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94391CDC-8E62-45C0-BB17-AAA052A3D2C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<sst xmlns="http://schemas.openxmlformats.org/spreadsheetml/2006/main" count="7936" uniqueCount="1744">
  <si>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</si>
  <si>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</si>
  <si>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</si>
  <si>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</si>
  <si>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</si>
  <si>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</si>
  <si>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</si>
  <si>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</si>
  <si>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</si>
  <si>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</si>
  <si>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</si>
  <si>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</si>
  <si>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</si>
  <si>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</si>
  <si>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</si>
  <si>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</si>
  <si>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</si>
  <si>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</si>
  <si>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</si>
  <si>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</si>
  <si>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</si>
  <si>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</si>
  <si>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</si>
  <si>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</si>
  <si>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</si>
  <si>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</si>
  <si>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</si>
  <si>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</si>
  <si>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</si>
  <si>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</si>
  <si>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</si>
  <si>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</si>
  <si>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</si>
  <si>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</si>
  <si>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</si>
  <si>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</si>
  <si>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</si>
  <si>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</si>
  <si>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</si>
  <si>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</si>
  <si>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</si>
  <si>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</si>
  <si>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</si>
  <si>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</si>
  <si>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</si>
  <si>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</si>
  <si>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</si>
  <si>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</si>
  <si>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</si>
  <si>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</si>
  <si>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</si>
  <si>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</si>
  <si>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</si>
  <si>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</si>
  <si>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</si>
  <si>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</si>
  <si>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</si>
  <si>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</si>
  <si>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</si>
  <si>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</si>
  <si>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</si>
  <si>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</si>
  <si>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</si>
  <si>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</si>
  <si>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</si>
  <si>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</si>
  <si>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</si>
  <si>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</si>
  <si>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</si>
  <si>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</si>
  <si>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</si>
  <si>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</si>
  <si>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</si>
  <si>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</si>
  <si>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</si>
  <si>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</si>
  <si>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</si>
  <si>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</si>
  <si>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</si>
  <si>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</si>
  <si>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</si>
  <si>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</si>
  <si>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</si>
  <si>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</si>
  <si>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</si>
  <si>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</si>
  <si>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</si>
  <si>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</si>
  <si>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</si>
  <si>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</si>
  <si>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</si>
  <si>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</si>
  <si>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</si>
  <si>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</si>
  <si>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</si>
  <si>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</si>
  <si>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</si>
  <si>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</si>
  <si>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</si>
  <si>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</si>
  <si>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</si>
  <si>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</si>
  <si>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</si>
  <si>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</si>
  <si>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</si>
  <si>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</si>
  <si>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</si>
  <si>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</si>
  <si>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</si>
  <si>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</si>
  <si>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</si>
  <si>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</si>
  <si>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</si>
  <si>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</si>
  <si>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</si>
  <si>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</si>
  <si>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</si>
  <si>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</si>
  <si>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</si>
  <si>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</si>
  <si>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</si>
  <si>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</si>
  <si>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</si>
  <si>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</si>
  <si>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</si>
  <si>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</si>
  <si>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</si>
  <si>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</si>
  <si>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</si>
  <si>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</si>
  <si>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</si>
  <si>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</si>
  <si>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</si>
  <si>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</si>
  <si>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</si>
  <si>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</si>
  <si>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</si>
  <si>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</si>
  <si>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</si>
  <si>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</si>
  <si>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</si>
  <si>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</si>
  <si>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</si>
  <si>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</si>
  <si>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</si>
  <si>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</si>
  <si>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</si>
  <si>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</si>
  <si>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</si>
  <si>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</si>
  <si>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</si>
  <si>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</si>
  <si>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</si>
  <si>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</si>
  <si>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</si>
  <si>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</si>
  <si>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</si>
  <si>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</si>
  <si>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</si>
  <si>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</si>
  <si>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</si>
  <si>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</si>
  <si>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</si>
  <si>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</si>
  <si>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</si>
  <si>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</si>
  <si>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</si>
  <si>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</si>
  <si>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</si>
  <si>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</si>
  <si>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</si>
  <si>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</si>
  <si>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</si>
  <si>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</si>
  <si>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</si>
  <si>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</si>
  <si>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</si>
  <si>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</si>
  <si>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</si>
  <si>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</si>
  <si>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</si>
  <si>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</si>
  <si>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</si>
  <si>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</si>
  <si>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</si>
  <si>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</si>
  <si>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</si>
  <si>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</si>
  <si>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</si>
  <si>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</si>
  <si>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</si>
  <si>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</si>
  <si>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</si>
  <si>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</si>
  <si>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</si>
  <si>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</si>
  <si>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</si>
  <si>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</si>
  <si>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</si>
  <si>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</si>
  <si>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</si>
  <si>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</si>
  <si>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</si>
  <si>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</si>
  <si>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</si>
  <si>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</si>
  <si>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</si>
  <si>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</si>
  <si>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</si>
  <si>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</si>
  <si>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</si>
  <si>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</si>
  <si>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</si>
  <si>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</si>
  <si>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</si>
  <si>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</si>
  <si>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</si>
  <si>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</si>
  <si>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</si>
  <si>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</si>
  <si>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</si>
  <si>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</si>
  <si>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</si>
  <si>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</si>
  <si>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</si>
  <si>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</si>
  <si>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</si>
  <si>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</si>
  <si>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</si>
  <si>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</si>
  <si>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</si>
  <si>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</si>
  <si>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</si>
  <si>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</si>
  <si>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</si>
  <si>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</si>
  <si>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</si>
  <si>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</si>
  <si>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</si>
  <si>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</si>
  <si>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</si>
  <si>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</si>
  <si>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</si>
  <si>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</si>
  <si>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</si>
  <si>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</si>
  <si>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</si>
  <si>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</si>
  <si>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</si>
  <si>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</si>
  <si>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</si>
  <si>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</si>
  <si>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</si>
  <si>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</si>
  <si>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</si>
  <si>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</si>
  <si>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</si>
  <si>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</si>
  <si>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</si>
  <si>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</si>
  <si>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</si>
  <si>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</si>
  <si>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</si>
  <si>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</si>
  <si>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</si>
  <si>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</si>
  <si>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</si>
  <si>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</si>
  <si>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</si>
  <si>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</si>
  <si>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</si>
  <si>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</si>
  <si>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</si>
  <si>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</si>
  <si>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</si>
  <si>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</si>
  <si>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</si>
  <si>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</si>
  <si>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</si>
  <si>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</si>
  <si>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</si>
  <si>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</si>
  <si>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</si>
  <si>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</si>
  <si>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</si>
  <si>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</si>
  <si>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</si>
  <si>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</si>
  <si>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</si>
  <si>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</si>
  <si>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</si>
  <si>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</si>
  <si>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</si>
  <si>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</si>
  <si>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</si>
  <si>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</si>
  <si>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</si>
  <si>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</si>
  <si>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</si>
  <si>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</si>
  <si>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</si>
  <si>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</si>
  <si>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</si>
  <si>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</si>
  <si>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</si>
  <si>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</si>
  <si>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</si>
  <si>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</si>
  <si>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</si>
  <si>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</si>
  <si>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</si>
  <si>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</si>
  <si>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</si>
  <si>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</si>
  <si>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</si>
  <si>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</si>
  <si>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</si>
  <si>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</si>
  <si>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</si>
  <si>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</si>
  <si>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</si>
  <si>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</si>
  <si>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</si>
  <si>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</si>
  <si>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</si>
  <si>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</si>
  <si>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</si>
  <si>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</si>
  <si>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</si>
  <si>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</si>
  <si>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</si>
  <si>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</si>
  <si>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</si>
  <si>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</si>
  <si>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</si>
  <si>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</si>
  <si>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</si>
  <si>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</si>
  <si>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</si>
  <si>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</si>
  <si>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</si>
  <si>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</si>
  <si>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</si>
  <si>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</si>
  <si>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</si>
  <si>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</si>
  <si>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</si>
  <si>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</si>
  <si>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</si>
  <si>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</si>
  <si>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</si>
  <si>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</si>
  <si>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</si>
  <si>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</si>
  <si>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</si>
  <si>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</si>
  <si>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</si>
  <si>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</si>
  <si>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</si>
  <si>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</si>
  <si>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</si>
  <si>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</si>
  <si>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</si>
  <si>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</si>
  <si>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</si>
  <si>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</si>
  <si>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</si>
  <si>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</si>
  <si>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</si>
  <si>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</si>
  <si>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</si>
  <si>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</si>
  <si>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</si>
  <si>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</si>
  <si>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</si>
  <si>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</si>
  <si>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</si>
  <si>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</si>
  <si>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</si>
  <si>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</si>
  <si>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</si>
  <si>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</si>
  <si>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</si>
  <si>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</si>
  <si>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</si>
  <si>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</si>
  <si>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</si>
  <si>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</si>
  <si>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</si>
  <si>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</si>
  <si>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</si>
  <si>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</si>
  <si>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</si>
  <si>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</si>
  <si>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</si>
  <si>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</si>
  <si>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</si>
  <si>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</si>
  <si>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</si>
  <si>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</si>
  <si>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</si>
  <si>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</si>
  <si>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</si>
  <si>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</si>
  <si>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</si>
  <si>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</si>
  <si>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</si>
  <si>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</si>
  <si>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</si>
  <si>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</si>
  <si>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</si>
  <si>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</si>
  <si>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</si>
  <si>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</si>
  <si>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</si>
  <si>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</si>
  <si>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</si>
  <si>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</si>
  <si>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</si>
  <si>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</si>
  <si>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</si>
  <si>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</si>
  <si>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</si>
  <si>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</si>
  <si>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</si>
  <si>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</si>
  <si>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</si>
  <si>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</si>
  <si>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</si>
  <si>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</si>
  <si>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</si>
  <si>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</si>
  <si>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</si>
  <si>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</si>
  <si>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</si>
  <si>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</si>
  <si>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</si>
  <si>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</si>
  <si>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</si>
  <si>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</si>
  <si>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</si>
  <si>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</si>
  <si>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</si>
  <si>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</si>
  <si>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</si>
  <si>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</si>
  <si>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</si>
  <si>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</si>
  <si>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</si>
  <si>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</si>
  <si>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</si>
  <si>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</si>
  <si>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</si>
  <si>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</si>
  <si>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</si>
  <si>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</si>
  <si>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</si>
  <si>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</si>
  <si>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</si>
  <si>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</si>
  <si>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</si>
  <si>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</si>
  <si>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</si>
  <si>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</si>
  <si>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</si>
  <si>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</si>
  <si>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</si>
  <si>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</si>
  <si>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</si>
  <si>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</si>
  <si>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</si>
  <si>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</si>
  <si>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</si>
  <si>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</si>
  <si>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</si>
  <si>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</si>
  <si>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</si>
  <si>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</si>
  <si>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</si>
  <si>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</si>
  <si>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</si>
  <si>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</si>
  <si>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</si>
  <si>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</si>
  <si>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</si>
  <si>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</si>
  <si>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</si>
  <si>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</si>
  <si>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</si>
  <si>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</si>
  <si>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</si>
  <si>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</si>
  <si>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</si>
  <si>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</si>
  <si>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</si>
  <si>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</si>
  <si>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</si>
  <si>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</si>
  <si>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</si>
  <si>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</si>
  <si>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</si>
  <si>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</si>
  <si>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</si>
  <si>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</si>
  <si>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</si>
  <si>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</si>
  <si>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</si>
  <si>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</si>
  <si>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</si>
  <si>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</si>
  <si>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</si>
  <si>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</si>
  <si>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</si>
  <si>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</si>
  <si>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</si>
  <si>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</si>
  <si>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</si>
  <si>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</si>
  <si>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</si>
  <si>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</si>
  <si>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</si>
  <si>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</si>
  <si>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</si>
  <si>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</si>
  <si>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</si>
  <si>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</si>
  <si>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</si>
  <si>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</si>
  <si>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</si>
  <si>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</si>
  <si>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</si>
  <si>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</si>
  <si>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</si>
  <si>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</si>
  <si>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</si>
  <si>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</si>
  <si>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</si>
  <si>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</si>
  <si>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</si>
  <si>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</si>
  <si>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</si>
  <si>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</si>
  <si>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</si>
  <si>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</si>
  <si>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</si>
  <si>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</si>
  <si>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</si>
  <si>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</si>
  <si>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</si>
  <si>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</si>
  <si>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</si>
  <si>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</si>
  <si>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</si>
  <si>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</si>
  <si>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</si>
  <si>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</si>
  <si>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</si>
  <si>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</si>
  <si>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</si>
  <si>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</si>
  <si>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</si>
  <si>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</si>
  <si>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</si>
  <si>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</si>
  <si>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</si>
  <si>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</si>
  <si>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</si>
  <si>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</si>
  <si>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</si>
  <si>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</si>
  <si>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</si>
  <si>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</si>
  <si>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</si>
  <si>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</si>
  <si>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</si>
  <si>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</si>
  <si>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</si>
  <si>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</si>
  <si>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</si>
  <si>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</si>
  <si>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</si>
  <si>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</si>
  <si>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</si>
  <si>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</si>
  <si>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</si>
  <si>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</si>
  <si>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</si>
  <si>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</si>
  <si>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</si>
  <si>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</si>
  <si>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</si>
  <si>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</si>
  <si>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</si>
  <si>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</si>
  <si>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</si>
  <si>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</si>
  <si>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</si>
  <si>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</si>
  <si>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</si>
  <si>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</si>
  <si>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</si>
  <si>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</si>
  <si>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</si>
  <si>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</si>
  <si>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</si>
  <si>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</si>
  <si>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</si>
  <si>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</si>
  <si>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</si>
  <si>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</si>
  <si>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</si>
  <si>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</si>
  <si>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</si>
  <si>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</si>
  <si>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</si>
  <si>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</si>
  <si>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</si>
  <si>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</si>
  <si>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</si>
  <si>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</si>
  <si>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</si>
  <si>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</si>
  <si>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</si>
  <si>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</si>
  <si>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</si>
  <si>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</si>
  <si>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</si>
  <si>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</si>
  <si>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</si>
  <si>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</si>
  <si>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</si>
  <si>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</si>
  <si>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</si>
  <si>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</si>
  <si>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</si>
  <si>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</si>
  <si>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</si>
  <si>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</si>
  <si>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</si>
  <si>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</si>
  <si>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</si>
  <si>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</si>
  <si>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</si>
  <si>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</si>
  <si>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</si>
  <si>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</si>
  <si>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</si>
  <si>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</si>
  <si>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</si>
  <si>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</si>
  <si>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</si>
  <si>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</si>
  <si>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</si>
  <si>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</si>
  <si>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</si>
  <si>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</si>
  <si>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</si>
  <si>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</si>
  <si>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</si>
  <si>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</si>
  <si>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</si>
  <si>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</si>
  <si>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</si>
  <si>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</si>
  <si>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</si>
  <si>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</si>
  <si>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</si>
  <si>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</si>
  <si>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</si>
  <si>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</si>
  <si>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</si>
  <si>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</si>
  <si>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</si>
  <si>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</si>
  <si>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</si>
  <si>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</si>
  <si>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</si>
  <si>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</si>
  <si>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</si>
  <si>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</si>
  <si>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</si>
  <si>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</si>
  <si>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</si>
  <si>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</si>
  <si>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</si>
  <si>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</si>
  <si>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</si>
  <si>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</si>
  <si>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</si>
  <si>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</si>
  <si>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</si>
  <si>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</si>
  <si>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</si>
  <si>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</si>
  <si>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</si>
  <si>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</si>
  <si>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</si>
  <si>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</si>
  <si>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</si>
  <si>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</si>
  <si>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</si>
  <si>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</si>
  <si>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</si>
  <si>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</si>
  <si>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</si>
  <si>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</si>
  <si>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</si>
  <si>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</si>
  <si>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</si>
  <si>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</si>
  <si>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</si>
  <si>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</si>
  <si>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</si>
  <si>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</si>
  <si>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</si>
  <si>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</si>
  <si>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</si>
  <si>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</si>
  <si>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</si>
  <si>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</si>
  <si>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</si>
  <si>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</si>
  <si>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</si>
  <si>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</si>
  <si>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</si>
  <si>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</si>
  <si>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</si>
  <si>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</si>
  <si>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</si>
  <si>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</si>
  <si>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</si>
  <si>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</si>
  <si>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</si>
  <si>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</si>
  <si>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</si>
  <si>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</si>
  <si>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</si>
  <si>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</si>
  <si>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</si>
  <si>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</si>
  <si>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</si>
  <si>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</si>
  <si>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</si>
  <si>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</si>
  <si>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</si>
  <si>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</si>
  <si>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</si>
  <si>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</si>
  <si>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</si>
  <si>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</si>
  <si>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</si>
  <si>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</si>
  <si>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</si>
  <si>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</si>
  <si>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</si>
  <si>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</si>
  <si>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</si>
  <si>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</si>
  <si>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</si>
  <si>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</si>
  <si>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</si>
  <si>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</si>
  <si>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</si>
  <si>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</si>
  <si>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</si>
  <si>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</si>
  <si>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</si>
  <si>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</si>
  <si>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</si>
  <si>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</si>
  <si>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</si>
  <si>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</si>
  <si>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</si>
  <si>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</si>
  <si>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</si>
  <si>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</si>
  <si>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</si>
  <si>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</si>
  <si>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</si>
  <si>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</si>
  <si>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</si>
  <si>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</si>
  <si>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</si>
  <si>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</si>
  <si>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</si>
  <si>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</si>
  <si>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</si>
  <si>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</si>
  <si>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</si>
  <si>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</si>
  <si>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</si>
  <si>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</si>
  <si>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</si>
  <si>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</si>
  <si>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</si>
  <si>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</si>
  <si>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</si>
  <si>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</si>
  <si>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</si>
  <si>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</si>
  <si>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</si>
  <si>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</si>
  <si>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</si>
  <si>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</si>
  <si>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</si>
  <si>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</si>
  <si>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</si>
  <si>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</si>
  <si>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</si>
  <si>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</si>
  <si>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</si>
  <si>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</si>
  <si>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</si>
  <si>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</si>
  <si>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</si>
  <si>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</si>
  <si>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</si>
  <si>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</si>
  <si>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</si>
  <si>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</si>
  <si>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</si>
  <si>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</si>
  <si>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</si>
  <si>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</si>
  <si>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</si>
  <si>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</si>
  <si>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</si>
  <si>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</si>
  <si>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</si>
  <si>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</si>
  <si>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</si>
  <si>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</si>
  <si>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</si>
  <si>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</si>
  <si>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</si>
  <si>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</si>
  <si>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</si>
  <si>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</si>
  <si>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</si>
  <si>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</si>
  <si>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</si>
  <si>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</si>
  <si>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</si>
  <si>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</si>
  <si>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</si>
  <si>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</si>
  <si>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</si>
  <si>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</si>
  <si>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</si>
  <si>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</si>
  <si>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</si>
  <si>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</si>
  <si>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</si>
  <si>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</si>
  <si>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</si>
  <si>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</si>
  <si>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</si>
  <si>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</si>
  <si>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</si>
  <si>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</si>
  <si>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</si>
  <si>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</si>
  <si>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</si>
  <si>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</si>
  <si>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</si>
  <si>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</si>
  <si>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</si>
  <si>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</si>
  <si>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</si>
  <si>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</si>
  <si>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</si>
  <si>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</si>
  <si>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</si>
  <si>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</si>
  <si>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</si>
  <si>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</si>
  <si>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</si>
  <si>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</si>
  <si>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</si>
  <si>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</si>
  <si>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</si>
  <si>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</si>
  <si>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</si>
  <si>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</si>
  <si>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</si>
  <si>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</si>
  <si>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</si>
  <si>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</si>
  <si>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</si>
  <si>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</si>
  <si>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</si>
  <si>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</si>
  <si>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</si>
  <si>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</si>
  <si>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</si>
  <si>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</si>
  <si>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</si>
  <si>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</si>
  <si>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</si>
  <si>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</si>
  <si>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</si>
  <si>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</si>
  <si>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</si>
  <si>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</si>
  <si>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</si>
  <si>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</si>
  <si>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</si>
  <si>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</si>
  <si>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</si>
  <si>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</si>
  <si>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</si>
  <si>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</si>
  <si>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</si>
  <si>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</si>
  <si>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</si>
  <si>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</si>
  <si>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</si>
  <si>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</si>
  <si>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</si>
  <si>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</si>
  <si>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</si>
  <si>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</si>
  <si>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</si>
  <si>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</si>
  <si>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</si>
  <si>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</si>
  <si>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</si>
  <si>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</si>
  <si>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</si>
  <si>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</si>
  <si>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</si>
  <si>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</si>
  <si>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</si>
  <si>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</si>
  <si>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</si>
  <si>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</si>
  <si>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</si>
  <si>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</si>
  <si>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</si>
  <si>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</si>
  <si>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</si>
  <si>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</si>
  <si>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</si>
  <si>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</si>
  <si>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</si>
  <si>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</si>
  <si>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</si>
  <si>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</si>
  <si>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</si>
  <si>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</si>
  <si>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</si>
  <si>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</si>
  <si>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</si>
  <si>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</si>
  <si>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</si>
  <si>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</si>
  <si>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</si>
  <si>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</si>
  <si>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</si>
  <si>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</si>
  <si>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</si>
  <si>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</si>
  <si>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</si>
  <si>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</si>
  <si>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</si>
  <si>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</si>
  <si>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</si>
  <si>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</si>
  <si>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</si>
  <si>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</si>
  <si>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</si>
  <si>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</si>
  <si>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</si>
  <si>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</si>
  <si>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</si>
  <si>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</si>
  <si>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</si>
  <si>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</si>
  <si>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</si>
  <si>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</si>
  <si>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</si>
  <si>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</si>
  <si>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</si>
  <si>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</si>
  <si>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</si>
  <si>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</si>
  <si>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</si>
  <si>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</si>
  <si>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</si>
  <si>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</si>
  <si>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</si>
  <si>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</si>
  <si>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</si>
  <si>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</si>
  <si>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</si>
  <si>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</si>
  <si>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</si>
  <si>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</si>
  <si>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</si>
  <si>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</si>
  <si>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</si>
  <si>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</si>
  <si>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</si>
  <si>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</si>
  <si>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</si>
  <si>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</si>
  <si>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</si>
  <si>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</si>
  <si>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</si>
  <si>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</si>
  <si>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</si>
  <si>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</si>
  <si>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</si>
  <si>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</si>
  <si>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</si>
  <si>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</si>
  <si>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</si>
  <si>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</si>
  <si>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</si>
  <si>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</si>
  <si>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</si>
  <si>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</si>
  <si>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</si>
  <si>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</si>
  <si>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</si>
  <si>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</si>
  <si>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</si>
  <si>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</si>
  <si>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</si>
  <si>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</si>
  <si>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</si>
  <si>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</si>
  <si>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</si>
  <si>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</si>
  <si>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</si>
  <si>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</si>
  <si>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</si>
  <si>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</si>
  <si>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</si>
  <si>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</si>
  <si>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</si>
  <si>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</si>
  <si>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</si>
  <si>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</si>
  <si>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</si>
  <si>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</si>
  <si>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</si>
  <si>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</si>
  <si>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</si>
  <si>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</si>
  <si>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</si>
  <si>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</si>
  <si>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</si>
  <si>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</si>
  <si>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</si>
  <si>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</si>
  <si>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</si>
  <si>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</si>
  <si>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</si>
  <si>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</si>
  <si>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</si>
  <si>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</si>
  <si>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</si>
  <si>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</si>
  <si>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</si>
  <si>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</si>
  <si>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</si>
  <si>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</si>
  <si>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</si>
  <si>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</si>
  <si>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</si>
  <si>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</si>
  <si>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</si>
  <si>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</si>
  <si>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</si>
  <si>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</si>
  <si>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</si>
  <si>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</si>
  <si>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</si>
  <si>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</si>
  <si>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</si>
  <si>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</si>
  <si>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</si>
  <si>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</si>
  <si>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</si>
  <si>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</si>
  <si>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</si>
  <si>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</si>
  <si>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</si>
  <si>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</si>
  <si>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</si>
  <si>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</si>
  <si>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</si>
  <si>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</si>
  <si>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</si>
  <si>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</si>
  <si>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</si>
  <si>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</si>
  <si>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</si>
  <si>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</si>
  <si>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</si>
  <si>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</si>
  <si>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</si>
  <si>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</si>
  <si>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</si>
  <si>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</si>
  <si>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</si>
  <si>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</si>
  <si>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</si>
  <si>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</si>
  <si>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</si>
  <si>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</si>
  <si>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</si>
  <si>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</si>
  <si>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</si>
  <si>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</si>
  <si>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</si>
  <si>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</si>
  <si>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</si>
  <si>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</si>
  <si>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</si>
  <si>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</si>
  <si>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</si>
  <si>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</si>
  <si>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</si>
  <si>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</si>
  <si>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</si>
  <si>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</si>
  <si>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</si>
  <si>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</si>
  <si>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</si>
  <si>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</si>
  <si>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</si>
  <si>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</si>
  <si>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</si>
  <si>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</si>
  <si>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</si>
  <si>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</si>
  <si>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</si>
  <si>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</si>
  <si>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</si>
  <si>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</si>
  <si>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</si>
  <si>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</si>
  <si>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</si>
  <si>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</si>
  <si>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</si>
  <si>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</si>
  <si>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</si>
  <si>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</si>
  <si>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</si>
  <si>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</si>
  <si>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</si>
  <si>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</si>
  <si>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</si>
  <si>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</si>
  <si>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</si>
  <si>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</si>
  <si>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</si>
  <si>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</si>
  <si>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</si>
  <si>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</si>
  <si>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</si>
  <si>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</si>
  <si>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</si>
  <si>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</si>
  <si>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</si>
  <si>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</si>
  <si>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</si>
  <si>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</si>
  <si>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</si>
  <si>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</si>
  <si>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</si>
  <si>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</si>
  <si>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</si>
  <si>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</si>
  <si>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</si>
  <si>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</si>
  <si>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</si>
  <si>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</si>
  <si>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</si>
  <si>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</si>
  <si>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</si>
  <si>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</si>
  <si>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</si>
  <si>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</si>
  <si>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</si>
  <si>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</si>
  <si>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</si>
  <si>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</si>
  <si>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</si>
  <si>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</si>
  <si>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</si>
  <si>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</si>
  <si>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</si>
  <si>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</si>
  <si>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</si>
  <si>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</si>
  <si>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</si>
  <si>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</si>
  <si>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</si>
  <si>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</si>
  <si>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</si>
  <si>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</si>
  <si>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</si>
  <si>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</si>
  <si>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</si>
  <si>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</si>
  <si>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</si>
  <si>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</si>
  <si>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</si>
  <si>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</si>
  <si>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</si>
  <si>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</si>
  <si>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</si>
  <si>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</si>
  <si>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</si>
  <si>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</si>
  <si>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</si>
  <si>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</si>
  <si>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</si>
  <si>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</si>
  <si>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</si>
  <si>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</si>
  <si>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</si>
  <si>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</si>
  <si>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</si>
  <si>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</si>
  <si>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</si>
  <si>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</si>
  <si>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</si>
  <si>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</si>
  <si>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</si>
  <si>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</si>
  <si>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</si>
  <si>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</si>
  <si>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</si>
  <si>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</si>
  <si>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</si>
  <si>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</si>
  <si>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</si>
  <si>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</si>
  <si>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</si>
  <si>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</si>
  <si>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</si>
  <si>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</si>
  <si>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</si>
  <si>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</si>
  <si>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</si>
  <si>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</si>
  <si>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</si>
  <si>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</si>
  <si>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</si>
  <si>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</si>
  <si>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</si>
  <si>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</si>
  <si>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</si>
  <si>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</si>
  <si>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</si>
  <si>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</si>
  <si>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</si>
  <si>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</si>
  <si>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</si>
  <si>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</si>
  <si>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</si>
  <si>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</si>
  <si>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</si>
  <si>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</si>
  <si>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</si>
  <si>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</si>
  <si>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</si>
  <si>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</si>
  <si>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</si>
  <si>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</si>
  <si>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</si>
  <si>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</si>
  <si>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</si>
  <si>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</si>
  <si>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</si>
  <si>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</si>
  <si>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</si>
  <si>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</si>
  <si>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</si>
  <si>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</si>
  <si>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</si>
  <si>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</si>
  <si>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</si>
  <si>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</si>
  <si>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</si>
  <si>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</si>
  <si>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</si>
  <si>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</si>
  <si>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</si>
  <si>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</si>
  <si>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</si>
  <si>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</si>
  <si>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</si>
  <si>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</si>
  <si>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</si>
  <si>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</si>
  <si>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</si>
  <si>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</si>
  <si>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</si>
  <si>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</si>
  <si>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</si>
  <si>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</si>
  <si>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</si>
  <si>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</si>
  <si>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</si>
  <si>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</si>
  <si>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</si>
  <si>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</si>
  <si>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</si>
  <si>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</si>
  <si>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</si>
  <si>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</si>
  <si>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</si>
  <si>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</si>
  <si>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</si>
  <si>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</si>
  <si>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</si>
  <si>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</si>
  <si>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</si>
  <si>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</si>
  <si>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</si>
  <si>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</si>
  <si>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</si>
  <si>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</si>
  <si>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</si>
  <si>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</si>
  <si>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</si>
  <si>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</si>
  <si>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</si>
  <si>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</si>
  <si>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</si>
  <si>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</si>
  <si>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</si>
  <si>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</si>
  <si>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</si>
  <si>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</si>
  <si>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</si>
  <si>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</si>
  <si>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</si>
  <si>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</si>
  <si>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</si>
  <si>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</si>
  <si>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</si>
  <si>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</si>
  <si>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</si>
  <si>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</si>
  <si>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</si>
  <si>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</si>
  <si>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</si>
  <si>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</si>
  <si>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</si>
  <si>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</si>
  <si>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</si>
  <si>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</si>
  <si>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</si>
  <si>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</si>
  <si>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</si>
  <si>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</si>
  <si>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</si>
  <si>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</si>
  <si>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</si>
  <si>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</si>
  <si>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</si>
  <si>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</si>
  <si>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</si>
  <si>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</si>
  <si>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</si>
  <si>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</si>
  <si>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</si>
  <si>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</si>
  <si>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</si>
  <si>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</si>
  <si>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</si>
  <si>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</si>
  <si>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</si>
  <si>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</si>
  <si>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</si>
  <si>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</si>
  <si>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</si>
  <si>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</si>
  <si>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</si>
  <si>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</si>
  <si>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</si>
  <si>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</si>
  <si>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</si>
  <si>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</si>
  <si>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</si>
  <si>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</si>
  <si>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</si>
  <si>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</si>
  <si>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</si>
  <si>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</si>
  <si>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</si>
  <si>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</si>
  <si>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</si>
  <si>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</si>
  <si>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</si>
  <si>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</si>
  <si>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</si>
  <si>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</si>
  <si>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</si>
  <si>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</si>
  <si>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</si>
  <si>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</si>
  <si>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</si>
  <si>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</si>
  <si>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</si>
  <si>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</si>
  <si>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</si>
  <si>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</si>
  <si>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</si>
  <si>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</si>
  <si>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</si>
  <si>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</si>
  <si>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</si>
  <si>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</si>
  <si>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</si>
  <si>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</si>
  <si>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</si>
  <si>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</si>
  <si>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</si>
  <si>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</si>
  <si>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</si>
  <si>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</si>
  <si>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</si>
  <si>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</si>
  <si>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</si>
  <si>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</si>
  <si>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</si>
  <si>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</si>
  <si>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</si>
  <si>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</si>
  <si>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</si>
  <si>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</si>
  <si>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</si>
  <si>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</si>
  <si>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</si>
  <si>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</si>
  <si>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</si>
  <si>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</si>
  <si>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</si>
  <si>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</si>
  <si>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</si>
  <si>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</si>
  <si>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</si>
  <si>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</si>
  <si>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</si>
  <si>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</si>
  <si>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</si>
  <si>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</si>
  <si>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</si>
  <si>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</si>
  <si>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</si>
  <si>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</si>
  <si>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</si>
  <si>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</si>
  <si>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</si>
  <si>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</si>
  <si>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</si>
  <si>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</si>
  <si>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</si>
  <si>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</si>
  <si>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</si>
  <si>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</si>
  <si>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</si>
  <si>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</si>
  <si>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</si>
  <si>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</si>
  <si>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</si>
  <si>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</si>
  <si>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</si>
  <si>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</si>
  <si>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</si>
  <si>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</si>
  <si>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</si>
  <si>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</si>
  <si>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</si>
  <si>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</si>
  <si>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</si>
  <si>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</si>
  <si>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</si>
  <si>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</si>
  <si>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</si>
  <si>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</si>
  <si>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</si>
  <si>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</si>
  <si>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</si>
  <si>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</si>
  <si>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</si>
  <si>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</si>
  <si>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</si>
  <si>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</si>
  <si>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</si>
  <si>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</si>
  <si>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</si>
  <si>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</si>
  <si>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</si>
  <si>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</si>
  <si>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</si>
  <si>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</si>
  <si>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</si>
  <si>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</si>
  <si>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</si>
  <si>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</si>
  <si>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</si>
  <si>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</si>
  <si>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</si>
  <si>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</si>
  <si>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</si>
  <si>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</si>
  <si>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</si>
  <si>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</si>
  <si>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</si>
  <si>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</si>
  <si>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</si>
  <si>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</si>
  <si>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</si>
  <si>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</si>
  <si>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</si>
  <si>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</si>
  <si>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</si>
  <si>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</si>
  <si>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</si>
  <si>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</si>
  <si>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</si>
  <si>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</si>
  <si>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</si>
  <si>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</si>
  <si>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</si>
  <si>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</si>
  <si>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</si>
  <si>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</si>
  <si>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</si>
  <si>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</si>
  <si>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</si>
  <si>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</si>
  <si>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</si>
  <si>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</si>
  <si>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</si>
  <si>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</si>
  <si>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</si>
  <si>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</si>
  <si>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</si>
  <si>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</si>
  <si>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</si>
  <si>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</si>
  <si>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</si>
  <si>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</si>
  <si>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</si>
  <si>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</si>
  <si>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</si>
  <si>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</si>
  <si>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</si>
  <si>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</si>
  <si>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</si>
  <si>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</si>
  <si>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</si>
  <si>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</si>
  <si>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</si>
  <si>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</si>
  <si>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</si>
  <si>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</si>
  <si>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</si>
  <si>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</si>
  <si>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</si>
  <si>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</si>
  <si>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</si>
  <si>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</si>
  <si>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</si>
  <si>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</si>
  <si>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</si>
  <si>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</si>
  <si>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</si>
  <si>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</si>
  <si>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</si>
  <si>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</si>
  <si>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</si>
  <si>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</si>
  <si>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</si>
  <si>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</si>
  <si>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</si>
  <si>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</si>
  <si>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</si>
  <si>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</si>
  <si>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</si>
  <si>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</si>
  <si>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</si>
  <si>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</si>
  <si>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</si>
  <si>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</si>
  <si>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</si>
  <si>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</si>
  <si>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</si>
  <si>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</si>
  <si>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</si>
  <si>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</si>
  <si>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</si>
  <si>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</si>
  <si>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</si>
  <si>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</si>
  <si>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</si>
  <si>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</si>
  <si>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</si>
  <si>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</si>
  <si>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</si>
  <si>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</si>
  <si>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</si>
  <si>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</si>
  <si>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</si>
  <si>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</si>
  <si>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</si>
  <si>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</si>
  <si>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</si>
  <si>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</si>
  <si>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</si>
  <si>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</si>
  <si>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</si>
  <si>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</si>
  <si>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</si>
  <si>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</si>
  <si>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</si>
  <si>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</si>
  <si>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</si>
  <si>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</si>
  <si>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</si>
  <si>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</si>
  <si>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</si>
  <si>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</si>
  <si>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</si>
  <si>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</si>
  <si>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</si>
  <si>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</si>
  <si>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</si>
  <si>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</si>
  <si>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</si>
  <si>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</si>
  <si>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</si>
  <si>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</si>
  <si>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</si>
  <si>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</si>
  <si>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</si>
  <si>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</si>
  <si>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</si>
  <si>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</si>
  <si>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</si>
  <si>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</si>
  <si>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</si>
  <si>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</si>
  <si>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</si>
  <si>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</si>
  <si>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</si>
  <si>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</si>
  <si>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</si>
  <si>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</si>
  <si>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</si>
  <si>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</si>
  <si>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</si>
  <si>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</si>
  <si>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</si>
  <si>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</si>
  <si>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</si>
  <si>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</si>
  <si>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</si>
  <si>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</si>
  <si>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</si>
  <si>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</si>
  <si>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</si>
  <si>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</si>
  <si>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</si>
  <si>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</si>
  <si>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</si>
  <si>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</si>
  <si>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</si>
  <si>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</si>
  <si>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</si>
  <si>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</si>
  <si>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</si>
  <si>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</si>
  <si>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</si>
  <si>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</si>
  <si>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</si>
  <si>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</si>
  <si>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</si>
  <si>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</si>
  <si>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</si>
  <si>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</si>
  <si>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</si>
  <si>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</si>
  <si>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</si>
  <si>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</si>
  <si>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</si>
  <si>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</si>
  <si>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</si>
  <si>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</si>
  <si>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</si>
  <si>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</si>
  <si>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</si>
  <si>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</si>
  <si>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</si>
  <si>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</si>
  <si>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</si>
  <si>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</si>
  <si>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</si>
  <si>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</si>
  <si>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</si>
  <si>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</si>
  <si>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</si>
  <si>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</si>
  <si>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</si>
  <si>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</si>
  <si>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</si>
  <si>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</si>
  <si>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</si>
  <si>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</si>
  <si>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</si>
  <si>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</si>
  <si>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</si>
  <si>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</si>
  <si>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</si>
  <si>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</si>
  <si>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</si>
  <si>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</si>
  <si>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</si>
  <si>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</si>
  <si>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</si>
  <si>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</si>
  <si>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</si>
  <si>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</si>
  <si>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</si>
  <si>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</si>
  <si>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</si>
  <si>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</si>
  <si>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</si>
  <si>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</si>
  <si>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</si>
  <si>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</si>
  <si>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</si>
  <si>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Nebraska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</si>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</sst>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8927000</v>
      </c>
      <c r="D7" s="30" t="str">
        <f>IF($B7="N/A","N/A",IF(C7&gt;15,"No",IF(C7&lt;-15,"No","Yes")))</f>
        <v>N/A</v>
      </c>
      <c r="E7" s="29">
        <v>9526315</v>
      </c>
      <c r="F7" s="30" t="str">
        <f>IF($B7="N/A","N/A",IF(E7&gt;15,"No",IF(E7&lt;-15,"No","Yes")))</f>
        <v>N/A</v>
      </c>
      <c r="G7" s="29">
        <v>9846659</v>
      </c>
      <c r="H7" s="30" t="str">
        <f>IF($B7="N/A","N/A",IF(G7&gt;15,"No",IF(G7&lt;-15,"No","Yes")))</f>
        <v>N/A</v>
      </c>
      <c r="I7" s="31">
        <v>6.7140000000000004</v>
      </c>
      <c r="J7" s="31">
        <v>3.363</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75.082502602999995</v>
      </c>
      <c r="H8" s="30" t="str">
        <f>IF($B8="N/A","N/A",IF(G8&gt;15,"No",IF(G8&lt;-15,"No","Yes")))</f>
        <v>N/A</v>
      </c>
      <c r="I8" s="31" t="s">
        <v>217</v>
      </c>
      <c r="J8" s="31" t="s">
        <v>217</v>
      </c>
      <c r="K8" s="30" t="str">
        <f t="shared" si="0"/>
        <v>N/A</v>
      </c>
    </row>
    <row r="9" spans="1:11" x14ac:dyDescent="0.25">
      <c r="A9" s="69" t="s">
        <v>119</v>
      </c>
      <c r="B9" s="33" t="s">
        <v>217</v>
      </c>
      <c r="C9" s="78">
        <v>6.8118740897999999</v>
      </c>
      <c r="D9" s="9" t="str">
        <f>IF($B9="N/A","N/A",IF(C9&gt;15,"No",IF(C9&lt;-15,"No","Yes")))</f>
        <v>N/A</v>
      </c>
      <c r="E9" s="9">
        <v>7.9276404359999999</v>
      </c>
      <c r="F9" s="9" t="str">
        <f>IF($B9="N/A","N/A",IF(E9&gt;15,"No",IF(E9&lt;-15,"No","Yes")))</f>
        <v>N/A</v>
      </c>
      <c r="G9" s="9">
        <v>13.260721224999999</v>
      </c>
      <c r="H9" s="9" t="str">
        <f>IF($B9="N/A","N/A",IF(G9&gt;15,"No",IF(G9&lt;-15,"No","Yes")))</f>
        <v>N/A</v>
      </c>
      <c r="I9" s="10">
        <v>16.38</v>
      </c>
      <c r="J9" s="10">
        <v>67.27</v>
      </c>
      <c r="K9" s="9" t="str">
        <f t="shared" si="0"/>
        <v>No</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8.9066091632000006</v>
      </c>
      <c r="D11" s="9" t="str">
        <f>IF($B11="N/A","N/A",IF(C11&gt;15,"No",IF(C11&lt;-15,"No","Yes")))</f>
        <v>N/A</v>
      </c>
      <c r="E11" s="9">
        <v>9.0098532328999994</v>
      </c>
      <c r="F11" s="9" t="str">
        <f>IF($B11="N/A","N/A",IF(E11&gt;15,"No",IF(E11&lt;-15,"No","Yes")))</f>
        <v>N/A</v>
      </c>
      <c r="G11" s="9">
        <v>11.656776171000001</v>
      </c>
      <c r="H11" s="9" t="str">
        <f>IF($B11="N/A","N/A",IF(G11&gt;15,"No",IF(G11&lt;-15,"No","Yes")))</f>
        <v>N/A</v>
      </c>
      <c r="I11" s="10">
        <v>1.159</v>
      </c>
      <c r="J11" s="10">
        <v>29.38</v>
      </c>
      <c r="K11" s="9" t="str">
        <f t="shared" si="0"/>
        <v>Yes</v>
      </c>
    </row>
    <row r="12" spans="1:11" x14ac:dyDescent="0.25">
      <c r="A12" s="69" t="s">
        <v>854</v>
      </c>
      <c r="B12" s="80" t="s">
        <v>218</v>
      </c>
      <c r="C12" s="78" t="s">
        <v>217</v>
      </c>
      <c r="D12" s="9" t="str">
        <f>IF(OR($B12="N/A",$C12="N/A"),"N/A",IF(C12&gt;100,"No",IF(C12&lt;95,"No","Yes")))</f>
        <v>N/A</v>
      </c>
      <c r="E12" s="78">
        <v>0</v>
      </c>
      <c r="F12" s="9" t="str">
        <f>IF(OR($B12="N/A",$E12="N/A"),"N/A",IF(E12&gt;100,"No",IF(E12&lt;95,"No","Yes")))</f>
        <v>No</v>
      </c>
      <c r="G12" s="78">
        <v>0</v>
      </c>
      <c r="H12" s="9" t="str">
        <f>IF($B12="N/A","N/A",IF(G12&gt;100,"No",IF(G12&lt;95,"No","Yes")))</f>
        <v>No</v>
      </c>
      <c r="I12" s="81" t="s">
        <v>217</v>
      </c>
      <c r="J12" s="81" t="s">
        <v>1742</v>
      </c>
      <c r="K12" s="9" t="str">
        <f t="shared" si="0"/>
        <v>N/A</v>
      </c>
    </row>
    <row r="13" spans="1:11" x14ac:dyDescent="0.25">
      <c r="A13" s="69" t="s">
        <v>351</v>
      </c>
      <c r="B13" s="80" t="s">
        <v>217</v>
      </c>
      <c r="C13" s="78" t="s">
        <v>217</v>
      </c>
      <c r="D13" s="9" t="str">
        <f>IF($B13="N/A","N/A",IF(C13&gt;100,"No",IF(C13&lt;95,"No","Yes")))</f>
        <v>N/A</v>
      </c>
      <c r="E13" s="78" t="s">
        <v>1742</v>
      </c>
      <c r="F13" s="9" t="str">
        <f>IF($B13="N/A","N/A",IF(E13&gt;100,"No",IF(E13&lt;95,"No","Yes")))</f>
        <v>N/A</v>
      </c>
      <c r="G13" s="78" t="s">
        <v>1742</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t="s">
        <v>1742</v>
      </c>
      <c r="F14" s="9" t="str">
        <f t="shared" ref="F14" si="2">IF($B14="N/A","N/A",IF(E14&lt;0,"No","Yes"))</f>
        <v>N/A</v>
      </c>
      <c r="G14" s="78" t="s">
        <v>1742</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0</v>
      </c>
      <c r="F15" s="9" t="str">
        <f>IF(OR($B15="N/A",$E15="N/A"),"N/A",IF(E15&gt;100,"No",IF(E15&lt;95,"No","Yes")))</f>
        <v>No</v>
      </c>
      <c r="G15" s="78">
        <v>0</v>
      </c>
      <c r="H15" s="9" t="str">
        <f>IF($B15="N/A","N/A",IF(G15&gt;100,"No",IF(G15&lt;95,"No","Yes")))</f>
        <v>No</v>
      </c>
      <c r="I15" s="81" t="s">
        <v>217</v>
      </c>
      <c r="J15" s="81" t="s">
        <v>1742</v>
      </c>
      <c r="K15" s="9" t="str">
        <f t="shared" si="0"/>
        <v>N/A</v>
      </c>
    </row>
    <row r="16" spans="1:11" x14ac:dyDescent="0.25">
      <c r="A16" s="69" t="s">
        <v>335</v>
      </c>
      <c r="B16" s="33" t="s">
        <v>217</v>
      </c>
      <c r="C16" s="67">
        <v>7523811</v>
      </c>
      <c r="D16" s="9" t="str">
        <f>IF($B16="N/A","N/A",IF(C16&gt;15,"No",IF(C16&lt;-15,"No","Yes")))</f>
        <v>N/A</v>
      </c>
      <c r="E16" s="34">
        <v>7912796</v>
      </c>
      <c r="F16" s="9" t="str">
        <f>IF($B16="N/A","N/A",IF(E16&gt;15,"No",IF(E16&lt;-15,"No","Yes")))</f>
        <v>N/A</v>
      </c>
      <c r="G16" s="34">
        <v>7393118</v>
      </c>
      <c r="H16" s="9" t="str">
        <f>IF($B16="N/A","N/A",IF(G16&gt;15,"No",IF(G16&lt;-15,"No","Yes")))</f>
        <v>N/A</v>
      </c>
      <c r="I16" s="10">
        <v>5.17</v>
      </c>
      <c r="J16" s="10">
        <v>-6.57</v>
      </c>
      <c r="K16" s="9" t="str">
        <f t="shared" si="0"/>
        <v>Yes</v>
      </c>
    </row>
    <row r="17" spans="1:11" x14ac:dyDescent="0.25">
      <c r="A17" s="69" t="s">
        <v>442</v>
      </c>
      <c r="B17" s="33" t="s">
        <v>219</v>
      </c>
      <c r="C17" s="78">
        <v>15.914049409</v>
      </c>
      <c r="D17" s="9" t="str">
        <f>IF($B17="N/A","N/A",IF(C17&gt;20,"No",IF(C17&lt;5,"No","Yes")))</f>
        <v>Yes</v>
      </c>
      <c r="E17" s="9">
        <v>15.333303171000001</v>
      </c>
      <c r="F17" s="9" t="str">
        <f>IF($B17="N/A","N/A",IF(E17&gt;20,"No",IF(E17&lt;5,"No","Yes")))</f>
        <v>Yes</v>
      </c>
      <c r="G17" s="9">
        <v>16.636837122999999</v>
      </c>
      <c r="H17" s="9" t="str">
        <f>IF($B17="N/A","N/A",IF(G17&gt;20,"No",IF(G17&lt;5,"No","Yes")))</f>
        <v>Yes</v>
      </c>
      <c r="I17" s="10">
        <v>-3.65</v>
      </c>
      <c r="J17" s="10">
        <v>8.5009999999999994</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83.363162876999994</v>
      </c>
      <c r="H18" s="9" t="str">
        <f>IF($B18="N/A","N/A",IF(G18&gt;15,"No",IF(G18&lt;-15,"No","Yes")))</f>
        <v>N/A</v>
      </c>
      <c r="I18" s="10" t="s">
        <v>217</v>
      </c>
      <c r="J18" s="10" t="s">
        <v>217</v>
      </c>
      <c r="K18" s="9" t="str">
        <f t="shared" si="0"/>
        <v>N/A</v>
      </c>
    </row>
    <row r="19" spans="1:11" x14ac:dyDescent="0.25">
      <c r="A19" s="69" t="s">
        <v>444</v>
      </c>
      <c r="B19" s="33" t="s">
        <v>220</v>
      </c>
      <c r="C19" s="78">
        <v>2.4803653361000002</v>
      </c>
      <c r="D19" s="9" t="str">
        <f>IF($B19="N/A","N/A",IF(C19&gt;1,"Yes","No"))</f>
        <v>Yes</v>
      </c>
      <c r="E19" s="9">
        <v>3.2317021695000001</v>
      </c>
      <c r="F19" s="9" t="str">
        <f>IF($B19="N/A","N/A",IF(E19&gt;1,"Yes","No"))</f>
        <v>Yes</v>
      </c>
      <c r="G19" s="9">
        <v>5.5946895477999998</v>
      </c>
      <c r="H19" s="9" t="str">
        <f>IF($B19="N/A","N/A",IF(G19&gt;1,"Yes","No"))</f>
        <v>Yes</v>
      </c>
      <c r="I19" s="10">
        <v>30.29</v>
      </c>
      <c r="J19" s="10">
        <v>73.12</v>
      </c>
      <c r="K19" s="9" t="str">
        <f t="shared" si="0"/>
        <v>No</v>
      </c>
    </row>
    <row r="20" spans="1:11" x14ac:dyDescent="0.25">
      <c r="A20" s="69" t="s">
        <v>856</v>
      </c>
      <c r="B20" s="33" t="s">
        <v>217</v>
      </c>
      <c r="C20" s="71">
        <v>147.75494861000001</v>
      </c>
      <c r="D20" s="9" t="str">
        <f>IF($B20="N/A","N/A",IF(C20&gt;15,"No",IF(C20&lt;-15,"No","Yes")))</f>
        <v>N/A</v>
      </c>
      <c r="E20" s="35">
        <v>124.05865446</v>
      </c>
      <c r="F20" s="9" t="str">
        <f>IF($B20="N/A","N/A",IF(E20&gt;15,"No",IF(E20&lt;-15,"No","Yes")))</f>
        <v>N/A</v>
      </c>
      <c r="G20" s="35">
        <v>99.075984836000003</v>
      </c>
      <c r="H20" s="9" t="str">
        <f>IF($B20="N/A","N/A",IF(G20&gt;15,"No",IF(G20&lt;-15,"No","Yes")))</f>
        <v>N/A</v>
      </c>
      <c r="I20" s="10">
        <v>-16</v>
      </c>
      <c r="J20" s="10">
        <v>-20.100000000000001</v>
      </c>
      <c r="K20" s="9" t="str">
        <f t="shared" si="0"/>
        <v>Yes</v>
      </c>
    </row>
    <row r="21" spans="1:11" x14ac:dyDescent="0.25">
      <c r="A21" s="69" t="s">
        <v>34</v>
      </c>
      <c r="B21" s="33" t="s">
        <v>217</v>
      </c>
      <c r="C21" s="82">
        <v>4.3489983777000001</v>
      </c>
      <c r="D21" s="9" t="str">
        <f>IF($B21="N/A","N/A",IF(C21&gt;15,"No",IF(C21&lt;-15,"No","Yes")))</f>
        <v>N/A</v>
      </c>
      <c r="E21" s="83">
        <v>4.6854198382999996</v>
      </c>
      <c r="F21" s="9" t="str">
        <f>IF($B21="N/A","N/A",IF(E21&gt;15,"No",IF(E21&lt;-15,"No","Yes")))</f>
        <v>N/A</v>
      </c>
      <c r="G21" s="83">
        <v>9.1371996064999994</v>
      </c>
      <c r="H21" s="9" t="str">
        <f>IF($B21="N/A","N/A",IF(G21&gt;15,"No",IF(G21&lt;-15,"No","Yes")))</f>
        <v>N/A</v>
      </c>
      <c r="I21" s="10">
        <v>7.7359999999999998</v>
      </c>
      <c r="J21" s="10">
        <v>95.01</v>
      </c>
      <c r="K21" s="9" t="str">
        <f t="shared" si="0"/>
        <v>No</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5.2086669108999999</v>
      </c>
      <c r="D23" s="9" t="str">
        <f>IF($B23="N/A","N/A",IF(C23&gt;15,"No",IF(C23&lt;-15,"No","Yes")))</f>
        <v>N/A</v>
      </c>
      <c r="E23" s="83">
        <v>5.1002023348999996</v>
      </c>
      <c r="F23" s="9" t="str">
        <f>IF($B23="N/A","N/A",IF(E23&gt;15,"No",IF(E23&lt;-15,"No","Yes")))</f>
        <v>N/A</v>
      </c>
      <c r="G23" s="83">
        <v>4.3016672323999998</v>
      </c>
      <c r="H23" s="9" t="str">
        <f>IF($B23="N/A","N/A",IF(G23&gt;15,"No",IF(G23&lt;-15,"No","Yes")))</f>
        <v>N/A</v>
      </c>
      <c r="I23" s="10">
        <v>-2.08</v>
      </c>
      <c r="J23" s="10">
        <v>-15.7</v>
      </c>
      <c r="K23" s="9" t="str">
        <f t="shared" si="0"/>
        <v>Yes</v>
      </c>
    </row>
    <row r="24" spans="1:11" x14ac:dyDescent="0.25">
      <c r="A24" s="69" t="s">
        <v>857</v>
      </c>
      <c r="B24" s="33" t="s">
        <v>247</v>
      </c>
      <c r="C24" s="71">
        <v>204.95316607000001</v>
      </c>
      <c r="D24" s="9" t="str">
        <f>IF($B24="N/A","N/A",IF(C24&gt;300,"No",IF(C24&lt;75,"No","Yes")))</f>
        <v>Yes</v>
      </c>
      <c r="E24" s="35">
        <v>204.34317687999999</v>
      </c>
      <c r="F24" s="9" t="str">
        <f>IF($B24="N/A","N/A",IF(E24&gt;300,"No",IF(E24&lt;75,"No","Yes")))</f>
        <v>Yes</v>
      </c>
      <c r="G24" s="35">
        <v>191.64583207999999</v>
      </c>
      <c r="H24" s="9" t="str">
        <f>IF($B24="N/A","N/A",IF(G24&gt;300,"No",IF(G24&lt;75,"No","Yes")))</f>
        <v>Yes</v>
      </c>
      <c r="I24" s="10">
        <v>-0.29799999999999999</v>
      </c>
      <c r="J24" s="10">
        <v>-6.21</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2</v>
      </c>
      <c r="D26" s="9" t="str">
        <f>IF($B26="N/A","N/A",IF(C26&gt;5,"No",IF(C26&lt;3,"No","Yes")))</f>
        <v>No</v>
      </c>
      <c r="E26" s="35">
        <v>2</v>
      </c>
      <c r="F26" s="9" t="str">
        <f>IF($B26="N/A","N/A",IF(E26&gt;5,"No",IF(E26&lt;3,"No","Yes")))</f>
        <v>No</v>
      </c>
      <c r="G26" s="35">
        <v>2</v>
      </c>
      <c r="H26" s="9" t="str">
        <f>IF($B26="N/A","N/A",IF(G26&gt;5,"No",IF(G26&lt;3,"No","Yes")))</f>
        <v>No</v>
      </c>
      <c r="I26" s="10">
        <v>0</v>
      </c>
      <c r="J26" s="10">
        <v>0</v>
      </c>
      <c r="K26" s="9" t="str">
        <f t="shared" si="0"/>
        <v>Yes</v>
      </c>
    </row>
    <row r="27" spans="1:11" x14ac:dyDescent="0.25">
      <c r="A27" s="69" t="s">
        <v>131</v>
      </c>
      <c r="B27" s="33" t="s">
        <v>217</v>
      </c>
      <c r="C27" s="67">
        <v>4985</v>
      </c>
      <c r="D27" s="33" t="s">
        <v>217</v>
      </c>
      <c r="E27" s="34">
        <v>4577</v>
      </c>
      <c r="F27" s="33" t="s">
        <v>217</v>
      </c>
      <c r="G27" s="34">
        <v>107567</v>
      </c>
      <c r="H27" s="9" t="str">
        <f>IF($B27="N/A","N/A",IF(G27&gt;15,"No",IF(G27&lt;-15,"No","Yes")))</f>
        <v>N/A</v>
      </c>
      <c r="I27" s="10">
        <v>-8.18</v>
      </c>
      <c r="J27" s="10">
        <v>2250</v>
      </c>
      <c r="K27" s="9" t="str">
        <f t="shared" si="0"/>
        <v>No</v>
      </c>
    </row>
    <row r="28" spans="1:11" x14ac:dyDescent="0.25">
      <c r="A28" s="69" t="s">
        <v>350</v>
      </c>
      <c r="B28" s="33" t="s">
        <v>217</v>
      </c>
      <c r="C28" s="67" t="s">
        <v>217</v>
      </c>
      <c r="D28" s="33" t="s">
        <v>217</v>
      </c>
      <c r="E28" s="34" t="s">
        <v>217</v>
      </c>
      <c r="F28" s="33" t="s">
        <v>217</v>
      </c>
      <c r="G28" s="8">
        <v>1.0924212974</v>
      </c>
      <c r="H28" s="9" t="str">
        <f>IF($B28="N/A","N/A",IF(G28&gt;15,"No",IF(G28&lt;-15,"No","Yes")))</f>
        <v>N/A</v>
      </c>
      <c r="I28" s="10" t="s">
        <v>217</v>
      </c>
      <c r="J28" s="10" t="s">
        <v>217</v>
      </c>
      <c r="K28" s="9" t="str">
        <f t="shared" si="0"/>
        <v>N/A</v>
      </c>
    </row>
    <row r="29" spans="1:11" ht="25" x14ac:dyDescent="0.25">
      <c r="A29" s="69" t="s">
        <v>835</v>
      </c>
      <c r="B29" s="33" t="s">
        <v>217</v>
      </c>
      <c r="C29" s="35">
        <v>86.388164493000005</v>
      </c>
      <c r="D29" s="33" t="s">
        <v>217</v>
      </c>
      <c r="E29" s="35">
        <v>94.206030150999993</v>
      </c>
      <c r="F29" s="33" t="s">
        <v>217</v>
      </c>
      <c r="G29" s="35">
        <v>81.584379967999993</v>
      </c>
      <c r="H29" s="33" t="s">
        <v>217</v>
      </c>
      <c r="I29" s="10">
        <v>9.0500000000000007</v>
      </c>
      <c r="J29" s="10">
        <v>-13.4</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410963</v>
      </c>
      <c r="F31" s="9" t="str">
        <f t="shared" si="4"/>
        <v>N/A</v>
      </c>
      <c r="G31" s="67">
        <v>780401</v>
      </c>
      <c r="H31" s="9" t="str">
        <f t="shared" ref="H31:H50" si="5">IF($B31="N/A","N/A",IF(G31&lt;0,"No","Yes"))</f>
        <v>N/A</v>
      </c>
      <c r="I31" s="10" t="s">
        <v>217</v>
      </c>
      <c r="J31" s="10">
        <v>89.9</v>
      </c>
      <c r="K31" s="9" t="str">
        <f t="shared" si="0"/>
        <v>No</v>
      </c>
    </row>
    <row r="32" spans="1:11" x14ac:dyDescent="0.25">
      <c r="A32" s="2" t="s">
        <v>659</v>
      </c>
      <c r="B32" s="84" t="s">
        <v>217</v>
      </c>
      <c r="C32" s="68" t="s">
        <v>217</v>
      </c>
      <c r="D32" s="9" t="str">
        <f t="shared" si="4"/>
        <v>N/A</v>
      </c>
      <c r="E32" s="68">
        <v>98.826658361</v>
      </c>
      <c r="F32" s="9" t="str">
        <f t="shared" si="4"/>
        <v>N/A</v>
      </c>
      <c r="G32" s="68">
        <v>88.543197664000004</v>
      </c>
      <c r="H32" s="9" t="str">
        <f t="shared" si="5"/>
        <v>N/A</v>
      </c>
      <c r="I32" s="10" t="s">
        <v>217</v>
      </c>
      <c r="J32" s="10">
        <v>-10.4</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2.5627849999999998E-4</v>
      </c>
      <c r="H34" s="9" t="str">
        <f t="shared" si="5"/>
        <v>N/A</v>
      </c>
      <c r="I34" s="10" t="s">
        <v>217</v>
      </c>
      <c r="J34" s="10" t="s">
        <v>1742</v>
      </c>
      <c r="K34" s="9" t="str">
        <f t="shared" si="0"/>
        <v>N/A</v>
      </c>
    </row>
    <row r="35" spans="1:11" x14ac:dyDescent="0.25">
      <c r="A35" s="2" t="s">
        <v>662</v>
      </c>
      <c r="B35" s="84" t="s">
        <v>217</v>
      </c>
      <c r="C35" s="68" t="s">
        <v>217</v>
      </c>
      <c r="D35" s="9" t="str">
        <f t="shared" si="4"/>
        <v>N/A</v>
      </c>
      <c r="E35" s="68">
        <v>0.19880135190000001</v>
      </c>
      <c r="F35" s="9" t="str">
        <f t="shared" si="4"/>
        <v>N/A</v>
      </c>
      <c r="G35" s="68">
        <v>0.66299248720000004</v>
      </c>
      <c r="H35" s="9" t="str">
        <f t="shared" si="5"/>
        <v>N/A</v>
      </c>
      <c r="I35" s="10" t="s">
        <v>217</v>
      </c>
      <c r="J35" s="10">
        <v>233.5</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447344</v>
      </c>
      <c r="F46" s="9" t="str">
        <f t="shared" si="4"/>
        <v>N/A</v>
      </c>
      <c r="G46" s="67">
        <v>367402</v>
      </c>
      <c r="H46" s="9" t="str">
        <f t="shared" si="5"/>
        <v>N/A</v>
      </c>
      <c r="I46" s="10" t="s">
        <v>217</v>
      </c>
      <c r="J46" s="10">
        <v>-17.899999999999999</v>
      </c>
      <c r="K46" s="9" t="str">
        <f t="shared" si="0"/>
        <v>Yes</v>
      </c>
    </row>
    <row r="47" spans="1:11" x14ac:dyDescent="0.25">
      <c r="A47" s="2" t="s">
        <v>672</v>
      </c>
      <c r="B47" s="84" t="s">
        <v>217</v>
      </c>
      <c r="C47" s="68" t="s">
        <v>217</v>
      </c>
      <c r="D47" s="9" t="str">
        <f t="shared" si="4"/>
        <v>N/A</v>
      </c>
      <c r="E47" s="68">
        <v>22.769948853999999</v>
      </c>
      <c r="F47" s="9" t="str">
        <f t="shared" si="4"/>
        <v>N/A</v>
      </c>
      <c r="G47" s="68">
        <v>99.994284190000002</v>
      </c>
      <c r="H47" s="9" t="str">
        <f t="shared" si="5"/>
        <v>N/A</v>
      </c>
      <c r="I47" s="10" t="s">
        <v>217</v>
      </c>
      <c r="J47" s="10">
        <v>339.2</v>
      </c>
      <c r="K47" s="9" t="str">
        <f t="shared" si="0"/>
        <v>No</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10.153707214000001</v>
      </c>
      <c r="F50" s="9" t="str">
        <f t="shared" si="4"/>
        <v>N/A</v>
      </c>
      <c r="G50" s="68">
        <v>5.7158099000000004E-3</v>
      </c>
      <c r="H50" s="9" t="str">
        <f t="shared" si="5"/>
        <v>N/A</v>
      </c>
      <c r="I50" s="10" t="s">
        <v>217</v>
      </c>
      <c r="J50" s="10">
        <v>-99.9</v>
      </c>
      <c r="K50" s="9" t="str">
        <f t="shared" si="0"/>
        <v>No</v>
      </c>
    </row>
    <row r="51" spans="1:11" x14ac:dyDescent="0.25">
      <c r="A51" s="2" t="s">
        <v>355</v>
      </c>
      <c r="B51" s="33" t="s">
        <v>217</v>
      </c>
      <c r="C51" s="67">
        <v>608096</v>
      </c>
      <c r="D51" s="33" t="s">
        <v>217</v>
      </c>
      <c r="E51" s="34">
        <v>755212</v>
      </c>
      <c r="F51" s="33" t="s">
        <v>217</v>
      </c>
      <c r="G51" s="34">
        <v>1305738</v>
      </c>
      <c r="H51" s="33" t="s">
        <v>217</v>
      </c>
      <c r="I51" s="10">
        <v>24.19</v>
      </c>
      <c r="J51" s="10">
        <v>72.900000000000006</v>
      </c>
      <c r="K51" s="9" t="str">
        <f t="shared" si="0"/>
        <v>No</v>
      </c>
    </row>
    <row r="52" spans="1:11" x14ac:dyDescent="0.25">
      <c r="A52" s="2" t="s">
        <v>356</v>
      </c>
      <c r="B52" s="33" t="s">
        <v>217</v>
      </c>
      <c r="C52" s="68">
        <v>97.830441246000007</v>
      </c>
      <c r="D52" s="9" t="str">
        <f t="shared" ref="D52:D54" si="6">IF($B52="N/A","N/A",IF(C52&gt;15,"No",IF(C52&lt;-15,"No","Yes")))</f>
        <v>N/A</v>
      </c>
      <c r="E52" s="8">
        <v>99.311848858000005</v>
      </c>
      <c r="F52" s="9" t="str">
        <f t="shared" ref="F52:F54" si="7">IF($B52="N/A","N/A",IF(E52&gt;15,"No",IF(E52&lt;-15,"No","Yes")))</f>
        <v>N/A</v>
      </c>
      <c r="G52" s="8">
        <v>99.630783511000004</v>
      </c>
      <c r="H52" s="9" t="str">
        <f t="shared" ref="H52:H54" si="8">IF($B52="N/A","N/A",IF(G52&gt;15,"No",IF(G52&lt;-15,"No","Yes")))</f>
        <v>N/A</v>
      </c>
      <c r="I52" s="10">
        <v>1.514</v>
      </c>
      <c r="J52" s="10">
        <v>0.3211</v>
      </c>
      <c r="K52" s="9" t="str">
        <f t="shared" si="0"/>
        <v>Yes</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7.7810403E-2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6326468</v>
      </c>
      <c r="D6" s="9" t="str">
        <f>IF($B6="N/A","N/A",IF(C6&gt;15,"No",IF(C6&lt;-15,"No","Yes")))</f>
        <v>N/A</v>
      </c>
      <c r="E6" s="34">
        <v>6699503</v>
      </c>
      <c r="F6" s="9" t="str">
        <f>IF($B6="N/A","N/A",IF(E6&gt;15,"No",IF(E6&lt;-15,"No","Yes")))</f>
        <v>N/A</v>
      </c>
      <c r="G6" s="34">
        <v>6163137</v>
      </c>
      <c r="H6" s="9" t="str">
        <f>IF($B6="N/A","N/A",IF(G6&gt;15,"No",IF(G6&lt;-15,"No","Yes")))</f>
        <v>N/A</v>
      </c>
      <c r="I6" s="10">
        <v>5.8959999999999999</v>
      </c>
      <c r="J6" s="10">
        <v>-8.01</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14.87118879</v>
      </c>
      <c r="D9" s="9" t="str">
        <f t="shared" ref="D9:D15" si="1">IF($B9="N/A","N/A",IF(C9&gt;15,"No",IF(C9&lt;-15,"No","Yes")))</f>
        <v>N/A</v>
      </c>
      <c r="E9" s="8">
        <v>15.156810886000001</v>
      </c>
      <c r="F9" s="9" t="str">
        <f t="shared" ref="F9:F15" si="2">IF($B9="N/A","N/A",IF(E9&gt;15,"No",IF(E9&lt;-15,"No","Yes")))</f>
        <v>N/A</v>
      </c>
      <c r="G9" s="8">
        <v>15.64161238</v>
      </c>
      <c r="H9" s="9" t="str">
        <f t="shared" ref="H9:H15" si="3">IF($B9="N/A","N/A",IF(G9&gt;15,"No",IF(G9&lt;-15,"No","Yes")))</f>
        <v>N/A</v>
      </c>
      <c r="I9" s="10">
        <v>1.921</v>
      </c>
      <c r="J9" s="10">
        <v>3.1989999999999998</v>
      </c>
      <c r="K9" s="9" t="str">
        <f t="shared" si="0"/>
        <v>Yes</v>
      </c>
    </row>
    <row r="10" spans="1:11" x14ac:dyDescent="0.25">
      <c r="A10" s="69" t="s">
        <v>36</v>
      </c>
      <c r="B10" s="33" t="s">
        <v>217</v>
      </c>
      <c r="C10" s="68">
        <v>32.364430386000002</v>
      </c>
      <c r="D10" s="9" t="str">
        <f t="shared" si="1"/>
        <v>N/A</v>
      </c>
      <c r="E10" s="8">
        <v>33.27619267</v>
      </c>
      <c r="F10" s="9" t="str">
        <f t="shared" si="2"/>
        <v>N/A</v>
      </c>
      <c r="G10" s="8">
        <v>35.315585024000001</v>
      </c>
      <c r="H10" s="9" t="str">
        <f t="shared" si="3"/>
        <v>N/A</v>
      </c>
      <c r="I10" s="10">
        <v>2.8170000000000002</v>
      </c>
      <c r="J10" s="10">
        <v>6.1289999999999996</v>
      </c>
      <c r="K10" s="9" t="str">
        <f t="shared" si="0"/>
        <v>Yes</v>
      </c>
    </row>
    <row r="11" spans="1:11" x14ac:dyDescent="0.25">
      <c r="A11" s="69" t="s">
        <v>37</v>
      </c>
      <c r="B11" s="33" t="s">
        <v>217</v>
      </c>
      <c r="C11" s="68">
        <v>98.439338496999994</v>
      </c>
      <c r="D11" s="9" t="str">
        <f t="shared" si="1"/>
        <v>N/A</v>
      </c>
      <c r="E11" s="8">
        <v>98.743207654000003</v>
      </c>
      <c r="F11" s="9" t="str">
        <f t="shared" si="2"/>
        <v>N/A</v>
      </c>
      <c r="G11" s="8">
        <v>99.016604553999997</v>
      </c>
      <c r="H11" s="9" t="str">
        <f t="shared" si="3"/>
        <v>N/A</v>
      </c>
      <c r="I11" s="10">
        <v>0.30869999999999997</v>
      </c>
      <c r="J11" s="10">
        <v>0.27689999999999998</v>
      </c>
      <c r="K11" s="9" t="str">
        <f t="shared" si="0"/>
        <v>Yes</v>
      </c>
    </row>
    <row r="12" spans="1:11" x14ac:dyDescent="0.25">
      <c r="A12" s="69" t="s">
        <v>38</v>
      </c>
      <c r="B12" s="33" t="s">
        <v>217</v>
      </c>
      <c r="C12" s="68">
        <v>9.9150511103000003</v>
      </c>
      <c r="D12" s="9" t="str">
        <f t="shared" si="1"/>
        <v>N/A</v>
      </c>
      <c r="E12" s="8">
        <v>9.9166134365000005</v>
      </c>
      <c r="F12" s="9" t="str">
        <f t="shared" si="2"/>
        <v>N/A</v>
      </c>
      <c r="G12" s="8">
        <v>10.505723660999999</v>
      </c>
      <c r="H12" s="9" t="str">
        <f t="shared" si="3"/>
        <v>N/A</v>
      </c>
      <c r="I12" s="10">
        <v>1.5800000000000002E-2</v>
      </c>
      <c r="J12" s="10">
        <v>5.9409999999999998</v>
      </c>
      <c r="K12" s="9" t="str">
        <f t="shared" si="0"/>
        <v>Yes</v>
      </c>
    </row>
    <row r="13" spans="1:11" x14ac:dyDescent="0.25">
      <c r="A13" s="69" t="s">
        <v>860</v>
      </c>
      <c r="B13" s="33" t="s">
        <v>217</v>
      </c>
      <c r="C13" s="68">
        <v>96.203900476000001</v>
      </c>
      <c r="D13" s="9" t="str">
        <f t="shared" si="1"/>
        <v>N/A</v>
      </c>
      <c r="E13" s="8">
        <v>96.184264279000004</v>
      </c>
      <c r="F13" s="9" t="str">
        <f t="shared" si="2"/>
        <v>N/A</v>
      </c>
      <c r="G13" s="8">
        <v>96.705588732999999</v>
      </c>
      <c r="H13" s="9" t="str">
        <f t="shared" si="3"/>
        <v>N/A</v>
      </c>
      <c r="I13" s="10">
        <v>-0.02</v>
      </c>
      <c r="J13" s="10">
        <v>0.54200000000000004</v>
      </c>
      <c r="K13" s="9" t="str">
        <f t="shared" si="0"/>
        <v>Yes</v>
      </c>
    </row>
    <row r="14" spans="1:11" x14ac:dyDescent="0.25">
      <c r="A14" s="69" t="s">
        <v>861</v>
      </c>
      <c r="B14" s="33" t="s">
        <v>217</v>
      </c>
      <c r="C14" s="68">
        <v>93.683474820000001</v>
      </c>
      <c r="D14" s="9" t="str">
        <f t="shared" si="1"/>
        <v>N/A</v>
      </c>
      <c r="E14" s="8">
        <v>94.501614906</v>
      </c>
      <c r="F14" s="9" t="str">
        <f t="shared" si="2"/>
        <v>N/A</v>
      </c>
      <c r="G14" s="8">
        <v>95.368623708000001</v>
      </c>
      <c r="H14" s="9" t="str">
        <f t="shared" si="3"/>
        <v>N/A</v>
      </c>
      <c r="I14" s="10">
        <v>0.87329999999999997</v>
      </c>
      <c r="J14" s="10">
        <v>0.91749999999999998</v>
      </c>
      <c r="K14" s="9" t="str">
        <f t="shared" si="0"/>
        <v>Yes</v>
      </c>
    </row>
    <row r="15" spans="1:11" x14ac:dyDescent="0.25">
      <c r="A15" s="69" t="s">
        <v>165</v>
      </c>
      <c r="B15" s="33" t="s">
        <v>217</v>
      </c>
      <c r="C15" s="68">
        <v>31.150177319000001</v>
      </c>
      <c r="D15" s="9" t="str">
        <f t="shared" si="1"/>
        <v>N/A</v>
      </c>
      <c r="E15" s="8">
        <v>31.131085394999999</v>
      </c>
      <c r="F15" s="9" t="str">
        <f t="shared" si="2"/>
        <v>N/A</v>
      </c>
      <c r="G15" s="8">
        <v>37.692541964</v>
      </c>
      <c r="H15" s="9" t="str">
        <f t="shared" si="3"/>
        <v>N/A</v>
      </c>
      <c r="I15" s="10">
        <v>-6.0999999999999999E-2</v>
      </c>
      <c r="J15" s="10">
        <v>21.08</v>
      </c>
      <c r="K15" s="9" t="str">
        <f t="shared" si="0"/>
        <v>Yes</v>
      </c>
    </row>
    <row r="16" spans="1:11" x14ac:dyDescent="0.25">
      <c r="A16" s="69" t="s">
        <v>166</v>
      </c>
      <c r="B16" s="33" t="s">
        <v>250</v>
      </c>
      <c r="C16" s="68">
        <v>94.709101508000003</v>
      </c>
      <c r="D16" s="9" t="str">
        <f>IF($B16="N/A","N/A",IF(C16&gt;95,"Yes","No"))</f>
        <v>No</v>
      </c>
      <c r="E16" s="8">
        <v>94.480292046000002</v>
      </c>
      <c r="F16" s="9" t="str">
        <f>IF($B16="N/A","N/A",IF(E16&gt;95,"Yes","No"))</f>
        <v>No</v>
      </c>
      <c r="G16" s="8">
        <v>94.080108879999997</v>
      </c>
      <c r="H16" s="9" t="str">
        <f>IF($B16="N/A","N/A",IF(G16&gt;95,"Yes","No"))</f>
        <v>No</v>
      </c>
      <c r="I16" s="10">
        <v>-0.24199999999999999</v>
      </c>
      <c r="J16" s="10">
        <v>-0.42399999999999999</v>
      </c>
      <c r="K16" s="9" t="str">
        <f t="shared" ref="K16:K26" si="4">IF(J16="Div by 0", "N/A", IF(J16="N/A","N/A", IF(J16&gt;30, "No", IF(J16&lt;-30, "No", "Yes"))))</f>
        <v>Yes</v>
      </c>
    </row>
    <row r="17" spans="1:11" x14ac:dyDescent="0.25">
      <c r="A17" s="69" t="s">
        <v>862</v>
      </c>
      <c r="B17" s="49" t="s">
        <v>251</v>
      </c>
      <c r="C17" s="68">
        <v>50.676222498999998</v>
      </c>
      <c r="D17" s="9" t="str">
        <f>IF($B17="N/A","N/A",IF(C17&gt;90,"No",IF(C17&lt;50,"No","Yes")))</f>
        <v>Yes</v>
      </c>
      <c r="E17" s="8">
        <v>50.034547339</v>
      </c>
      <c r="F17" s="9" t="str">
        <f>IF($B17="N/A","N/A",IF(E17&gt;90,"No",IF(E17&lt;50,"No","Yes")))</f>
        <v>Yes</v>
      </c>
      <c r="G17" s="8">
        <v>50.824539516000002</v>
      </c>
      <c r="H17" s="9" t="str">
        <f>IF($B17="N/A","N/A",IF(G17&gt;90,"No",IF(G17&lt;50,"No","Yes")))</f>
        <v>Yes</v>
      </c>
      <c r="I17" s="10">
        <v>-1.27</v>
      </c>
      <c r="J17" s="10">
        <v>1.579</v>
      </c>
      <c r="K17" s="9" t="str">
        <f t="shared" si="4"/>
        <v>Yes</v>
      </c>
    </row>
    <row r="18" spans="1:11" x14ac:dyDescent="0.25">
      <c r="A18" s="69" t="s">
        <v>863</v>
      </c>
      <c r="B18" s="49" t="s">
        <v>228</v>
      </c>
      <c r="C18" s="68">
        <v>10.480350173</v>
      </c>
      <c r="D18" s="9" t="str">
        <f t="shared" ref="D18:D23" si="5">IF($B18="N/A","N/A",IF(C18&gt;5,"No",IF(C18&lt;=0,"No","Yes")))</f>
        <v>No</v>
      </c>
      <c r="E18" s="8">
        <v>9.3764268782000002</v>
      </c>
      <c r="F18" s="9" t="str">
        <f t="shared" ref="F18:F23" si="6">IF($B18="N/A","N/A",IF(E18&gt;5,"No",IF(E18&lt;=0,"No","Yes")))</f>
        <v>No</v>
      </c>
      <c r="G18" s="8">
        <v>8.9859595851999998</v>
      </c>
      <c r="H18" s="9" t="str">
        <f t="shared" ref="H18:H23" si="7">IF($B18="N/A","N/A",IF(G18&gt;5,"No",IF(G18&lt;=0,"No","Yes")))</f>
        <v>No</v>
      </c>
      <c r="I18" s="10">
        <v>-10.5</v>
      </c>
      <c r="J18" s="10">
        <v>-4.16</v>
      </c>
      <c r="K18" s="9" t="str">
        <f t="shared" si="4"/>
        <v>Yes</v>
      </c>
    </row>
    <row r="19" spans="1:11" x14ac:dyDescent="0.25">
      <c r="A19" s="69" t="s">
        <v>864</v>
      </c>
      <c r="B19" s="49" t="s">
        <v>228</v>
      </c>
      <c r="C19" s="68">
        <v>3.5080237504</v>
      </c>
      <c r="D19" s="9" t="str">
        <f t="shared" si="5"/>
        <v>Yes</v>
      </c>
      <c r="E19" s="8">
        <v>3.2982446608</v>
      </c>
      <c r="F19" s="9" t="str">
        <f t="shared" si="6"/>
        <v>Yes</v>
      </c>
      <c r="G19" s="8">
        <v>3.4164095329999999</v>
      </c>
      <c r="H19" s="9" t="str">
        <f t="shared" si="7"/>
        <v>Yes</v>
      </c>
      <c r="I19" s="10">
        <v>-5.98</v>
      </c>
      <c r="J19" s="10">
        <v>3.5830000000000002</v>
      </c>
      <c r="K19" s="9" t="str">
        <f t="shared" si="4"/>
        <v>Yes</v>
      </c>
    </row>
    <row r="20" spans="1:11" x14ac:dyDescent="0.25">
      <c r="A20" s="69" t="s">
        <v>865</v>
      </c>
      <c r="B20" s="49" t="s">
        <v>228</v>
      </c>
      <c r="C20" s="68">
        <v>0.68369902449999997</v>
      </c>
      <c r="D20" s="9" t="str">
        <f t="shared" si="5"/>
        <v>Yes</v>
      </c>
      <c r="E20" s="8">
        <v>0.7125453933</v>
      </c>
      <c r="F20" s="9" t="str">
        <f t="shared" si="6"/>
        <v>Yes</v>
      </c>
      <c r="G20" s="8">
        <v>0.83400709740000001</v>
      </c>
      <c r="H20" s="9" t="str">
        <f t="shared" si="7"/>
        <v>Yes</v>
      </c>
      <c r="I20" s="10">
        <v>4.2190000000000003</v>
      </c>
      <c r="J20" s="10">
        <v>17.05</v>
      </c>
      <c r="K20" s="9" t="str">
        <f t="shared" si="4"/>
        <v>Yes</v>
      </c>
    </row>
    <row r="21" spans="1:11" x14ac:dyDescent="0.25">
      <c r="A21" s="69" t="s">
        <v>866</v>
      </c>
      <c r="B21" s="33" t="s">
        <v>217</v>
      </c>
      <c r="C21" s="68">
        <v>0.2287374251</v>
      </c>
      <c r="D21" s="9" t="str">
        <f t="shared" si="5"/>
        <v>N/A</v>
      </c>
      <c r="E21" s="8">
        <v>0.27781165260000001</v>
      </c>
      <c r="F21" s="9" t="str">
        <f t="shared" si="6"/>
        <v>N/A</v>
      </c>
      <c r="G21" s="8">
        <v>0.28422214210000002</v>
      </c>
      <c r="H21" s="9" t="str">
        <f t="shared" si="7"/>
        <v>N/A</v>
      </c>
      <c r="I21" s="10">
        <v>21.45</v>
      </c>
      <c r="J21" s="10">
        <v>2.3069999999999999</v>
      </c>
      <c r="K21" s="9" t="str">
        <f t="shared" si="4"/>
        <v>Yes</v>
      </c>
    </row>
    <row r="22" spans="1:11" x14ac:dyDescent="0.25">
      <c r="A22" s="66" t="s">
        <v>1728</v>
      </c>
      <c r="B22" s="33" t="s">
        <v>217</v>
      </c>
      <c r="C22" s="68">
        <v>4.3452365499999999E-2</v>
      </c>
      <c r="D22" s="9" t="str">
        <f t="shared" si="5"/>
        <v>N/A</v>
      </c>
      <c r="E22" s="8">
        <v>3.8689437100000001E-2</v>
      </c>
      <c r="F22" s="9" t="str">
        <f t="shared" si="6"/>
        <v>N/A</v>
      </c>
      <c r="G22" s="8">
        <v>5.0818276500000002E-2</v>
      </c>
      <c r="H22" s="9" t="str">
        <f t="shared" si="7"/>
        <v>N/A</v>
      </c>
      <c r="I22" s="10">
        <v>-11</v>
      </c>
      <c r="J22" s="10">
        <v>31.35</v>
      </c>
      <c r="K22" s="9" t="str">
        <f t="shared" si="4"/>
        <v>No</v>
      </c>
    </row>
    <row r="23" spans="1:11" x14ac:dyDescent="0.25">
      <c r="A23" s="69" t="s">
        <v>867</v>
      </c>
      <c r="B23" s="33" t="s">
        <v>217</v>
      </c>
      <c r="C23" s="68">
        <v>0.65036288809999998</v>
      </c>
      <c r="D23" s="9" t="str">
        <f t="shared" si="5"/>
        <v>N/A</v>
      </c>
      <c r="E23" s="8">
        <v>0.59431274229999997</v>
      </c>
      <c r="F23" s="9" t="str">
        <f t="shared" si="6"/>
        <v>N/A</v>
      </c>
      <c r="G23" s="8">
        <v>0.58681155389999995</v>
      </c>
      <c r="H23" s="9" t="str">
        <f t="shared" si="7"/>
        <v>N/A</v>
      </c>
      <c r="I23" s="10">
        <v>-8.6199999999999992</v>
      </c>
      <c r="J23" s="10">
        <v>-1.26</v>
      </c>
      <c r="K23" s="9" t="str">
        <f t="shared" si="4"/>
        <v>Yes</v>
      </c>
    </row>
    <row r="24" spans="1:11" x14ac:dyDescent="0.25">
      <c r="A24" s="69" t="s">
        <v>868</v>
      </c>
      <c r="B24" s="33" t="s">
        <v>236</v>
      </c>
      <c r="C24" s="68">
        <v>2.2826164615</v>
      </c>
      <c r="D24" s="9" t="str">
        <f>IF($B24="N/A","N/A",IF(C24&gt;10,"No",IF(C24&lt;1,"No","Yes")))</f>
        <v>Yes</v>
      </c>
      <c r="E24" s="8">
        <v>2.3626528713999999</v>
      </c>
      <c r="F24" s="9" t="str">
        <f>IF($B24="N/A","N/A",IF(E24&gt;10,"No",IF(E24&lt;1,"No","Yes")))</f>
        <v>Yes</v>
      </c>
      <c r="G24" s="8">
        <v>2.2134831661000001</v>
      </c>
      <c r="H24" s="9" t="str">
        <f>IF($B24="N/A","N/A",IF(G24&gt;10,"No",IF(G24&lt;1,"No","Yes")))</f>
        <v>Yes</v>
      </c>
      <c r="I24" s="10">
        <v>3.5059999999999998</v>
      </c>
      <c r="J24" s="10">
        <v>-6.31</v>
      </c>
      <c r="K24" s="9" t="str">
        <f t="shared" si="4"/>
        <v>Yes</v>
      </c>
    </row>
    <row r="25" spans="1:11" x14ac:dyDescent="0.25">
      <c r="A25" s="69" t="s">
        <v>869</v>
      </c>
      <c r="B25" s="72" t="s">
        <v>243</v>
      </c>
      <c r="C25" s="68">
        <v>19.137202622</v>
      </c>
      <c r="D25" s="9" t="str">
        <f>IF($B25="N/A","N/A",IF(C25&gt;10,"No",IF(C25&lt;=0,"No","Yes")))</f>
        <v>No</v>
      </c>
      <c r="E25" s="8">
        <v>20.223246411000002</v>
      </c>
      <c r="F25" s="9" t="str">
        <f>IF($B25="N/A","N/A",IF(E25&gt;10,"No",IF(E25&lt;=0,"No","Yes")))</f>
        <v>No</v>
      </c>
      <c r="G25" s="8">
        <v>19.597730831</v>
      </c>
      <c r="H25" s="9" t="str">
        <f>IF($B25="N/A","N/A",IF(G25&gt;10,"No",IF(G25&lt;=0,"No","Yes")))</f>
        <v>No</v>
      </c>
      <c r="I25" s="10">
        <v>5.6749999999999998</v>
      </c>
      <c r="J25" s="10">
        <v>-3.09</v>
      </c>
      <c r="K25" s="9" t="str">
        <f t="shared" si="4"/>
        <v>Yes</v>
      </c>
    </row>
    <row r="26" spans="1:11" x14ac:dyDescent="0.25">
      <c r="A26" s="69" t="s">
        <v>870</v>
      </c>
      <c r="B26" s="49" t="s">
        <v>252</v>
      </c>
      <c r="C26" s="68">
        <v>5.2908984919000002</v>
      </c>
      <c r="D26" s="9" t="str">
        <f>IF($B26="N/A","N/A",IF(C26&gt;=5,"No",IF(C26&lt;0,"No","Yes")))</f>
        <v>No</v>
      </c>
      <c r="E26" s="8">
        <v>5.5197079545000003</v>
      </c>
      <c r="F26" s="9" t="str">
        <f>IF($B26="N/A","N/A",IF(E26&gt;=5,"No",IF(E26&lt;0,"No","Yes")))</f>
        <v>No</v>
      </c>
      <c r="G26" s="8">
        <v>5.9198911204</v>
      </c>
      <c r="H26" s="9" t="str">
        <f>IF($B26="N/A","N/A",IF(G26&gt;=5,"No",IF(G26&lt;0,"No","Yes")))</f>
        <v>No</v>
      </c>
      <c r="I26" s="10">
        <v>4.3250000000000002</v>
      </c>
      <c r="J26" s="10">
        <v>7.25</v>
      </c>
      <c r="K26" s="9" t="str">
        <f t="shared" si="4"/>
        <v>Yes</v>
      </c>
    </row>
    <row r="27" spans="1:11" x14ac:dyDescent="0.25">
      <c r="A27" s="69" t="s">
        <v>14</v>
      </c>
      <c r="B27" s="49" t="s">
        <v>253</v>
      </c>
      <c r="C27" s="68">
        <v>1.2686067486999999</v>
      </c>
      <c r="D27" s="9" t="str">
        <f>IF($B27="N/A","N/A",IF(C27&gt;15,"No",IF(C27&lt;=0,"No","Yes")))</f>
        <v>Yes</v>
      </c>
      <c r="E27" s="8">
        <v>1.2707509796000001</v>
      </c>
      <c r="F27" s="9" t="str">
        <f>IF($B27="N/A","N/A",IF(E27&gt;15,"No",IF(E27&lt;=0,"No","Yes")))</f>
        <v>Yes</v>
      </c>
      <c r="G27" s="8">
        <v>1.3357483373000001</v>
      </c>
      <c r="H27" s="9" t="str">
        <f>IF($B27="N/A","N/A",IF(G27&gt;15,"No",IF(G27&lt;=0,"No","Yes")))</f>
        <v>Yes</v>
      </c>
      <c r="I27" s="10">
        <v>0.16900000000000001</v>
      </c>
      <c r="J27" s="10">
        <v>5.1150000000000002</v>
      </c>
      <c r="K27" s="9" t="str">
        <f>IF(J27="Div by 0", "N/A", IF(J27="N/A","N/A", IF(J27&gt;30, "No", IF(J27&lt;-30, "No", "Yes"))))</f>
        <v>Yes</v>
      </c>
    </row>
    <row r="28" spans="1:11" x14ac:dyDescent="0.25">
      <c r="A28" s="69" t="s">
        <v>871</v>
      </c>
      <c r="B28" s="33" t="s">
        <v>217</v>
      </c>
      <c r="C28" s="71">
        <v>145.12878466999999</v>
      </c>
      <c r="D28" s="9" t="str">
        <f>IF($B28="N/A","N/A",IF(C28&gt;15,"No",IF(C28&lt;-15,"No","Yes")))</f>
        <v>N/A</v>
      </c>
      <c r="E28" s="35">
        <v>151.66633777000001</v>
      </c>
      <c r="F28" s="9" t="str">
        <f>IF($B28="N/A","N/A",IF(E28&gt;15,"No",IF(E28&lt;-15,"No","Yes")))</f>
        <v>N/A</v>
      </c>
      <c r="G28" s="35">
        <v>170.59788154</v>
      </c>
      <c r="H28" s="9" t="str">
        <f>IF($B28="N/A","N/A",IF(G28&gt;15,"No",IF(G28&lt;-15,"No","Yes")))</f>
        <v>N/A</v>
      </c>
      <c r="I28" s="10">
        <v>4.5049999999999999</v>
      </c>
      <c r="J28" s="10">
        <v>12.48</v>
      </c>
      <c r="K28" s="9" t="str">
        <f>IF(J28="Div by 0", "N/A", IF(J28="N/A","N/A", IF(J28&gt;30, "No", IF(J28&lt;-30, "No", "Yes"))))</f>
        <v>Yes</v>
      </c>
    </row>
    <row r="29" spans="1:11" x14ac:dyDescent="0.25">
      <c r="A29" s="69" t="s">
        <v>377</v>
      </c>
      <c r="B29" s="33" t="s">
        <v>254</v>
      </c>
      <c r="C29" s="68">
        <v>17.473699385</v>
      </c>
      <c r="D29" s="9" t="str">
        <f>IF($B29="N/A","N/A",IF(C29&gt;35,"No",IF(C29&lt;10,"No","Yes")))</f>
        <v>Yes</v>
      </c>
      <c r="E29" s="8">
        <v>20.442516407999999</v>
      </c>
      <c r="F29" s="9" t="str">
        <f>IF($B29="N/A","N/A",IF(E29&gt;35,"No",IF(E29&lt;10,"No","Yes")))</f>
        <v>Yes</v>
      </c>
      <c r="G29" s="8">
        <v>19.285227636999998</v>
      </c>
      <c r="H29" s="9" t="str">
        <f>IF($B29="N/A","N/A",IF(G29&gt;35,"No",IF(G29&lt;10,"No","Yes")))</f>
        <v>Yes</v>
      </c>
      <c r="I29" s="10">
        <v>16.989999999999998</v>
      </c>
      <c r="J29" s="10">
        <v>-5.66</v>
      </c>
      <c r="K29" s="9" t="str">
        <f t="shared" ref="K29:K54" si="8">IF(J29="Div by 0", "N/A", IF(J29="N/A","N/A", IF(J29&gt;30, "No", IF(J29&lt;-30, "No", "Yes"))))</f>
        <v>Yes</v>
      </c>
    </row>
    <row r="30" spans="1:11" x14ac:dyDescent="0.25">
      <c r="A30" s="69" t="s">
        <v>378</v>
      </c>
      <c r="B30" s="33" t="s">
        <v>255</v>
      </c>
      <c r="C30" s="68">
        <v>13.830260423</v>
      </c>
      <c r="D30" s="9" t="str">
        <f>IF($B30="N/A","N/A",IF(C30&gt;20,"No",IF(C30&lt;2,"No","Yes")))</f>
        <v>Yes</v>
      </c>
      <c r="E30" s="8">
        <v>14.201172832999999</v>
      </c>
      <c r="F30" s="9" t="str">
        <f>IF($B30="N/A","N/A",IF(E30&gt;20,"No",IF(E30&lt;2,"No","Yes")))</f>
        <v>Yes</v>
      </c>
      <c r="G30" s="8">
        <v>16.595525946999999</v>
      </c>
      <c r="H30" s="9" t="str">
        <f>IF($B30="N/A","N/A",IF(G30&gt;20,"No",IF(G30&lt;2,"No","Yes")))</f>
        <v>Yes</v>
      </c>
      <c r="I30" s="10">
        <v>2.6819999999999999</v>
      </c>
      <c r="J30" s="10">
        <v>16.86</v>
      </c>
      <c r="K30" s="9" t="str">
        <f t="shared" si="8"/>
        <v>Yes</v>
      </c>
    </row>
    <row r="31" spans="1:11" x14ac:dyDescent="0.25">
      <c r="A31" s="69" t="s">
        <v>379</v>
      </c>
      <c r="B31" s="33" t="s">
        <v>256</v>
      </c>
      <c r="C31" s="68">
        <v>3.0847227869</v>
      </c>
      <c r="D31" s="9" t="str">
        <f>IF($B31="N/A","N/A",IF(C31&gt;8,"No",IF(C31&lt;0.5,"No","Yes")))</f>
        <v>Yes</v>
      </c>
      <c r="E31" s="8">
        <v>2.9855199707</v>
      </c>
      <c r="F31" s="9" t="str">
        <f>IF($B31="N/A","N/A",IF(E31&gt;8,"No",IF(E31&lt;0.5,"No","Yes")))</f>
        <v>Yes</v>
      </c>
      <c r="G31" s="8">
        <v>2.9875208030999998</v>
      </c>
      <c r="H31" s="9" t="str">
        <f>IF($B31="N/A","N/A",IF(G31&gt;8,"No",IF(G31&lt;0.5,"No","Yes")))</f>
        <v>Yes</v>
      </c>
      <c r="I31" s="10">
        <v>-3.22</v>
      </c>
      <c r="J31" s="10">
        <v>6.7000000000000004E-2</v>
      </c>
      <c r="K31" s="9" t="str">
        <f t="shared" si="8"/>
        <v>Yes</v>
      </c>
    </row>
    <row r="32" spans="1:11" x14ac:dyDescent="0.25">
      <c r="A32" s="69" t="s">
        <v>380</v>
      </c>
      <c r="B32" s="33" t="s">
        <v>257</v>
      </c>
      <c r="C32" s="68">
        <v>7.6153392382999998</v>
      </c>
      <c r="D32" s="9" t="str">
        <f>IF($B32="N/A","N/A",IF(C32&gt;25,"No",IF(C32&lt;3,"No","Yes")))</f>
        <v>Yes</v>
      </c>
      <c r="E32" s="8">
        <v>8.8119372436999992</v>
      </c>
      <c r="F32" s="9" t="str">
        <f>IF($B32="N/A","N/A",IF(E32&gt;25,"No",IF(E32&lt;3,"No","Yes")))</f>
        <v>Yes</v>
      </c>
      <c r="G32" s="8">
        <v>8.8342186778999992</v>
      </c>
      <c r="H32" s="9" t="str">
        <f>IF($B32="N/A","N/A",IF(G32&gt;25,"No",IF(G32&lt;3,"No","Yes")))</f>
        <v>Yes</v>
      </c>
      <c r="I32" s="10">
        <v>15.71</v>
      </c>
      <c r="J32" s="10">
        <v>0.25290000000000001</v>
      </c>
      <c r="K32" s="9" t="str">
        <f t="shared" si="8"/>
        <v>Yes</v>
      </c>
    </row>
    <row r="33" spans="1:11" x14ac:dyDescent="0.25">
      <c r="A33" s="69" t="s">
        <v>381</v>
      </c>
      <c r="B33" s="33" t="s">
        <v>258</v>
      </c>
      <c r="C33" s="68">
        <v>2.5676412177999999</v>
      </c>
      <c r="D33" s="9" t="str">
        <f>IF($B33="N/A","N/A",IF(C33&gt;25,"No",IF(C33&lt;2,"No","Yes")))</f>
        <v>Yes</v>
      </c>
      <c r="E33" s="8">
        <v>2.4036111335000001</v>
      </c>
      <c r="F33" s="9" t="str">
        <f>IF($B33="N/A","N/A",IF(E33&gt;25,"No",IF(E33&lt;2,"No","Yes")))</f>
        <v>Yes</v>
      </c>
      <c r="G33" s="8">
        <v>2.3817740868000001</v>
      </c>
      <c r="H33" s="9" t="str">
        <f>IF($B33="N/A","N/A",IF(G33&gt;25,"No",IF(G33&lt;2,"No","Yes")))</f>
        <v>Yes</v>
      </c>
      <c r="I33" s="10">
        <v>-6.39</v>
      </c>
      <c r="J33" s="10">
        <v>-0.90900000000000003</v>
      </c>
      <c r="K33" s="9" t="str">
        <f t="shared" si="8"/>
        <v>Yes</v>
      </c>
    </row>
    <row r="34" spans="1:11" x14ac:dyDescent="0.25">
      <c r="A34" s="69" t="s">
        <v>382</v>
      </c>
      <c r="B34" s="33" t="s">
        <v>259</v>
      </c>
      <c r="C34" s="68">
        <v>3.6674017793</v>
      </c>
      <c r="D34" s="9" t="str">
        <f>IF($B34="N/A","N/A",IF(C34&gt;25,"No",IF(C34&lt;=0,"No","Yes")))</f>
        <v>Yes</v>
      </c>
      <c r="E34" s="8">
        <v>3.5819970525999998</v>
      </c>
      <c r="F34" s="9" t="str">
        <f>IF($B34="N/A","N/A",IF(E34&gt;25,"No",IF(E34&lt;=0,"No","Yes")))</f>
        <v>Yes</v>
      </c>
      <c r="G34" s="8">
        <v>3.3262930873999998</v>
      </c>
      <c r="H34" s="9" t="str">
        <f>IF($B34="N/A","N/A",IF(G34&gt;25,"No",IF(G34&lt;=0,"No","Yes")))</f>
        <v>Yes</v>
      </c>
      <c r="I34" s="10">
        <v>-2.33</v>
      </c>
      <c r="J34" s="10">
        <v>-7.14</v>
      </c>
      <c r="K34" s="9" t="str">
        <f t="shared" si="8"/>
        <v>Yes</v>
      </c>
    </row>
    <row r="35" spans="1:11" x14ac:dyDescent="0.25">
      <c r="A35" s="69" t="s">
        <v>383</v>
      </c>
      <c r="B35" s="33" t="s">
        <v>260</v>
      </c>
      <c r="C35" s="68">
        <v>17.609003950000002</v>
      </c>
      <c r="D35" s="9" t="str">
        <f>IF($B35="N/A","N/A",IF(C35&gt;20,"No",IF(C35&lt;4,"No","Yes")))</f>
        <v>Yes</v>
      </c>
      <c r="E35" s="8">
        <v>17.936599178000002</v>
      </c>
      <c r="F35" s="9" t="str">
        <f>IF($B35="N/A","N/A",IF(E35&gt;20,"No",IF(E35&lt;4,"No","Yes")))</f>
        <v>Yes</v>
      </c>
      <c r="G35" s="8">
        <v>16.096267209000001</v>
      </c>
      <c r="H35" s="9" t="str">
        <f>IF($B35="N/A","N/A",IF(G35&gt;20,"No",IF(G35&lt;4,"No","Yes")))</f>
        <v>Yes</v>
      </c>
      <c r="I35" s="10">
        <v>1.86</v>
      </c>
      <c r="J35" s="10">
        <v>-10.3</v>
      </c>
      <c r="K35" s="9" t="str">
        <f t="shared" si="8"/>
        <v>Yes</v>
      </c>
    </row>
    <row r="36" spans="1:11" x14ac:dyDescent="0.25">
      <c r="A36" s="69" t="s">
        <v>384</v>
      </c>
      <c r="B36" s="33" t="s">
        <v>261</v>
      </c>
      <c r="C36" s="68">
        <v>3.1612425763999998</v>
      </c>
      <c r="D36" s="9" t="str">
        <f>IF($B36="N/A","N/A",IF(C36&gt;=3,"No",IF(C36&lt;0,"No","Yes")))</f>
        <v>No</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2.4140167942000001</v>
      </c>
      <c r="D37" s="9" t="str">
        <f>IF($B37="N/A","N/A",IF(C37&gt;=25,"No",IF(C37&lt;0,"No","Yes")))</f>
        <v>Yes</v>
      </c>
      <c r="E37" s="8">
        <v>2.3536522037999998</v>
      </c>
      <c r="F37" s="9" t="str">
        <f>IF($B37="N/A","N/A",IF(E37&gt;=25,"No",IF(E37&lt;0,"No","Yes")))</f>
        <v>Yes</v>
      </c>
      <c r="G37" s="8">
        <v>2.5514279497999999</v>
      </c>
      <c r="H37" s="9" t="str">
        <f>IF($B37="N/A","N/A",IF(G37&gt;=25,"No",IF(G37&lt;0,"No","Yes")))</f>
        <v>Yes</v>
      </c>
      <c r="I37" s="10">
        <v>-2.5</v>
      </c>
      <c r="J37" s="10">
        <v>8.4030000000000005</v>
      </c>
      <c r="K37" s="9" t="str">
        <f t="shared" si="8"/>
        <v>Yes</v>
      </c>
    </row>
    <row r="38" spans="1:11" x14ac:dyDescent="0.25">
      <c r="A38" s="69" t="s">
        <v>386</v>
      </c>
      <c r="B38" s="33" t="s">
        <v>225</v>
      </c>
      <c r="C38" s="68">
        <v>7.6188641118999998</v>
      </c>
      <c r="D38" s="9" t="str">
        <f>IF($B38="N/A","N/A",IF(C38&gt;3,"Yes","No"))</f>
        <v>Yes</v>
      </c>
      <c r="E38" s="8">
        <v>7.2111319301999997</v>
      </c>
      <c r="F38" s="9" t="str">
        <f>IF($B38="N/A","N/A",IF(E38&gt;3,"Yes","No"))</f>
        <v>Yes</v>
      </c>
      <c r="G38" s="8">
        <v>7.1634136966000002</v>
      </c>
      <c r="H38" s="9" t="str">
        <f>IF($B38="N/A","N/A",IF(G38&gt;3,"Yes","No"))</f>
        <v>Yes</v>
      </c>
      <c r="I38" s="10">
        <v>-5.35</v>
      </c>
      <c r="J38" s="10">
        <v>-0.66200000000000003</v>
      </c>
      <c r="K38" s="9" t="str">
        <f t="shared" si="8"/>
        <v>Yes</v>
      </c>
    </row>
    <row r="39" spans="1:11" x14ac:dyDescent="0.25">
      <c r="A39" s="69" t="s">
        <v>387</v>
      </c>
      <c r="B39" s="33" t="s">
        <v>224</v>
      </c>
      <c r="C39" s="68">
        <v>2.8924986264000001</v>
      </c>
      <c r="D39" s="9" t="str">
        <f>IF($B39="N/A","N/A",IF(C39&gt;1,"Yes","No"))</f>
        <v>Yes</v>
      </c>
      <c r="E39" s="8">
        <v>2.7283068610000001</v>
      </c>
      <c r="F39" s="9" t="str">
        <f>IF($B39="N/A","N/A",IF(E39&gt;1,"Yes","No"))</f>
        <v>Yes</v>
      </c>
      <c r="G39" s="8">
        <v>2.6944557617</v>
      </c>
      <c r="H39" s="9" t="str">
        <f>IF($B39="N/A","N/A",IF(G39&gt;1,"Yes","No"))</f>
        <v>Yes</v>
      </c>
      <c r="I39" s="10">
        <v>-5.68</v>
      </c>
      <c r="J39" s="10">
        <v>-1.24</v>
      </c>
      <c r="K39" s="9" t="str">
        <f t="shared" si="8"/>
        <v>Yes</v>
      </c>
    </row>
    <row r="40" spans="1:11" x14ac:dyDescent="0.25">
      <c r="A40" s="69" t="s">
        <v>388</v>
      </c>
      <c r="B40" s="33" t="s">
        <v>217</v>
      </c>
      <c r="C40" s="68">
        <v>1.75295283E-2</v>
      </c>
      <c r="D40" s="9" t="str">
        <f>IF($B40="N/A","N/A",IF(C40&gt;15,"No",IF(C40&lt;-15,"No","Yes")))</f>
        <v>N/A</v>
      </c>
      <c r="E40" s="8">
        <v>1.7419202599999999E-2</v>
      </c>
      <c r="F40" s="9" t="str">
        <f>IF($B40="N/A","N/A",IF(E40&gt;15,"No",IF(E40&lt;-15,"No","Yes")))</f>
        <v>N/A</v>
      </c>
      <c r="G40" s="8">
        <v>1.3240010700000001E-2</v>
      </c>
      <c r="H40" s="9" t="str">
        <f>IF($B40="N/A","N/A",IF(G40&gt;15,"No",IF(G40&lt;-15,"No","Yes")))</f>
        <v>N/A</v>
      </c>
      <c r="I40" s="10">
        <v>-0.629</v>
      </c>
      <c r="J40" s="10">
        <v>-24</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0.51815641840000004</v>
      </c>
      <c r="D42" s="9" t="str">
        <f>IF($B42="N/A","N/A",IF(C42&gt;0,"Yes","No"))</f>
        <v>Yes</v>
      </c>
      <c r="E42" s="8">
        <v>0.82959885229999997</v>
      </c>
      <c r="F42" s="9" t="str">
        <f>IF($B42="N/A","N/A",IF(E42&gt;0,"Yes","No"))</f>
        <v>Yes</v>
      </c>
      <c r="G42" s="8">
        <v>0.72537735250000002</v>
      </c>
      <c r="H42" s="9" t="str">
        <f>IF($B42="N/A","N/A",IF(G42&gt;0,"Yes","No"))</f>
        <v>Yes</v>
      </c>
      <c r="I42" s="10">
        <v>60.11</v>
      </c>
      <c r="J42" s="10">
        <v>-12.6</v>
      </c>
      <c r="K42" s="9" t="str">
        <f t="shared" si="8"/>
        <v>Yes</v>
      </c>
    </row>
    <row r="43" spans="1:11" x14ac:dyDescent="0.25">
      <c r="A43" s="69" t="s">
        <v>391</v>
      </c>
      <c r="B43" s="33" t="s">
        <v>263</v>
      </c>
      <c r="C43" s="68">
        <v>0</v>
      </c>
      <c r="D43" s="9" t="str">
        <f>IF($B43="N/A","N/A",IF(C43&gt;0,"Yes","No"))</f>
        <v>No</v>
      </c>
      <c r="E43" s="8">
        <v>0</v>
      </c>
      <c r="F43" s="9" t="str">
        <f>IF($B43="N/A","N/A",IF(E43&gt;0,"Yes","No"))</f>
        <v>No</v>
      </c>
      <c r="G43" s="8">
        <v>0</v>
      </c>
      <c r="H43" s="9" t="str">
        <f>IF($B43="N/A","N/A",IF(G43&gt;0,"Yes","No"))</f>
        <v>No</v>
      </c>
      <c r="I43" s="10" t="s">
        <v>1742</v>
      </c>
      <c r="J43" s="10" t="s">
        <v>1742</v>
      </c>
      <c r="K43" s="9" t="str">
        <f t="shared" si="8"/>
        <v>N/A</v>
      </c>
    </row>
    <row r="44" spans="1:11" x14ac:dyDescent="0.25">
      <c r="A44" s="69" t="s">
        <v>392</v>
      </c>
      <c r="B44" s="33" t="s">
        <v>263</v>
      </c>
      <c r="C44" s="68">
        <v>0</v>
      </c>
      <c r="D44" s="9" t="str">
        <f>IF($B44="N/A","N/A",IF(C44&gt;0,"Yes","No"))</f>
        <v>No</v>
      </c>
      <c r="E44" s="8">
        <v>0</v>
      </c>
      <c r="F44" s="9" t="str">
        <f>IF($B44="N/A","N/A",IF(E44&gt;0,"Yes","No"))</f>
        <v>No</v>
      </c>
      <c r="G44" s="8">
        <v>0</v>
      </c>
      <c r="H44" s="9" t="str">
        <f>IF($B44="N/A","N/A",IF(G44&gt;0,"Yes","No"))</f>
        <v>No</v>
      </c>
      <c r="I44" s="10" t="s">
        <v>1742</v>
      </c>
      <c r="J44" s="10" t="s">
        <v>1742</v>
      </c>
      <c r="K44" s="9" t="str">
        <f t="shared" si="8"/>
        <v>N/A</v>
      </c>
    </row>
    <row r="45" spans="1:11" x14ac:dyDescent="0.25">
      <c r="A45" s="69" t="s">
        <v>393</v>
      </c>
      <c r="B45" s="33" t="s">
        <v>224</v>
      </c>
      <c r="C45" s="68">
        <v>4.4387642520000004</v>
      </c>
      <c r="D45" s="9" t="str">
        <f>IF($B45="N/A","N/A",IF(C45&gt;1,"Yes","No"))</f>
        <v>Yes</v>
      </c>
      <c r="E45" s="8">
        <v>4.2705854449</v>
      </c>
      <c r="F45" s="9" t="str">
        <f>IF($B45="N/A","N/A",IF(E45&gt;1,"Yes","No"))</f>
        <v>Yes</v>
      </c>
      <c r="G45" s="8">
        <v>4.4336674651000001</v>
      </c>
      <c r="H45" s="9" t="str">
        <f>IF($B45="N/A","N/A",IF(G45&gt;1,"Yes","No"))</f>
        <v>Yes</v>
      </c>
      <c r="I45" s="10">
        <v>-3.79</v>
      </c>
      <c r="J45" s="10">
        <v>3.819</v>
      </c>
      <c r="K45" s="9" t="str">
        <f t="shared" si="8"/>
        <v>Yes</v>
      </c>
    </row>
    <row r="46" spans="1:11" x14ac:dyDescent="0.25">
      <c r="A46" s="69" t="s">
        <v>394</v>
      </c>
      <c r="B46" s="33" t="s">
        <v>263</v>
      </c>
      <c r="C46" s="68">
        <v>7.0497471899999997E-2</v>
      </c>
      <c r="D46" s="9" t="str">
        <f>IF($B46="N/A","N/A",IF(C46&gt;0,"Yes","No"))</f>
        <v>Yes</v>
      </c>
      <c r="E46" s="8">
        <v>7.9289463700000007E-2</v>
      </c>
      <c r="F46" s="9" t="str">
        <f>IF($B46="N/A","N/A",IF(E46&gt;0,"Yes","No"))</f>
        <v>Yes</v>
      </c>
      <c r="G46" s="8">
        <v>8.9061787899999995E-2</v>
      </c>
      <c r="H46" s="9" t="str">
        <f>IF($B46="N/A","N/A",IF(G46&gt;0,"Yes","No"))</f>
        <v>Yes</v>
      </c>
      <c r="I46" s="10">
        <v>12.47</v>
      </c>
      <c r="J46" s="10">
        <v>12.32</v>
      </c>
      <c r="K46" s="9" t="str">
        <f t="shared" si="8"/>
        <v>Yes</v>
      </c>
    </row>
    <row r="47" spans="1:11" x14ac:dyDescent="0.25">
      <c r="A47" s="69" t="s">
        <v>395</v>
      </c>
      <c r="B47" s="33" t="s">
        <v>217</v>
      </c>
      <c r="C47" s="68">
        <v>3.1613199999999997E-5</v>
      </c>
      <c r="D47" s="9" t="str">
        <f>IF($B47="N/A","N/A",IF(C47&gt;15,"No",IF(C47&lt;-15,"No","Yes")))</f>
        <v>N/A</v>
      </c>
      <c r="E47" s="8">
        <v>0</v>
      </c>
      <c r="F47" s="9" t="str">
        <f>IF($B47="N/A","N/A",IF(E47&gt;15,"No",IF(E47&lt;-15,"No","Yes")))</f>
        <v>N/A</v>
      </c>
      <c r="G47" s="8">
        <v>0</v>
      </c>
      <c r="H47" s="9" t="str">
        <f>IF($B47="N/A","N/A",IF(G47&gt;15,"No",IF(G47&lt;-15,"No","Yes")))</f>
        <v>N/A</v>
      </c>
      <c r="I47" s="10">
        <v>-100</v>
      </c>
      <c r="J47" s="10" t="s">
        <v>1742</v>
      </c>
      <c r="K47" s="9" t="str">
        <f t="shared" si="8"/>
        <v>N/A</v>
      </c>
    </row>
    <row r="48" spans="1:11" x14ac:dyDescent="0.25">
      <c r="A48" s="69" t="s">
        <v>396</v>
      </c>
      <c r="B48" s="33" t="s">
        <v>217</v>
      </c>
      <c r="C48" s="68">
        <v>0.1821237379</v>
      </c>
      <c r="D48" s="9" t="str">
        <f>IF($B48="N/A","N/A",IF(C48&gt;15,"No",IF(C48&lt;-15,"No","Yes")))</f>
        <v>N/A</v>
      </c>
      <c r="E48" s="8">
        <v>0.19052159539999999</v>
      </c>
      <c r="F48" s="9" t="str">
        <f>IF($B48="N/A","N/A",IF(E48&gt;15,"No",IF(E48&lt;-15,"No","Yes")))</f>
        <v>N/A</v>
      </c>
      <c r="G48" s="8">
        <v>0.1971236401</v>
      </c>
      <c r="H48" s="9" t="str">
        <f>IF($B48="N/A","N/A",IF(G48&gt;15,"No",IF(G48&lt;-15,"No","Yes")))</f>
        <v>N/A</v>
      </c>
      <c r="I48" s="10">
        <v>4.6109999999999998</v>
      </c>
      <c r="J48" s="10">
        <v>3.4649999999999999</v>
      </c>
      <c r="K48" s="9" t="str">
        <f t="shared" si="8"/>
        <v>Yes</v>
      </c>
    </row>
    <row r="49" spans="1:11" x14ac:dyDescent="0.25">
      <c r="A49" s="69" t="s">
        <v>397</v>
      </c>
      <c r="B49" s="33" t="s">
        <v>217</v>
      </c>
      <c r="C49" s="68">
        <v>0.26738458170000001</v>
      </c>
      <c r="D49" s="9" t="str">
        <f>IF($B49="N/A","N/A",IF(C49&gt;15,"No",IF(C49&lt;-15,"No","Yes")))</f>
        <v>N/A</v>
      </c>
      <c r="E49" s="8">
        <v>0.20152241139999999</v>
      </c>
      <c r="F49" s="9" t="str">
        <f>IF($B49="N/A","N/A",IF(E49&gt;15,"No",IF(E49&lt;-15,"No","Yes")))</f>
        <v>N/A</v>
      </c>
      <c r="G49" s="8">
        <v>0.17427813140000001</v>
      </c>
      <c r="H49" s="9" t="str">
        <f>IF($B49="N/A","N/A",IF(G49&gt;15,"No",IF(G49&lt;-15,"No","Yes")))</f>
        <v>N/A</v>
      </c>
      <c r="I49" s="10">
        <v>-24.6</v>
      </c>
      <c r="J49" s="10">
        <v>-13.5</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0.54426893489999995</v>
      </c>
      <c r="D51" s="9" t="str">
        <f>IF($B51="N/A","N/A",IF(C51&gt;15,"No",IF(C51&lt;-15,"No","Yes")))</f>
        <v>N/A</v>
      </c>
      <c r="E51" s="8">
        <v>0.54911535980000004</v>
      </c>
      <c r="F51" s="9" t="str">
        <f>IF($B51="N/A","N/A",IF(E51&gt;15,"No",IF(E51&lt;-15,"No","Yes")))</f>
        <v>N/A</v>
      </c>
      <c r="G51" s="8">
        <v>0.67235240750000003</v>
      </c>
      <c r="H51" s="9" t="str">
        <f>IF($B51="N/A","N/A",IF(G51&gt;15,"No",IF(G51&lt;-15,"No","Yes")))</f>
        <v>N/A</v>
      </c>
      <c r="I51" s="10">
        <v>0.89039999999999997</v>
      </c>
      <c r="J51" s="10">
        <v>22.44</v>
      </c>
      <c r="K51" s="9" t="str">
        <f t="shared" si="8"/>
        <v>Yes</v>
      </c>
    </row>
    <row r="52" spans="1:11" x14ac:dyDescent="0.25">
      <c r="A52" s="69" t="s">
        <v>400</v>
      </c>
      <c r="B52" s="33" t="s">
        <v>224</v>
      </c>
      <c r="C52" s="68">
        <v>11.373486754</v>
      </c>
      <c r="D52" s="9" t="str">
        <f>IF($B52="N/A","N/A",IF(C52&gt;1,"Yes","No"))</f>
        <v>Yes</v>
      </c>
      <c r="E52" s="8">
        <v>10.560947581000001</v>
      </c>
      <c r="F52" s="9" t="str">
        <f>IF($B52="N/A","N/A",IF(E52&gt;1,"Yes","No"))</f>
        <v>Yes</v>
      </c>
      <c r="G52" s="8">
        <v>11.062759111</v>
      </c>
      <c r="H52" s="9" t="str">
        <f>IF($B52="N/A","N/A",IF(G52&gt;1,"Yes","No"))</f>
        <v>Yes</v>
      </c>
      <c r="I52" s="10">
        <v>-7.14</v>
      </c>
      <c r="J52" s="10">
        <v>4.7519999999999998</v>
      </c>
      <c r="K52" s="9" t="str">
        <f t="shared" si="8"/>
        <v>Yes</v>
      </c>
    </row>
    <row r="53" spans="1:11" x14ac:dyDescent="0.25">
      <c r="A53" s="69" t="s">
        <v>401</v>
      </c>
      <c r="B53" s="33" t="s">
        <v>263</v>
      </c>
      <c r="C53" s="68">
        <v>0.65306581809999997</v>
      </c>
      <c r="D53" s="9" t="str">
        <f>IF($B53="N/A","N/A",IF(C53&gt;0,"Yes","No"))</f>
        <v>Yes</v>
      </c>
      <c r="E53" s="8">
        <v>0.6445552752</v>
      </c>
      <c r="F53" s="9" t="str">
        <f>IF($B53="N/A","N/A",IF(E53&gt;0,"Yes","No"))</f>
        <v>Yes</v>
      </c>
      <c r="G53" s="8">
        <v>0.71560959950000003</v>
      </c>
      <c r="H53" s="9" t="str">
        <f>IF($B53="N/A","N/A",IF(G53&gt;0,"Yes","No"))</f>
        <v>Yes</v>
      </c>
      <c r="I53" s="10">
        <v>-1.3</v>
      </c>
      <c r="J53" s="10">
        <v>11.02</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4.0563760000000002E-4</v>
      </c>
      <c r="H54" s="9" t="str">
        <f>IF($B54="N/A","N/A",IF(G54&gt;=1,"No",IF(G54&lt;0,"No","Yes")))</f>
        <v>Yes</v>
      </c>
      <c r="I54" s="10" t="s">
        <v>1742</v>
      </c>
      <c r="J54" s="10" t="s">
        <v>1742</v>
      </c>
      <c r="K54" s="9" t="str">
        <f t="shared" si="8"/>
        <v>N/A</v>
      </c>
    </row>
    <row r="55" spans="1:11" x14ac:dyDescent="0.25">
      <c r="A55" s="69" t="s">
        <v>872</v>
      </c>
      <c r="B55" s="33" t="s">
        <v>217</v>
      </c>
      <c r="C55" s="71">
        <v>100.37214398</v>
      </c>
      <c r="D55" s="9" t="str">
        <f>IF($B55="N/A","N/A",IF(C55&gt;15,"No",IF(C55&lt;-15,"No","Yes")))</f>
        <v>N/A</v>
      </c>
      <c r="E55" s="35">
        <v>102.00445212</v>
      </c>
      <c r="F55" s="9" t="str">
        <f>IF($B55="N/A","N/A",IF(E55&gt;15,"No",IF(E55&lt;-15,"No","Yes")))</f>
        <v>N/A</v>
      </c>
      <c r="G55" s="35">
        <v>109.3437897</v>
      </c>
      <c r="H55" s="9" t="str">
        <f>IF($B55="N/A","N/A",IF(G55&gt;15,"No",IF(G55&lt;-15,"No","Yes")))</f>
        <v>N/A</v>
      </c>
      <c r="I55" s="10">
        <v>1.6259999999999999</v>
      </c>
      <c r="J55" s="10">
        <v>7.1950000000000003</v>
      </c>
      <c r="K55" s="9" t="str">
        <f t="shared" ref="K55:K74" si="9">IF(J55="Div by 0", "N/A", IF(J55="N/A","N/A", IF(J55&gt;30, "No", IF(J55&lt;-30, "No", "Yes"))))</f>
        <v>Yes</v>
      </c>
    </row>
    <row r="56" spans="1:11" x14ac:dyDescent="0.25">
      <c r="A56" s="69" t="s">
        <v>873</v>
      </c>
      <c r="B56" s="33" t="s">
        <v>265</v>
      </c>
      <c r="C56" s="71">
        <v>79.481548086000004</v>
      </c>
      <c r="D56" s="9" t="str">
        <f>IF($B56="N/A","N/A",IF(C56&gt;90,"No",IF(C56&lt;20,"No","Yes")))</f>
        <v>Yes</v>
      </c>
      <c r="E56" s="35">
        <v>70.797381177999995</v>
      </c>
      <c r="F56" s="9" t="str">
        <f>IF($B56="N/A","N/A",IF(E56&gt;90,"No",IF(E56&lt;20,"No","Yes")))</f>
        <v>Yes</v>
      </c>
      <c r="G56" s="35">
        <v>71.469545464000007</v>
      </c>
      <c r="H56" s="9" t="str">
        <f>IF($B56="N/A","N/A",IF(G56&gt;90,"No",IF(G56&lt;20,"No","Yes")))</f>
        <v>Yes</v>
      </c>
      <c r="I56" s="10">
        <v>-10.9</v>
      </c>
      <c r="J56" s="10">
        <v>0.94940000000000002</v>
      </c>
      <c r="K56" s="9" t="str">
        <f t="shared" si="9"/>
        <v>Yes</v>
      </c>
    </row>
    <row r="57" spans="1:11" x14ac:dyDescent="0.25">
      <c r="A57" s="69" t="s">
        <v>874</v>
      </c>
      <c r="B57" s="33" t="s">
        <v>266</v>
      </c>
      <c r="C57" s="71">
        <v>39.495838128999999</v>
      </c>
      <c r="D57" s="9" t="str">
        <f>IF($B57="N/A","N/A",IF(C57&gt;60,"No",IF(C57&lt;10,"No","Yes")))</f>
        <v>Yes</v>
      </c>
      <c r="E57" s="35">
        <v>38.585580528999998</v>
      </c>
      <c r="F57" s="9" t="str">
        <f>IF($B57="N/A","N/A",IF(E57&gt;60,"No",IF(E57&lt;10,"No","Yes")))</f>
        <v>Yes</v>
      </c>
      <c r="G57" s="35">
        <v>37.474625173</v>
      </c>
      <c r="H57" s="9" t="str">
        <f>IF($B57="N/A","N/A",IF(G57&gt;60,"No",IF(G57&lt;10,"No","Yes")))</f>
        <v>Yes</v>
      </c>
      <c r="I57" s="10">
        <v>-2.2999999999999998</v>
      </c>
      <c r="J57" s="10">
        <v>-2.88</v>
      </c>
      <c r="K57" s="9" t="str">
        <f t="shared" si="9"/>
        <v>Yes</v>
      </c>
    </row>
    <row r="58" spans="1:11" ht="25" x14ac:dyDescent="0.25">
      <c r="A58" s="69" t="s">
        <v>875</v>
      </c>
      <c r="B58" s="33" t="s">
        <v>267</v>
      </c>
      <c r="C58" s="71">
        <v>35.499221128000002</v>
      </c>
      <c r="D58" s="9" t="str">
        <f>IF($B58="N/A","N/A",IF(C58&gt;100,"No",IF(C58&lt;10,"No","Yes")))</f>
        <v>Yes</v>
      </c>
      <c r="E58" s="35">
        <v>36.014458916000002</v>
      </c>
      <c r="F58" s="9" t="str">
        <f>IF($B58="N/A","N/A",IF(E58&gt;100,"No",IF(E58&lt;10,"No","Yes")))</f>
        <v>Yes</v>
      </c>
      <c r="G58" s="35">
        <v>36.918886626000003</v>
      </c>
      <c r="H58" s="9" t="str">
        <f>IF($B58="N/A","N/A",IF(G58&gt;100,"No",IF(G58&lt;10,"No","Yes")))</f>
        <v>Yes</v>
      </c>
      <c r="I58" s="10">
        <v>1.4510000000000001</v>
      </c>
      <c r="J58" s="10">
        <v>2.5110000000000001</v>
      </c>
      <c r="K58" s="9" t="str">
        <f t="shared" si="9"/>
        <v>Yes</v>
      </c>
    </row>
    <row r="59" spans="1:11" x14ac:dyDescent="0.25">
      <c r="A59" s="69" t="s">
        <v>876</v>
      </c>
      <c r="B59" s="33" t="s">
        <v>268</v>
      </c>
      <c r="C59" s="71">
        <v>87.630172982999994</v>
      </c>
      <c r="D59" s="9" t="str">
        <f>IF($B59="N/A","N/A",IF(C59&gt;100,"No",IF(C59&lt;20,"No","Yes")))</f>
        <v>Yes</v>
      </c>
      <c r="E59" s="35">
        <v>84.538244719999994</v>
      </c>
      <c r="F59" s="9" t="str">
        <f>IF($B59="N/A","N/A",IF(E59&gt;100,"No",IF(E59&lt;20,"No","Yes")))</f>
        <v>Yes</v>
      </c>
      <c r="G59" s="35">
        <v>86.146663238000002</v>
      </c>
      <c r="H59" s="9" t="str">
        <f>IF($B59="N/A","N/A",IF(G59&gt;100,"No",IF(G59&lt;20,"No","Yes")))</f>
        <v>Yes</v>
      </c>
      <c r="I59" s="10">
        <v>-3.53</v>
      </c>
      <c r="J59" s="10">
        <v>1.903</v>
      </c>
      <c r="K59" s="9" t="str">
        <f t="shared" si="9"/>
        <v>Yes</v>
      </c>
    </row>
    <row r="60" spans="1:11" x14ac:dyDescent="0.25">
      <c r="A60" s="69" t="s">
        <v>877</v>
      </c>
      <c r="B60" s="33" t="s">
        <v>268</v>
      </c>
      <c r="C60" s="71">
        <v>125.4763391</v>
      </c>
      <c r="D60" s="9" t="str">
        <f>IF($B60="N/A","N/A",IF(C60&gt;100,"No",IF(C60&lt;20,"No","Yes")))</f>
        <v>No</v>
      </c>
      <c r="E60" s="35">
        <v>132.55513257999999</v>
      </c>
      <c r="F60" s="9" t="str">
        <f>IF($B60="N/A","N/A",IF(E60&gt;100,"No",IF(E60&lt;20,"No","Yes")))</f>
        <v>No</v>
      </c>
      <c r="G60" s="35">
        <v>138.88443512000001</v>
      </c>
      <c r="H60" s="9" t="str">
        <f>IF($B60="N/A","N/A",IF(G60&gt;100,"No",IF(G60&lt;20,"No","Yes")))</f>
        <v>No</v>
      </c>
      <c r="I60" s="10">
        <v>5.6420000000000003</v>
      </c>
      <c r="J60" s="10">
        <v>4.7750000000000004</v>
      </c>
      <c r="K60" s="9" t="str">
        <f t="shared" si="9"/>
        <v>Yes</v>
      </c>
    </row>
    <row r="61" spans="1:11" x14ac:dyDescent="0.25">
      <c r="A61" s="69" t="s">
        <v>878</v>
      </c>
      <c r="B61" s="33" t="s">
        <v>217</v>
      </c>
      <c r="C61" s="71">
        <v>99.944163574000001</v>
      </c>
      <c r="D61" s="9" t="str">
        <f>IF($B61="N/A","N/A",IF(C61&gt;15,"No",IF(C61&lt;-15,"No","Yes")))</f>
        <v>N/A</v>
      </c>
      <c r="E61" s="35">
        <v>99.697936459999994</v>
      </c>
      <c r="F61" s="9" t="str">
        <f>IF($B61="N/A","N/A",IF(E61&gt;15,"No",IF(E61&lt;-15,"No","Yes")))</f>
        <v>N/A</v>
      </c>
      <c r="G61" s="35">
        <v>105.7490488</v>
      </c>
      <c r="H61" s="9" t="str">
        <f>IF($B61="N/A","N/A",IF(G61&gt;15,"No",IF(G61&lt;-15,"No","Yes")))</f>
        <v>N/A</v>
      </c>
      <c r="I61" s="10">
        <v>-0.246</v>
      </c>
      <c r="J61" s="10">
        <v>6.069</v>
      </c>
      <c r="K61" s="9" t="str">
        <f t="shared" si="9"/>
        <v>Yes</v>
      </c>
    </row>
    <row r="62" spans="1:11" x14ac:dyDescent="0.25">
      <c r="A62" s="69" t="s">
        <v>879</v>
      </c>
      <c r="B62" s="33" t="s">
        <v>269</v>
      </c>
      <c r="C62" s="71">
        <v>42.832417139</v>
      </c>
      <c r="D62" s="9" t="str">
        <f>IF($B62="N/A","N/A",IF(C62&gt;60,"No",IF(C62&lt;10,"No","Yes")))</f>
        <v>Yes</v>
      </c>
      <c r="E62" s="35">
        <v>42.89011395</v>
      </c>
      <c r="F62" s="9" t="str">
        <f>IF($B62="N/A","N/A",IF(E62&gt;60,"No",IF(E62&lt;10,"No","Yes")))</f>
        <v>Yes</v>
      </c>
      <c r="G62" s="35">
        <v>43.696508692000002</v>
      </c>
      <c r="H62" s="9" t="str">
        <f>IF($B62="N/A","N/A",IF(G62&gt;60,"No",IF(G62&lt;10,"No","Yes")))</f>
        <v>Yes</v>
      </c>
      <c r="I62" s="10">
        <v>0.13469999999999999</v>
      </c>
      <c r="J62" s="10">
        <v>1.88</v>
      </c>
      <c r="K62" s="9" t="str">
        <f t="shared" si="9"/>
        <v>Yes</v>
      </c>
    </row>
    <row r="63" spans="1:11" x14ac:dyDescent="0.25">
      <c r="A63" s="69" t="s">
        <v>880</v>
      </c>
      <c r="B63" s="33" t="s">
        <v>269</v>
      </c>
      <c r="C63" s="71">
        <v>16.482197055</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535.33899503999999</v>
      </c>
      <c r="D64" s="9" t="str">
        <f t="shared" ref="D64:D74" si="10">IF($B64="N/A","N/A",IF(C64&gt;15,"No",IF(C64&lt;-15,"No","Yes")))</f>
        <v>N/A</v>
      </c>
      <c r="E64" s="35">
        <v>556.03408104000005</v>
      </c>
      <c r="F64" s="9" t="str">
        <f>IF($B64="N/A","N/A",IF(E64&gt;15,"No",IF(E64&lt;-15,"No","Yes")))</f>
        <v>N/A</v>
      </c>
      <c r="G64" s="35">
        <v>594.38768697</v>
      </c>
      <c r="H64" s="9" t="str">
        <f>IF($B64="N/A","N/A",IF(G64&gt;15,"No",IF(G64&lt;-15,"No","Yes")))</f>
        <v>N/A</v>
      </c>
      <c r="I64" s="10">
        <v>3.8660000000000001</v>
      </c>
      <c r="J64" s="10">
        <v>6.8979999999999997</v>
      </c>
      <c r="K64" s="9" t="str">
        <f t="shared" si="9"/>
        <v>Yes</v>
      </c>
    </row>
    <row r="65" spans="1:11" ht="15.75" customHeight="1" x14ac:dyDescent="0.25">
      <c r="A65" s="69" t="s">
        <v>882</v>
      </c>
      <c r="B65" s="33" t="s">
        <v>217</v>
      </c>
      <c r="C65" s="71">
        <v>79.049931017000006</v>
      </c>
      <c r="D65" s="9" t="str">
        <f t="shared" si="10"/>
        <v>N/A</v>
      </c>
      <c r="E65" s="35">
        <v>83.677588955000004</v>
      </c>
      <c r="F65" s="9" t="str">
        <f t="shared" ref="F65:F73" si="11">IF($B65="N/A","N/A",IF(E65&gt;15,"No",IF(E65&lt;-15,"No","Yes")))</f>
        <v>N/A</v>
      </c>
      <c r="G65" s="35">
        <v>84.883209397000002</v>
      </c>
      <c r="H65" s="9" t="str">
        <f t="shared" ref="H65:H86" si="12">IF($B65="N/A","N/A",IF(G65&gt;15,"No",IF(G65&lt;-15,"No","Yes")))</f>
        <v>N/A</v>
      </c>
      <c r="I65" s="10">
        <v>5.8540000000000001</v>
      </c>
      <c r="J65" s="10">
        <v>1.4410000000000001</v>
      </c>
      <c r="K65" s="9" t="str">
        <f t="shared" si="9"/>
        <v>Yes</v>
      </c>
    </row>
    <row r="66" spans="1:11" x14ac:dyDescent="0.25">
      <c r="A66" s="69" t="s">
        <v>883</v>
      </c>
      <c r="B66" s="33" t="s">
        <v>217</v>
      </c>
      <c r="C66" s="71">
        <v>83.720448322999999</v>
      </c>
      <c r="D66" s="9" t="str">
        <f t="shared" si="10"/>
        <v>N/A</v>
      </c>
      <c r="E66" s="35">
        <v>85.036879796999997</v>
      </c>
      <c r="F66" s="9" t="str">
        <f t="shared" si="11"/>
        <v>N/A</v>
      </c>
      <c r="G66" s="35">
        <v>86.007605546999997</v>
      </c>
      <c r="H66" s="9" t="str">
        <f t="shared" si="12"/>
        <v>N/A</v>
      </c>
      <c r="I66" s="10">
        <v>1.5720000000000001</v>
      </c>
      <c r="J66" s="10">
        <v>1.1419999999999999</v>
      </c>
      <c r="K66" s="9" t="str">
        <f t="shared" si="9"/>
        <v>Yes</v>
      </c>
    </row>
    <row r="67" spans="1:11" x14ac:dyDescent="0.25">
      <c r="A67" s="69" t="s">
        <v>884</v>
      </c>
      <c r="B67" s="33" t="s">
        <v>217</v>
      </c>
      <c r="C67" s="71">
        <v>235.15600499999999</v>
      </c>
      <c r="D67" s="9" t="str">
        <f t="shared" si="10"/>
        <v>N/A</v>
      </c>
      <c r="E67" s="35">
        <v>244.40689828999999</v>
      </c>
      <c r="F67" s="9" t="str">
        <f t="shared" si="11"/>
        <v>N/A</v>
      </c>
      <c r="G67" s="35">
        <v>286.67966268999999</v>
      </c>
      <c r="H67" s="9" t="str">
        <f t="shared" si="12"/>
        <v>N/A</v>
      </c>
      <c r="I67" s="10">
        <v>3.9340000000000002</v>
      </c>
      <c r="J67" s="10">
        <v>17.3</v>
      </c>
      <c r="K67" s="9" t="str">
        <f t="shared" si="9"/>
        <v>Yes</v>
      </c>
    </row>
    <row r="68" spans="1:11" ht="25" x14ac:dyDescent="0.25">
      <c r="A68" s="69" t="s">
        <v>885</v>
      </c>
      <c r="B68" s="33" t="s">
        <v>217</v>
      </c>
      <c r="C68" s="71" t="s">
        <v>1742</v>
      </c>
      <c r="D68" s="9" t="str">
        <f t="shared" si="10"/>
        <v>N/A</v>
      </c>
      <c r="E68" s="35" t="s">
        <v>1742</v>
      </c>
      <c r="F68" s="9" t="str">
        <f t="shared" si="11"/>
        <v>N/A</v>
      </c>
      <c r="G68" s="35" t="s">
        <v>1742</v>
      </c>
      <c r="H68" s="9" t="str">
        <f t="shared" si="12"/>
        <v>N/A</v>
      </c>
      <c r="I68" s="10" t="s">
        <v>1742</v>
      </c>
      <c r="J68" s="10" t="s">
        <v>1742</v>
      </c>
      <c r="K68" s="9" t="str">
        <f t="shared" si="9"/>
        <v>N/A</v>
      </c>
    </row>
    <row r="69" spans="1:11" x14ac:dyDescent="0.25">
      <c r="A69" s="69" t="s">
        <v>886</v>
      </c>
      <c r="B69" s="33" t="s">
        <v>217</v>
      </c>
      <c r="C69" s="71" t="s">
        <v>1742</v>
      </c>
      <c r="D69" s="9" t="str">
        <f t="shared" si="10"/>
        <v>N/A</v>
      </c>
      <c r="E69" s="35" t="s">
        <v>1742</v>
      </c>
      <c r="F69" s="9" t="str">
        <f t="shared" si="11"/>
        <v>N/A</v>
      </c>
      <c r="G69" s="35" t="s">
        <v>1742</v>
      </c>
      <c r="H69" s="9" t="str">
        <f t="shared" si="12"/>
        <v>N/A</v>
      </c>
      <c r="I69" s="10" t="s">
        <v>1742</v>
      </c>
      <c r="J69" s="10" t="s">
        <v>1742</v>
      </c>
      <c r="K69" s="9" t="str">
        <f t="shared" si="9"/>
        <v>N/A</v>
      </c>
    </row>
    <row r="70" spans="1:11" ht="25" x14ac:dyDescent="0.25">
      <c r="A70" s="69" t="s">
        <v>887</v>
      </c>
      <c r="B70" s="33" t="s">
        <v>217</v>
      </c>
      <c r="C70" s="71">
        <v>44.464313058000002</v>
      </c>
      <c r="D70" s="9" t="str">
        <f t="shared" si="10"/>
        <v>N/A</v>
      </c>
      <c r="E70" s="35">
        <v>44.996134327</v>
      </c>
      <c r="F70" s="9" t="str">
        <f t="shared" si="11"/>
        <v>N/A</v>
      </c>
      <c r="G70" s="35">
        <v>47.726081690000001</v>
      </c>
      <c r="H70" s="9" t="str">
        <f t="shared" si="12"/>
        <v>N/A</v>
      </c>
      <c r="I70" s="10">
        <v>1.196</v>
      </c>
      <c r="J70" s="10">
        <v>6.0670000000000002</v>
      </c>
      <c r="K70" s="9" t="str">
        <f t="shared" si="9"/>
        <v>Yes</v>
      </c>
    </row>
    <row r="71" spans="1:11" x14ac:dyDescent="0.25">
      <c r="A71" s="69" t="s">
        <v>888</v>
      </c>
      <c r="B71" s="33" t="s">
        <v>217</v>
      </c>
      <c r="C71" s="71">
        <v>2636.1751121000002</v>
      </c>
      <c r="D71" s="9" t="str">
        <f t="shared" si="10"/>
        <v>N/A</v>
      </c>
      <c r="E71" s="35">
        <v>2829.5920556999999</v>
      </c>
      <c r="F71" s="9" t="str">
        <f t="shared" si="11"/>
        <v>N/A</v>
      </c>
      <c r="G71" s="35">
        <v>2850.7117871999999</v>
      </c>
      <c r="H71" s="9" t="str">
        <f t="shared" si="12"/>
        <v>N/A</v>
      </c>
      <c r="I71" s="10">
        <v>7.3369999999999997</v>
      </c>
      <c r="J71" s="10">
        <v>0.74639999999999995</v>
      </c>
      <c r="K71" s="9" t="str">
        <f t="shared" si="9"/>
        <v>Yes</v>
      </c>
    </row>
    <row r="72" spans="1:11" ht="25" x14ac:dyDescent="0.25">
      <c r="A72" s="69" t="s">
        <v>889</v>
      </c>
      <c r="B72" s="33" t="s">
        <v>217</v>
      </c>
      <c r="C72" s="71">
        <v>2750.9144425</v>
      </c>
      <c r="D72" s="9" t="str">
        <f t="shared" si="10"/>
        <v>N/A</v>
      </c>
      <c r="E72" s="35">
        <v>2727.8497336</v>
      </c>
      <c r="F72" s="9" t="str">
        <f t="shared" si="11"/>
        <v>N/A</v>
      </c>
      <c r="G72" s="35">
        <v>2715.9508904999998</v>
      </c>
      <c r="H72" s="9" t="str">
        <f t="shared" si="12"/>
        <v>N/A</v>
      </c>
      <c r="I72" s="10">
        <v>-0.83799999999999997</v>
      </c>
      <c r="J72" s="10">
        <v>-0.436</v>
      </c>
      <c r="K72" s="9" t="str">
        <f t="shared" si="9"/>
        <v>Yes</v>
      </c>
    </row>
    <row r="73" spans="1:11" x14ac:dyDescent="0.25">
      <c r="A73" s="69" t="s">
        <v>890</v>
      </c>
      <c r="B73" s="33" t="s">
        <v>217</v>
      </c>
      <c r="C73" s="71">
        <v>82.505818994999998</v>
      </c>
      <c r="D73" s="9" t="str">
        <f t="shared" si="10"/>
        <v>N/A</v>
      </c>
      <c r="E73" s="35">
        <v>83.845588391000007</v>
      </c>
      <c r="F73" s="9" t="str">
        <f t="shared" si="11"/>
        <v>N/A</v>
      </c>
      <c r="G73" s="35">
        <v>85.079419137000002</v>
      </c>
      <c r="H73" s="9" t="str">
        <f t="shared" si="12"/>
        <v>N/A</v>
      </c>
      <c r="I73" s="10">
        <v>1.6240000000000001</v>
      </c>
      <c r="J73" s="10">
        <v>1.472</v>
      </c>
      <c r="K73" s="9" t="str">
        <f t="shared" si="9"/>
        <v>Yes</v>
      </c>
    </row>
    <row r="74" spans="1:11" x14ac:dyDescent="0.25">
      <c r="A74" s="69" t="s">
        <v>891</v>
      </c>
      <c r="B74" s="33" t="s">
        <v>217</v>
      </c>
      <c r="C74" s="71">
        <v>1048.1338707</v>
      </c>
      <c r="D74" s="9" t="str">
        <f t="shared" si="10"/>
        <v>N/A</v>
      </c>
      <c r="E74" s="35">
        <v>1084.3774258000001</v>
      </c>
      <c r="F74" s="9" t="str">
        <f>IF($B74="N/A","N/A",IF(E74&gt;15,"No",IF(E74&lt;-15,"No","Yes")))</f>
        <v>N/A</v>
      </c>
      <c r="G74" s="35">
        <v>1151.2696808000001</v>
      </c>
      <c r="H74" s="9" t="str">
        <f t="shared" si="12"/>
        <v>N/A</v>
      </c>
      <c r="I74" s="10">
        <v>3.4580000000000002</v>
      </c>
      <c r="J74" s="10">
        <v>6.1689999999999996</v>
      </c>
      <c r="K74" s="9" t="str">
        <f t="shared" si="9"/>
        <v>Yes</v>
      </c>
    </row>
    <row r="75" spans="1:11" x14ac:dyDescent="0.25">
      <c r="A75" s="69" t="s">
        <v>892</v>
      </c>
      <c r="B75" s="33" t="s">
        <v>217</v>
      </c>
      <c r="C75" s="68">
        <v>0.73303144819999999</v>
      </c>
      <c r="D75" s="9" t="str">
        <f t="shared" ref="D75:D80" si="13">IF($B75="N/A","N/A",IF(C75&gt;15,"No",IF(C75&lt;-15,"No","Yes")))</f>
        <v>N/A</v>
      </c>
      <c r="E75" s="8">
        <v>0.73736813010000002</v>
      </c>
      <c r="F75" s="9" t="str">
        <f>IF($B75="N/A","N/A",IF(E75&gt;15,"No",IF(E75&lt;-15,"No","Yes")))</f>
        <v>N/A</v>
      </c>
      <c r="G75" s="8">
        <v>0.66733872699999996</v>
      </c>
      <c r="H75" s="9" t="str">
        <f t="shared" si="12"/>
        <v>N/A</v>
      </c>
      <c r="I75" s="10">
        <v>0.59160000000000001</v>
      </c>
      <c r="J75" s="10">
        <v>-9.5</v>
      </c>
      <c r="K75" s="9" t="str">
        <f t="shared" ref="K75:K80" si="14">IF(J75="Div by 0", "N/A", IF(J75="N/A","N/A", IF(J75&gt;30, "No", IF(J75&lt;-30, "No", "Yes"))))</f>
        <v>Yes</v>
      </c>
    </row>
    <row r="76" spans="1:11" x14ac:dyDescent="0.25">
      <c r="A76" s="69" t="s">
        <v>893</v>
      </c>
      <c r="B76" s="33" t="s">
        <v>217</v>
      </c>
      <c r="C76" s="68">
        <v>0.95947691509999999</v>
      </c>
      <c r="D76" s="9" t="str">
        <f t="shared" si="13"/>
        <v>N/A</v>
      </c>
      <c r="E76" s="8">
        <v>0.97069887119999998</v>
      </c>
      <c r="F76" s="9" t="str">
        <f t="shared" ref="F76:F86" si="15">IF($B76="N/A","N/A",IF(E76&gt;15,"No",IF(E76&lt;-15,"No","Yes")))</f>
        <v>N/A</v>
      </c>
      <c r="G76" s="8">
        <v>1.0115627804</v>
      </c>
      <c r="H76" s="9" t="str">
        <f t="shared" si="12"/>
        <v>N/A</v>
      </c>
      <c r="I76" s="10">
        <v>1.17</v>
      </c>
      <c r="J76" s="10">
        <v>4.21</v>
      </c>
      <c r="K76" s="9" t="str">
        <f t="shared" si="14"/>
        <v>Yes</v>
      </c>
    </row>
    <row r="77" spans="1:11" x14ac:dyDescent="0.25">
      <c r="A77" s="69" t="s">
        <v>894</v>
      </c>
      <c r="B77" s="33" t="s">
        <v>217</v>
      </c>
      <c r="C77" s="68">
        <v>0.42243160010000003</v>
      </c>
      <c r="D77" s="9" t="str">
        <f t="shared" si="13"/>
        <v>N/A</v>
      </c>
      <c r="E77" s="8">
        <v>0.45563081319999998</v>
      </c>
      <c r="F77" s="9" t="str">
        <f t="shared" si="15"/>
        <v>N/A</v>
      </c>
      <c r="G77" s="8">
        <v>0.37294319440000001</v>
      </c>
      <c r="H77" s="9" t="str">
        <f t="shared" si="12"/>
        <v>N/A</v>
      </c>
      <c r="I77" s="10">
        <v>7.859</v>
      </c>
      <c r="J77" s="10">
        <v>-18.100000000000001</v>
      </c>
      <c r="K77" s="9" t="str">
        <f t="shared" si="14"/>
        <v>Yes</v>
      </c>
    </row>
    <row r="78" spans="1:11" x14ac:dyDescent="0.25">
      <c r="A78" s="69" t="s">
        <v>895</v>
      </c>
      <c r="B78" s="33" t="s">
        <v>217</v>
      </c>
      <c r="C78" s="68">
        <v>0.21117628350000001</v>
      </c>
      <c r="D78" s="9" t="str">
        <f t="shared" si="13"/>
        <v>N/A</v>
      </c>
      <c r="E78" s="8">
        <v>0.20468682530000001</v>
      </c>
      <c r="F78" s="9" t="str">
        <f t="shared" si="15"/>
        <v>N/A</v>
      </c>
      <c r="G78" s="8">
        <v>0.23512376900000001</v>
      </c>
      <c r="H78" s="9" t="str">
        <f t="shared" si="12"/>
        <v>N/A</v>
      </c>
      <c r="I78" s="10">
        <v>-3.07</v>
      </c>
      <c r="J78" s="10">
        <v>14.87</v>
      </c>
      <c r="K78" s="9" t="str">
        <f t="shared" si="14"/>
        <v>Yes</v>
      </c>
    </row>
    <row r="79" spans="1:11" ht="25" x14ac:dyDescent="0.25">
      <c r="A79" s="69" t="s">
        <v>896</v>
      </c>
      <c r="B79" s="33" t="s">
        <v>217</v>
      </c>
      <c r="C79" s="68">
        <v>3.3619390787999999</v>
      </c>
      <c r="D79" s="9" t="str">
        <f t="shared" si="13"/>
        <v>N/A</v>
      </c>
      <c r="E79" s="8">
        <v>3.2518979393</v>
      </c>
      <c r="F79" s="9" t="str">
        <f t="shared" si="15"/>
        <v>N/A</v>
      </c>
      <c r="G79" s="8">
        <v>3.6406784401999999</v>
      </c>
      <c r="H79" s="9" t="str">
        <f t="shared" si="12"/>
        <v>N/A</v>
      </c>
      <c r="I79" s="10">
        <v>-3.27</v>
      </c>
      <c r="J79" s="10">
        <v>11.96</v>
      </c>
      <c r="K79" s="9" t="str">
        <f t="shared" si="14"/>
        <v>Yes</v>
      </c>
    </row>
    <row r="80" spans="1:11" ht="25" x14ac:dyDescent="0.25">
      <c r="A80" s="69" t="s">
        <v>897</v>
      </c>
      <c r="B80" s="33" t="s">
        <v>217</v>
      </c>
      <c r="C80" s="73" t="s">
        <v>217</v>
      </c>
      <c r="D80" s="9" t="str">
        <f t="shared" si="13"/>
        <v>N/A</v>
      </c>
      <c r="E80" s="73" t="s">
        <v>217</v>
      </c>
      <c r="F80" s="9" t="str">
        <f t="shared" si="15"/>
        <v>N/A</v>
      </c>
      <c r="G80" s="73">
        <v>3.2841067787</v>
      </c>
      <c r="H80" s="9" t="str">
        <f t="shared" si="12"/>
        <v>N/A</v>
      </c>
      <c r="I80" s="10" t="s">
        <v>217</v>
      </c>
      <c r="J80" s="74" t="s">
        <v>217</v>
      </c>
      <c r="K80" s="9" t="str">
        <f t="shared" si="14"/>
        <v>N/A</v>
      </c>
    </row>
    <row r="81" spans="1:11" x14ac:dyDescent="0.25">
      <c r="A81" s="69" t="s">
        <v>898</v>
      </c>
      <c r="B81" s="33" t="s">
        <v>217</v>
      </c>
      <c r="C81" s="75">
        <v>65.591590296000007</v>
      </c>
      <c r="D81" s="9" t="str">
        <f t="shared" ref="D81:D86" si="16">IF($B81="N/A","N/A",IF(C81&gt;15,"No",IF(C81&lt;-15,"No","Yes")))</f>
        <v>N/A</v>
      </c>
      <c r="E81" s="76">
        <v>67.251012145999994</v>
      </c>
      <c r="F81" s="9" t="str">
        <f t="shared" si="15"/>
        <v>N/A</v>
      </c>
      <c r="G81" s="76">
        <v>65.640107952999998</v>
      </c>
      <c r="H81" s="9" t="str">
        <f>IF($B81="N/A","N/A",IF(G81&gt;15,"No",IF(G81&lt;-15,"No","Yes")))</f>
        <v>N/A</v>
      </c>
      <c r="I81" s="10">
        <v>2.5299999999999998</v>
      </c>
      <c r="J81" s="10">
        <v>-2.4</v>
      </c>
      <c r="K81" s="9" t="str">
        <f t="shared" ref="K81:K86" si="17">IF(J81="Div by 0", "N/A", IF(J81="N/A","N/A", IF(J81&gt;30, "No", IF(J81&lt;-30, "No", "Yes"))))</f>
        <v>Yes</v>
      </c>
    </row>
    <row r="82" spans="1:11" x14ac:dyDescent="0.25">
      <c r="A82" s="69" t="s">
        <v>899</v>
      </c>
      <c r="B82" s="33" t="s">
        <v>217</v>
      </c>
      <c r="C82" s="75">
        <v>77.096456400999998</v>
      </c>
      <c r="D82" s="9" t="str">
        <f t="shared" si="16"/>
        <v>N/A</v>
      </c>
      <c r="E82" s="76">
        <v>82.810139624000001</v>
      </c>
      <c r="F82" s="9" t="str">
        <f t="shared" si="15"/>
        <v>N/A</v>
      </c>
      <c r="G82" s="76">
        <v>88.429471961999994</v>
      </c>
      <c r="H82" s="9" t="str">
        <f t="shared" si="12"/>
        <v>N/A</v>
      </c>
      <c r="I82" s="10">
        <v>7.4109999999999996</v>
      </c>
      <c r="J82" s="10">
        <v>6.7859999999999996</v>
      </c>
      <c r="K82" s="9" t="str">
        <f t="shared" si="17"/>
        <v>Yes</v>
      </c>
    </row>
    <row r="83" spans="1:11" x14ac:dyDescent="0.25">
      <c r="A83" s="69" t="s">
        <v>900</v>
      </c>
      <c r="B83" s="33" t="s">
        <v>217</v>
      </c>
      <c r="C83" s="75">
        <v>100.69784846</v>
      </c>
      <c r="D83" s="9" t="str">
        <f t="shared" si="16"/>
        <v>N/A</v>
      </c>
      <c r="E83" s="76">
        <v>102.21932842</v>
      </c>
      <c r="F83" s="9" t="str">
        <f t="shared" si="15"/>
        <v>N/A</v>
      </c>
      <c r="G83" s="76">
        <v>96.929823798000001</v>
      </c>
      <c r="H83" s="9" t="str">
        <f t="shared" si="12"/>
        <v>N/A</v>
      </c>
      <c r="I83" s="10">
        <v>1.5109999999999999</v>
      </c>
      <c r="J83" s="10">
        <v>-5.17</v>
      </c>
      <c r="K83" s="9" t="str">
        <f t="shared" si="17"/>
        <v>Yes</v>
      </c>
    </row>
    <row r="84" spans="1:11" x14ac:dyDescent="0.25">
      <c r="A84" s="69" t="s">
        <v>901</v>
      </c>
      <c r="B84" s="33" t="s">
        <v>217</v>
      </c>
      <c r="C84" s="75">
        <v>246.95022455</v>
      </c>
      <c r="D84" s="9" t="str">
        <f t="shared" si="16"/>
        <v>N/A</v>
      </c>
      <c r="E84" s="76">
        <v>263.46102238999998</v>
      </c>
      <c r="F84" s="9" t="str">
        <f t="shared" si="15"/>
        <v>N/A</v>
      </c>
      <c r="G84" s="76">
        <v>286.40659720000002</v>
      </c>
      <c r="H84" s="9" t="str">
        <f t="shared" si="12"/>
        <v>N/A</v>
      </c>
      <c r="I84" s="10">
        <v>6.6859999999999999</v>
      </c>
      <c r="J84" s="10">
        <v>8.7089999999999996</v>
      </c>
      <c r="K84" s="9" t="str">
        <f t="shared" si="17"/>
        <v>Yes</v>
      </c>
    </row>
    <row r="85" spans="1:11" x14ac:dyDescent="0.25">
      <c r="A85" s="69" t="s">
        <v>902</v>
      </c>
      <c r="B85" s="33" t="s">
        <v>217</v>
      </c>
      <c r="C85" s="75">
        <v>1023.6319279000001</v>
      </c>
      <c r="D85" s="9" t="str">
        <f t="shared" si="16"/>
        <v>N/A</v>
      </c>
      <c r="E85" s="76">
        <v>1065.9548795000001</v>
      </c>
      <c r="F85" s="9" t="str">
        <f t="shared" si="15"/>
        <v>N/A</v>
      </c>
      <c r="G85" s="76">
        <v>1133.0566004</v>
      </c>
      <c r="H85" s="9" t="str">
        <f t="shared" si="12"/>
        <v>N/A</v>
      </c>
      <c r="I85" s="10">
        <v>4.1349999999999998</v>
      </c>
      <c r="J85" s="10">
        <v>6.2949999999999999</v>
      </c>
      <c r="K85" s="9" t="str">
        <f t="shared" si="17"/>
        <v>Yes</v>
      </c>
    </row>
    <row r="86" spans="1:11" ht="25" x14ac:dyDescent="0.25">
      <c r="A86" s="69" t="s">
        <v>903</v>
      </c>
      <c r="B86" s="33" t="s">
        <v>217</v>
      </c>
      <c r="C86" s="77" t="s">
        <v>217</v>
      </c>
      <c r="D86" s="9" t="str">
        <f t="shared" si="16"/>
        <v>N/A</v>
      </c>
      <c r="E86" s="77" t="s">
        <v>217</v>
      </c>
      <c r="F86" s="9" t="str">
        <f t="shared" si="15"/>
        <v>N/A</v>
      </c>
      <c r="G86" s="77">
        <v>1107.8174936999999</v>
      </c>
      <c r="H86" s="9" t="str">
        <f t="shared" si="12"/>
        <v>N/A</v>
      </c>
      <c r="I86" s="10" t="s">
        <v>217</v>
      </c>
      <c r="J86" s="10" t="s">
        <v>217</v>
      </c>
      <c r="K86" s="9" t="str">
        <f t="shared" si="17"/>
        <v>N/A</v>
      </c>
    </row>
    <row r="87" spans="1:11" x14ac:dyDescent="0.25">
      <c r="A87" s="69" t="s">
        <v>32</v>
      </c>
      <c r="B87" s="33" t="s">
        <v>270</v>
      </c>
      <c r="C87" s="68">
        <v>98.209427439999999</v>
      </c>
      <c r="D87" s="9" t="str">
        <f>IF($B87="N/A","N/A",IF(C87&gt;60,"Yes","No"))</f>
        <v>Yes</v>
      </c>
      <c r="E87" s="8">
        <v>98.293649544000004</v>
      </c>
      <c r="F87" s="9" t="str">
        <f>IF($B87="N/A","N/A",IF(E87&gt;60,"Yes","No"))</f>
        <v>Yes</v>
      </c>
      <c r="G87" s="8">
        <v>98.162737579999998</v>
      </c>
      <c r="H87" s="9" t="str">
        <f>IF($B87="N/A","N/A",IF(G87&gt;60,"Yes","No"))</f>
        <v>Yes</v>
      </c>
      <c r="I87" s="10">
        <v>8.5800000000000001E-2</v>
      </c>
      <c r="J87" s="10">
        <v>-0.13300000000000001</v>
      </c>
      <c r="K87" s="9" t="str">
        <f t="shared" ref="K87:K105" si="18">IF(J87="Div by 0", "N/A", IF(J87="N/A","N/A", IF(J87&gt;30, "No", IF(J87&lt;-30, "No", "Yes"))))</f>
        <v>Yes</v>
      </c>
    </row>
    <row r="88" spans="1:11" x14ac:dyDescent="0.25">
      <c r="A88" s="69" t="s">
        <v>39</v>
      </c>
      <c r="B88" s="33" t="s">
        <v>271</v>
      </c>
      <c r="C88" s="68">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69" t="s">
        <v>904</v>
      </c>
      <c r="B89" s="33" t="s">
        <v>217</v>
      </c>
      <c r="C89" s="68">
        <v>14.901062062999999</v>
      </c>
      <c r="D89" s="9" t="str">
        <f>IF($B89="N/A","N/A",IF(C89&gt;15,"No",IF(C89&lt;-15,"No","Yes")))</f>
        <v>N/A</v>
      </c>
      <c r="E89" s="8">
        <v>16.158814649</v>
      </c>
      <c r="F89" s="9" t="str">
        <f>IF($B89="N/A","N/A",IF(E89&gt;15,"No",IF(E89&lt;-15,"No","Yes")))</f>
        <v>N/A</v>
      </c>
      <c r="G89" s="8">
        <v>16.338903890000001</v>
      </c>
      <c r="H89" s="9" t="str">
        <f>IF($B89="N/A","N/A",IF(G89&gt;15,"No",IF(G89&lt;-15,"No","Yes")))</f>
        <v>N/A</v>
      </c>
      <c r="I89" s="10">
        <v>8.4410000000000007</v>
      </c>
      <c r="J89" s="10">
        <v>1.1140000000000001</v>
      </c>
      <c r="K89" s="9" t="str">
        <f t="shared" si="18"/>
        <v>Yes</v>
      </c>
    </row>
    <row r="90" spans="1:11" x14ac:dyDescent="0.25">
      <c r="A90" s="69" t="s">
        <v>845</v>
      </c>
      <c r="B90" s="33" t="s">
        <v>272</v>
      </c>
      <c r="C90" s="68">
        <v>4.7099170345000001</v>
      </c>
      <c r="D90" s="9" t="str">
        <f>IF($B90="N/A","N/A",IF(C90&gt;25,"No",IF(C90&lt;5,"No","Yes")))</f>
        <v>No</v>
      </c>
      <c r="E90" s="8">
        <v>4.6080702960000002</v>
      </c>
      <c r="F90" s="9" t="str">
        <f>IF($B90="N/A","N/A",IF(E90&gt;25,"No",IF(E90&lt;5,"No","Yes")))</f>
        <v>No</v>
      </c>
      <c r="G90" s="8">
        <v>4.4797074466</v>
      </c>
      <c r="H90" s="9" t="str">
        <f>IF($B90="N/A","N/A",IF(G90&gt;25,"No",IF(G90&lt;5,"No","Yes")))</f>
        <v>No</v>
      </c>
      <c r="I90" s="10">
        <v>-2.16</v>
      </c>
      <c r="J90" s="10">
        <v>-2.79</v>
      </c>
      <c r="K90" s="9" t="str">
        <f t="shared" si="18"/>
        <v>Yes</v>
      </c>
    </row>
    <row r="91" spans="1:11" x14ac:dyDescent="0.25">
      <c r="A91" s="69" t="s">
        <v>846</v>
      </c>
      <c r="B91" s="33" t="s">
        <v>273</v>
      </c>
      <c r="C91" s="68">
        <v>40.890360954999998</v>
      </c>
      <c r="D91" s="9" t="str">
        <f>IF($B91="N/A","N/A",IF(C91&gt;70,"No",IF(C91&lt;40,"No","Yes")))</f>
        <v>Yes</v>
      </c>
      <c r="E91" s="8">
        <v>39.434436628</v>
      </c>
      <c r="F91" s="9" t="str">
        <f>IF($B91="N/A","N/A",IF(E91&gt;70,"No",IF(E91&lt;40,"No","Yes")))</f>
        <v>No</v>
      </c>
      <c r="G91" s="8">
        <v>37.185036324999999</v>
      </c>
      <c r="H91" s="9" t="str">
        <f>IF($B91="N/A","N/A",IF(G91&gt;70,"No",IF(G91&lt;40,"No","Yes")))</f>
        <v>No</v>
      </c>
      <c r="I91" s="10">
        <v>-3.56</v>
      </c>
      <c r="J91" s="10">
        <v>-5.7</v>
      </c>
      <c r="K91" s="9" t="str">
        <f t="shared" si="18"/>
        <v>Yes</v>
      </c>
    </row>
    <row r="92" spans="1:11" x14ac:dyDescent="0.25">
      <c r="A92" s="69" t="s">
        <v>847</v>
      </c>
      <c r="B92" s="33" t="s">
        <v>274</v>
      </c>
      <c r="C92" s="68">
        <v>54.399722011000001</v>
      </c>
      <c r="D92" s="9" t="str">
        <f>IF($B92="N/A","N/A",IF(C92&gt;55,"No",IF(C92&lt;20,"No","Yes")))</f>
        <v>Yes</v>
      </c>
      <c r="E92" s="8">
        <v>55.957493075999999</v>
      </c>
      <c r="F92" s="9" t="str">
        <f>IF($B92="N/A","N/A",IF(E92&gt;55,"No",IF(E92&lt;20,"No","Yes")))</f>
        <v>No</v>
      </c>
      <c r="G92" s="8">
        <v>58.335256229000002</v>
      </c>
      <c r="H92" s="9" t="str">
        <f>IF($B92="N/A","N/A",IF(G92&gt;55,"No",IF(G92&lt;20,"No","Yes")))</f>
        <v>No</v>
      </c>
      <c r="I92" s="10">
        <v>2.8639999999999999</v>
      </c>
      <c r="J92" s="10">
        <v>4.2489999999999997</v>
      </c>
      <c r="K92" s="9" t="str">
        <f t="shared" si="18"/>
        <v>Yes</v>
      </c>
    </row>
    <row r="93" spans="1:11" x14ac:dyDescent="0.25">
      <c r="A93" s="69" t="s">
        <v>167</v>
      </c>
      <c r="B93" s="33" t="s">
        <v>250</v>
      </c>
      <c r="C93" s="68">
        <v>99.592047253000004</v>
      </c>
      <c r="D93" s="9" t="str">
        <f>IF($B93="N/A","N/A",IF(C93&gt;95,"Yes","No"))</f>
        <v>Yes</v>
      </c>
      <c r="E93" s="8">
        <v>99.597119367999994</v>
      </c>
      <c r="F93" s="9" t="str">
        <f>IF($B93="N/A","N/A",IF(E93&gt;95,"Yes","No"))</f>
        <v>Yes</v>
      </c>
      <c r="G93" s="8">
        <v>99.554382775999997</v>
      </c>
      <c r="H93" s="9" t="str">
        <f>IF($B93="N/A","N/A",IF(G93&gt;95,"Yes","No"))</f>
        <v>Yes</v>
      </c>
      <c r="I93" s="10">
        <v>5.1000000000000004E-3</v>
      </c>
      <c r="J93" s="10">
        <v>-4.2999999999999997E-2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89.962480958</v>
      </c>
      <c r="D96" s="9" t="str">
        <f>IF($B96="N/A","N/A",IF(C96&gt;15,"No",IF(C96&lt;-15,"No","Yes")))</f>
        <v>N/A</v>
      </c>
      <c r="E96" s="8">
        <v>90.049159785000001</v>
      </c>
      <c r="F96" s="9" t="str">
        <f>IF($B96="N/A","N/A",IF(E96&gt;15,"No",IF(E96&lt;-15,"No","Yes")))</f>
        <v>N/A</v>
      </c>
      <c r="G96" s="8">
        <v>90.206346377000003</v>
      </c>
      <c r="H96" s="9" t="str">
        <f>IF($B96="N/A","N/A",IF(G96&gt;15,"No",IF(G96&lt;-15,"No","Yes")))</f>
        <v>N/A</v>
      </c>
      <c r="I96" s="10">
        <v>9.6299999999999997E-2</v>
      </c>
      <c r="J96" s="10">
        <v>0.17460000000000001</v>
      </c>
      <c r="K96" s="9" t="str">
        <f t="shared" si="18"/>
        <v>Yes</v>
      </c>
    </row>
    <row r="97" spans="1:11" x14ac:dyDescent="0.25">
      <c r="A97" s="69" t="s">
        <v>906</v>
      </c>
      <c r="B97" s="33" t="s">
        <v>217</v>
      </c>
      <c r="C97" s="68">
        <v>95.724564977</v>
      </c>
      <c r="D97" s="9" t="str">
        <f>IF($B97="N/A","N/A",IF(C97&gt;15,"No",IF(C97&lt;-15,"No","Yes")))</f>
        <v>N/A</v>
      </c>
      <c r="E97" s="8">
        <v>95.926753333999997</v>
      </c>
      <c r="F97" s="9" t="str">
        <f>IF($B97="N/A","N/A",IF(E97&gt;15,"No",IF(E97&lt;-15,"No","Yes")))</f>
        <v>N/A</v>
      </c>
      <c r="G97" s="8">
        <v>95.508825999999999</v>
      </c>
      <c r="H97" s="9" t="str">
        <f>IF($B97="N/A","N/A",IF(G97&gt;15,"No",IF(G97&lt;-15,"No","Yes")))</f>
        <v>N/A</v>
      </c>
      <c r="I97" s="10">
        <v>0.2112</v>
      </c>
      <c r="J97" s="10">
        <v>-0.436</v>
      </c>
      <c r="K97" s="9" t="str">
        <f t="shared" si="18"/>
        <v>Yes</v>
      </c>
    </row>
    <row r="98" spans="1:11" x14ac:dyDescent="0.25">
      <c r="A98" s="69" t="s">
        <v>43</v>
      </c>
      <c r="B98" s="33" t="s">
        <v>227</v>
      </c>
      <c r="C98" s="68">
        <v>99.540165294000005</v>
      </c>
      <c r="D98" s="9" t="str">
        <f>IF($B98="N/A","N/A",IF(C98&gt;100,"No",IF(C98&lt;98,"No","Yes")))</f>
        <v>Yes</v>
      </c>
      <c r="E98" s="8">
        <v>99.540122447000002</v>
      </c>
      <c r="F98" s="9" t="str">
        <f>IF($B98="N/A","N/A",IF(E98&gt;100,"No",IF(E98&lt;98,"No","Yes")))</f>
        <v>Yes</v>
      </c>
      <c r="G98" s="8">
        <v>99.492691461999996</v>
      </c>
      <c r="H98" s="9" t="str">
        <f>IF($B98="N/A","N/A",IF(G98&gt;100,"No",IF(G98&lt;98,"No","Yes")))</f>
        <v>Yes</v>
      </c>
      <c r="I98" s="10">
        <v>0</v>
      </c>
      <c r="J98" s="10">
        <v>-4.8000000000000001E-2</v>
      </c>
      <c r="K98" s="9" t="str">
        <f t="shared" si="18"/>
        <v>Yes</v>
      </c>
    </row>
    <row r="99" spans="1:11" x14ac:dyDescent="0.25">
      <c r="A99" s="69" t="s">
        <v>44</v>
      </c>
      <c r="B99" s="33" t="s">
        <v>217</v>
      </c>
      <c r="C99" s="68">
        <v>59.773255464000002</v>
      </c>
      <c r="D99" s="9" t="str">
        <f>IF($B99="N/A","N/A",IF(C99&gt;15,"No",IF(C99&lt;-15,"No","Yes")))</f>
        <v>N/A</v>
      </c>
      <c r="E99" s="8">
        <v>58.827679889999999</v>
      </c>
      <c r="F99" s="9" t="str">
        <f>IF($B99="N/A","N/A",IF(E99&gt;15,"No",IF(E99&lt;-15,"No","Yes")))</f>
        <v>N/A</v>
      </c>
      <c r="G99" s="8">
        <v>56.252459999000003</v>
      </c>
      <c r="H99" s="9" t="str">
        <f>IF($B99="N/A","N/A",IF(G99&gt;15,"No",IF(G99&lt;-15,"No","Yes")))</f>
        <v>N/A</v>
      </c>
      <c r="I99" s="10">
        <v>-1.58</v>
      </c>
      <c r="J99" s="10">
        <v>-4.38</v>
      </c>
      <c r="K99" s="9" t="str">
        <f t="shared" si="18"/>
        <v>Yes</v>
      </c>
    </row>
    <row r="100" spans="1:11" x14ac:dyDescent="0.25">
      <c r="A100" s="69" t="s">
        <v>45</v>
      </c>
      <c r="B100" s="33" t="s">
        <v>217</v>
      </c>
      <c r="C100" s="68">
        <v>32.103007003000002</v>
      </c>
      <c r="D100" s="9" t="str">
        <f>IF($B100="N/A","N/A",IF(C100&gt;15,"No",IF(C100&lt;-15,"No","Yes")))</f>
        <v>N/A</v>
      </c>
      <c r="E100" s="8">
        <v>32.006431761000002</v>
      </c>
      <c r="F100" s="9" t="str">
        <f>IF($B100="N/A","N/A",IF(E100&gt;15,"No",IF(E100&lt;-15,"No","Yes")))</f>
        <v>N/A</v>
      </c>
      <c r="G100" s="8">
        <v>34.417235077999997</v>
      </c>
      <c r="H100" s="9" t="str">
        <f>IF($B100="N/A","N/A",IF(G100&gt;15,"No",IF(G100&lt;-15,"No","Yes")))</f>
        <v>N/A</v>
      </c>
      <c r="I100" s="10">
        <v>-0.30099999999999999</v>
      </c>
      <c r="J100" s="10">
        <v>7.532</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90.669695077</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3.5692298218</v>
      </c>
      <c r="D103" s="9" t="str">
        <f>IF($B103="N/A","N/A",IF(C103&gt;15,"No",IF(C103&lt;-15,"No","Yes")))</f>
        <v>N/A</v>
      </c>
      <c r="E103" s="8">
        <v>7.1435015778000004</v>
      </c>
      <c r="F103" s="9" t="str">
        <f>IF($B103="N/A","N/A",IF(E103&gt;15,"No",IF(E103&lt;-15,"No","Yes")))</f>
        <v>N/A</v>
      </c>
      <c r="G103" s="8">
        <v>9.3303049234</v>
      </c>
      <c r="H103" s="9" t="str">
        <f>IF($B103="N/A","N/A",IF(G103&gt;15,"No",IF(G103&lt;-15,"No","Yes")))</f>
        <v>N/A</v>
      </c>
      <c r="I103" s="10">
        <v>100.1</v>
      </c>
      <c r="J103" s="10">
        <v>30.61</v>
      </c>
      <c r="K103" s="9" t="str">
        <f t="shared" si="18"/>
        <v>No</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86.548845263999993</v>
      </c>
      <c r="D107" s="9" t="str">
        <f t="shared" ref="D107:D130" si="19">IF($B107="N/A","N/A",IF(C107&gt;15,"No",IF(C107&lt;-15,"No","Yes")))</f>
        <v>N/A</v>
      </c>
      <c r="E107" s="9">
        <v>86.977586247999994</v>
      </c>
      <c r="F107" s="9" t="str">
        <f t="shared" ref="F107:F130" si="20">IF($B107="N/A","N/A",IF(E107&gt;15,"No",IF(E107&lt;-15,"No","Yes")))</f>
        <v>N/A</v>
      </c>
      <c r="G107" s="8">
        <v>86.884000794000002</v>
      </c>
      <c r="H107" s="9" t="str">
        <f t="shared" ref="H107:H130" si="21">IF($B107="N/A","N/A",IF(G107&gt;15,"No",IF(G107&lt;-15,"No","Yes")))</f>
        <v>N/A</v>
      </c>
      <c r="I107" s="10">
        <v>0.49540000000000001</v>
      </c>
      <c r="J107" s="10">
        <v>-0.108</v>
      </c>
      <c r="K107" s="9" t="str">
        <f t="shared" ref="K107:K130" si="22">IF(J107="Div by 0", "N/A", IF(J107="N/A","N/A", IF(J107&gt;30, "No", IF(J107&lt;-30, "No", "Yes"))))</f>
        <v>Yes</v>
      </c>
    </row>
    <row r="108" spans="1:11" x14ac:dyDescent="0.25">
      <c r="A108" s="69" t="s">
        <v>908</v>
      </c>
      <c r="B108" s="33" t="s">
        <v>217</v>
      </c>
      <c r="C108" s="78">
        <v>10.08938953</v>
      </c>
      <c r="D108" s="33" t="s">
        <v>217</v>
      </c>
      <c r="E108" s="9">
        <v>9.7714561811999996</v>
      </c>
      <c r="F108" s="33" t="s">
        <v>217</v>
      </c>
      <c r="G108" s="8">
        <v>9.4769108654000007</v>
      </c>
      <c r="H108" s="33" t="s">
        <v>217</v>
      </c>
      <c r="I108" s="10">
        <v>-3.15</v>
      </c>
      <c r="J108" s="10">
        <v>-3.01</v>
      </c>
      <c r="K108" s="9" t="str">
        <f t="shared" si="22"/>
        <v>Yes</v>
      </c>
    </row>
    <row r="109" spans="1:11" x14ac:dyDescent="0.25">
      <c r="A109" s="69" t="s">
        <v>909</v>
      </c>
      <c r="B109" s="33" t="s">
        <v>217</v>
      </c>
      <c r="C109" s="78">
        <v>0.51815641840000004</v>
      </c>
      <c r="D109" s="9" t="str">
        <f t="shared" si="19"/>
        <v>N/A</v>
      </c>
      <c r="E109" s="9">
        <v>0.82959885229999997</v>
      </c>
      <c r="F109" s="9" t="str">
        <f t="shared" si="20"/>
        <v>N/A</v>
      </c>
      <c r="G109" s="8">
        <v>0.72537735250000002</v>
      </c>
      <c r="H109" s="9" t="str">
        <f t="shared" si="21"/>
        <v>N/A</v>
      </c>
      <c r="I109" s="10">
        <v>60.11</v>
      </c>
      <c r="J109" s="10">
        <v>-12.6</v>
      </c>
      <c r="K109" s="9" t="str">
        <f t="shared" si="22"/>
        <v>Yes</v>
      </c>
    </row>
    <row r="110" spans="1:11" x14ac:dyDescent="0.25">
      <c r="A110" s="69" t="s">
        <v>910</v>
      </c>
      <c r="B110" s="33" t="s">
        <v>217</v>
      </c>
      <c r="C110" s="78">
        <v>0.26738458170000001</v>
      </c>
      <c r="D110" s="9" t="str">
        <f t="shared" si="19"/>
        <v>N/A</v>
      </c>
      <c r="E110" s="9">
        <v>0.20152241139999999</v>
      </c>
      <c r="F110" s="9" t="str">
        <f t="shared" si="20"/>
        <v>N/A</v>
      </c>
      <c r="G110" s="8">
        <v>0.17427813140000001</v>
      </c>
      <c r="H110" s="9" t="str">
        <f t="shared" si="21"/>
        <v>N/A</v>
      </c>
      <c r="I110" s="10">
        <v>-24.6</v>
      </c>
      <c r="J110" s="10">
        <v>-13.5</v>
      </c>
      <c r="K110" s="9" t="str">
        <f t="shared" si="22"/>
        <v>Yes</v>
      </c>
    </row>
    <row r="111" spans="1:11" x14ac:dyDescent="0.25">
      <c r="A111" s="69" t="s">
        <v>911</v>
      </c>
      <c r="B111" s="33" t="s">
        <v>217</v>
      </c>
      <c r="C111" s="78">
        <v>7.8337549500000006E-2</v>
      </c>
      <c r="D111" s="9" t="str">
        <f t="shared" si="19"/>
        <v>N/A</v>
      </c>
      <c r="E111" s="9">
        <v>8.0229832000000001E-2</v>
      </c>
      <c r="F111" s="9" t="str">
        <f t="shared" si="20"/>
        <v>N/A</v>
      </c>
      <c r="G111" s="8">
        <v>7.3988295199999998E-2</v>
      </c>
      <c r="H111" s="9" t="str">
        <f t="shared" si="21"/>
        <v>N/A</v>
      </c>
      <c r="I111" s="10">
        <v>2.4159999999999999</v>
      </c>
      <c r="J111" s="10">
        <v>-7.78</v>
      </c>
      <c r="K111" s="9" t="str">
        <f t="shared" si="22"/>
        <v>Yes</v>
      </c>
    </row>
    <row r="112" spans="1:11" x14ac:dyDescent="0.25">
      <c r="A112" s="69" t="s">
        <v>912</v>
      </c>
      <c r="B112" s="33" t="s">
        <v>217</v>
      </c>
      <c r="C112" s="78">
        <v>3.6672437132</v>
      </c>
      <c r="D112" s="9" t="str">
        <f t="shared" si="19"/>
        <v>N/A</v>
      </c>
      <c r="E112" s="9">
        <v>3.5819970525999998</v>
      </c>
      <c r="F112" s="9" t="str">
        <f t="shared" si="20"/>
        <v>N/A</v>
      </c>
      <c r="G112" s="8">
        <v>3.3262930873999998</v>
      </c>
      <c r="H112" s="9" t="str">
        <f t="shared" si="21"/>
        <v>N/A</v>
      </c>
      <c r="I112" s="10">
        <v>-2.3199999999999998</v>
      </c>
      <c r="J112" s="10">
        <v>-7.14</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0</v>
      </c>
      <c r="D114" s="9" t="str">
        <f t="shared" si="19"/>
        <v>N/A</v>
      </c>
      <c r="E114" s="9">
        <v>0</v>
      </c>
      <c r="F114" s="9" t="str">
        <f t="shared" si="20"/>
        <v>N/A</v>
      </c>
      <c r="G114" s="8">
        <v>0</v>
      </c>
      <c r="H114" s="9" t="str">
        <f t="shared" si="21"/>
        <v>N/A</v>
      </c>
      <c r="I114" s="10" t="s">
        <v>1742</v>
      </c>
      <c r="J114" s="10" t="s">
        <v>1742</v>
      </c>
      <c r="K114" s="9" t="str">
        <f t="shared" si="22"/>
        <v>N/A</v>
      </c>
    </row>
    <row r="115" spans="1:11" x14ac:dyDescent="0.25">
      <c r="A115" s="69" t="s">
        <v>915</v>
      </c>
      <c r="B115" s="33" t="s">
        <v>217</v>
      </c>
      <c r="C115" s="78">
        <v>0</v>
      </c>
      <c r="D115" s="9" t="str">
        <f t="shared" si="19"/>
        <v>N/A</v>
      </c>
      <c r="E115" s="9">
        <v>0</v>
      </c>
      <c r="F115" s="9" t="str">
        <f t="shared" si="20"/>
        <v>N/A</v>
      </c>
      <c r="G115" s="8">
        <v>0</v>
      </c>
      <c r="H115" s="9" t="str">
        <f t="shared" si="21"/>
        <v>N/A</v>
      </c>
      <c r="I115" s="10" t="s">
        <v>1742</v>
      </c>
      <c r="J115" s="10" t="s">
        <v>1742</v>
      </c>
      <c r="K115" s="9" t="str">
        <f t="shared" si="22"/>
        <v>N/A</v>
      </c>
    </row>
    <row r="116" spans="1:11" x14ac:dyDescent="0.25">
      <c r="A116" s="69" t="s">
        <v>916</v>
      </c>
      <c r="B116" s="33" t="s">
        <v>217</v>
      </c>
      <c r="C116" s="78">
        <v>1.6032800608</v>
      </c>
      <c r="D116" s="9" t="str">
        <f t="shared" si="19"/>
        <v>N/A</v>
      </c>
      <c r="E116" s="9">
        <v>1.5215307762000001</v>
      </c>
      <c r="F116" s="9" t="str">
        <f t="shared" si="20"/>
        <v>N/A</v>
      </c>
      <c r="G116" s="8">
        <v>1.5201187317</v>
      </c>
      <c r="H116" s="9" t="str">
        <f t="shared" si="21"/>
        <v>N/A</v>
      </c>
      <c r="I116" s="10">
        <v>-5.0999999999999996</v>
      </c>
      <c r="J116" s="10">
        <v>-9.2999999999999999E-2</v>
      </c>
      <c r="K116" s="9" t="str">
        <f t="shared" si="22"/>
        <v>Yes</v>
      </c>
    </row>
    <row r="117" spans="1:11" x14ac:dyDescent="0.25">
      <c r="A117" s="69" t="s">
        <v>917</v>
      </c>
      <c r="B117" s="33" t="s">
        <v>217</v>
      </c>
      <c r="C117" s="78">
        <v>7.02129529E-2</v>
      </c>
      <c r="D117" s="9" t="str">
        <f t="shared" si="19"/>
        <v>N/A</v>
      </c>
      <c r="E117" s="9">
        <v>7.8856595799999998E-2</v>
      </c>
      <c r="F117" s="9" t="str">
        <f t="shared" si="20"/>
        <v>N/A</v>
      </c>
      <c r="G117" s="8">
        <v>8.8558797199999997E-2</v>
      </c>
      <c r="H117" s="9" t="str">
        <f t="shared" si="21"/>
        <v>N/A</v>
      </c>
      <c r="I117" s="10">
        <v>12.31</v>
      </c>
      <c r="J117" s="10">
        <v>12.3</v>
      </c>
      <c r="K117" s="9" t="str">
        <f t="shared" si="22"/>
        <v>Yes</v>
      </c>
    </row>
    <row r="118" spans="1:11" x14ac:dyDescent="0.25">
      <c r="A118" s="69" t="s">
        <v>918</v>
      </c>
      <c r="B118" s="33" t="s">
        <v>217</v>
      </c>
      <c r="C118" s="78">
        <v>3.8847742531999998</v>
      </c>
      <c r="D118" s="9" t="str">
        <f t="shared" si="19"/>
        <v>N/A</v>
      </c>
      <c r="E118" s="9">
        <v>3.4777206608000002</v>
      </c>
      <c r="F118" s="9" t="str">
        <f t="shared" si="20"/>
        <v>N/A</v>
      </c>
      <c r="G118" s="8">
        <v>3.5682964697999999</v>
      </c>
      <c r="H118" s="9" t="str">
        <f t="shared" si="21"/>
        <v>N/A</v>
      </c>
      <c r="I118" s="10">
        <v>-10.5</v>
      </c>
      <c r="J118" s="10">
        <v>2.6040000000000001</v>
      </c>
      <c r="K118" s="9" t="str">
        <f t="shared" si="22"/>
        <v>Yes</v>
      </c>
    </row>
    <row r="119" spans="1:11" x14ac:dyDescent="0.25">
      <c r="A119" s="69" t="s">
        <v>919</v>
      </c>
      <c r="B119" s="33" t="s">
        <v>217</v>
      </c>
      <c r="C119" s="78">
        <v>3.3617652060999998</v>
      </c>
      <c r="D119" s="9" t="str">
        <f t="shared" si="19"/>
        <v>N/A</v>
      </c>
      <c r="E119" s="9">
        <v>3.2509575709999998</v>
      </c>
      <c r="F119" s="9" t="str">
        <f t="shared" si="20"/>
        <v>N/A</v>
      </c>
      <c r="G119" s="8">
        <v>3.6390883408999999</v>
      </c>
      <c r="H119" s="9" t="str">
        <f t="shared" si="21"/>
        <v>N/A</v>
      </c>
      <c r="I119" s="10">
        <v>-3.3</v>
      </c>
      <c r="J119" s="10">
        <v>11.94</v>
      </c>
      <c r="K119" s="9" t="str">
        <f t="shared" si="22"/>
        <v>Yes</v>
      </c>
    </row>
    <row r="120" spans="1:11" x14ac:dyDescent="0.25">
      <c r="A120" s="69" t="s">
        <v>920</v>
      </c>
      <c r="B120" s="33" t="s">
        <v>217</v>
      </c>
      <c r="C120" s="78">
        <v>2.0618139537000002</v>
      </c>
      <c r="D120" s="9" t="str">
        <f t="shared" si="19"/>
        <v>N/A</v>
      </c>
      <c r="E120" s="9">
        <v>1.9811171067</v>
      </c>
      <c r="F120" s="9" t="str">
        <f t="shared" si="20"/>
        <v>N/A</v>
      </c>
      <c r="G120" s="8">
        <v>2.1596307205</v>
      </c>
      <c r="H120" s="9" t="str">
        <f t="shared" si="21"/>
        <v>N/A</v>
      </c>
      <c r="I120" s="10">
        <v>-3.91</v>
      </c>
      <c r="J120" s="10">
        <v>9.0109999999999992</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0.57464923560000003</v>
      </c>
      <c r="D123" s="9" t="str">
        <f t="shared" si="19"/>
        <v>N/A</v>
      </c>
      <c r="E123" s="9">
        <v>0.5643254432</v>
      </c>
      <c r="F123" s="9" t="str">
        <f t="shared" si="20"/>
        <v>N/A</v>
      </c>
      <c r="G123" s="8">
        <v>0.64162130419999996</v>
      </c>
      <c r="H123" s="9" t="str">
        <f t="shared" si="21"/>
        <v>N/A</v>
      </c>
      <c r="I123" s="10">
        <v>-1.8</v>
      </c>
      <c r="J123" s="10">
        <v>13.7</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0.54426893489999995</v>
      </c>
      <c r="D125" s="9" t="str">
        <f t="shared" si="19"/>
        <v>N/A</v>
      </c>
      <c r="E125" s="9">
        <v>0.54911535980000004</v>
      </c>
      <c r="F125" s="9" t="str">
        <f t="shared" si="20"/>
        <v>N/A</v>
      </c>
      <c r="G125" s="8">
        <v>0.67235240750000003</v>
      </c>
      <c r="H125" s="9" t="str">
        <f t="shared" si="21"/>
        <v>N/A</v>
      </c>
      <c r="I125" s="10">
        <v>0.89039999999999997</v>
      </c>
      <c r="J125" s="10">
        <v>22.44</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0.18103308200000001</v>
      </c>
      <c r="D130" s="9" t="str">
        <f t="shared" si="19"/>
        <v>N/A</v>
      </c>
      <c r="E130" s="9">
        <v>0.15639966129999999</v>
      </c>
      <c r="F130" s="9" t="str">
        <f t="shared" si="20"/>
        <v>N/A</v>
      </c>
      <c r="G130" s="8">
        <v>0.16548390860000001</v>
      </c>
      <c r="H130" s="9" t="str">
        <f t="shared" si="21"/>
        <v>N/A</v>
      </c>
      <c r="I130" s="10">
        <v>-13.6</v>
      </c>
      <c r="J130" s="10">
        <v>5.8079999999999998</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1197343</v>
      </c>
      <c r="D6" s="9" t="str">
        <f>IF($B6="N/A","N/A",IF(C6&gt;15,"No",IF(C6&lt;-15,"No","Yes")))</f>
        <v>N/A</v>
      </c>
      <c r="E6" s="34">
        <v>1213293</v>
      </c>
      <c r="F6" s="9" t="str">
        <f>IF($B6="N/A","N/A",IF(E6&gt;15,"No",IF(E6&lt;-15,"No","Yes")))</f>
        <v>N/A</v>
      </c>
      <c r="G6" s="34">
        <v>1229981</v>
      </c>
      <c r="H6" s="9" t="str">
        <f>IF($B6="N/A","N/A",IF(G6&gt;15,"No",IF(G6&lt;-15,"No","Yes")))</f>
        <v>N/A</v>
      </c>
      <c r="I6" s="10">
        <v>1.3320000000000001</v>
      </c>
      <c r="J6" s="10">
        <v>1.375</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32.399367599999998</v>
      </c>
      <c r="D9" s="9" t="str">
        <f t="shared" ref="D9:D17" si="1">IF($B9="N/A","N/A",IF(C9&gt;15,"No",IF(C9&lt;-15,"No","Yes")))</f>
        <v>N/A</v>
      </c>
      <c r="E9" s="35">
        <v>34.139342268999997</v>
      </c>
      <c r="F9" s="9" t="str">
        <f>IF($B9="N/A","N/A",IF(E9&gt;15,"No",IF(E9&lt;-15,"No","Yes")))</f>
        <v>N/A</v>
      </c>
      <c r="G9" s="35">
        <v>35.406983523000001</v>
      </c>
      <c r="H9" s="9" t="str">
        <f>IF($B9="N/A","N/A",IF(G9&gt;15,"No",IF(G9&lt;-15,"No","Yes")))</f>
        <v>N/A</v>
      </c>
      <c r="I9" s="10">
        <v>5.37</v>
      </c>
      <c r="J9" s="10">
        <v>3.7130000000000001</v>
      </c>
      <c r="K9" s="9" t="str">
        <f t="shared" si="0"/>
        <v>Yes</v>
      </c>
    </row>
    <row r="10" spans="1:11" x14ac:dyDescent="0.25">
      <c r="A10" s="69" t="s">
        <v>16</v>
      </c>
      <c r="B10" s="33" t="s">
        <v>217</v>
      </c>
      <c r="C10" s="68">
        <v>4.1350724061999999</v>
      </c>
      <c r="D10" s="9" t="str">
        <f t="shared" si="1"/>
        <v>N/A</v>
      </c>
      <c r="E10" s="8">
        <v>4.0474147629999999</v>
      </c>
      <c r="F10" s="9" t="str">
        <f>IF($B10="N/A","N/A",IF(E10&gt;15,"No",IF(E10&lt;-15,"No","Yes")))</f>
        <v>N/A</v>
      </c>
      <c r="G10" s="8">
        <v>3.8261566642</v>
      </c>
      <c r="H10" s="9" t="str">
        <f>IF($B10="N/A","N/A",IF(G10&gt;15,"No",IF(G10&lt;-15,"No","Yes")))</f>
        <v>N/A</v>
      </c>
      <c r="I10" s="10">
        <v>-2.12</v>
      </c>
      <c r="J10" s="10">
        <v>-5.47</v>
      </c>
      <c r="K10" s="9" t="str">
        <f t="shared" si="0"/>
        <v>Yes</v>
      </c>
    </row>
    <row r="11" spans="1:11" x14ac:dyDescent="0.25">
      <c r="A11" s="69" t="s">
        <v>36</v>
      </c>
      <c r="B11" s="33" t="s">
        <v>217</v>
      </c>
      <c r="C11" s="68">
        <v>30.838711971999999</v>
      </c>
      <c r="D11" s="9" t="str">
        <f t="shared" si="1"/>
        <v>N/A</v>
      </c>
      <c r="E11" s="8">
        <v>31.245961846</v>
      </c>
      <c r="F11" s="9" t="str">
        <f>IF($B11="N/A","N/A",IF(E11&gt;15,"No",IF(E11&lt;-15,"No","Yes")))</f>
        <v>N/A</v>
      </c>
      <c r="G11" s="8">
        <v>31.214871762000001</v>
      </c>
      <c r="H11" s="9" t="str">
        <f>IF($B11="N/A","N/A",IF(G11&gt;15,"No",IF(G11&lt;-15,"No","Yes")))</f>
        <v>N/A</v>
      </c>
      <c r="I11" s="10">
        <v>1.321</v>
      </c>
      <c r="J11" s="10">
        <v>-0.1</v>
      </c>
      <c r="K11" s="9" t="str">
        <f t="shared" si="0"/>
        <v>Yes</v>
      </c>
    </row>
    <row r="12" spans="1:11" x14ac:dyDescent="0.25">
      <c r="A12" s="69" t="s">
        <v>37</v>
      </c>
      <c r="B12" s="33" t="s">
        <v>217</v>
      </c>
      <c r="C12" s="68">
        <v>59.090909091</v>
      </c>
      <c r="D12" s="9" t="str">
        <f t="shared" si="1"/>
        <v>N/A</v>
      </c>
      <c r="E12" s="8">
        <v>18.181818182000001</v>
      </c>
      <c r="F12" s="9" t="str">
        <f>IF($B12="N/A","N/A",IF(E12&gt;15,"No",IF(E12&lt;-15,"No","Yes")))</f>
        <v>N/A</v>
      </c>
      <c r="G12" s="8">
        <v>52.941176470999999</v>
      </c>
      <c r="H12" s="9" t="str">
        <f>IF($B12="N/A","N/A",IF(G12&gt;15,"No",IF(G12&lt;-15,"No","Yes")))</f>
        <v>N/A</v>
      </c>
      <c r="I12" s="10">
        <v>-69.2</v>
      </c>
      <c r="J12" s="10">
        <v>191.2</v>
      </c>
      <c r="K12" s="9" t="str">
        <f t="shared" si="0"/>
        <v>No</v>
      </c>
    </row>
    <row r="13" spans="1:11" x14ac:dyDescent="0.25">
      <c r="A13" s="69" t="s">
        <v>38</v>
      </c>
      <c r="B13" s="33" t="s">
        <v>217</v>
      </c>
      <c r="C13" s="68">
        <v>2.8178567672999999</v>
      </c>
      <c r="D13" s="9" t="str">
        <f t="shared" si="1"/>
        <v>N/A</v>
      </c>
      <c r="E13" s="8">
        <v>2.6616588765999998</v>
      </c>
      <c r="F13" s="9" t="str">
        <f>IF($B13="N/A","N/A",IF(E13&gt;15,"No",IF(E13&lt;-15,"No","Yes")))</f>
        <v>N/A</v>
      </c>
      <c r="G13" s="8">
        <v>2.3736182074999999</v>
      </c>
      <c r="H13" s="9" t="str">
        <f>IF($B13="N/A","N/A",IF(G13&gt;15,"No",IF(G13&lt;-15,"No","Yes")))</f>
        <v>N/A</v>
      </c>
      <c r="I13" s="10">
        <v>-5.54</v>
      </c>
      <c r="J13" s="10">
        <v>-10.8</v>
      </c>
      <c r="K13" s="9" t="str">
        <f t="shared" si="0"/>
        <v>Yes</v>
      </c>
    </row>
    <row r="14" spans="1:11" x14ac:dyDescent="0.25">
      <c r="A14" s="69" t="s">
        <v>676</v>
      </c>
      <c r="B14" s="33" t="s">
        <v>217</v>
      </c>
      <c r="C14" s="68">
        <v>41.703505178</v>
      </c>
      <c r="D14" s="9" t="str">
        <f t="shared" si="1"/>
        <v>N/A</v>
      </c>
      <c r="E14" s="8">
        <v>40.869105814000001</v>
      </c>
      <c r="F14" s="9" t="str">
        <f t="shared" ref="F14:F33" si="2">IF($B14="N/A","N/A",IF(E14&gt;15,"No",IF(E14&lt;-15,"No","Yes")))</f>
        <v>N/A</v>
      </c>
      <c r="G14" s="8">
        <v>41.429339151999997</v>
      </c>
      <c r="H14" s="9" t="str">
        <f t="shared" ref="H14:H33" si="3">IF($B14="N/A","N/A",IF(G14&gt;15,"No",IF(G14&lt;-15,"No","Yes")))</f>
        <v>N/A</v>
      </c>
      <c r="I14" s="10">
        <v>-2</v>
      </c>
      <c r="J14" s="10">
        <v>1.371</v>
      </c>
      <c r="K14" s="9" t="str">
        <f t="shared" ref="K14:K30" si="4">IF(J14="Div by 0", "N/A", IF(J14="N/A","N/A", IF(J14&gt;30, "No", IF(J14&lt;-30, "No", "Yes"))))</f>
        <v>Yes</v>
      </c>
    </row>
    <row r="15" spans="1:11" x14ac:dyDescent="0.25">
      <c r="A15" s="69" t="s">
        <v>677</v>
      </c>
      <c r="B15" s="33" t="s">
        <v>217</v>
      </c>
      <c r="C15" s="68">
        <v>14.165949105999999</v>
      </c>
      <c r="D15" s="9" t="str">
        <f t="shared" si="1"/>
        <v>N/A</v>
      </c>
      <c r="E15" s="8">
        <v>15.015334300999999</v>
      </c>
      <c r="F15" s="9" t="str">
        <f t="shared" si="2"/>
        <v>N/A</v>
      </c>
      <c r="G15" s="8">
        <v>14.937547816</v>
      </c>
      <c r="H15" s="9" t="str">
        <f t="shared" si="3"/>
        <v>N/A</v>
      </c>
      <c r="I15" s="10">
        <v>5.9960000000000004</v>
      </c>
      <c r="J15" s="10">
        <v>-0.51800000000000002</v>
      </c>
      <c r="K15" s="9" t="str">
        <f t="shared" si="4"/>
        <v>Yes</v>
      </c>
    </row>
    <row r="16" spans="1:11" x14ac:dyDescent="0.25">
      <c r="A16" s="69" t="s">
        <v>380</v>
      </c>
      <c r="B16" s="33" t="s">
        <v>217</v>
      </c>
      <c r="C16" s="68">
        <v>4.6971502736000001</v>
      </c>
      <c r="D16" s="9" t="str">
        <f t="shared" si="1"/>
        <v>N/A</v>
      </c>
      <c r="E16" s="8">
        <v>4.8474688306999996</v>
      </c>
      <c r="F16" s="9" t="str">
        <f t="shared" si="2"/>
        <v>N/A</v>
      </c>
      <c r="G16" s="8">
        <v>5.0338988976000003</v>
      </c>
      <c r="H16" s="9" t="str">
        <f t="shared" si="3"/>
        <v>N/A</v>
      </c>
      <c r="I16" s="10">
        <v>3.2</v>
      </c>
      <c r="J16" s="10">
        <v>3.8460000000000001</v>
      </c>
      <c r="K16" s="9" t="str">
        <f t="shared" si="4"/>
        <v>Yes</v>
      </c>
    </row>
    <row r="17" spans="1:11" x14ac:dyDescent="0.25">
      <c r="A17" s="69" t="s">
        <v>381</v>
      </c>
      <c r="B17" s="33" t="s">
        <v>217</v>
      </c>
      <c r="C17" s="68">
        <v>3.9221008516000002</v>
      </c>
      <c r="D17" s="9" t="str">
        <f t="shared" si="1"/>
        <v>N/A</v>
      </c>
      <c r="E17" s="8">
        <v>3.9685385146000001</v>
      </c>
      <c r="F17" s="9" t="str">
        <f t="shared" si="2"/>
        <v>N/A</v>
      </c>
      <c r="G17" s="8">
        <v>3.9273777399999998</v>
      </c>
      <c r="H17" s="9" t="str">
        <f t="shared" si="3"/>
        <v>N/A</v>
      </c>
      <c r="I17" s="10">
        <v>1.1839999999999999</v>
      </c>
      <c r="J17" s="10">
        <v>-1.04</v>
      </c>
      <c r="K17" s="9" t="str">
        <f t="shared" si="4"/>
        <v>Yes</v>
      </c>
    </row>
    <row r="18" spans="1:11" x14ac:dyDescent="0.25">
      <c r="A18" s="69" t="s">
        <v>382</v>
      </c>
      <c r="B18" s="33" t="s">
        <v>217</v>
      </c>
      <c r="C18" s="68">
        <v>1.8374016E-3</v>
      </c>
      <c r="D18" s="9" t="str">
        <f t="shared" ref="D18:D33" si="5">IF($B18="N/A","N/A",IF(C18&gt;15,"No",IF(C18&lt;-15,"No","Yes")))</f>
        <v>N/A</v>
      </c>
      <c r="E18" s="8">
        <v>9.0662350000000002E-4</v>
      </c>
      <c r="F18" s="9" t="str">
        <f t="shared" si="2"/>
        <v>N/A</v>
      </c>
      <c r="G18" s="8">
        <v>1.3821351999999999E-3</v>
      </c>
      <c r="H18" s="9" t="str">
        <f t="shared" si="3"/>
        <v>N/A</v>
      </c>
      <c r="I18" s="10">
        <v>-50.7</v>
      </c>
      <c r="J18" s="10">
        <v>52.45</v>
      </c>
      <c r="K18" s="9" t="str">
        <f t="shared" si="4"/>
        <v>No</v>
      </c>
    </row>
    <row r="19" spans="1:11" x14ac:dyDescent="0.25">
      <c r="A19" s="69" t="s">
        <v>383</v>
      </c>
      <c r="B19" s="33" t="s">
        <v>217</v>
      </c>
      <c r="C19" s="68">
        <v>7.9977917772999998</v>
      </c>
      <c r="D19" s="9" t="str">
        <f t="shared" si="5"/>
        <v>N/A</v>
      </c>
      <c r="E19" s="8">
        <v>8.3240404419999994</v>
      </c>
      <c r="F19" s="9" t="str">
        <f t="shared" si="2"/>
        <v>N/A</v>
      </c>
      <c r="G19" s="8">
        <v>8.0615066411999994</v>
      </c>
      <c r="H19" s="9" t="str">
        <f t="shared" si="3"/>
        <v>N/A</v>
      </c>
      <c r="I19" s="10">
        <v>4.0789999999999997</v>
      </c>
      <c r="J19" s="10">
        <v>-3.15</v>
      </c>
      <c r="K19" s="9" t="str">
        <f t="shared" si="4"/>
        <v>Yes</v>
      </c>
    </row>
    <row r="20" spans="1:11" x14ac:dyDescent="0.25">
      <c r="A20" s="69" t="s">
        <v>385</v>
      </c>
      <c r="B20" s="33" t="s">
        <v>217</v>
      </c>
      <c r="C20" s="68">
        <v>8.1275791482000006</v>
      </c>
      <c r="D20" s="9" t="str">
        <f t="shared" si="5"/>
        <v>N/A</v>
      </c>
      <c r="E20" s="8">
        <v>8.1299405831999998</v>
      </c>
      <c r="F20" s="9" t="str">
        <f t="shared" si="2"/>
        <v>N/A</v>
      </c>
      <c r="G20" s="8">
        <v>8.0083350881000008</v>
      </c>
      <c r="H20" s="9" t="str">
        <f t="shared" si="3"/>
        <v>N/A</v>
      </c>
      <c r="I20" s="10">
        <v>2.9100000000000001E-2</v>
      </c>
      <c r="J20" s="10">
        <v>-1.5</v>
      </c>
      <c r="K20" s="9" t="str">
        <f t="shared" si="4"/>
        <v>Yes</v>
      </c>
    </row>
    <row r="21" spans="1:11" x14ac:dyDescent="0.25">
      <c r="A21" s="69" t="s">
        <v>386</v>
      </c>
      <c r="B21" s="33" t="s">
        <v>217</v>
      </c>
      <c r="C21" s="68">
        <v>11.817666282999999</v>
      </c>
      <c r="D21" s="9" t="str">
        <f t="shared" si="5"/>
        <v>N/A</v>
      </c>
      <c r="E21" s="8">
        <v>11.581209156</v>
      </c>
      <c r="F21" s="9" t="str">
        <f t="shared" si="2"/>
        <v>N/A</v>
      </c>
      <c r="G21" s="8">
        <v>11.785547907</v>
      </c>
      <c r="H21" s="9" t="str">
        <f t="shared" si="3"/>
        <v>N/A</v>
      </c>
      <c r="I21" s="10">
        <v>-2</v>
      </c>
      <c r="J21" s="10">
        <v>1.764</v>
      </c>
      <c r="K21" s="9" t="str">
        <f t="shared" si="4"/>
        <v>Yes</v>
      </c>
    </row>
    <row r="22" spans="1:11" x14ac:dyDescent="0.25">
      <c r="A22" s="69" t="s">
        <v>387</v>
      </c>
      <c r="B22" s="33" t="s">
        <v>217</v>
      </c>
      <c r="C22" s="68">
        <v>0</v>
      </c>
      <c r="D22" s="9" t="str">
        <f t="shared" si="5"/>
        <v>N/A</v>
      </c>
      <c r="E22" s="8">
        <v>0</v>
      </c>
      <c r="F22" s="9" t="str">
        <f t="shared" si="2"/>
        <v>N/A</v>
      </c>
      <c r="G22" s="8">
        <v>0</v>
      </c>
      <c r="H22" s="9" t="str">
        <f t="shared" si="3"/>
        <v>N/A</v>
      </c>
      <c r="I22" s="10" t="s">
        <v>1742</v>
      </c>
      <c r="J22" s="10" t="s">
        <v>1742</v>
      </c>
      <c r="K22" s="9" t="str">
        <f t="shared" si="4"/>
        <v>N/A</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5.1614282599999999E-2</v>
      </c>
      <c r="D26" s="9" t="str">
        <f t="shared" si="5"/>
        <v>N/A</v>
      </c>
      <c r="E26" s="8">
        <v>4.7886207200000003E-2</v>
      </c>
      <c r="F26" s="9" t="str">
        <f t="shared" si="2"/>
        <v>N/A</v>
      </c>
      <c r="G26" s="8">
        <v>5.0813793099999997E-2</v>
      </c>
      <c r="H26" s="9" t="str">
        <f t="shared" si="3"/>
        <v>N/A</v>
      </c>
      <c r="I26" s="10">
        <v>-7.22</v>
      </c>
      <c r="J26" s="10">
        <v>6.1139999999999999</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7.4907524409999997</v>
      </c>
      <c r="D29" s="9" t="str">
        <f t="shared" si="5"/>
        <v>N/A</v>
      </c>
      <c r="E29" s="8">
        <v>7.2149925863000002</v>
      </c>
      <c r="F29" s="9" t="str">
        <f t="shared" si="2"/>
        <v>N/A</v>
      </c>
      <c r="G29" s="8">
        <v>6.7637630174999996</v>
      </c>
      <c r="H29" s="9" t="str">
        <f t="shared" si="3"/>
        <v>N/A</v>
      </c>
      <c r="I29" s="10">
        <v>-3.68</v>
      </c>
      <c r="J29" s="10">
        <v>-6.25</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99.999331854000005</v>
      </c>
      <c r="D31" s="9" t="str">
        <f t="shared" si="5"/>
        <v>N/A</v>
      </c>
      <c r="E31" s="8">
        <v>99.998104333000001</v>
      </c>
      <c r="F31" s="9" t="str">
        <f t="shared" si="2"/>
        <v>N/A</v>
      </c>
      <c r="G31" s="8">
        <v>99.998861770999994</v>
      </c>
      <c r="H31" s="9" t="str">
        <f t="shared" si="3"/>
        <v>N/A</v>
      </c>
      <c r="I31" s="10">
        <v>-1E-3</v>
      </c>
      <c r="J31" s="10">
        <v>8.0000000000000004E-4</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99.999834114999999</v>
      </c>
      <c r="F32" s="9" t="str">
        <f>IF($B32="N/A","N/A",IF(E32&gt;100,"No",IF(E32&lt;85,"No","Yes")))</f>
        <v>Yes</v>
      </c>
      <c r="G32" s="8">
        <v>100</v>
      </c>
      <c r="H32" s="9" t="str">
        <f>IF($B32="N/A","N/A",IF(G32&gt;100,"No",IF(G32&lt;85,"No","Yes")))</f>
        <v>Yes</v>
      </c>
      <c r="I32" s="10">
        <v>0</v>
      </c>
      <c r="J32" s="10">
        <v>2.0000000000000001E-4</v>
      </c>
      <c r="K32" s="9" t="str">
        <f t="shared" si="6"/>
        <v>Yes</v>
      </c>
    </row>
    <row r="33" spans="1:11" x14ac:dyDescent="0.25">
      <c r="A33" s="69" t="s">
        <v>904</v>
      </c>
      <c r="B33" s="33" t="s">
        <v>217</v>
      </c>
      <c r="C33" s="68">
        <v>8.1816701257000002</v>
      </c>
      <c r="D33" s="9" t="str">
        <f t="shared" si="5"/>
        <v>N/A</v>
      </c>
      <c r="E33" s="8">
        <v>8.6240490575000006</v>
      </c>
      <c r="F33" s="9" t="str">
        <f t="shared" si="2"/>
        <v>N/A</v>
      </c>
      <c r="G33" s="8">
        <v>8.8171471267000001</v>
      </c>
      <c r="H33" s="9" t="str">
        <f t="shared" si="3"/>
        <v>N/A</v>
      </c>
      <c r="I33" s="10">
        <v>5.407</v>
      </c>
      <c r="J33" s="10">
        <v>2.2389999999999999</v>
      </c>
      <c r="K33" s="9" t="str">
        <f t="shared" si="6"/>
        <v>Yes</v>
      </c>
    </row>
    <row r="34" spans="1:11" x14ac:dyDescent="0.25">
      <c r="A34" s="69" t="s">
        <v>845</v>
      </c>
      <c r="B34" s="33" t="s">
        <v>272</v>
      </c>
      <c r="C34" s="68">
        <v>7.2601235243</v>
      </c>
      <c r="D34" s="9" t="str">
        <f>IF($B34="N/A","N/A",IF(C34&gt;25,"No",IF(C34&lt;5,"No","Yes")))</f>
        <v>Yes</v>
      </c>
      <c r="E34" s="8">
        <v>6.4715191177999998</v>
      </c>
      <c r="F34" s="9" t="str">
        <f>IF($B34="N/A","N/A",IF(E34&gt;25,"No",IF(E34&lt;5,"No","Yes")))</f>
        <v>Yes</v>
      </c>
      <c r="G34" s="8">
        <v>6.3936674723999998</v>
      </c>
      <c r="H34" s="9" t="str">
        <f>IF($B34="N/A","N/A",IF(G34&gt;25,"No",IF(G34&lt;5,"No","Yes")))</f>
        <v>Yes</v>
      </c>
      <c r="I34" s="10">
        <v>-10.9</v>
      </c>
      <c r="J34" s="10">
        <v>-1.2</v>
      </c>
      <c r="K34" s="9" t="str">
        <f t="shared" si="6"/>
        <v>Yes</v>
      </c>
    </row>
    <row r="35" spans="1:11" x14ac:dyDescent="0.25">
      <c r="A35" s="69" t="s">
        <v>846</v>
      </c>
      <c r="B35" s="33" t="s">
        <v>273</v>
      </c>
      <c r="C35" s="68">
        <v>40.383267840999999</v>
      </c>
      <c r="D35" s="9" t="str">
        <f>IF($B35="N/A","N/A",IF(C35&gt;70,"No",IF(C35&lt;40,"No","Yes")))</f>
        <v>Yes</v>
      </c>
      <c r="E35" s="8">
        <v>40.268942610000003</v>
      </c>
      <c r="F35" s="9" t="str">
        <f>IF($B35="N/A","N/A",IF(E35&gt;70,"No",IF(E35&lt;40,"No","Yes")))</f>
        <v>Yes</v>
      </c>
      <c r="G35" s="8">
        <v>39.975950574000002</v>
      </c>
      <c r="H35" s="9" t="str">
        <f>IF($B35="N/A","N/A",IF(G35&gt;70,"No",IF(G35&lt;40,"No","Yes")))</f>
        <v>No</v>
      </c>
      <c r="I35" s="10">
        <v>-0.28299999999999997</v>
      </c>
      <c r="J35" s="10">
        <v>-0.72799999999999998</v>
      </c>
      <c r="K35" s="9" t="str">
        <f t="shared" si="6"/>
        <v>Yes</v>
      </c>
    </row>
    <row r="36" spans="1:11" x14ac:dyDescent="0.25">
      <c r="A36" s="69" t="s">
        <v>847</v>
      </c>
      <c r="B36" s="33" t="s">
        <v>274</v>
      </c>
      <c r="C36" s="68">
        <v>52.356608635000001</v>
      </c>
      <c r="D36" s="9" t="str">
        <f>IF($B36="N/A","N/A",IF(C36&gt;55,"No",IF(C36&lt;20,"No","Yes")))</f>
        <v>Yes</v>
      </c>
      <c r="E36" s="8">
        <v>53.259538272999997</v>
      </c>
      <c r="F36" s="9" t="str">
        <f>IF($B36="N/A","N/A",IF(E36&gt;55,"No",IF(E36&lt;20,"No","Yes")))</f>
        <v>Yes</v>
      </c>
      <c r="G36" s="8">
        <v>53.630381952999997</v>
      </c>
      <c r="H36" s="9" t="str">
        <f>IF($B36="N/A","N/A",IF(G36&gt;55,"No",IF(G36&lt;20,"No","Yes")))</f>
        <v>Yes</v>
      </c>
      <c r="I36" s="10">
        <v>1.7250000000000001</v>
      </c>
      <c r="J36" s="10">
        <v>0.69630000000000003</v>
      </c>
      <c r="K36" s="9" t="str">
        <f t="shared" si="6"/>
        <v>Yes</v>
      </c>
    </row>
    <row r="37" spans="1:11" x14ac:dyDescent="0.25">
      <c r="A37" s="69" t="s">
        <v>167</v>
      </c>
      <c r="B37" s="33" t="s">
        <v>250</v>
      </c>
      <c r="C37" s="68">
        <v>81.476903444000001</v>
      </c>
      <c r="D37" s="9" t="str">
        <f>IF($B37="N/A","N/A",IF(C37&gt;95,"Yes","No"))</f>
        <v>No</v>
      </c>
      <c r="E37" s="8">
        <v>81.045468819000007</v>
      </c>
      <c r="F37" s="9" t="str">
        <f>IF($B37="N/A","N/A",IF(E37&gt;95,"Yes","No"))</f>
        <v>No</v>
      </c>
      <c r="G37" s="8">
        <v>80.990194157000005</v>
      </c>
      <c r="H37" s="9" t="str">
        <f>IF($B37="N/A","N/A",IF(G37&gt;95,"Yes","No"))</f>
        <v>No</v>
      </c>
      <c r="I37" s="10">
        <v>-0.53</v>
      </c>
      <c r="J37" s="10">
        <v>-6.8000000000000005E-2</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85.444578820000004</v>
      </c>
      <c r="D40" s="9" t="str">
        <f>IF($B40="N/A","N/A",IF(C40&gt;100,"No",IF(C40&lt;98,"No","Yes")))</f>
        <v>No</v>
      </c>
      <c r="E40" s="8">
        <v>85.120592341999995</v>
      </c>
      <c r="F40" s="9" t="str">
        <f>IF($B40="N/A","N/A",IF(E40&gt;100,"No",IF(E40&lt;98,"No","Yes")))</f>
        <v>No</v>
      </c>
      <c r="G40" s="8">
        <v>85.225179101999998</v>
      </c>
      <c r="H40" s="9" t="str">
        <f>IF($B40="N/A","N/A",IF(G40&gt;100,"No",IF(G40&lt;98,"No","Yes")))</f>
        <v>No</v>
      </c>
      <c r="I40" s="10">
        <v>-0.379</v>
      </c>
      <c r="J40" s="10">
        <v>0.1229</v>
      </c>
      <c r="K40" s="9" t="str">
        <f t="shared" si="6"/>
        <v>Yes</v>
      </c>
    </row>
    <row r="41" spans="1:11" x14ac:dyDescent="0.25">
      <c r="A41" s="69" t="s">
        <v>44</v>
      </c>
      <c r="B41" s="33" t="s">
        <v>217</v>
      </c>
      <c r="C41" s="68">
        <v>78.293448467000005</v>
      </c>
      <c r="D41" s="9" t="str">
        <f t="shared" si="7"/>
        <v>N/A</v>
      </c>
      <c r="E41" s="8">
        <v>78.734469688999994</v>
      </c>
      <c r="F41" s="9" t="str">
        <f t="shared" ref="F41:F47" si="8">IF($B41="N/A","N/A",IF(E41&gt;15,"No",IF(E41&lt;-15,"No","Yes")))</f>
        <v>N/A</v>
      </c>
      <c r="G41" s="8">
        <v>78.631430166000001</v>
      </c>
      <c r="H41" s="9" t="str">
        <f t="shared" ref="H41:H47" si="9">IF($B41="N/A","N/A",IF(G41&gt;15,"No",IF(G41&lt;-15,"No","Yes")))</f>
        <v>N/A</v>
      </c>
      <c r="I41" s="10">
        <v>0.56330000000000002</v>
      </c>
      <c r="J41" s="10">
        <v>-0.13100000000000001</v>
      </c>
      <c r="K41" s="9" t="str">
        <f t="shared" si="6"/>
        <v>Yes</v>
      </c>
    </row>
    <row r="42" spans="1:11" x14ac:dyDescent="0.25">
      <c r="A42" s="69" t="s">
        <v>45</v>
      </c>
      <c r="B42" s="33" t="s">
        <v>217</v>
      </c>
      <c r="C42" s="68">
        <v>21.701426261000002</v>
      </c>
      <c r="D42" s="9" t="str">
        <f t="shared" si="7"/>
        <v>N/A</v>
      </c>
      <c r="E42" s="8">
        <v>21.261360758999999</v>
      </c>
      <c r="F42" s="9" t="str">
        <f t="shared" si="8"/>
        <v>N/A</v>
      </c>
      <c r="G42" s="8">
        <v>21.368268679</v>
      </c>
      <c r="H42" s="9" t="str">
        <f t="shared" si="9"/>
        <v>N/A</v>
      </c>
      <c r="I42" s="10">
        <v>-2.0299999999999998</v>
      </c>
      <c r="J42" s="10">
        <v>0.50280000000000002</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88.191270170999999</v>
      </c>
      <c r="D44" s="9" t="str">
        <f t="shared" si="7"/>
        <v>N/A</v>
      </c>
      <c r="E44" s="8">
        <v>88.433626501999996</v>
      </c>
      <c r="F44" s="9" t="str">
        <f t="shared" si="8"/>
        <v>N/A</v>
      </c>
      <c r="G44" s="8">
        <v>88.969585709</v>
      </c>
      <c r="H44" s="9" t="str">
        <f t="shared" si="9"/>
        <v>N/A</v>
      </c>
      <c r="I44" s="10">
        <v>0.27479999999999999</v>
      </c>
      <c r="J44" s="10">
        <v>0.60609999999999997</v>
      </c>
      <c r="K44" s="9" t="str">
        <f>IF(J44="Div by 0", "N/A", IF(J44="N/A","N/A", IF(J44&gt;30, "No", IF(J44&lt;-30, "No", "Yes"))))</f>
        <v>Yes</v>
      </c>
    </row>
    <row r="45" spans="1:11" x14ac:dyDescent="0.25">
      <c r="A45" s="69" t="s">
        <v>908</v>
      </c>
      <c r="B45" s="33" t="s">
        <v>217</v>
      </c>
      <c r="C45" s="68">
        <v>11.808729829000001</v>
      </c>
      <c r="D45" s="9" t="str">
        <f t="shared" si="7"/>
        <v>N/A</v>
      </c>
      <c r="E45" s="8">
        <v>11.566373498000001</v>
      </c>
      <c r="F45" s="9" t="str">
        <f t="shared" si="8"/>
        <v>N/A</v>
      </c>
      <c r="G45" s="8">
        <v>11.030414291</v>
      </c>
      <c r="H45" s="9" t="str">
        <f t="shared" si="9"/>
        <v>N/A</v>
      </c>
      <c r="I45" s="10">
        <v>-2.0499999999999998</v>
      </c>
      <c r="J45" s="10">
        <v>-4.63</v>
      </c>
      <c r="K45" s="9" t="str">
        <f>IF(J45="Div by 0", "N/A", IF(J45="N/A","N/A", IF(J45&gt;30, "No", IF(J45&lt;-30, "No", "Yes"))))</f>
        <v>Yes</v>
      </c>
    </row>
    <row r="46" spans="1:11" x14ac:dyDescent="0.25">
      <c r="A46" s="69" t="s">
        <v>931</v>
      </c>
      <c r="B46" s="33" t="s">
        <v>217</v>
      </c>
      <c r="C46" s="68">
        <v>1.8374016E-3</v>
      </c>
      <c r="D46" s="9" t="str">
        <f t="shared" si="7"/>
        <v>N/A</v>
      </c>
      <c r="E46" s="8">
        <v>9.0662350000000002E-4</v>
      </c>
      <c r="F46" s="9" t="str">
        <f t="shared" si="8"/>
        <v>N/A</v>
      </c>
      <c r="G46" s="8">
        <v>1.3821351999999999E-3</v>
      </c>
      <c r="H46" s="9" t="str">
        <f t="shared" si="9"/>
        <v>N/A</v>
      </c>
      <c r="I46" s="10">
        <v>-50.7</v>
      </c>
      <c r="J46" s="10">
        <v>52.45</v>
      </c>
      <c r="K46" s="9" t="str">
        <f>IF(J46="Div by 0", "N/A", IF(J46="N/A","N/A", IF(J46&gt;30, "No", IF(J46&lt;-30, "No", "Yes"))))</f>
        <v>No</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755212</v>
      </c>
      <c r="F6" s="9" t="str">
        <f t="shared" ref="F6:F15" si="1">IF($B6="N/A","N/A",IF(E6&lt;0,"No","Yes"))</f>
        <v>N/A</v>
      </c>
      <c r="G6" s="67">
        <v>1305738</v>
      </c>
      <c r="H6" s="9" t="str">
        <f t="shared" ref="H6:H15" si="2">IF($B6="N/A","N/A",IF(G6&lt;0,"No","Yes"))</f>
        <v>N/A</v>
      </c>
      <c r="I6" s="10" t="s">
        <v>217</v>
      </c>
      <c r="J6" s="10">
        <v>72.900000000000006</v>
      </c>
      <c r="K6" s="9" t="str">
        <f t="shared" ref="K6:K15" si="3">IF(J6="Div by 0", "N/A", IF(J6="N/A","N/A", IF(J6&gt;30, "No", IF(J6&lt;-30, "No", "Yes"))))</f>
        <v>No</v>
      </c>
    </row>
    <row r="7" spans="1:11" x14ac:dyDescent="0.25">
      <c r="A7" s="66" t="s">
        <v>445</v>
      </c>
      <c r="B7" s="5" t="s">
        <v>217</v>
      </c>
      <c r="C7" s="68" t="s">
        <v>217</v>
      </c>
      <c r="D7" s="9" t="str">
        <f t="shared" si="0"/>
        <v>N/A</v>
      </c>
      <c r="E7" s="68">
        <v>1.6171618035999999</v>
      </c>
      <c r="F7" s="9" t="str">
        <f t="shared" si="1"/>
        <v>N/A</v>
      </c>
      <c r="G7" s="68">
        <v>1.6592915270999999</v>
      </c>
      <c r="H7" s="9" t="str">
        <f t="shared" si="2"/>
        <v>N/A</v>
      </c>
      <c r="I7" s="10" t="s">
        <v>217</v>
      </c>
      <c r="J7" s="10">
        <v>2.605</v>
      </c>
      <c r="K7" s="9" t="str">
        <f t="shared" si="3"/>
        <v>Yes</v>
      </c>
    </row>
    <row r="8" spans="1:11" x14ac:dyDescent="0.25">
      <c r="A8" s="66" t="s">
        <v>446</v>
      </c>
      <c r="B8" s="5" t="s">
        <v>217</v>
      </c>
      <c r="C8" s="68" t="s">
        <v>217</v>
      </c>
      <c r="D8" s="9" t="str">
        <f t="shared" si="0"/>
        <v>N/A</v>
      </c>
      <c r="E8" s="68">
        <v>22.466671609999999</v>
      </c>
      <c r="F8" s="9" t="str">
        <f t="shared" si="1"/>
        <v>N/A</v>
      </c>
      <c r="G8" s="68">
        <v>21.291790543000001</v>
      </c>
      <c r="H8" s="9" t="str">
        <f t="shared" si="2"/>
        <v>N/A</v>
      </c>
      <c r="I8" s="10" t="s">
        <v>217</v>
      </c>
      <c r="J8" s="10">
        <v>-5.23</v>
      </c>
      <c r="K8" s="9" t="str">
        <f t="shared" si="3"/>
        <v>Yes</v>
      </c>
    </row>
    <row r="9" spans="1:11" x14ac:dyDescent="0.25">
      <c r="A9" s="66" t="s">
        <v>447</v>
      </c>
      <c r="B9" s="5" t="s">
        <v>217</v>
      </c>
      <c r="C9" s="68" t="s">
        <v>217</v>
      </c>
      <c r="D9" s="9" t="str">
        <f t="shared" si="0"/>
        <v>N/A</v>
      </c>
      <c r="E9" s="68">
        <v>47.962426444000002</v>
      </c>
      <c r="F9" s="9" t="str">
        <f t="shared" si="1"/>
        <v>N/A</v>
      </c>
      <c r="G9" s="68">
        <v>50.162207119999998</v>
      </c>
      <c r="H9" s="9" t="str">
        <f t="shared" si="2"/>
        <v>N/A</v>
      </c>
      <c r="I9" s="10" t="s">
        <v>217</v>
      </c>
      <c r="J9" s="10">
        <v>4.5860000000000003</v>
      </c>
      <c r="K9" s="9" t="str">
        <f t="shared" si="3"/>
        <v>Yes</v>
      </c>
    </row>
    <row r="10" spans="1:11" x14ac:dyDescent="0.25">
      <c r="A10" s="66" t="s">
        <v>448</v>
      </c>
      <c r="B10" s="5" t="s">
        <v>217</v>
      </c>
      <c r="C10" s="68" t="s">
        <v>217</v>
      </c>
      <c r="D10" s="9" t="str">
        <f t="shared" si="0"/>
        <v>N/A</v>
      </c>
      <c r="E10" s="68">
        <v>27.924609249</v>
      </c>
      <c r="F10" s="9" t="str">
        <f t="shared" si="1"/>
        <v>N/A</v>
      </c>
      <c r="G10" s="68">
        <v>26.857914833999999</v>
      </c>
      <c r="H10" s="9" t="str">
        <f t="shared" si="2"/>
        <v>N/A</v>
      </c>
      <c r="I10" s="10" t="s">
        <v>217</v>
      </c>
      <c r="J10" s="10">
        <v>-3.82</v>
      </c>
      <c r="K10" s="9" t="str">
        <f t="shared" si="3"/>
        <v>Yes</v>
      </c>
    </row>
    <row r="11" spans="1:11" ht="13" x14ac:dyDescent="0.3">
      <c r="A11" s="66" t="s">
        <v>1643</v>
      </c>
      <c r="B11" s="5" t="s">
        <v>217</v>
      </c>
      <c r="C11" s="68" t="s">
        <v>217</v>
      </c>
      <c r="D11" s="9" t="str">
        <f t="shared" si="0"/>
        <v>N/A</v>
      </c>
      <c r="E11" s="68">
        <v>99.945975434999994</v>
      </c>
      <c r="F11" s="9" t="str">
        <f t="shared" si="1"/>
        <v>N/A</v>
      </c>
      <c r="G11" s="68">
        <v>99.063671271999993</v>
      </c>
      <c r="H11" s="9" t="str">
        <f t="shared" si="2"/>
        <v>N/A</v>
      </c>
      <c r="I11" s="10" t="s">
        <v>217</v>
      </c>
      <c r="J11" s="10">
        <v>-0.88300000000000001</v>
      </c>
      <c r="K11" s="9" t="str">
        <f t="shared" si="3"/>
        <v>Yes</v>
      </c>
    </row>
    <row r="12" spans="1:11" x14ac:dyDescent="0.25">
      <c r="A12" s="66" t="s">
        <v>16</v>
      </c>
      <c r="B12" s="5" t="s">
        <v>217</v>
      </c>
      <c r="C12" s="68" t="s">
        <v>217</v>
      </c>
      <c r="D12" s="9" t="str">
        <f t="shared" si="0"/>
        <v>N/A</v>
      </c>
      <c r="E12" s="68">
        <v>1.0179922989000001</v>
      </c>
      <c r="F12" s="9" t="str">
        <f t="shared" si="1"/>
        <v>N/A</v>
      </c>
      <c r="G12" s="68">
        <v>4.8066304266</v>
      </c>
      <c r="H12" s="9" t="str">
        <f t="shared" si="2"/>
        <v>N/A</v>
      </c>
      <c r="I12" s="10" t="s">
        <v>217</v>
      </c>
      <c r="J12" s="10">
        <v>372.2</v>
      </c>
      <c r="K12" s="9" t="str">
        <f t="shared" si="3"/>
        <v>No</v>
      </c>
    </row>
    <row r="13" spans="1:11" x14ac:dyDescent="0.25">
      <c r="A13" s="66" t="s">
        <v>36</v>
      </c>
      <c r="B13" s="5" t="s">
        <v>217</v>
      </c>
      <c r="C13" s="68" t="s">
        <v>217</v>
      </c>
      <c r="D13" s="9" t="str">
        <f t="shared" si="0"/>
        <v>N/A</v>
      </c>
      <c r="E13" s="68">
        <v>8.1626982099999995E-2</v>
      </c>
      <c r="F13" s="9" t="str">
        <f t="shared" si="1"/>
        <v>N/A</v>
      </c>
      <c r="G13" s="68">
        <v>9.9335636140000005</v>
      </c>
      <c r="H13" s="9" t="str">
        <f t="shared" si="2"/>
        <v>N/A</v>
      </c>
      <c r="I13" s="10" t="s">
        <v>217</v>
      </c>
      <c r="J13" s="10">
        <v>12069</v>
      </c>
      <c r="K13" s="9" t="str">
        <f t="shared" si="3"/>
        <v>No</v>
      </c>
    </row>
    <row r="14" spans="1:11" x14ac:dyDescent="0.25">
      <c r="A14" s="66" t="s">
        <v>37</v>
      </c>
      <c r="B14" s="5" t="s">
        <v>217</v>
      </c>
      <c r="C14" s="68" t="s">
        <v>217</v>
      </c>
      <c r="D14" s="9" t="str">
        <f t="shared" si="0"/>
        <v>N/A</v>
      </c>
      <c r="E14" s="68">
        <v>0.14684287809999999</v>
      </c>
      <c r="F14" s="9" t="str">
        <f t="shared" si="1"/>
        <v>N/A</v>
      </c>
      <c r="G14" s="68">
        <v>84.041637316999996</v>
      </c>
      <c r="H14" s="9" t="str">
        <f t="shared" si="2"/>
        <v>N/A</v>
      </c>
      <c r="I14" s="10" t="s">
        <v>217</v>
      </c>
      <c r="J14" s="10">
        <v>57132</v>
      </c>
      <c r="K14" s="9" t="str">
        <f t="shared" si="3"/>
        <v>No</v>
      </c>
    </row>
    <row r="15" spans="1:11" x14ac:dyDescent="0.25">
      <c r="A15" s="66" t="s">
        <v>38</v>
      </c>
      <c r="B15" s="5" t="s">
        <v>217</v>
      </c>
      <c r="C15" s="68" t="s">
        <v>217</v>
      </c>
      <c r="D15" s="9" t="str">
        <f t="shared" si="0"/>
        <v>N/A</v>
      </c>
      <c r="E15" s="68">
        <v>1.1886793633999999</v>
      </c>
      <c r="F15" s="9" t="str">
        <f t="shared" si="1"/>
        <v>N/A</v>
      </c>
      <c r="G15" s="68">
        <v>3.1520597948</v>
      </c>
      <c r="H15" s="9" t="str">
        <f t="shared" si="2"/>
        <v>N/A</v>
      </c>
      <c r="I15" s="10" t="s">
        <v>217</v>
      </c>
      <c r="J15" s="10">
        <v>165.2</v>
      </c>
      <c r="K15" s="9" t="str">
        <f t="shared" si="3"/>
        <v>No</v>
      </c>
    </row>
    <row r="16" spans="1:11" x14ac:dyDescent="0.25">
      <c r="A16" s="66" t="s">
        <v>377</v>
      </c>
      <c r="B16" s="5" t="s">
        <v>217</v>
      </c>
      <c r="C16" s="8" t="s">
        <v>217</v>
      </c>
      <c r="D16" s="9" t="str">
        <f t="shared" ref="D16:D41" si="4">IF($B16="N/A","N/A",IF(C16&lt;0,"No","Yes"))</f>
        <v>N/A</v>
      </c>
      <c r="E16" s="8">
        <v>34.179541639</v>
      </c>
      <c r="F16" s="9" t="str">
        <f t="shared" ref="F16:F41" si="5">IF($B16="N/A","N/A",IF(E16&lt;0,"No","Yes"))</f>
        <v>N/A</v>
      </c>
      <c r="G16" s="8">
        <v>39.539478823000003</v>
      </c>
      <c r="H16" s="9" t="str">
        <f t="shared" ref="H16:H41" si="6">IF($B16="N/A","N/A",IF(G16&lt;0,"No","Yes"))</f>
        <v>N/A</v>
      </c>
      <c r="I16" s="10" t="s">
        <v>217</v>
      </c>
      <c r="J16" s="10">
        <v>15.68</v>
      </c>
      <c r="K16" s="9" t="str">
        <f t="shared" ref="K16:K41" si="7">IF(J16="Div by 0", "N/A", IF(J16="N/A","N/A", IF(J16&gt;30, "No", IF(J16&lt;-30, "No", "Yes"))))</f>
        <v>Yes</v>
      </c>
    </row>
    <row r="17" spans="1:11" x14ac:dyDescent="0.25">
      <c r="A17" s="66" t="s">
        <v>378</v>
      </c>
      <c r="B17" s="5" t="s">
        <v>217</v>
      </c>
      <c r="C17" s="8" t="s">
        <v>217</v>
      </c>
      <c r="D17" s="9" t="str">
        <f t="shared" si="4"/>
        <v>N/A</v>
      </c>
      <c r="E17" s="8">
        <v>8.0772021999999995E-3</v>
      </c>
      <c r="F17" s="9" t="str">
        <f t="shared" si="5"/>
        <v>N/A</v>
      </c>
      <c r="G17" s="8">
        <v>0.16343248029999999</v>
      </c>
      <c r="H17" s="9" t="str">
        <f t="shared" si="6"/>
        <v>N/A</v>
      </c>
      <c r="I17" s="10" t="s">
        <v>217</v>
      </c>
      <c r="J17" s="10">
        <v>1923</v>
      </c>
      <c r="K17" s="9" t="str">
        <f t="shared" si="7"/>
        <v>No</v>
      </c>
    </row>
    <row r="18" spans="1:11" x14ac:dyDescent="0.25">
      <c r="A18" s="66" t="s">
        <v>379</v>
      </c>
      <c r="B18" s="5" t="s">
        <v>217</v>
      </c>
      <c r="C18" s="8" t="s">
        <v>217</v>
      </c>
      <c r="D18" s="9" t="str">
        <f t="shared" si="4"/>
        <v>N/A</v>
      </c>
      <c r="E18" s="8">
        <v>0.59400539190000001</v>
      </c>
      <c r="F18" s="9" t="str">
        <f t="shared" si="5"/>
        <v>N/A</v>
      </c>
      <c r="G18" s="8">
        <v>2.3419705944000002</v>
      </c>
      <c r="H18" s="9" t="str">
        <f t="shared" si="6"/>
        <v>N/A</v>
      </c>
      <c r="I18" s="10" t="s">
        <v>217</v>
      </c>
      <c r="J18" s="10">
        <v>294.3</v>
      </c>
      <c r="K18" s="9" t="str">
        <f t="shared" si="7"/>
        <v>No</v>
      </c>
    </row>
    <row r="19" spans="1:11" x14ac:dyDescent="0.25">
      <c r="A19" s="66" t="s">
        <v>380</v>
      </c>
      <c r="B19" s="5" t="s">
        <v>217</v>
      </c>
      <c r="C19" s="8" t="s">
        <v>217</v>
      </c>
      <c r="D19" s="9" t="str">
        <f t="shared" si="4"/>
        <v>N/A</v>
      </c>
      <c r="E19" s="8">
        <v>15.248433552</v>
      </c>
      <c r="F19" s="9" t="str">
        <f t="shared" si="5"/>
        <v>N/A</v>
      </c>
      <c r="G19" s="8">
        <v>12.726442823999999</v>
      </c>
      <c r="H19" s="9" t="str">
        <f t="shared" si="6"/>
        <v>N/A</v>
      </c>
      <c r="I19" s="10" t="s">
        <v>217</v>
      </c>
      <c r="J19" s="10">
        <v>-16.5</v>
      </c>
      <c r="K19" s="9" t="str">
        <f t="shared" si="7"/>
        <v>Yes</v>
      </c>
    </row>
    <row r="20" spans="1:11" x14ac:dyDescent="0.25">
      <c r="A20" s="66" t="s">
        <v>381</v>
      </c>
      <c r="B20" s="5" t="s">
        <v>217</v>
      </c>
      <c r="C20" s="8" t="s">
        <v>217</v>
      </c>
      <c r="D20" s="9" t="str">
        <f t="shared" si="4"/>
        <v>N/A</v>
      </c>
      <c r="E20" s="8">
        <v>2.1053690900000002E-2</v>
      </c>
      <c r="F20" s="9" t="str">
        <f t="shared" si="5"/>
        <v>N/A</v>
      </c>
      <c r="G20" s="8">
        <v>0.73069788889999998</v>
      </c>
      <c r="H20" s="9" t="str">
        <f t="shared" si="6"/>
        <v>N/A</v>
      </c>
      <c r="I20" s="10" t="s">
        <v>217</v>
      </c>
      <c r="J20" s="10">
        <v>3371</v>
      </c>
      <c r="K20" s="9" t="str">
        <f t="shared" si="7"/>
        <v>No</v>
      </c>
    </row>
    <row r="21" spans="1:11" x14ac:dyDescent="0.25">
      <c r="A21" s="66" t="s">
        <v>382</v>
      </c>
      <c r="B21" s="5" t="s">
        <v>217</v>
      </c>
      <c r="C21" s="8" t="s">
        <v>217</v>
      </c>
      <c r="D21" s="9" t="str">
        <f t="shared" si="4"/>
        <v>N/A</v>
      </c>
      <c r="E21" s="8">
        <v>0.18034671059999999</v>
      </c>
      <c r="F21" s="9" t="str">
        <f t="shared" si="5"/>
        <v>N/A</v>
      </c>
      <c r="G21" s="8">
        <v>0.97852708580000003</v>
      </c>
      <c r="H21" s="9" t="str">
        <f t="shared" si="6"/>
        <v>N/A</v>
      </c>
      <c r="I21" s="10" t="s">
        <v>217</v>
      </c>
      <c r="J21" s="10">
        <v>442.6</v>
      </c>
      <c r="K21" s="9" t="str">
        <f t="shared" si="7"/>
        <v>No</v>
      </c>
    </row>
    <row r="22" spans="1:11" x14ac:dyDescent="0.25">
      <c r="A22" s="66" t="s">
        <v>383</v>
      </c>
      <c r="B22" s="5" t="s">
        <v>217</v>
      </c>
      <c r="C22" s="8" t="s">
        <v>217</v>
      </c>
      <c r="D22" s="9" t="str">
        <f t="shared" si="4"/>
        <v>N/A</v>
      </c>
      <c r="E22" s="8">
        <v>31.062138843</v>
      </c>
      <c r="F22" s="9" t="str">
        <f t="shared" si="5"/>
        <v>N/A</v>
      </c>
      <c r="G22" s="8">
        <v>29.706265728999998</v>
      </c>
      <c r="H22" s="9" t="str">
        <f t="shared" si="6"/>
        <v>N/A</v>
      </c>
      <c r="I22" s="10" t="s">
        <v>217</v>
      </c>
      <c r="J22" s="10">
        <v>-4.37</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0.1505537518</v>
      </c>
      <c r="F24" s="9" t="str">
        <f t="shared" si="5"/>
        <v>N/A</v>
      </c>
      <c r="G24" s="8">
        <v>0.1883992041</v>
      </c>
      <c r="H24" s="9" t="str">
        <f t="shared" si="6"/>
        <v>N/A</v>
      </c>
      <c r="I24" s="10" t="s">
        <v>217</v>
      </c>
      <c r="J24" s="10">
        <v>25.14</v>
      </c>
      <c r="K24" s="9" t="str">
        <f t="shared" si="7"/>
        <v>Yes</v>
      </c>
    </row>
    <row r="25" spans="1:11" x14ac:dyDescent="0.25">
      <c r="A25" s="66" t="s">
        <v>386</v>
      </c>
      <c r="B25" s="5" t="s">
        <v>217</v>
      </c>
      <c r="C25" s="8" t="s">
        <v>217</v>
      </c>
      <c r="D25" s="9" t="str">
        <f t="shared" si="4"/>
        <v>N/A</v>
      </c>
      <c r="E25" s="8">
        <v>5.5069305042999996</v>
      </c>
      <c r="F25" s="9" t="str">
        <f t="shared" si="5"/>
        <v>N/A</v>
      </c>
      <c r="G25" s="8">
        <v>5.9176496357000001</v>
      </c>
      <c r="H25" s="9" t="str">
        <f t="shared" si="6"/>
        <v>N/A</v>
      </c>
      <c r="I25" s="10" t="s">
        <v>217</v>
      </c>
      <c r="J25" s="10">
        <v>7.4580000000000002</v>
      </c>
      <c r="K25" s="9" t="str">
        <f t="shared" si="7"/>
        <v>Yes</v>
      </c>
    </row>
    <row r="26" spans="1:11" x14ac:dyDescent="0.25">
      <c r="A26" s="66" t="s">
        <v>387</v>
      </c>
      <c r="B26" s="5" t="s">
        <v>217</v>
      </c>
      <c r="C26" s="8" t="s">
        <v>217</v>
      </c>
      <c r="D26" s="9" t="str">
        <f t="shared" si="4"/>
        <v>N/A</v>
      </c>
      <c r="E26" s="8">
        <v>11.544043262000001</v>
      </c>
      <c r="F26" s="9" t="str">
        <f t="shared" si="5"/>
        <v>N/A</v>
      </c>
      <c r="G26" s="8">
        <v>5.6483000417999998</v>
      </c>
      <c r="H26" s="9" t="str">
        <f t="shared" si="6"/>
        <v>N/A</v>
      </c>
      <c r="I26" s="10" t="s">
        <v>217</v>
      </c>
      <c r="J26" s="10">
        <v>-51.1</v>
      </c>
      <c r="K26" s="9" t="str">
        <f t="shared" si="7"/>
        <v>No</v>
      </c>
    </row>
    <row r="27" spans="1:11" x14ac:dyDescent="0.25">
      <c r="A27" s="66" t="s">
        <v>388</v>
      </c>
      <c r="B27" s="5" t="s">
        <v>217</v>
      </c>
      <c r="C27" s="8" t="s">
        <v>217</v>
      </c>
      <c r="D27" s="9" t="str">
        <f t="shared" si="4"/>
        <v>N/A</v>
      </c>
      <c r="E27" s="8">
        <v>1.7081296400000001E-2</v>
      </c>
      <c r="F27" s="9" t="str">
        <f t="shared" si="5"/>
        <v>N/A</v>
      </c>
      <c r="G27" s="8">
        <v>1.89930905E-2</v>
      </c>
      <c r="H27" s="9" t="str">
        <f t="shared" si="6"/>
        <v>N/A</v>
      </c>
      <c r="I27" s="10" t="s">
        <v>217</v>
      </c>
      <c r="J27" s="10">
        <v>11.19</v>
      </c>
      <c r="K27" s="9" t="str">
        <f t="shared" si="7"/>
        <v>Yes</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1.0104447492999999</v>
      </c>
      <c r="F32" s="9" t="str">
        <f t="shared" si="5"/>
        <v>N/A</v>
      </c>
      <c r="G32" s="8">
        <v>1.1686111609000001</v>
      </c>
      <c r="H32" s="9" t="str">
        <f t="shared" si="6"/>
        <v>N/A</v>
      </c>
      <c r="I32" s="10" t="s">
        <v>217</v>
      </c>
      <c r="J32" s="10">
        <v>15.65</v>
      </c>
      <c r="K32" s="9" t="str">
        <f t="shared" si="7"/>
        <v>Yes</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3.8267400399999998E-2</v>
      </c>
      <c r="F35" s="9" t="str">
        <f t="shared" si="5"/>
        <v>N/A</v>
      </c>
      <c r="G35" s="8">
        <v>8.5392322199999995E-2</v>
      </c>
      <c r="H35" s="9" t="str">
        <f t="shared" si="6"/>
        <v>N/A</v>
      </c>
      <c r="I35" s="10" t="s">
        <v>217</v>
      </c>
      <c r="J35" s="10">
        <v>123.1</v>
      </c>
      <c r="K35" s="9" t="str">
        <f t="shared" si="7"/>
        <v>No</v>
      </c>
    </row>
    <row r="36" spans="1:11" x14ac:dyDescent="0.25">
      <c r="A36" s="66" t="s">
        <v>397</v>
      </c>
      <c r="B36" s="5" t="s">
        <v>217</v>
      </c>
      <c r="C36" s="8" t="s">
        <v>217</v>
      </c>
      <c r="D36" s="9" t="str">
        <f t="shared" si="4"/>
        <v>N/A</v>
      </c>
      <c r="E36" s="8">
        <v>0</v>
      </c>
      <c r="F36" s="9" t="str">
        <f t="shared" si="5"/>
        <v>N/A</v>
      </c>
      <c r="G36" s="8">
        <v>1.9835525999999999E-2</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0.43908200609999998</v>
      </c>
      <c r="F39" s="9" t="str">
        <f t="shared" si="5"/>
        <v>N/A</v>
      </c>
      <c r="G39" s="8">
        <v>0.24897797260000001</v>
      </c>
      <c r="H39" s="9" t="str">
        <f t="shared" si="6"/>
        <v>N/A</v>
      </c>
      <c r="I39" s="10" t="s">
        <v>217</v>
      </c>
      <c r="J39" s="10">
        <v>-43.3</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0.51702562080000003</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99.995233127000006</v>
      </c>
      <c r="F42" s="9" t="str">
        <f t="shared" ref="F42:F51" si="9">IF($B42="N/A","N/A",IF(E42&lt;0,"No","Yes"))</f>
        <v>N/A</v>
      </c>
      <c r="G42" s="8">
        <v>99.998315129000005</v>
      </c>
      <c r="H42" s="9" t="str">
        <f t="shared" ref="H42:H51" si="10">IF($B42="N/A","N/A",IF(G42&lt;0,"No","Yes"))</f>
        <v>N/A</v>
      </c>
      <c r="I42" s="10" t="s">
        <v>217</v>
      </c>
      <c r="J42" s="10">
        <v>3.0999999999999999E-3</v>
      </c>
      <c r="K42" s="9" t="str">
        <f t="shared" ref="K42:K51" si="11">IF(J42="Div by 0", "N/A", IF(J42="N/A","N/A", IF(J42&gt;30, "No", IF(J42&lt;-30, "No", "Yes"))))</f>
        <v>Yes</v>
      </c>
    </row>
    <row r="43" spans="1:11" x14ac:dyDescent="0.25">
      <c r="A43" s="66" t="s">
        <v>39</v>
      </c>
      <c r="B43" s="5" t="s">
        <v>217</v>
      </c>
      <c r="C43" s="8" t="s">
        <v>217</v>
      </c>
      <c r="D43" s="9" t="str">
        <f t="shared" si="8"/>
        <v>N/A</v>
      </c>
      <c r="E43" s="8">
        <v>99.991431133999995</v>
      </c>
      <c r="F43" s="9" t="str">
        <f t="shared" si="9"/>
        <v>N/A</v>
      </c>
      <c r="G43" s="8">
        <v>99.998699415999994</v>
      </c>
      <c r="H43" s="9" t="str">
        <f t="shared" si="10"/>
        <v>N/A</v>
      </c>
      <c r="I43" s="10" t="s">
        <v>217</v>
      </c>
      <c r="J43" s="10">
        <v>7.3000000000000001E-3</v>
      </c>
      <c r="K43" s="9" t="str">
        <f t="shared" si="11"/>
        <v>Yes</v>
      </c>
    </row>
    <row r="44" spans="1:11" x14ac:dyDescent="0.25">
      <c r="A44" s="66" t="s">
        <v>40</v>
      </c>
      <c r="B44" s="5" t="s">
        <v>217</v>
      </c>
      <c r="C44" s="8" t="s">
        <v>217</v>
      </c>
      <c r="D44" s="9" t="str">
        <f t="shared" si="8"/>
        <v>N/A</v>
      </c>
      <c r="E44" s="8">
        <v>43.846467578000002</v>
      </c>
      <c r="F44" s="9" t="str">
        <f t="shared" si="9"/>
        <v>N/A</v>
      </c>
      <c r="G44" s="8">
        <v>49.953512095999997</v>
      </c>
      <c r="H44" s="9" t="str">
        <f t="shared" si="10"/>
        <v>N/A</v>
      </c>
      <c r="I44" s="10" t="s">
        <v>217</v>
      </c>
      <c r="J44" s="10">
        <v>13.93</v>
      </c>
      <c r="K44" s="9" t="str">
        <f t="shared" si="11"/>
        <v>Yes</v>
      </c>
    </row>
    <row r="45" spans="1:11" x14ac:dyDescent="0.25">
      <c r="A45" s="66" t="s">
        <v>167</v>
      </c>
      <c r="B45" s="5" t="s">
        <v>217</v>
      </c>
      <c r="C45" s="8" t="s">
        <v>217</v>
      </c>
      <c r="D45" s="9" t="str">
        <f t="shared" si="8"/>
        <v>N/A</v>
      </c>
      <c r="E45" s="8">
        <v>100</v>
      </c>
      <c r="F45" s="9" t="str">
        <f t="shared" si="9"/>
        <v>N/A</v>
      </c>
      <c r="G45" s="8">
        <v>100</v>
      </c>
      <c r="H45" s="9" t="str">
        <f t="shared" si="10"/>
        <v>N/A</v>
      </c>
      <c r="I45" s="10" t="s">
        <v>217</v>
      </c>
      <c r="J45" s="10">
        <v>0</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100</v>
      </c>
      <c r="F48" s="9" t="str">
        <f t="shared" si="9"/>
        <v>N/A</v>
      </c>
      <c r="G48" s="8">
        <v>100</v>
      </c>
      <c r="H48" s="9" t="str">
        <f t="shared" si="10"/>
        <v>N/A</v>
      </c>
      <c r="I48" s="10" t="s">
        <v>217</v>
      </c>
      <c r="J48" s="10">
        <v>0</v>
      </c>
      <c r="K48" s="9" t="str">
        <f t="shared" si="11"/>
        <v>Yes</v>
      </c>
    </row>
    <row r="49" spans="1:12" x14ac:dyDescent="0.25">
      <c r="A49" s="66" t="s">
        <v>44</v>
      </c>
      <c r="B49" s="5" t="s">
        <v>217</v>
      </c>
      <c r="C49" s="8" t="s">
        <v>217</v>
      </c>
      <c r="D49" s="9" t="str">
        <f t="shared" si="8"/>
        <v>N/A</v>
      </c>
      <c r="E49" s="8">
        <v>76.584190929000002</v>
      </c>
      <c r="F49" s="9" t="str">
        <f t="shared" si="9"/>
        <v>N/A</v>
      </c>
      <c r="G49" s="8">
        <v>81.948292843000004</v>
      </c>
      <c r="H49" s="9" t="str">
        <f t="shared" si="10"/>
        <v>N/A</v>
      </c>
      <c r="I49" s="10" t="s">
        <v>217</v>
      </c>
      <c r="J49" s="10">
        <v>7.0039999999999996</v>
      </c>
      <c r="K49" s="9" t="str">
        <f t="shared" si="11"/>
        <v>Yes</v>
      </c>
    </row>
    <row r="50" spans="1:12" x14ac:dyDescent="0.25">
      <c r="A50" s="66" t="s">
        <v>45</v>
      </c>
      <c r="B50" s="5" t="s">
        <v>217</v>
      </c>
      <c r="C50" s="8" t="s">
        <v>217</v>
      </c>
      <c r="D50" s="9" t="str">
        <f t="shared" si="8"/>
        <v>N/A</v>
      </c>
      <c r="E50" s="8">
        <v>17.866373944999999</v>
      </c>
      <c r="F50" s="9" t="str">
        <f t="shared" si="9"/>
        <v>N/A</v>
      </c>
      <c r="G50" s="8">
        <v>15.894000175</v>
      </c>
      <c r="H50" s="9" t="str">
        <f t="shared" si="10"/>
        <v>N/A</v>
      </c>
      <c r="I50" s="10" t="s">
        <v>217</v>
      </c>
      <c r="J50" s="10">
        <v>-11</v>
      </c>
      <c r="K50" s="9" t="str">
        <f t="shared" si="11"/>
        <v>Yes</v>
      </c>
    </row>
    <row r="51" spans="1:12" x14ac:dyDescent="0.25">
      <c r="A51" s="66" t="s">
        <v>50</v>
      </c>
      <c r="B51" s="5" t="s">
        <v>217</v>
      </c>
      <c r="C51" s="8" t="s">
        <v>217</v>
      </c>
      <c r="D51" s="9" t="str">
        <f t="shared" si="8"/>
        <v>N/A</v>
      </c>
      <c r="E51" s="8">
        <v>5.5494351254999996</v>
      </c>
      <c r="F51" s="9" t="str">
        <f t="shared" si="9"/>
        <v>N/A</v>
      </c>
      <c r="G51" s="8">
        <v>2.1574006423999998</v>
      </c>
      <c r="H51" s="9" t="str">
        <f t="shared" si="10"/>
        <v>N/A</v>
      </c>
      <c r="I51" s="10" t="s">
        <v>217</v>
      </c>
      <c r="J51" s="10">
        <v>-61.1</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2637589</v>
      </c>
      <c r="D7" s="30" t="str">
        <f>IF($B7="N/A","N/A",IF(C7&gt;15,"No",IF(C7&lt;-15,"No","Yes")))</f>
        <v>N/A</v>
      </c>
      <c r="E7" s="29">
        <v>2743616</v>
      </c>
      <c r="F7" s="30" t="str">
        <f>IF($B7="N/A","N/A",IF(E7&gt;15,"No",IF(E7&lt;-15,"No","Yes")))</f>
        <v>N/A</v>
      </c>
      <c r="G7" s="29">
        <v>2807929</v>
      </c>
      <c r="H7" s="30" t="str">
        <f>IF($B7="N/A","N/A",IF(G7&gt;15,"No",IF(G7&lt;-15,"No","Yes")))</f>
        <v>N/A</v>
      </c>
      <c r="I7" s="31">
        <v>4.0199999999999996</v>
      </c>
      <c r="J7" s="31">
        <v>2.3439999999999999</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0</v>
      </c>
      <c r="F11" s="9" t="str">
        <f>IF(OR($B11="N/A",$E11="N/A"),"N/A",IF(E11&gt;100,"No",IF(E11&lt;95,"No","Yes")))</f>
        <v>No</v>
      </c>
      <c r="G11" s="9">
        <v>0</v>
      </c>
      <c r="H11" s="9" t="str">
        <f>IF($B11="N/A","N/A",IF(G11&gt;100,"No",IF(G11&lt;95,"No","Yes")))</f>
        <v>No</v>
      </c>
      <c r="I11" s="10" t="s">
        <v>217</v>
      </c>
      <c r="J11" s="10" t="s">
        <v>1742</v>
      </c>
      <c r="K11" s="9" t="str">
        <f t="shared" si="0"/>
        <v>N/A</v>
      </c>
    </row>
    <row r="12" spans="1:11" x14ac:dyDescent="0.25">
      <c r="A12" s="3" t="s">
        <v>352</v>
      </c>
      <c r="B12" s="33" t="s">
        <v>217</v>
      </c>
      <c r="C12" s="9" t="s">
        <v>217</v>
      </c>
      <c r="D12" s="9" t="str">
        <f t="shared" ref="D12:D13" si="1">IF(OR($B12="N/A",$C12="N/A"),"N/A",IF(C12&gt;100,"No",IF(C12&lt;95,"No","Yes")))</f>
        <v>N/A</v>
      </c>
      <c r="E12" s="9" t="s">
        <v>1742</v>
      </c>
      <c r="F12" s="9" t="str">
        <f t="shared" ref="F12:F13" si="2">IF(OR($B12="N/A",$E12="N/A"),"N/A",IF(E12&gt;100,"No",IF(E12&lt;95,"No","Yes")))</f>
        <v>N/A</v>
      </c>
      <c r="G12" s="9" t="s">
        <v>1742</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2637589</v>
      </c>
      <c r="D14" s="9" t="str">
        <f>IF($B14="N/A","N/A",IF(C14&gt;15,"No",IF(C14&lt;-15,"No","Yes")))</f>
        <v>N/A</v>
      </c>
      <c r="E14" s="34">
        <v>2743616</v>
      </c>
      <c r="F14" s="9" t="str">
        <f>IF($B14="N/A","N/A",IF(E14&gt;15,"No",IF(E14&lt;-15,"No","Yes")))</f>
        <v>N/A</v>
      </c>
      <c r="G14" s="34">
        <v>2807929</v>
      </c>
      <c r="H14" s="9" t="str">
        <f>IF($B14="N/A","N/A",IF(G14&gt;15,"No",IF(G14&lt;-15,"No","Yes")))</f>
        <v>N/A</v>
      </c>
      <c r="I14" s="10">
        <v>4.0199999999999996</v>
      </c>
      <c r="J14" s="10">
        <v>2.3439999999999999</v>
      </c>
      <c r="K14" s="9" t="str">
        <f t="shared" si="0"/>
        <v>Yes</v>
      </c>
    </row>
    <row r="15" spans="1:11" ht="14.25" customHeight="1" x14ac:dyDescent="0.25">
      <c r="A15" s="3" t="s">
        <v>444</v>
      </c>
      <c r="B15" s="33" t="s">
        <v>217</v>
      </c>
      <c r="C15" s="9">
        <v>1.0262023386000001</v>
      </c>
      <c r="D15" s="9" t="str">
        <f>IF($B15="N/A","N/A",IF(C15&gt;15,"No",IF(C15&lt;-15,"No","Yes")))</f>
        <v>N/A</v>
      </c>
      <c r="E15" s="9">
        <v>0.30718584519999997</v>
      </c>
      <c r="F15" s="9" t="str">
        <f>IF($B15="N/A","N/A",IF(E15&gt;15,"No",IF(E15&lt;-15,"No","Yes")))</f>
        <v>N/A</v>
      </c>
      <c r="G15" s="9">
        <v>0.2344432498</v>
      </c>
      <c r="H15" s="9" t="str">
        <f>IF($B15="N/A","N/A",IF(G15&gt;15,"No",IF(G15&lt;-15,"No","Yes")))</f>
        <v>N/A</v>
      </c>
      <c r="I15" s="10">
        <v>-70.099999999999994</v>
      </c>
      <c r="J15" s="10">
        <v>-23.7</v>
      </c>
      <c r="K15" s="9" t="str">
        <f t="shared" si="0"/>
        <v>Yes</v>
      </c>
    </row>
    <row r="16" spans="1:11" ht="12.75" customHeight="1" x14ac:dyDescent="0.25">
      <c r="A16" s="3" t="s">
        <v>856</v>
      </c>
      <c r="B16" s="33" t="s">
        <v>217</v>
      </c>
      <c r="C16" s="35">
        <v>103.69220822</v>
      </c>
      <c r="D16" s="9" t="str">
        <f>IF($B16="N/A","N/A",IF(C16&gt;15,"No",IF(C16&lt;-15,"No","Yes")))</f>
        <v>N/A</v>
      </c>
      <c r="E16" s="35">
        <v>39.277764593999997</v>
      </c>
      <c r="F16" s="9" t="str">
        <f>IF($B16="N/A","N/A",IF(E16&gt;15,"No",IF(E16&lt;-15,"No","Yes")))</f>
        <v>N/A</v>
      </c>
      <c r="G16" s="35">
        <v>43.518912350000001</v>
      </c>
      <c r="H16" s="9" t="str">
        <f>IF($B16="N/A","N/A",IF(G16&gt;15,"No",IF(G16&lt;-15,"No","Yes")))</f>
        <v>N/A</v>
      </c>
      <c r="I16" s="10">
        <v>-62.1</v>
      </c>
      <c r="J16" s="10">
        <v>10.8</v>
      </c>
      <c r="K16" s="9" t="str">
        <f t="shared" si="0"/>
        <v>Yes</v>
      </c>
    </row>
    <row r="17" spans="1:11" x14ac:dyDescent="0.25">
      <c r="A17" s="3" t="s">
        <v>131</v>
      </c>
      <c r="B17" s="33" t="s">
        <v>217</v>
      </c>
      <c r="C17" s="34">
        <v>1780</v>
      </c>
      <c r="D17" s="9" t="str">
        <f>IF($B17="N/A","N/A",IF(C17&gt;15,"No",IF(C17&lt;-15,"No","Yes")))</f>
        <v>N/A</v>
      </c>
      <c r="E17" s="34">
        <v>1444</v>
      </c>
      <c r="F17" s="9" t="str">
        <f>IF($B17="N/A","N/A",IF(E17&gt;15,"No",IF(E17&lt;-15,"No","Yes")))</f>
        <v>N/A</v>
      </c>
      <c r="G17" s="34">
        <v>10902</v>
      </c>
      <c r="H17" s="9" t="str">
        <f>IF($B17="N/A","N/A",IF(G17&gt;15,"No",IF(G17&lt;-15,"No","Yes")))</f>
        <v>N/A</v>
      </c>
      <c r="I17" s="10">
        <v>-18.899999999999999</v>
      </c>
      <c r="J17" s="10">
        <v>655</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0.38825768030000002</v>
      </c>
      <c r="H18" s="9" t="str">
        <f>IF($B18="N/A","N/A",IF(G18&gt;15,"No",IF(G18&lt;-15,"No","Yes")))</f>
        <v>N/A</v>
      </c>
      <c r="I18" s="10" t="s">
        <v>217</v>
      </c>
      <c r="J18" s="10" t="s">
        <v>217</v>
      </c>
      <c r="K18" s="9" t="str">
        <f t="shared" si="0"/>
        <v>N/A</v>
      </c>
    </row>
    <row r="19" spans="1:11" ht="27.75" customHeight="1" x14ac:dyDescent="0.25">
      <c r="A19" s="3" t="s">
        <v>835</v>
      </c>
      <c r="B19" s="33" t="s">
        <v>217</v>
      </c>
      <c r="C19" s="35">
        <v>72.615168538999995</v>
      </c>
      <c r="D19" s="9" t="str">
        <f>IF($B19="N/A","N/A",IF(C19&gt;60,"No",IF(C19&lt;15,"No","Yes")))</f>
        <v>N/A</v>
      </c>
      <c r="E19" s="35">
        <v>52.417590027999999</v>
      </c>
      <c r="F19" s="9" t="str">
        <f>IF($B19="N/A","N/A",IF(E19&gt;60,"No",IF(E19&lt;15,"No","Yes")))</f>
        <v>N/A</v>
      </c>
      <c r="G19" s="35">
        <v>8.9788112272999996</v>
      </c>
      <c r="H19" s="9" t="str">
        <f>IF($B19="N/A","N/A",IF(G19&gt;60,"No",IF(G19&lt;15,"No","Yes")))</f>
        <v>N/A</v>
      </c>
      <c r="I19" s="10">
        <v>-27.8</v>
      </c>
      <c r="J19" s="10">
        <v>-82.9</v>
      </c>
      <c r="K19" s="9" t="str">
        <f t="shared" si="0"/>
        <v>No</v>
      </c>
    </row>
    <row r="20" spans="1:11" x14ac:dyDescent="0.25">
      <c r="A20" s="3" t="s">
        <v>27</v>
      </c>
      <c r="B20" s="33" t="s">
        <v>221</v>
      </c>
      <c r="C20" s="34">
        <v>23</v>
      </c>
      <c r="D20" s="9" t="str">
        <f>IF($B20="N/A","N/A",IF(C20="N/A","N/A",IF(C20=0,"Yes","No")))</f>
        <v>No</v>
      </c>
      <c r="E20" s="34">
        <v>11</v>
      </c>
      <c r="F20" s="9" t="str">
        <f>IF($B20="N/A","N/A",IF(E20="N/A","N/A",IF(E20=0,"Yes","No")))</f>
        <v>No</v>
      </c>
      <c r="G20" s="34">
        <v>11</v>
      </c>
      <c r="H20" s="9" t="str">
        <f>IF($B20="N/A","N/A",IF(G20=0,"Yes","No"))</f>
        <v>No</v>
      </c>
      <c r="I20" s="10">
        <v>-91.3</v>
      </c>
      <c r="J20" s="10">
        <v>150</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2637589</v>
      </c>
      <c r="D6" s="9" t="str">
        <f>IF($B6="N/A","N/A",IF(C6&gt;15,"No",IF(C6&lt;-15,"No","Yes")))</f>
        <v>N/A</v>
      </c>
      <c r="E6" s="34">
        <v>2743616</v>
      </c>
      <c r="F6" s="9" t="str">
        <f>IF($B6="N/A","N/A",IF(E6&gt;15,"No",IF(E6&lt;-15,"No","Yes")))</f>
        <v>N/A</v>
      </c>
      <c r="G6" s="34">
        <v>2807929</v>
      </c>
      <c r="H6" s="9" t="str">
        <f>IF($B6="N/A","N/A",IF(G6&gt;15,"No",IF(G6&lt;-15,"No","Yes")))</f>
        <v>N/A</v>
      </c>
      <c r="I6" s="10">
        <v>4.0199999999999996</v>
      </c>
      <c r="J6" s="10">
        <v>2.3439999999999999</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59.168257449999999</v>
      </c>
      <c r="D9" s="9" t="str">
        <f>IF($B9="N/A","N/A",IF(C9&gt;60,"No",IF(C9&lt;15,"No","Yes")))</f>
        <v>Yes</v>
      </c>
      <c r="E9" s="35">
        <v>54.501317604</v>
      </c>
      <c r="F9" s="9" t="str">
        <f>IF($B9="N/A","N/A",IF(E9&gt;60,"No",IF(E9&lt;15,"No","Yes")))</f>
        <v>Yes</v>
      </c>
      <c r="G9" s="35">
        <v>54.581831663000003</v>
      </c>
      <c r="H9" s="9" t="str">
        <f>IF($B9="N/A","N/A",IF(G9&gt;60,"No",IF(G9&lt;15,"No","Yes")))</f>
        <v>Yes</v>
      </c>
      <c r="I9" s="10">
        <v>-7.89</v>
      </c>
      <c r="J9" s="10">
        <v>0.1477</v>
      </c>
      <c r="K9" s="9" t="str">
        <f t="shared" si="0"/>
        <v>Yes</v>
      </c>
    </row>
    <row r="10" spans="1:11" x14ac:dyDescent="0.25">
      <c r="A10" s="3" t="s">
        <v>14</v>
      </c>
      <c r="B10" s="33" t="s">
        <v>276</v>
      </c>
      <c r="C10" s="9">
        <v>2.9982305810000001</v>
      </c>
      <c r="D10" s="9" t="str">
        <f>IF($B10="N/A","N/A",IF(C10&gt;15,"No",IF(C10&lt;=0,"No","Yes")))</f>
        <v>Yes</v>
      </c>
      <c r="E10" s="9">
        <v>2.8372410715999998</v>
      </c>
      <c r="F10" s="9" t="str">
        <f>IF($B10="N/A","N/A",IF(E10&gt;15,"No",IF(E10&lt;=0,"No","Yes")))</f>
        <v>Yes</v>
      </c>
      <c r="G10" s="9">
        <v>2.7132452423000002</v>
      </c>
      <c r="H10" s="9" t="str">
        <f>IF($B10="N/A","N/A",IF(G10&gt;15,"No",IF(G10&lt;=0,"No","Yes")))</f>
        <v>Yes</v>
      </c>
      <c r="I10" s="10">
        <v>-5.37</v>
      </c>
      <c r="J10" s="10">
        <v>-4.37</v>
      </c>
      <c r="K10" s="9" t="str">
        <f t="shared" si="0"/>
        <v>Yes</v>
      </c>
    </row>
    <row r="11" spans="1:11" x14ac:dyDescent="0.25">
      <c r="A11" s="3" t="s">
        <v>871</v>
      </c>
      <c r="B11" s="33" t="s">
        <v>217</v>
      </c>
      <c r="C11" s="35">
        <v>102.39384934</v>
      </c>
      <c r="D11" s="9" t="str">
        <f>IF($B11="N/A","N/A",IF(C11&gt;15,"No",IF(C11&lt;-15,"No","Yes")))</f>
        <v>N/A</v>
      </c>
      <c r="E11" s="35">
        <v>95.501265367000002</v>
      </c>
      <c r="F11" s="9" t="str">
        <f>IF($B11="N/A","N/A",IF(E11&gt;15,"No",IF(E11&lt;-15,"No","Yes")))</f>
        <v>N/A</v>
      </c>
      <c r="G11" s="35">
        <v>94.279014516999993</v>
      </c>
      <c r="H11" s="9" t="str">
        <f>IF($B11="N/A","N/A",IF(G11&gt;15,"No",IF(G11&lt;-15,"No","Yes")))</f>
        <v>N/A</v>
      </c>
      <c r="I11" s="10">
        <v>-6.73</v>
      </c>
      <c r="J11" s="10">
        <v>-1.28</v>
      </c>
      <c r="K11" s="9" t="str">
        <f t="shared" si="0"/>
        <v>Yes</v>
      </c>
    </row>
    <row r="12" spans="1:11" x14ac:dyDescent="0.25">
      <c r="A12" s="3" t="s">
        <v>932</v>
      </c>
      <c r="B12" s="33" t="s">
        <v>217</v>
      </c>
      <c r="C12" s="9">
        <v>1.3048659211</v>
      </c>
      <c r="D12" s="9" t="str">
        <f>IF($B12="N/A","N/A",IF(C12&gt;15,"No",IF(C12&lt;-15,"No","Yes")))</f>
        <v>N/A</v>
      </c>
      <c r="E12" s="9">
        <v>1.2799167229999999</v>
      </c>
      <c r="F12" s="9" t="str">
        <f>IF($B12="N/A","N/A",IF(E12&gt;15,"No",IF(E12&lt;-15,"No","Yes")))</f>
        <v>N/A</v>
      </c>
      <c r="G12" s="9">
        <v>1.3538803866</v>
      </c>
      <c r="H12" s="9" t="str">
        <f>IF($B12="N/A","N/A",IF(G12&gt;15,"No",IF(G12&lt;-15,"No","Yes")))</f>
        <v>N/A</v>
      </c>
      <c r="I12" s="10">
        <v>-1.91</v>
      </c>
      <c r="J12" s="10">
        <v>5.7789999999999999</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99.494500470000006</v>
      </c>
      <c r="D15" s="9" t="str">
        <f>IF($B15="N/A","N/A",IF(C15&gt;15,"No",IF(C15&lt;-15,"No","Yes")))</f>
        <v>N/A</v>
      </c>
      <c r="E15" s="9">
        <v>99.928597879999998</v>
      </c>
      <c r="F15" s="9" t="str">
        <f>IF($B15="N/A","N/A",IF(E15&gt;15,"No",IF(E15&lt;-15,"No","Yes")))</f>
        <v>N/A</v>
      </c>
      <c r="G15" s="9">
        <v>99.890773590999999</v>
      </c>
      <c r="H15" s="9" t="str">
        <f>IF($B15="N/A","N/A",IF(G15&gt;15,"No",IF(G15&lt;-15,"No","Yes")))</f>
        <v>N/A</v>
      </c>
      <c r="I15" s="10">
        <v>0.43630000000000002</v>
      </c>
      <c r="J15" s="10">
        <v>-3.7999999999999999E-2</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99.996966927000003</v>
      </c>
      <c r="D17" s="9" t="str">
        <f>IF($B17="N/A","N/A",IF(C17&gt;98,"Yes","No"))</f>
        <v>Yes</v>
      </c>
      <c r="E17" s="9">
        <v>99.998177588000004</v>
      </c>
      <c r="F17" s="9" t="str">
        <f>IF($B17="N/A","N/A",IF(E17&gt;98,"Yes","No"))</f>
        <v>Yes</v>
      </c>
      <c r="G17" s="9">
        <v>99.998931596999995</v>
      </c>
      <c r="H17" s="9" t="str">
        <f>IF($B17="N/A","N/A",IF(G17&gt;98,"Yes","No"))</f>
        <v>Yes</v>
      </c>
      <c r="I17" s="10">
        <v>1.1999999999999999E-3</v>
      </c>
      <c r="J17" s="10">
        <v>8.0000000000000004E-4</v>
      </c>
      <c r="K17" s="9" t="str">
        <f t="shared" si="0"/>
        <v>Yes</v>
      </c>
    </row>
    <row r="18" spans="1:11" x14ac:dyDescent="0.25">
      <c r="A18" s="3" t="s">
        <v>53</v>
      </c>
      <c r="B18" s="33" t="s">
        <v>279</v>
      </c>
      <c r="C18" s="9">
        <v>99.997914761999994</v>
      </c>
      <c r="D18" s="9" t="str">
        <f>IF($B18="N/A","N/A",IF(C18&gt;98,"Yes","No"))</f>
        <v>Yes</v>
      </c>
      <c r="E18" s="9">
        <v>99.998542069999999</v>
      </c>
      <c r="F18" s="9" t="str">
        <f>IF($B18="N/A","N/A",IF(E18&gt;98,"Yes","No"))</f>
        <v>Yes</v>
      </c>
      <c r="G18" s="9">
        <v>99.999252118000001</v>
      </c>
      <c r="H18" s="9" t="str">
        <f>IF($B18="N/A","N/A",IF(G18&gt;98,"Yes","No"))</f>
        <v>Yes</v>
      </c>
      <c r="I18" s="10">
        <v>5.9999999999999995E-4</v>
      </c>
      <c r="J18" s="10">
        <v>6.9999999999999999E-4</v>
      </c>
      <c r="K18" s="9" t="str">
        <f t="shared" si="0"/>
        <v>Yes</v>
      </c>
    </row>
    <row r="19" spans="1:11" ht="12.75" customHeight="1" x14ac:dyDescent="0.25">
      <c r="A19" s="3" t="s">
        <v>678</v>
      </c>
      <c r="B19" s="33" t="s">
        <v>227</v>
      </c>
      <c r="C19" s="9">
        <v>99.153924285000002</v>
      </c>
      <c r="D19" s="9" t="str">
        <f>IF($B19="N/A","N/A",IF(C19&gt;100,"No",IF(C19&lt;98,"No","Yes")))</f>
        <v>Yes</v>
      </c>
      <c r="E19" s="9">
        <v>98.927109333000004</v>
      </c>
      <c r="F19" s="9" t="str">
        <f>IF($B19="N/A","N/A",IF(E19&gt;100,"No",IF(E19&lt;98,"No","Yes")))</f>
        <v>Yes</v>
      </c>
      <c r="G19" s="9">
        <v>99.752842754</v>
      </c>
      <c r="H19" s="9" t="str">
        <f>IF($B19="N/A","N/A",IF(G19&gt;100,"No",IF(G19&lt;98,"No","Yes")))</f>
        <v>Yes</v>
      </c>
      <c r="I19" s="10">
        <v>-0.22900000000000001</v>
      </c>
      <c r="J19" s="10">
        <v>0.8347</v>
      </c>
      <c r="K19" s="9" t="str">
        <f>IF(J19="Div by 0", "N/A", IF(J19="N/A","N/A", IF(J19&gt;30, "No", IF(J19&lt;-30, "No", "Yes"))))</f>
        <v>Yes</v>
      </c>
    </row>
    <row r="20" spans="1:11" x14ac:dyDescent="0.25">
      <c r="A20" s="3" t="s">
        <v>679</v>
      </c>
      <c r="B20" s="33" t="s">
        <v>227</v>
      </c>
      <c r="C20" s="9">
        <v>99.999393385000005</v>
      </c>
      <c r="D20" s="9" t="str">
        <f>IF($B20="N/A","N/A",IF(C20&gt;100,"No",IF(C20&lt;98,"No","Yes")))</f>
        <v>Yes</v>
      </c>
      <c r="E20" s="9">
        <v>100</v>
      </c>
      <c r="F20" s="9" t="str">
        <f>IF($B20="N/A","N/A",IF(E20&gt;100,"No",IF(E20&lt;98,"No","Yes")))</f>
        <v>Yes</v>
      </c>
      <c r="G20" s="9">
        <v>100</v>
      </c>
      <c r="H20" s="9" t="str">
        <f>IF($B20="N/A","N/A",IF(G20&gt;100,"No",IF(G20&lt;98,"No","Yes")))</f>
        <v>Yes</v>
      </c>
      <c r="I20" s="10">
        <v>5.9999999999999995E-4</v>
      </c>
      <c r="J20" s="10">
        <v>0</v>
      </c>
      <c r="K20" s="9" t="str">
        <f>IF(J20="Div by 0", "N/A", IF(J20="N/A","N/A", IF(J20&gt;30, "No", IF(J20&lt;-30, "No", "Yes"))))</f>
        <v>Yes</v>
      </c>
    </row>
    <row r="21" spans="1:11" x14ac:dyDescent="0.25">
      <c r="A21" s="3" t="s">
        <v>680</v>
      </c>
      <c r="B21" s="33" t="s">
        <v>227</v>
      </c>
      <c r="C21" s="9">
        <v>99.999393385000005</v>
      </c>
      <c r="D21" s="9" t="str">
        <f>IF($B21="N/A","N/A",IF(C21&gt;100,"No",IF(C21&lt;98,"No","Yes")))</f>
        <v>Yes</v>
      </c>
      <c r="E21" s="9">
        <v>100</v>
      </c>
      <c r="F21" s="9" t="str">
        <f>IF($B21="N/A","N/A",IF(E21&gt;100,"No",IF(E21&lt;98,"No","Yes")))</f>
        <v>Yes</v>
      </c>
      <c r="G21" s="9">
        <v>100</v>
      </c>
      <c r="H21" s="9" t="str">
        <f>IF($B21="N/A","N/A",IF(G21&gt;100,"No",IF(G21&lt;98,"No","Yes")))</f>
        <v>Yes</v>
      </c>
      <c r="I21" s="10">
        <v>5.9999999999999995E-4</v>
      </c>
      <c r="J21" s="10">
        <v>0</v>
      </c>
      <c r="K21" s="9" t="str">
        <f>IF(J21="Div by 0", "N/A", IF(J21="N/A","N/A", IF(J21&gt;30, "No", IF(J21&lt;-30, "No", "Yes"))))</f>
        <v>Yes</v>
      </c>
    </row>
    <row r="22" spans="1:11" ht="13.5" customHeight="1" x14ac:dyDescent="0.25">
      <c r="A22" s="3" t="s">
        <v>1723</v>
      </c>
      <c r="B22" s="33" t="s">
        <v>217</v>
      </c>
      <c r="C22" s="9">
        <v>68.861638412999994</v>
      </c>
      <c r="D22" s="9" t="str">
        <f>IF($B22="N/A","N/A",IF(C22&gt;15,"No",IF(C22&lt;-15,"No","Yes")))</f>
        <v>N/A</v>
      </c>
      <c r="E22" s="9">
        <v>65.807496384000004</v>
      </c>
      <c r="F22" s="9" t="str">
        <f>IF($B22="N/A","N/A",IF(E22&gt;15,"No",IF(E22&lt;-15,"No","Yes")))</f>
        <v>N/A</v>
      </c>
      <c r="G22" s="9">
        <v>66.798982452999994</v>
      </c>
      <c r="H22" s="9" t="str">
        <f>IF($B22="N/A","N/A",IF(G22&gt;15,"No",IF(G22&lt;-15,"No","Yes")))</f>
        <v>N/A</v>
      </c>
      <c r="I22" s="10">
        <v>-4.4400000000000004</v>
      </c>
      <c r="J22" s="10">
        <v>1.5069999999999999</v>
      </c>
      <c r="K22" s="9" t="str">
        <f t="shared" ref="K22:K31" si="1">IF(J22="Div by 0", "N/A", IF(J22="N/A","N/A", IF(J22&gt;30, "No", IF(J22&lt;-30, "No", "Yes"))))</f>
        <v>Yes</v>
      </c>
    </row>
    <row r="23" spans="1:11" x14ac:dyDescent="0.25">
      <c r="A23" s="3" t="s">
        <v>933</v>
      </c>
      <c r="B23" s="33" t="s">
        <v>217</v>
      </c>
      <c r="C23" s="9">
        <v>31.117054248999999</v>
      </c>
      <c r="D23" s="9" t="str">
        <f>IF($B23="N/A","N/A",IF(C23&gt;15,"No",IF(C23&lt;-15,"No","Yes")))</f>
        <v>N/A</v>
      </c>
      <c r="E23" s="9">
        <v>34.178871970000003</v>
      </c>
      <c r="F23" s="9" t="str">
        <f>IF($B23="N/A","N/A",IF(E23&gt;15,"No",IF(E23&lt;-15,"No","Yes")))</f>
        <v>N/A</v>
      </c>
      <c r="G23" s="9">
        <v>33.200412118999999</v>
      </c>
      <c r="H23" s="9" t="str">
        <f>IF($B23="N/A","N/A",IF(G23&gt;15,"No",IF(G23&lt;-15,"No","Yes")))</f>
        <v>N/A</v>
      </c>
      <c r="I23" s="10">
        <v>9.84</v>
      </c>
      <c r="J23" s="10">
        <v>-2.86</v>
      </c>
      <c r="K23" s="9" t="str">
        <f t="shared" si="1"/>
        <v>Yes</v>
      </c>
    </row>
    <row r="24" spans="1:11" ht="25" x14ac:dyDescent="0.25">
      <c r="A24" s="3" t="s">
        <v>934</v>
      </c>
      <c r="B24" s="33" t="s">
        <v>217</v>
      </c>
      <c r="C24" s="9">
        <v>0</v>
      </c>
      <c r="D24" s="9" t="str">
        <f>IF($B24="N/A","N/A",IF(C24&gt;15,"No",IF(C24&lt;-15,"No","Yes")))</f>
        <v>N/A</v>
      </c>
      <c r="E24" s="9">
        <v>3.6448200000000001E-5</v>
      </c>
      <c r="F24" s="9" t="str">
        <f>IF($B24="N/A","N/A",IF(E24&gt;15,"No",IF(E24&lt;-15,"No","Yes")))</f>
        <v>N/A</v>
      </c>
      <c r="G24" s="9">
        <v>0</v>
      </c>
      <c r="H24" s="9" t="str">
        <f>IF($B24="N/A","N/A",IF(G24&gt;15,"No",IF(G24&lt;-15,"No","Yes")))</f>
        <v>N/A</v>
      </c>
      <c r="I24" s="10" t="s">
        <v>1742</v>
      </c>
      <c r="J24" s="10">
        <v>-100</v>
      </c>
      <c r="K24" s="9" t="str">
        <f t="shared" si="1"/>
        <v>No</v>
      </c>
    </row>
    <row r="25" spans="1:11" x14ac:dyDescent="0.25">
      <c r="A25" s="3" t="s">
        <v>170</v>
      </c>
      <c r="B25" s="33" t="s">
        <v>217</v>
      </c>
      <c r="C25" s="9">
        <v>99.999393385000005</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5.9999999999999995E-4</v>
      </c>
      <c r="J25" s="10">
        <v>0</v>
      </c>
      <c r="K25" s="9" t="str">
        <f t="shared" si="1"/>
        <v>Yes</v>
      </c>
    </row>
    <row r="26" spans="1:11" x14ac:dyDescent="0.25">
      <c r="A26" s="3" t="s">
        <v>171</v>
      </c>
      <c r="B26" s="33" t="s">
        <v>217</v>
      </c>
      <c r="C26" s="9">
        <v>99.999393385000005</v>
      </c>
      <c r="D26" s="9" t="str">
        <f t="shared" si="2"/>
        <v>N/A</v>
      </c>
      <c r="E26" s="9">
        <v>100</v>
      </c>
      <c r="F26" s="9" t="str">
        <f t="shared" si="3"/>
        <v>N/A</v>
      </c>
      <c r="G26" s="9">
        <v>100</v>
      </c>
      <c r="H26" s="9" t="str">
        <f t="shared" si="4"/>
        <v>N/A</v>
      </c>
      <c r="I26" s="10">
        <v>5.9999999999999995E-4</v>
      </c>
      <c r="J26" s="10">
        <v>0</v>
      </c>
      <c r="K26" s="9" t="str">
        <f t="shared" si="1"/>
        <v>Yes</v>
      </c>
    </row>
    <row r="27" spans="1:11" x14ac:dyDescent="0.25">
      <c r="A27" s="3" t="s">
        <v>172</v>
      </c>
      <c r="B27" s="33" t="s">
        <v>217</v>
      </c>
      <c r="C27" s="9">
        <v>99.999393385000005</v>
      </c>
      <c r="D27" s="9" t="str">
        <f t="shared" si="2"/>
        <v>N/A</v>
      </c>
      <c r="E27" s="9">
        <v>100</v>
      </c>
      <c r="F27" s="9" t="str">
        <f t="shared" si="3"/>
        <v>N/A</v>
      </c>
      <c r="G27" s="9">
        <v>100</v>
      </c>
      <c r="H27" s="9" t="str">
        <f t="shared" si="4"/>
        <v>N/A</v>
      </c>
      <c r="I27" s="10">
        <v>5.9999999999999995E-4</v>
      </c>
      <c r="J27" s="10">
        <v>0</v>
      </c>
      <c r="K27" s="9" t="str">
        <f t="shared" si="1"/>
        <v>Yes</v>
      </c>
    </row>
    <row r="28" spans="1:11" x14ac:dyDescent="0.25">
      <c r="A28" s="3" t="s">
        <v>54</v>
      </c>
      <c r="B28" s="33" t="s">
        <v>217</v>
      </c>
      <c r="C28" s="9">
        <v>24.636097587999998</v>
      </c>
      <c r="D28" s="9" t="str">
        <f>IF($B28="N/A","N/A",IF(C28&gt;15,"No",IF(C28&lt;-15,"No","Yes")))</f>
        <v>N/A</v>
      </c>
      <c r="E28" s="9">
        <v>23.305776027</v>
      </c>
      <c r="F28" s="9" t="str">
        <f>IF($B28="N/A","N/A",IF(E28&gt;15,"No",IF(E28&lt;-15,"No","Yes")))</f>
        <v>N/A</v>
      </c>
      <c r="G28" s="9">
        <v>23.103611237999999</v>
      </c>
      <c r="H28" s="9" t="str">
        <f>IF($B28="N/A","N/A",IF(G28&gt;15,"No",IF(G28&lt;-15,"No","Yes")))</f>
        <v>N/A</v>
      </c>
      <c r="I28" s="10">
        <v>-5.4</v>
      </c>
      <c r="J28" s="10">
        <v>-0.86699999999999999</v>
      </c>
      <c r="K28" s="9" t="str">
        <f t="shared" si="1"/>
        <v>Yes</v>
      </c>
    </row>
    <row r="29" spans="1:11" x14ac:dyDescent="0.25">
      <c r="A29" s="3" t="s">
        <v>55</v>
      </c>
      <c r="B29" s="33" t="s">
        <v>217</v>
      </c>
      <c r="C29" s="9">
        <v>75.363295797999996</v>
      </c>
      <c r="D29" s="9" t="str">
        <f>IF($B29="N/A","N/A",IF(C29&gt;15,"No",IF(C29&lt;-15,"No","Yes")))</f>
        <v>N/A</v>
      </c>
      <c r="E29" s="9">
        <v>76.694223973000007</v>
      </c>
      <c r="F29" s="9" t="str">
        <f>IF($B29="N/A","N/A",IF(E29&gt;15,"No",IF(E29&lt;-15,"No","Yes")))</f>
        <v>N/A</v>
      </c>
      <c r="G29" s="9">
        <v>76.896388762000001</v>
      </c>
      <c r="H29" s="9" t="str">
        <f>IF($B29="N/A","N/A",IF(G29&gt;15,"No",IF(G29&lt;-15,"No","Yes")))</f>
        <v>N/A</v>
      </c>
      <c r="I29" s="10">
        <v>1.766</v>
      </c>
      <c r="J29" s="10">
        <v>0.2636</v>
      </c>
      <c r="K29" s="9" t="str">
        <f t="shared" si="1"/>
        <v>Yes</v>
      </c>
    </row>
    <row r="30" spans="1:11" x14ac:dyDescent="0.25">
      <c r="A30" s="3" t="s">
        <v>56</v>
      </c>
      <c r="B30" s="33" t="s">
        <v>217</v>
      </c>
      <c r="C30" s="9">
        <v>71.632123125000007</v>
      </c>
      <c r="D30" s="9" t="str">
        <f>IF($B30="N/A","N/A",IF(C30&gt;15,"No",IF(C30&lt;-15,"No","Yes")))</f>
        <v>N/A</v>
      </c>
      <c r="E30" s="9">
        <v>76.261947735999996</v>
      </c>
      <c r="F30" s="9" t="str">
        <f>IF($B30="N/A","N/A",IF(E30&gt;15,"No",IF(E30&lt;-15,"No","Yes")))</f>
        <v>N/A</v>
      </c>
      <c r="G30" s="9">
        <v>79.062006197000002</v>
      </c>
      <c r="H30" s="9" t="str">
        <f>IF($B30="N/A","N/A",IF(G30&gt;15,"No",IF(G30&lt;-15,"No","Yes")))</f>
        <v>N/A</v>
      </c>
      <c r="I30" s="10">
        <v>6.4630000000000001</v>
      </c>
      <c r="J30" s="10">
        <v>3.6720000000000002</v>
      </c>
      <c r="K30" s="9" t="str">
        <f t="shared" si="1"/>
        <v>Yes</v>
      </c>
    </row>
    <row r="31" spans="1:11" x14ac:dyDescent="0.25">
      <c r="A31" s="3" t="s">
        <v>57</v>
      </c>
      <c r="B31" s="33" t="s">
        <v>217</v>
      </c>
      <c r="C31" s="9">
        <v>24.273152489000001</v>
      </c>
      <c r="D31" s="9" t="str">
        <f>IF($B31="N/A","N/A",IF(C31&gt;15,"No",IF(C31&lt;-15,"No","Yes")))</f>
        <v>N/A</v>
      </c>
      <c r="E31" s="9">
        <v>19.204619013999999</v>
      </c>
      <c r="F31" s="9" t="str">
        <f>IF($B31="N/A","N/A",IF(E31&gt;15,"No",IF(E31&lt;-15,"No","Yes")))</f>
        <v>N/A</v>
      </c>
      <c r="G31" s="9">
        <v>16.265902735000001</v>
      </c>
      <c r="H31" s="9" t="str">
        <f>IF($B31="N/A","N/A",IF(G31&gt;15,"No",IF(G31&lt;-15,"No","Yes")))</f>
        <v>N/A</v>
      </c>
      <c r="I31" s="10">
        <v>-20.9</v>
      </c>
      <c r="J31" s="10">
        <v>-15.3</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265282</v>
      </c>
      <c r="D7" s="62" t="str">
        <f>IF($B7="N/A","N/A",IF(C7&gt;10,"No",IF(C7&lt;-10,"No","Yes")))</f>
        <v>N/A</v>
      </c>
      <c r="E7" s="29">
        <v>277432</v>
      </c>
      <c r="F7" s="62" t="str">
        <f>IF($B7="N/A","N/A",IF(E7&gt;10,"No",IF(E7&lt;-10,"No","Yes")))</f>
        <v>N/A</v>
      </c>
      <c r="G7" s="29">
        <v>292774</v>
      </c>
      <c r="H7" s="62" t="str">
        <f>IF($B7="N/A","N/A",IF(G7&gt;10,"No",IF(G7&lt;-10,"No","Yes")))</f>
        <v>N/A</v>
      </c>
      <c r="I7" s="63">
        <v>4.58</v>
      </c>
      <c r="J7" s="63">
        <v>5.53</v>
      </c>
      <c r="K7" s="64" t="s">
        <v>732</v>
      </c>
      <c r="L7" s="30" t="str">
        <f>IF(J7="Div by 0", "N/A", IF(K7="N/A","N/A", IF(J7&gt;VALUE(MID(K7,1,2)), "No", IF(J7&lt;-1*VALUE(MID(K7,1,2)), "No", "Yes"))))</f>
        <v>Yes</v>
      </c>
    </row>
    <row r="8" spans="1:12" x14ac:dyDescent="0.25">
      <c r="A8" s="3" t="s">
        <v>58</v>
      </c>
      <c r="B8" s="33" t="s">
        <v>217</v>
      </c>
      <c r="C8" s="43">
        <v>1494357133</v>
      </c>
      <c r="D8" s="11" t="str">
        <f>IF($B8="N/A","N/A",IF(C8&gt;10,"No",IF(C8&lt;-10,"No","Yes")))</f>
        <v>N/A</v>
      </c>
      <c r="E8" s="43">
        <v>1554386405</v>
      </c>
      <c r="F8" s="11" t="str">
        <f>IF($B8="N/A","N/A",IF(E8&gt;10,"No",IF(E8&lt;-10,"No","Yes")))</f>
        <v>N/A</v>
      </c>
      <c r="G8" s="43">
        <v>1560692407</v>
      </c>
      <c r="H8" s="11" t="str">
        <f>IF($B8="N/A","N/A",IF(G8&gt;10,"No",IF(G8&lt;-10,"No","Yes")))</f>
        <v>N/A</v>
      </c>
      <c r="I8" s="12">
        <v>4.0170000000000003</v>
      </c>
      <c r="J8" s="12">
        <v>0.40570000000000001</v>
      </c>
      <c r="K8" s="41" t="s">
        <v>732</v>
      </c>
      <c r="L8" s="9" t="str">
        <f>IF(J8="Div by 0", "N/A", IF(K8="N/A","N/A", IF(J8&gt;VALUE(MID(K8,1,2)), "No", IF(J8&lt;-1*VALUE(MID(K8,1,2)), "No", "Yes"))))</f>
        <v>Yes</v>
      </c>
    </row>
    <row r="9" spans="1:12" x14ac:dyDescent="0.25">
      <c r="A9" s="4" t="s">
        <v>937</v>
      </c>
      <c r="B9" s="9" t="s">
        <v>217</v>
      </c>
      <c r="C9" s="8">
        <v>8.2191780821999991</v>
      </c>
      <c r="D9" s="11" t="str">
        <f>IF($B9="N/A","N/A",IF(C9&gt;10,"No",IF(C9&lt;-10,"No","Yes")))</f>
        <v>N/A</v>
      </c>
      <c r="E9" s="8">
        <v>7.8711179676</v>
      </c>
      <c r="F9" s="11" t="str">
        <f>IF($B9="N/A","N/A",IF(E9&gt;10,"No",IF(E9&lt;-10,"No","Yes")))</f>
        <v>N/A</v>
      </c>
      <c r="G9" s="8">
        <v>6.5183383770000001</v>
      </c>
      <c r="H9" s="11" t="str">
        <f>IF($B9="N/A","N/A",IF(G9&gt;10,"No",IF(G9&lt;-10,"No","Yes")))</f>
        <v>N/A</v>
      </c>
      <c r="I9" s="12">
        <v>-4.2300000000000004</v>
      </c>
      <c r="J9" s="12">
        <v>-17.2</v>
      </c>
      <c r="K9" s="9" t="s">
        <v>217</v>
      </c>
      <c r="L9" s="9" t="str">
        <f>IF(J9="Div by 0", "N/A", IF(K9="N/A","N/A", IF(J9&gt;VALUE(MID(K9,1,2)), "No", IF(J9&lt;-1*VALUE(MID(K9,1,2)), "No", "Yes"))))</f>
        <v>N/A</v>
      </c>
    </row>
    <row r="10" spans="1:12" x14ac:dyDescent="0.25">
      <c r="A10" s="4" t="s">
        <v>938</v>
      </c>
      <c r="B10" s="9" t="s">
        <v>217</v>
      </c>
      <c r="C10" s="8">
        <v>55.405568414000001</v>
      </c>
      <c r="D10" s="11" t="str">
        <f t="shared" ref="D10:D19" si="0">IF($B10="N/A","N/A",IF(C10&gt;10,"No",IF(C10&lt;-10,"No","Yes")))</f>
        <v>N/A</v>
      </c>
      <c r="E10" s="8">
        <v>51.726188759999999</v>
      </c>
      <c r="F10" s="11" t="str">
        <f t="shared" ref="F10:F19" si="1">IF($B10="N/A","N/A",IF(E10&gt;10,"No",IF(E10&lt;-10,"No","Yes")))</f>
        <v>N/A</v>
      </c>
      <c r="G10" s="8">
        <v>49.344545621999998</v>
      </c>
      <c r="H10" s="11" t="str">
        <f t="shared" ref="H10:H19" si="2">IF($B10="N/A","N/A",IF(G10&gt;10,"No",IF(G10&lt;-10,"No","Yes")))</f>
        <v>N/A</v>
      </c>
      <c r="I10" s="12">
        <v>-6.64</v>
      </c>
      <c r="J10" s="12">
        <v>-4.5999999999999996</v>
      </c>
      <c r="K10" s="9" t="s">
        <v>217</v>
      </c>
      <c r="L10" s="9" t="str">
        <f t="shared" ref="L10:L26" si="3">IF(J10="Div by 0", "N/A", IF(K10="N/A","N/A", IF(J10&gt;VALUE(MID(K10,1,2)), "No", IF(J10&lt;-1*VALUE(MID(K10,1,2)), "No", "Yes"))))</f>
        <v>N/A</v>
      </c>
    </row>
    <row r="11" spans="1:12" x14ac:dyDescent="0.25">
      <c r="A11" s="4" t="s">
        <v>939</v>
      </c>
      <c r="B11" s="9" t="s">
        <v>217</v>
      </c>
      <c r="C11" s="8">
        <v>2.4102653026</v>
      </c>
      <c r="D11" s="11" t="str">
        <f t="shared" si="0"/>
        <v>N/A</v>
      </c>
      <c r="E11" s="8">
        <v>2.4344704288000001</v>
      </c>
      <c r="F11" s="11" t="str">
        <f t="shared" si="1"/>
        <v>N/A</v>
      </c>
      <c r="G11" s="8">
        <v>3.2598523092999998</v>
      </c>
      <c r="H11" s="11" t="str">
        <f t="shared" si="2"/>
        <v>N/A</v>
      </c>
      <c r="I11" s="12">
        <v>1.004</v>
      </c>
      <c r="J11" s="12">
        <v>33.9</v>
      </c>
      <c r="K11" s="9" t="s">
        <v>217</v>
      </c>
      <c r="L11" s="9" t="str">
        <f t="shared" si="3"/>
        <v>N/A</v>
      </c>
    </row>
    <row r="12" spans="1:12" x14ac:dyDescent="0.25">
      <c r="A12" s="4" t="s">
        <v>940</v>
      </c>
      <c r="B12" s="9" t="s">
        <v>217</v>
      </c>
      <c r="C12" s="8">
        <v>1.65861234E-2</v>
      </c>
      <c r="D12" s="11" t="str">
        <f t="shared" si="0"/>
        <v>N/A</v>
      </c>
      <c r="E12" s="8">
        <v>1.2615704E-2</v>
      </c>
      <c r="F12" s="11" t="str">
        <f t="shared" si="1"/>
        <v>N/A</v>
      </c>
      <c r="G12" s="8">
        <v>0</v>
      </c>
      <c r="H12" s="11" t="str">
        <f t="shared" si="2"/>
        <v>N/A</v>
      </c>
      <c r="I12" s="12">
        <v>-23.9</v>
      </c>
      <c r="J12" s="12">
        <v>-100</v>
      </c>
      <c r="K12" s="9" t="s">
        <v>217</v>
      </c>
      <c r="L12" s="9" t="str">
        <f t="shared" si="3"/>
        <v>N/A</v>
      </c>
    </row>
    <row r="13" spans="1:12" x14ac:dyDescent="0.25">
      <c r="A13" s="4" t="s">
        <v>941</v>
      </c>
      <c r="B13" s="11" t="s">
        <v>217</v>
      </c>
      <c r="C13" s="8">
        <v>20.595818788999999</v>
      </c>
      <c r="D13" s="11" t="str">
        <f t="shared" si="0"/>
        <v>N/A</v>
      </c>
      <c r="E13" s="8">
        <v>23.460163211000001</v>
      </c>
      <c r="F13" s="11" t="str">
        <f t="shared" si="1"/>
        <v>N/A</v>
      </c>
      <c r="G13" s="8">
        <v>9.4994774125999992</v>
      </c>
      <c r="H13" s="11" t="str">
        <f t="shared" si="2"/>
        <v>N/A</v>
      </c>
      <c r="I13" s="12">
        <v>13.91</v>
      </c>
      <c r="J13" s="12">
        <v>-59.5</v>
      </c>
      <c r="K13" s="9" t="s">
        <v>217</v>
      </c>
      <c r="L13" s="9" t="str">
        <f t="shared" si="3"/>
        <v>N/A</v>
      </c>
    </row>
    <row r="14" spans="1:12" ht="12.75" customHeight="1" x14ac:dyDescent="0.25">
      <c r="A14" s="4" t="s">
        <v>942</v>
      </c>
      <c r="B14" s="11" t="s">
        <v>217</v>
      </c>
      <c r="C14" s="8">
        <v>0.74599859769999999</v>
      </c>
      <c r="D14" s="11" t="str">
        <f t="shared" si="0"/>
        <v>N/A</v>
      </c>
      <c r="E14" s="8">
        <v>0.73928025610000003</v>
      </c>
      <c r="F14" s="11" t="str">
        <f t="shared" si="1"/>
        <v>N/A</v>
      </c>
      <c r="G14" s="8">
        <v>1.2388395144</v>
      </c>
      <c r="H14" s="11" t="str">
        <f t="shared" si="2"/>
        <v>N/A</v>
      </c>
      <c r="I14" s="12">
        <v>-0.90100000000000002</v>
      </c>
      <c r="J14" s="12">
        <v>67.569999999999993</v>
      </c>
      <c r="K14" s="9" t="s">
        <v>217</v>
      </c>
      <c r="L14" s="9" t="str">
        <f t="shared" si="3"/>
        <v>N/A</v>
      </c>
    </row>
    <row r="15" spans="1:12" x14ac:dyDescent="0.25">
      <c r="A15" s="4" t="s">
        <v>943</v>
      </c>
      <c r="B15" s="11" t="s">
        <v>217</v>
      </c>
      <c r="C15" s="8">
        <v>4.6742711499999999E-2</v>
      </c>
      <c r="D15" s="11" t="str">
        <f t="shared" si="0"/>
        <v>N/A</v>
      </c>
      <c r="E15" s="8">
        <v>4.1451598999999999E-2</v>
      </c>
      <c r="F15" s="11" t="str">
        <f t="shared" si="1"/>
        <v>N/A</v>
      </c>
      <c r="G15" s="8">
        <v>6.8312080000000001E-4</v>
      </c>
      <c r="H15" s="11" t="str">
        <f t="shared" si="2"/>
        <v>N/A</v>
      </c>
      <c r="I15" s="12">
        <v>-11.3</v>
      </c>
      <c r="J15" s="12">
        <v>-98.4</v>
      </c>
      <c r="K15" s="9" t="s">
        <v>217</v>
      </c>
      <c r="L15" s="9" t="str">
        <f t="shared" si="3"/>
        <v>N/A</v>
      </c>
    </row>
    <row r="16" spans="1:12" ht="12.75" customHeight="1" x14ac:dyDescent="0.25">
      <c r="A16" s="4" t="s">
        <v>944</v>
      </c>
      <c r="B16" s="11" t="s">
        <v>217</v>
      </c>
      <c r="C16" s="8">
        <v>12.559841979</v>
      </c>
      <c r="D16" s="11" t="str">
        <f t="shared" si="0"/>
        <v>N/A</v>
      </c>
      <c r="E16" s="8">
        <v>13.714712073999999</v>
      </c>
      <c r="F16" s="11" t="str">
        <f t="shared" si="1"/>
        <v>N/A</v>
      </c>
      <c r="G16" s="8">
        <v>30.138263643999998</v>
      </c>
      <c r="H16" s="11" t="str">
        <f t="shared" si="2"/>
        <v>N/A</v>
      </c>
      <c r="I16" s="12">
        <v>9.1950000000000003</v>
      </c>
      <c r="J16" s="12">
        <v>119.8</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88.982969799000003</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4.4986918236999998</v>
      </c>
      <c r="H18" s="11" t="str">
        <f t="shared" si="2"/>
        <v>N/A</v>
      </c>
      <c r="I18" s="12" t="s">
        <v>217</v>
      </c>
      <c r="J18" s="12" t="s">
        <v>217</v>
      </c>
      <c r="K18" s="9" t="s">
        <v>217</v>
      </c>
      <c r="L18" s="9" t="str">
        <f t="shared" si="3"/>
        <v>N/A</v>
      </c>
    </row>
    <row r="19" spans="1:12" ht="12.75" customHeight="1" x14ac:dyDescent="0.25">
      <c r="A19" s="16" t="s">
        <v>132</v>
      </c>
      <c r="B19" s="1" t="s">
        <v>217</v>
      </c>
      <c r="C19" s="34">
        <v>349</v>
      </c>
      <c r="D19" s="11" t="str">
        <f t="shared" si="0"/>
        <v>N/A</v>
      </c>
      <c r="E19" s="34">
        <v>282</v>
      </c>
      <c r="F19" s="11" t="str">
        <f t="shared" si="1"/>
        <v>N/A</v>
      </c>
      <c r="G19" s="34">
        <v>2675</v>
      </c>
      <c r="H19" s="11" t="str">
        <f t="shared" si="2"/>
        <v>N/A</v>
      </c>
      <c r="I19" s="12">
        <v>-19.2</v>
      </c>
      <c r="J19" s="12">
        <v>848.6</v>
      </c>
      <c r="K19" s="34" t="s">
        <v>217</v>
      </c>
      <c r="L19" s="9" t="str">
        <f t="shared" si="3"/>
        <v>N/A</v>
      </c>
    </row>
    <row r="20" spans="1:12" ht="12.75" customHeight="1" x14ac:dyDescent="0.25">
      <c r="A20" s="16" t="s">
        <v>133</v>
      </c>
      <c r="B20" s="41" t="s">
        <v>280</v>
      </c>
      <c r="C20" s="8">
        <v>0.13155811549999999</v>
      </c>
      <c r="D20" s="11" t="str">
        <f>IF($B20="N/A","N/A",IF(C20&gt;=2,"No",IF(C20&lt;0,"No","Yes")))</f>
        <v>Yes</v>
      </c>
      <c r="E20" s="8">
        <v>0.10164652959999999</v>
      </c>
      <c r="F20" s="11" t="str">
        <f>IF($B20="N/A","N/A",IF(E20&gt;=2,"No",IF(E20&lt;0,"No","Yes")))</f>
        <v>Yes</v>
      </c>
      <c r="G20" s="8">
        <v>0.9136740284</v>
      </c>
      <c r="H20" s="11" t="str">
        <f>IF($B20="N/A","N/A",IF(G20&gt;=2,"No",IF(G20&lt;0,"No","Yes")))</f>
        <v>Yes</v>
      </c>
      <c r="I20" s="12">
        <v>-22.7</v>
      </c>
      <c r="J20" s="12">
        <v>798.9</v>
      </c>
      <c r="K20" s="9" t="s">
        <v>217</v>
      </c>
      <c r="L20" s="9" t="str">
        <f t="shared" si="3"/>
        <v>N/A</v>
      </c>
    </row>
    <row r="21" spans="1:12" x14ac:dyDescent="0.25">
      <c r="A21" s="2" t="s">
        <v>134</v>
      </c>
      <c r="B21" s="41" t="s">
        <v>217</v>
      </c>
      <c r="C21" s="43">
        <v>1713319</v>
      </c>
      <c r="D21" s="11" t="str">
        <f t="shared" ref="D21:D26" si="4">IF($B21="N/A","N/A",IF(C21&gt;10,"No",IF(C21&lt;-10,"No","Yes")))</f>
        <v>N/A</v>
      </c>
      <c r="E21" s="43">
        <v>1472888</v>
      </c>
      <c r="F21" s="11" t="str">
        <f t="shared" ref="F21:F26" si="5">IF($B21="N/A","N/A",IF(E21&gt;10,"No",IF(E21&lt;-10,"No","Yes")))</f>
        <v>N/A</v>
      </c>
      <c r="G21" s="43">
        <v>11920483</v>
      </c>
      <c r="H21" s="11" t="str">
        <f t="shared" ref="H21:H26" si="6">IF($B21="N/A","N/A",IF(G21&gt;10,"No",IF(G21&lt;-10,"No","Yes")))</f>
        <v>N/A</v>
      </c>
      <c r="I21" s="12">
        <v>-14</v>
      </c>
      <c r="J21" s="12">
        <v>709.3</v>
      </c>
      <c r="K21" s="9" t="s">
        <v>217</v>
      </c>
      <c r="L21" s="9" t="str">
        <f t="shared" si="3"/>
        <v>N/A</v>
      </c>
    </row>
    <row r="22" spans="1:12" ht="13.5" customHeight="1" x14ac:dyDescent="0.25">
      <c r="A22" s="2" t="s">
        <v>1724</v>
      </c>
      <c r="B22" s="41" t="s">
        <v>217</v>
      </c>
      <c r="C22" s="43">
        <v>4909.2234957000001</v>
      </c>
      <c r="D22" s="11" t="str">
        <f t="shared" si="4"/>
        <v>N/A</v>
      </c>
      <c r="E22" s="43">
        <v>5223.0070922000004</v>
      </c>
      <c r="F22" s="11" t="str">
        <f t="shared" si="5"/>
        <v>N/A</v>
      </c>
      <c r="G22" s="43">
        <v>4456.2553270999997</v>
      </c>
      <c r="H22" s="11" t="str">
        <f t="shared" si="6"/>
        <v>N/A</v>
      </c>
      <c r="I22" s="12">
        <v>6.3920000000000003</v>
      </c>
      <c r="J22" s="12">
        <v>-14.7</v>
      </c>
      <c r="K22" s="9" t="s">
        <v>217</v>
      </c>
      <c r="L22" s="9" t="str">
        <f t="shared" si="3"/>
        <v>N/A</v>
      </c>
    </row>
    <row r="23" spans="1:12" ht="12.75" customHeight="1" x14ac:dyDescent="0.25">
      <c r="A23" s="16" t="s">
        <v>135</v>
      </c>
      <c r="B23" s="33" t="s">
        <v>217</v>
      </c>
      <c r="C23" s="1">
        <v>328</v>
      </c>
      <c r="D23" s="11" t="str">
        <f t="shared" si="4"/>
        <v>N/A</v>
      </c>
      <c r="E23" s="1">
        <v>272</v>
      </c>
      <c r="F23" s="11" t="str">
        <f t="shared" si="5"/>
        <v>N/A</v>
      </c>
      <c r="G23" s="1">
        <v>2655</v>
      </c>
      <c r="H23" s="11" t="str">
        <f t="shared" si="6"/>
        <v>N/A</v>
      </c>
      <c r="I23" s="12">
        <v>-17.100000000000001</v>
      </c>
      <c r="J23" s="12">
        <v>876.1</v>
      </c>
      <c r="K23" s="34" t="s">
        <v>217</v>
      </c>
      <c r="L23" s="9" t="str">
        <f t="shared" si="3"/>
        <v>N/A</v>
      </c>
    </row>
    <row r="24" spans="1:12" ht="12.75" customHeight="1" x14ac:dyDescent="0.25">
      <c r="A24" s="16" t="s">
        <v>136</v>
      </c>
      <c r="B24" s="33" t="s">
        <v>217</v>
      </c>
      <c r="C24" s="13">
        <v>0.1236420111</v>
      </c>
      <c r="D24" s="11" t="str">
        <f t="shared" si="4"/>
        <v>N/A</v>
      </c>
      <c r="E24" s="13">
        <v>9.8042042699999998E-2</v>
      </c>
      <c r="F24" s="11" t="str">
        <f t="shared" si="5"/>
        <v>N/A</v>
      </c>
      <c r="G24" s="13">
        <v>0.9068428207</v>
      </c>
      <c r="H24" s="11" t="str">
        <f t="shared" si="6"/>
        <v>N/A</v>
      </c>
      <c r="I24" s="12">
        <v>-20.7</v>
      </c>
      <c r="J24" s="12">
        <v>825</v>
      </c>
      <c r="K24" s="9" t="s">
        <v>217</v>
      </c>
      <c r="L24" s="9" t="str">
        <f t="shared" si="3"/>
        <v>N/A</v>
      </c>
    </row>
    <row r="25" spans="1:12" ht="25" x14ac:dyDescent="0.25">
      <c r="A25" s="2" t="s">
        <v>137</v>
      </c>
      <c r="B25" s="33" t="s">
        <v>217</v>
      </c>
      <c r="C25" s="14">
        <v>1701858</v>
      </c>
      <c r="D25" s="11" t="str">
        <f t="shared" si="4"/>
        <v>N/A</v>
      </c>
      <c r="E25" s="14">
        <v>1471615</v>
      </c>
      <c r="F25" s="11" t="str">
        <f t="shared" si="5"/>
        <v>N/A</v>
      </c>
      <c r="G25" s="14">
        <v>11910662</v>
      </c>
      <c r="H25" s="11" t="str">
        <f t="shared" si="6"/>
        <v>N/A</v>
      </c>
      <c r="I25" s="12">
        <v>-13.5</v>
      </c>
      <c r="J25" s="12">
        <v>709.4</v>
      </c>
      <c r="K25" s="9" t="s">
        <v>217</v>
      </c>
      <c r="L25" s="9" t="str">
        <f t="shared" si="3"/>
        <v>N/A</v>
      </c>
    </row>
    <row r="26" spans="1:12" ht="25" x14ac:dyDescent="0.25">
      <c r="A26" s="2" t="s">
        <v>947</v>
      </c>
      <c r="B26" s="33" t="s">
        <v>217</v>
      </c>
      <c r="C26" s="14">
        <v>5188.5914634000001</v>
      </c>
      <c r="D26" s="11" t="str">
        <f t="shared" si="4"/>
        <v>N/A</v>
      </c>
      <c r="E26" s="14">
        <v>5410.3492647000003</v>
      </c>
      <c r="F26" s="11" t="str">
        <f t="shared" si="5"/>
        <v>N/A</v>
      </c>
      <c r="G26" s="14">
        <v>4486.1250471000003</v>
      </c>
      <c r="H26" s="11" t="str">
        <f t="shared" si="6"/>
        <v>N/A</v>
      </c>
      <c r="I26" s="12">
        <v>4.274</v>
      </c>
      <c r="J26" s="12">
        <v>-17.100000000000001</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264933</v>
      </c>
      <c r="D6" s="11" t="str">
        <f>IF($B6="N/A","N/A",IF(C6&gt;10,"No",IF(C6&lt;-10,"No","Yes")))</f>
        <v>N/A</v>
      </c>
      <c r="E6" s="34">
        <v>277150</v>
      </c>
      <c r="F6" s="11" t="str">
        <f>IF($B6="N/A","N/A",IF(E6&gt;10,"No",IF(E6&lt;-10,"No","Yes")))</f>
        <v>N/A</v>
      </c>
      <c r="G6" s="34">
        <v>290099</v>
      </c>
      <c r="H6" s="11" t="str">
        <f>IF($B6="N/A","N/A",IF(G6&gt;10,"No",IF(G6&lt;-10,"No","Yes")))</f>
        <v>N/A</v>
      </c>
      <c r="I6" s="12">
        <v>4.6109999999999998</v>
      </c>
      <c r="J6" s="12">
        <v>4.6719999999999997</v>
      </c>
      <c r="K6" s="1" t="s">
        <v>732</v>
      </c>
      <c r="L6" s="9" t="str">
        <f>IF(J6="Div by 0", "N/A", IF(K6="N/A","N/A", IF(J6&gt;VALUE(MID(K6,1,2)), "No", IF(J6&lt;-1*VALUE(MID(K6,1,2)), "No", "Yes"))))</f>
        <v>Yes</v>
      </c>
    </row>
    <row r="7" spans="1:12" x14ac:dyDescent="0.25">
      <c r="A7" s="16" t="s">
        <v>59</v>
      </c>
      <c r="B7" s="34" t="s">
        <v>217</v>
      </c>
      <c r="C7" s="34">
        <v>208887.99</v>
      </c>
      <c r="D7" s="11" t="str">
        <f>IF($B7="N/A","N/A",IF(C7&gt;10,"No",IF(C7&lt;-10,"No","Yes")))</f>
        <v>N/A</v>
      </c>
      <c r="E7" s="34">
        <v>221062.63</v>
      </c>
      <c r="F7" s="11" t="str">
        <f>IF($B7="N/A","N/A",IF(E7&gt;10,"No",IF(E7&lt;-10,"No","Yes")))</f>
        <v>N/A</v>
      </c>
      <c r="G7" s="34">
        <v>229202.96</v>
      </c>
      <c r="H7" s="11" t="str">
        <f>IF($B7="N/A","N/A",IF(G7&gt;10,"No",IF(G7&lt;-10,"No","Yes")))</f>
        <v>N/A</v>
      </c>
      <c r="I7" s="12">
        <v>5.8280000000000003</v>
      </c>
      <c r="J7" s="12">
        <v>3.6819999999999999</v>
      </c>
      <c r="K7" s="1" t="s">
        <v>733</v>
      </c>
      <c r="L7" s="9" t="str">
        <f>IF(J7="Div by 0", "N/A", IF(K7="N/A","N/A", IF(J7&gt;VALUE(MID(K7,1,2)), "No", IF(J7&lt;-1*VALUE(MID(K7,1,2)), "No", "Yes"))))</f>
        <v>Yes</v>
      </c>
    </row>
    <row r="8" spans="1:12" x14ac:dyDescent="0.25">
      <c r="A8" s="55" t="s">
        <v>143</v>
      </c>
      <c r="B8" s="34" t="s">
        <v>217</v>
      </c>
      <c r="C8" s="34">
        <v>50038</v>
      </c>
      <c r="D8" s="11" t="str">
        <f>IF($B8="N/A","N/A",IF(C8&gt;10,"No",IF(C8&lt;-10,"No","Yes")))</f>
        <v>N/A</v>
      </c>
      <c r="E8" s="34">
        <v>46917</v>
      </c>
      <c r="F8" s="11" t="str">
        <f>IF($B8="N/A","N/A",IF(E8&gt;10,"No",IF(E8&lt;-10,"No","Yes")))</f>
        <v>N/A</v>
      </c>
      <c r="G8" s="34">
        <v>49657</v>
      </c>
      <c r="H8" s="11" t="str">
        <f>IF($B8="N/A","N/A",IF(G8&gt;10,"No",IF(G8&lt;-10,"No","Yes")))</f>
        <v>N/A</v>
      </c>
      <c r="I8" s="12">
        <v>-6.24</v>
      </c>
      <c r="J8" s="12">
        <v>5.84</v>
      </c>
      <c r="K8" s="34" t="s">
        <v>217</v>
      </c>
      <c r="L8" s="9" t="str">
        <f>IF(J8="Div by 0", "N/A", IF(K8="N/A","N/A", IF(J8&gt;VALUE(MID(K8,1,2)), "No", IF(J8&lt;-1*VALUE(MID(K8,1,2)), "No", "Yes"))))</f>
        <v>N/A</v>
      </c>
    </row>
    <row r="9" spans="1:12" x14ac:dyDescent="0.25">
      <c r="A9" s="16" t="s">
        <v>681</v>
      </c>
      <c r="B9" s="34" t="s">
        <v>217</v>
      </c>
      <c r="C9" s="34">
        <v>48687</v>
      </c>
      <c r="D9" s="11" t="str">
        <f t="shared" ref="D9:D11" si="0">IF($B9="N/A","N/A",IF(C9&gt;10,"No",IF(C9&lt;-10,"No","Yes")))</f>
        <v>N/A</v>
      </c>
      <c r="E9" s="34">
        <v>45586</v>
      </c>
      <c r="F9" s="11" t="str">
        <f t="shared" ref="F9:F11" si="1">IF($B9="N/A","N/A",IF(E9&gt;10,"No",IF(E9&lt;-10,"No","Yes")))</f>
        <v>N/A</v>
      </c>
      <c r="G9" s="34">
        <v>48152</v>
      </c>
      <c r="H9" s="11" t="str">
        <f t="shared" ref="H9:H11" si="2">IF($B9="N/A","N/A",IF(G9&gt;10,"No",IF(G9&lt;-10,"No","Yes")))</f>
        <v>N/A</v>
      </c>
      <c r="I9" s="12">
        <v>-6.37</v>
      </c>
      <c r="J9" s="12">
        <v>5.6289999999999996</v>
      </c>
      <c r="K9" s="34" t="s">
        <v>217</v>
      </c>
      <c r="L9" s="9" t="str">
        <f t="shared" ref="L9:L11" si="3">IF(J9="Div by 0", "N/A", IF(K9="N/A","N/A", IF(J9&gt;VALUE(MID(K9,1,2)), "No", IF(J9&lt;-1*VALUE(MID(K9,1,2)), "No", "Yes"))))</f>
        <v>N/A</v>
      </c>
    </row>
    <row r="10" spans="1:12" x14ac:dyDescent="0.25">
      <c r="A10" s="16" t="s">
        <v>424</v>
      </c>
      <c r="B10" s="34" t="s">
        <v>217</v>
      </c>
      <c r="C10" s="34">
        <v>1278</v>
      </c>
      <c r="D10" s="11" t="str">
        <f t="shared" si="0"/>
        <v>N/A</v>
      </c>
      <c r="E10" s="34">
        <v>1301</v>
      </c>
      <c r="F10" s="11" t="str">
        <f t="shared" si="1"/>
        <v>N/A</v>
      </c>
      <c r="G10" s="34">
        <v>1504</v>
      </c>
      <c r="H10" s="11" t="str">
        <f t="shared" si="2"/>
        <v>N/A</v>
      </c>
      <c r="I10" s="12">
        <v>1.8</v>
      </c>
      <c r="J10" s="12">
        <v>15.6</v>
      </c>
      <c r="K10" s="34" t="s">
        <v>217</v>
      </c>
      <c r="L10" s="9" t="str">
        <f t="shared" si="3"/>
        <v>N/A</v>
      </c>
    </row>
    <row r="11" spans="1:12" x14ac:dyDescent="0.25">
      <c r="A11" s="16" t="s">
        <v>173</v>
      </c>
      <c r="B11" s="34" t="s">
        <v>217</v>
      </c>
      <c r="C11" s="8">
        <v>18.887039365</v>
      </c>
      <c r="D11" s="11" t="str">
        <f t="shared" si="0"/>
        <v>N/A</v>
      </c>
      <c r="E11" s="8">
        <v>16.928378134999999</v>
      </c>
      <c r="F11" s="11" t="str">
        <f t="shared" si="1"/>
        <v>N/A</v>
      </c>
      <c r="G11" s="8">
        <v>17.117259969999999</v>
      </c>
      <c r="H11" s="11" t="str">
        <f t="shared" si="2"/>
        <v>N/A</v>
      </c>
      <c r="I11" s="12">
        <v>-10.4</v>
      </c>
      <c r="J11" s="12">
        <v>1.1160000000000001</v>
      </c>
      <c r="K11" s="34" t="s">
        <v>217</v>
      </c>
      <c r="L11" s="9" t="str">
        <f t="shared" si="3"/>
        <v>N/A</v>
      </c>
    </row>
    <row r="12" spans="1:12" x14ac:dyDescent="0.25">
      <c r="A12" s="16" t="s">
        <v>144</v>
      </c>
      <c r="B12" s="34" t="s">
        <v>217</v>
      </c>
      <c r="C12" s="34">
        <v>26569.833332999999</v>
      </c>
      <c r="D12" s="11" t="str">
        <f>IF($B12="N/A","N/A",IF(C12&gt;10,"No",IF(C12&lt;-10,"No","Yes")))</f>
        <v>N/A</v>
      </c>
      <c r="E12" s="34">
        <v>25600.666667000001</v>
      </c>
      <c r="F12" s="11" t="str">
        <f>IF($B12="N/A","N/A",IF(E12&gt;10,"No",IF(E12&lt;-10,"No","Yes")))</f>
        <v>N/A</v>
      </c>
      <c r="G12" s="34">
        <v>28331</v>
      </c>
      <c r="H12" s="11" t="str">
        <f>IF($B12="N/A","N/A",IF(G12&gt;10,"No",IF(G12&lt;-10,"No","Yes")))</f>
        <v>N/A</v>
      </c>
      <c r="I12" s="12">
        <v>-3.65</v>
      </c>
      <c r="J12" s="12">
        <v>10.67</v>
      </c>
      <c r="K12" s="34" t="s">
        <v>217</v>
      </c>
      <c r="L12" s="9" t="str">
        <f>IF(J12="Div by 0", "N/A", IF(K12="N/A","N/A", IF(J12&gt;VALUE(MID(K12,1,2)), "No", IF(J12&lt;-1*VALUE(MID(K12,1,2)), "No", "Yes"))))</f>
        <v>N/A</v>
      </c>
    </row>
    <row r="13" spans="1:12" s="15" customFormat="1" ht="12.75" customHeight="1" x14ac:dyDescent="0.25">
      <c r="A13" s="2" t="s">
        <v>1655</v>
      </c>
      <c r="B13" s="41" t="s">
        <v>281</v>
      </c>
      <c r="C13" s="13">
        <v>96.431928072000005</v>
      </c>
      <c r="D13" s="11" t="str">
        <f>IF($B13="N/A","N/A",IF(C13&gt;=95,"Yes","No"))</f>
        <v>Yes</v>
      </c>
      <c r="E13" s="13">
        <v>98.243550424000006</v>
      </c>
      <c r="F13" s="11" t="str">
        <f>IF($B13="N/A","N/A",IF(E13&gt;=95,"Yes","No"))</f>
        <v>Yes</v>
      </c>
      <c r="G13" s="13">
        <v>99.053426588999997</v>
      </c>
      <c r="H13" s="11" t="str">
        <f>IF($B13="N/A","N/A",IF(G13&gt;=95,"Yes","No"))</f>
        <v>Yes</v>
      </c>
      <c r="I13" s="12">
        <v>1.879</v>
      </c>
      <c r="J13" s="12">
        <v>0.82440000000000002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95.043652546000004</v>
      </c>
      <c r="D14" s="11" t="str">
        <f>IF($B14="N/A","N/A",IF(C14&gt;95,"Yes","No"))</f>
        <v>Yes</v>
      </c>
      <c r="E14" s="57">
        <v>95.913404294000003</v>
      </c>
      <c r="F14" s="11" t="str">
        <f>IF($B14="N/A","N/A",IF(E14&gt;95,"Yes","No"))</f>
        <v>Yes</v>
      </c>
      <c r="G14" s="57">
        <v>98.049631332999994</v>
      </c>
      <c r="H14" s="11" t="str">
        <f>IF($B14="N/A","N/A",IF(G14&gt;95,"Yes","No"))</f>
        <v>Yes</v>
      </c>
      <c r="I14" s="111">
        <v>0.91510000000000002</v>
      </c>
      <c r="J14" s="111">
        <v>2.2269999999999999</v>
      </c>
      <c r="K14" s="58" t="s">
        <v>733</v>
      </c>
      <c r="L14" s="11" t="str">
        <f t="shared" si="4"/>
        <v>Yes</v>
      </c>
    </row>
    <row r="15" spans="1:12" s="15" customFormat="1" ht="12.75" customHeight="1" x14ac:dyDescent="0.25">
      <c r="A15" s="2" t="s">
        <v>1658</v>
      </c>
      <c r="B15" s="58" t="s">
        <v>217</v>
      </c>
      <c r="C15" s="57">
        <v>0.55900925889999997</v>
      </c>
      <c r="D15" s="59" t="str">
        <f t="shared" ref="D15:D19" si="5">IF($B15="N/A","N/A",IF(C15&gt;10,"No",IF(C15&lt;-10,"No","Yes")))</f>
        <v>N/A</v>
      </c>
      <c r="E15" s="57">
        <v>0.63792170299999995</v>
      </c>
      <c r="F15" s="59" t="str">
        <f t="shared" ref="F15:F19" si="6">IF($B15="N/A","N/A",IF(E15&gt;10,"No",IF(E15&lt;-10,"No","Yes")))</f>
        <v>N/A</v>
      </c>
      <c r="G15" s="57">
        <v>0.95863825800000002</v>
      </c>
      <c r="H15" s="59" t="str">
        <f t="shared" ref="H15:H19" si="7">IF($B15="N/A","N/A",IF(G15&gt;10,"No",IF(G15&lt;-10,"No","Yes")))</f>
        <v>N/A</v>
      </c>
      <c r="I15" s="111">
        <v>14.12</v>
      </c>
      <c r="J15" s="111">
        <v>50.28</v>
      </c>
      <c r="K15" s="58" t="s">
        <v>217</v>
      </c>
      <c r="L15" s="11" t="str">
        <f t="shared" si="4"/>
        <v>N/A</v>
      </c>
    </row>
    <row r="16" spans="1:12" s="15" customFormat="1" ht="12.75" customHeight="1" x14ac:dyDescent="0.25">
      <c r="A16" s="2" t="s">
        <v>1659</v>
      </c>
      <c r="B16" s="58" t="s">
        <v>217</v>
      </c>
      <c r="C16" s="57">
        <v>1.8872696E-3</v>
      </c>
      <c r="D16" s="59" t="str">
        <f t="shared" si="5"/>
        <v>N/A</v>
      </c>
      <c r="E16" s="57">
        <v>9.7420170000000004E-3</v>
      </c>
      <c r="F16" s="59" t="str">
        <f t="shared" si="6"/>
        <v>N/A</v>
      </c>
      <c r="G16" s="57">
        <v>1.37883964E-2</v>
      </c>
      <c r="H16" s="59" t="str">
        <f t="shared" si="7"/>
        <v>N/A</v>
      </c>
      <c r="I16" s="111">
        <v>416.2</v>
      </c>
      <c r="J16" s="111">
        <v>41.54</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0.82737899770000001</v>
      </c>
      <c r="D18" s="11" t="str">
        <f t="shared" si="5"/>
        <v>N/A</v>
      </c>
      <c r="E18" s="13">
        <v>1.6824824102</v>
      </c>
      <c r="F18" s="11" t="str">
        <f t="shared" si="6"/>
        <v>N/A</v>
      </c>
      <c r="G18" s="13">
        <v>3.13686018E-2</v>
      </c>
      <c r="H18" s="11" t="str">
        <f t="shared" si="7"/>
        <v>N/A</v>
      </c>
      <c r="I18" s="12">
        <v>103.4</v>
      </c>
      <c r="J18" s="12">
        <v>-98.1</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13131</v>
      </c>
      <c r="D20" s="11" t="str">
        <f>IF($B20="N/A","N/A",IF(C20&gt;0,"No",IF(C20&lt;0,"No","Yes")))</f>
        <v>N/A</v>
      </c>
      <c r="E20" s="1">
        <v>11326</v>
      </c>
      <c r="F20" s="11" t="str">
        <f>IF($B20="N/A","N/A",IF(E20&gt;0,"No",IF(E20&lt;0,"No","Yes")))</f>
        <v>N/A</v>
      </c>
      <c r="G20" s="1">
        <v>5658</v>
      </c>
      <c r="H20" s="11" t="str">
        <f>IF($B20="N/A","N/A",IF(G20&gt;0,"No",IF(G20&lt;0,"No","Yes")))</f>
        <v>N/A</v>
      </c>
      <c r="I20" s="12">
        <v>-13.7</v>
      </c>
      <c r="J20" s="12">
        <v>-50</v>
      </c>
      <c r="K20" s="41" t="s">
        <v>217</v>
      </c>
      <c r="L20" s="11" t="str">
        <f t="shared" si="4"/>
        <v>N/A</v>
      </c>
    </row>
    <row r="21" spans="1:12" s="15" customFormat="1" x14ac:dyDescent="0.25">
      <c r="A21" s="2" t="s">
        <v>1664</v>
      </c>
      <c r="B21" s="41" t="s">
        <v>282</v>
      </c>
      <c r="C21" s="13">
        <v>4.9563474539000003</v>
      </c>
      <c r="D21" s="11" t="str">
        <f>IF($B21="N/A","N/A",IF(C21&gt;=5,"No",IF(C21&lt;0,"No","Yes")))</f>
        <v>Yes</v>
      </c>
      <c r="E21" s="13">
        <v>4.0865957062999998</v>
      </c>
      <c r="F21" s="11" t="str">
        <f>IF($B21="N/A","N/A",IF(E21&gt;=5,"No",IF(E21&lt;0,"No","Yes")))</f>
        <v>Yes</v>
      </c>
      <c r="G21" s="13">
        <v>1.9503686672</v>
      </c>
      <c r="H21" s="11" t="str">
        <f>IF($B21="N/A","N/A",IF(G21&gt;=5,"No",IF(G21&lt;0,"No","Yes")))</f>
        <v>Yes</v>
      </c>
      <c r="I21" s="12">
        <v>-17.5</v>
      </c>
      <c r="J21" s="12">
        <v>-52.3</v>
      </c>
      <c r="K21" s="11" t="s">
        <v>217</v>
      </c>
      <c r="L21" s="11" t="str">
        <f t="shared" si="4"/>
        <v>N/A</v>
      </c>
    </row>
    <row r="22" spans="1:12" s="15" customFormat="1" ht="12.75" customHeight="1" x14ac:dyDescent="0.25">
      <c r="A22" s="4" t="s">
        <v>1665</v>
      </c>
      <c r="B22" s="58" t="s">
        <v>217</v>
      </c>
      <c r="C22" s="57">
        <v>53.133805498000001</v>
      </c>
      <c r="D22" s="59" t="str">
        <f t="shared" ref="D22:D25" si="8">IF($B22="N/A","N/A",IF(C22&gt;10,"No",IF(C22&lt;-10,"No","Yes")))</f>
        <v>N/A</v>
      </c>
      <c r="E22" s="57">
        <v>44.16387074</v>
      </c>
      <c r="F22" s="59" t="str">
        <f t="shared" ref="F22:F25" si="9">IF($B22="N/A","N/A",IF(E22&gt;10,"No",IF(E22&lt;-10,"No","Yes")))</f>
        <v>N/A</v>
      </c>
      <c r="G22" s="57">
        <v>82.096147048000006</v>
      </c>
      <c r="H22" s="59" t="str">
        <f t="shared" ref="H22:H25" si="10">IF($B22="N/A","N/A",IF(G22&gt;10,"No",IF(G22&lt;-10,"No","Yes")))</f>
        <v>N/A</v>
      </c>
      <c r="I22" s="12">
        <v>-16.899999999999999</v>
      </c>
      <c r="J22" s="12">
        <v>85.89</v>
      </c>
      <c r="K22" s="58" t="s">
        <v>217</v>
      </c>
      <c r="L22" s="11" t="str">
        <f t="shared" si="4"/>
        <v>N/A</v>
      </c>
    </row>
    <row r="23" spans="1:12" s="15" customFormat="1" ht="12.75" customHeight="1" x14ac:dyDescent="0.25">
      <c r="A23" s="4" t="s">
        <v>1666</v>
      </c>
      <c r="B23" s="58" t="s">
        <v>217</v>
      </c>
      <c r="C23" s="57">
        <v>20.295483968999999</v>
      </c>
      <c r="D23" s="59" t="str">
        <f t="shared" si="8"/>
        <v>N/A</v>
      </c>
      <c r="E23" s="57">
        <v>16.342927777</v>
      </c>
      <c r="F23" s="59" t="str">
        <f t="shared" si="9"/>
        <v>N/A</v>
      </c>
      <c r="G23" s="57">
        <v>26.546482856000001</v>
      </c>
      <c r="H23" s="59" t="str">
        <f t="shared" si="10"/>
        <v>N/A</v>
      </c>
      <c r="I23" s="12">
        <v>-19.5</v>
      </c>
      <c r="J23" s="12">
        <v>62.43</v>
      </c>
      <c r="K23" s="58" t="s">
        <v>217</v>
      </c>
      <c r="L23" s="11" t="str">
        <f t="shared" si="4"/>
        <v>N/A</v>
      </c>
    </row>
    <row r="24" spans="1:12" s="15" customFormat="1" ht="12.75" customHeight="1" x14ac:dyDescent="0.25">
      <c r="A24" s="4" t="s">
        <v>1667</v>
      </c>
      <c r="B24" s="58" t="s">
        <v>217</v>
      </c>
      <c r="C24" s="57">
        <v>6.0924529700000001E-2</v>
      </c>
      <c r="D24" s="59" t="str">
        <f t="shared" si="8"/>
        <v>N/A</v>
      </c>
      <c r="E24" s="57">
        <v>7.9463182100000002E-2</v>
      </c>
      <c r="F24" s="59" t="str">
        <f t="shared" si="9"/>
        <v>N/A</v>
      </c>
      <c r="G24" s="57">
        <v>14.050901379000001</v>
      </c>
      <c r="H24" s="59" t="str">
        <f t="shared" si="10"/>
        <v>N/A</v>
      </c>
      <c r="I24" s="12">
        <v>30.43</v>
      </c>
      <c r="J24" s="12">
        <v>17582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30</v>
      </c>
      <c r="D26" s="11" t="str">
        <f>IF($B26="N/A","N/A",IF(C26&gt;0,"No",IF(C26&lt;0,"No","Yes")))</f>
        <v>No</v>
      </c>
      <c r="E26" s="1">
        <v>43</v>
      </c>
      <c r="F26" s="11" t="str">
        <f>IF($B26="N/A","N/A",IF(E26&gt;0,"No",IF(E26&lt;0,"No","Yes")))</f>
        <v>No</v>
      </c>
      <c r="G26" s="1">
        <v>35</v>
      </c>
      <c r="H26" s="11" t="str">
        <f>IF($B26="N/A","N/A",IF(G26&gt;0,"No",IF(G26&lt;0,"No","Yes")))</f>
        <v>No</v>
      </c>
      <c r="I26" s="12">
        <v>43.33</v>
      </c>
      <c r="J26" s="12">
        <v>-18.600000000000001</v>
      </c>
      <c r="K26" s="41" t="s">
        <v>217</v>
      </c>
      <c r="L26" s="9" t="str">
        <f t="shared" ref="L26:L74" si="11">IF(J26="Div by 0", "N/A", IF(K26="N/A","N/A", IF(J26&gt;VALUE(MID(K26,1,2)), "No", IF(J26&lt;-1*VALUE(MID(K26,1,2)), "No", "Yes"))))</f>
        <v>N/A</v>
      </c>
    </row>
    <row r="27" spans="1:12" x14ac:dyDescent="0.25">
      <c r="A27" s="6" t="s">
        <v>149</v>
      </c>
      <c r="B27" s="41" t="s">
        <v>283</v>
      </c>
      <c r="C27" s="8">
        <v>2.2647235299999999E-2</v>
      </c>
      <c r="D27" s="11" t="str">
        <f>IF($B27="N/A","N/A",IF(C27&gt;=10,"No",IF(C27&lt;0,"No","Yes")))</f>
        <v>Yes</v>
      </c>
      <c r="E27" s="8">
        <v>3.1030128099999998E-2</v>
      </c>
      <c r="F27" s="11" t="str">
        <f>IF($B27="N/A","N/A",IF(E27&gt;=10,"No",IF(E27&lt;0,"No","Yes")))</f>
        <v>Yes</v>
      </c>
      <c r="G27" s="8">
        <v>2.41296937E-2</v>
      </c>
      <c r="H27" s="11" t="str">
        <f>IF($B27="N/A","N/A",IF(G27&gt;=10,"No",IF(G27&lt;0,"No","Yes")))</f>
        <v>Yes</v>
      </c>
      <c r="I27" s="12">
        <v>37.020000000000003</v>
      </c>
      <c r="J27" s="12">
        <v>-22.2</v>
      </c>
      <c r="K27" s="41" t="s">
        <v>217</v>
      </c>
      <c r="L27" s="9" t="str">
        <f t="shared" si="11"/>
        <v>N/A</v>
      </c>
    </row>
    <row r="28" spans="1:12" x14ac:dyDescent="0.25">
      <c r="A28" s="2" t="s">
        <v>425</v>
      </c>
      <c r="B28" s="33" t="s">
        <v>217</v>
      </c>
      <c r="C28" s="13">
        <v>66.666666667000001</v>
      </c>
      <c r="D28" s="59" t="str">
        <f t="shared" ref="D28:D31" si="12">IF($B28="N/A","N/A",IF(C28&gt;10,"No",IF(C28&lt;-10,"No","Yes")))</f>
        <v>N/A</v>
      </c>
      <c r="E28" s="13">
        <v>67.441860465000005</v>
      </c>
      <c r="F28" s="11" t="str">
        <f t="shared" ref="F28:F31" si="13">IF($B28="N/A","N/A",IF(E28&gt;10,"No",IF(E28&lt;-10,"No","Yes")))</f>
        <v>N/A</v>
      </c>
      <c r="G28" s="13">
        <v>51.428571429000002</v>
      </c>
      <c r="H28" s="11" t="str">
        <f t="shared" ref="H28:H31" si="14">IF($B28="N/A","N/A",IF(G28&gt;10,"No",IF(G28&lt;-10,"No","Yes")))</f>
        <v>N/A</v>
      </c>
      <c r="I28" s="12">
        <v>1.163</v>
      </c>
      <c r="J28" s="12">
        <v>-23.7</v>
      </c>
      <c r="K28" s="41" t="s">
        <v>217</v>
      </c>
      <c r="L28" s="9" t="str">
        <f t="shared" si="11"/>
        <v>N/A</v>
      </c>
    </row>
    <row r="29" spans="1:12" x14ac:dyDescent="0.25">
      <c r="A29" s="2" t="s">
        <v>426</v>
      </c>
      <c r="B29" s="33" t="s">
        <v>217</v>
      </c>
      <c r="C29" s="13">
        <v>0</v>
      </c>
      <c r="D29" s="59" t="str">
        <f t="shared" si="12"/>
        <v>N/A</v>
      </c>
      <c r="E29" s="13">
        <v>4.6511627906999999</v>
      </c>
      <c r="F29" s="11" t="str">
        <f t="shared" si="13"/>
        <v>N/A</v>
      </c>
      <c r="G29" s="13">
        <v>0</v>
      </c>
      <c r="H29" s="11" t="str">
        <f t="shared" si="14"/>
        <v>N/A</v>
      </c>
      <c r="I29" s="12" t="s">
        <v>1742</v>
      </c>
      <c r="J29" s="12">
        <v>-100</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16.962401815</v>
      </c>
      <c r="D32" s="59" t="str">
        <f>IF($B32="N/A","N/A",IF(C32&gt;10,"No",IF(C32&lt;-10,"No","Yes")))</f>
        <v>N/A</v>
      </c>
      <c r="E32" s="57">
        <v>16.508388959000001</v>
      </c>
      <c r="F32" s="59" t="str">
        <f>IF($B32="N/A","N/A",IF(E32&gt;10,"No",IF(E32&lt;-10,"No","Yes")))</f>
        <v>N/A</v>
      </c>
      <c r="G32" s="57">
        <v>15.107256488000001</v>
      </c>
      <c r="H32" s="59" t="str">
        <f>IF($B32="N/A","N/A",IF(G32&gt;10,"No",IF(G32&lt;-10,"No","Yes")))</f>
        <v>N/A</v>
      </c>
      <c r="I32" s="12">
        <v>-2.68</v>
      </c>
      <c r="J32" s="12">
        <v>-8.49</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97.928155419999996</v>
      </c>
      <c r="D34" s="11" t="str">
        <f>IF($B34="N/A","N/A",IF(C34&gt;=98,"Yes","No"))</f>
        <v>No</v>
      </c>
      <c r="E34" s="13">
        <v>97.771603825</v>
      </c>
      <c r="F34" s="11" t="str">
        <f>IF($B34="N/A","N/A",IF(E34&gt;=98,"Yes","No"))</f>
        <v>No</v>
      </c>
      <c r="G34" s="13">
        <v>97.730429956999998</v>
      </c>
      <c r="H34" s="11" t="str">
        <f>IF($B34="N/A","N/A",IF(G34&gt;=98,"Yes","No"))</f>
        <v>No</v>
      </c>
      <c r="I34" s="12">
        <v>-0.16</v>
      </c>
      <c r="J34" s="12">
        <v>-4.2000000000000003E-2</v>
      </c>
      <c r="K34" s="41" t="s">
        <v>733</v>
      </c>
      <c r="L34" s="9" t="str">
        <f t="shared" si="11"/>
        <v>Yes</v>
      </c>
    </row>
    <row r="35" spans="1:12" x14ac:dyDescent="0.25">
      <c r="A35" s="2" t="s">
        <v>18</v>
      </c>
      <c r="B35" s="41" t="s">
        <v>281</v>
      </c>
      <c r="C35" s="13">
        <v>99.217538019000003</v>
      </c>
      <c r="D35" s="11" t="str">
        <f>IF($B35="N/A","N/A",IF(C35&gt;=95,"Yes","No"))</f>
        <v>Yes</v>
      </c>
      <c r="E35" s="13">
        <v>99.075951650999997</v>
      </c>
      <c r="F35" s="11" t="str">
        <f>IF($B35="N/A","N/A",IF(E35&gt;=95,"Yes","No"))</f>
        <v>Yes</v>
      </c>
      <c r="G35" s="13">
        <v>99.228883933000006</v>
      </c>
      <c r="H35" s="11" t="str">
        <f>IF($B35="N/A","N/A",IF(G35&gt;=95,"Yes","No"))</f>
        <v>Yes</v>
      </c>
      <c r="I35" s="12">
        <v>-0.14299999999999999</v>
      </c>
      <c r="J35" s="12">
        <v>0.15440000000000001</v>
      </c>
      <c r="K35" s="41" t="s">
        <v>733</v>
      </c>
      <c r="L35" s="9" t="str">
        <f t="shared" si="11"/>
        <v>Yes</v>
      </c>
    </row>
    <row r="36" spans="1:12" x14ac:dyDescent="0.25">
      <c r="A36" s="2" t="s">
        <v>23</v>
      </c>
      <c r="B36" s="33" t="s">
        <v>217</v>
      </c>
      <c r="C36" s="13">
        <v>63.988253634000003</v>
      </c>
      <c r="D36" s="11" t="str">
        <f t="shared" ref="D36:D41" si="15">IF($B36="N/A","N/A",IF(C36&gt;10,"No",IF(C36&lt;-10,"No","Yes")))</f>
        <v>N/A</v>
      </c>
      <c r="E36" s="13">
        <v>63.205484394999999</v>
      </c>
      <c r="F36" s="11" t="str">
        <f t="shared" ref="F36:F41" si="16">IF($B36="N/A","N/A",IF(E36&gt;10,"No",IF(E36&lt;-10,"No","Yes")))</f>
        <v>N/A</v>
      </c>
      <c r="G36" s="13">
        <v>62.734445827000002</v>
      </c>
      <c r="H36" s="11" t="str">
        <f t="shared" ref="H36:H41" si="17">IF($B36="N/A","N/A",IF(G36&gt;10,"No",IF(G36&lt;-10,"No","Yes")))</f>
        <v>N/A</v>
      </c>
      <c r="I36" s="12">
        <v>-1.22</v>
      </c>
      <c r="J36" s="12">
        <v>-0.745</v>
      </c>
      <c r="K36" s="41" t="s">
        <v>733</v>
      </c>
      <c r="L36" s="9" t="str">
        <f t="shared" si="11"/>
        <v>Yes</v>
      </c>
    </row>
    <row r="37" spans="1:12" x14ac:dyDescent="0.25">
      <c r="A37" s="2" t="s">
        <v>24</v>
      </c>
      <c r="B37" s="33" t="s">
        <v>217</v>
      </c>
      <c r="C37" s="13">
        <v>13.521531859</v>
      </c>
      <c r="D37" s="11" t="str">
        <f t="shared" si="15"/>
        <v>N/A</v>
      </c>
      <c r="E37" s="13">
        <v>13.305069457</v>
      </c>
      <c r="F37" s="11" t="str">
        <f t="shared" si="16"/>
        <v>N/A</v>
      </c>
      <c r="G37" s="13">
        <v>12.959369043000001</v>
      </c>
      <c r="H37" s="11" t="str">
        <f t="shared" si="17"/>
        <v>N/A</v>
      </c>
      <c r="I37" s="12">
        <v>-1.6</v>
      </c>
      <c r="J37" s="12">
        <v>-2.6</v>
      </c>
      <c r="K37" s="41" t="s">
        <v>733</v>
      </c>
      <c r="L37" s="9" t="str">
        <f t="shared" si="11"/>
        <v>Yes</v>
      </c>
    </row>
    <row r="38" spans="1:12" x14ac:dyDescent="0.25">
      <c r="A38" s="2" t="s">
        <v>25</v>
      </c>
      <c r="B38" s="33" t="s">
        <v>217</v>
      </c>
      <c r="C38" s="13">
        <v>3.6107242207999999</v>
      </c>
      <c r="D38" s="11" t="str">
        <f t="shared" si="15"/>
        <v>N/A</v>
      </c>
      <c r="E38" s="13">
        <v>3.4880028864999999</v>
      </c>
      <c r="F38" s="11" t="str">
        <f t="shared" si="16"/>
        <v>N/A</v>
      </c>
      <c r="G38" s="13">
        <v>3.4053891947000001</v>
      </c>
      <c r="H38" s="11" t="str">
        <f t="shared" si="17"/>
        <v>N/A</v>
      </c>
      <c r="I38" s="12">
        <v>-3.4</v>
      </c>
      <c r="J38" s="12">
        <v>-2.37</v>
      </c>
      <c r="K38" s="41" t="s">
        <v>733</v>
      </c>
      <c r="L38" s="9" t="str">
        <f t="shared" si="11"/>
        <v>Yes</v>
      </c>
    </row>
    <row r="39" spans="1:12" x14ac:dyDescent="0.25">
      <c r="A39" s="2" t="s">
        <v>26</v>
      </c>
      <c r="B39" s="41" t="s">
        <v>217</v>
      </c>
      <c r="C39" s="13">
        <v>1.3641184752</v>
      </c>
      <c r="D39" s="11" t="str">
        <f t="shared" si="15"/>
        <v>N/A</v>
      </c>
      <c r="E39" s="13">
        <v>1.6139274761</v>
      </c>
      <c r="F39" s="11" t="str">
        <f t="shared" si="16"/>
        <v>N/A</v>
      </c>
      <c r="G39" s="13">
        <v>1.7400956224999999</v>
      </c>
      <c r="H39" s="11" t="str">
        <f t="shared" si="17"/>
        <v>N/A</v>
      </c>
      <c r="I39" s="12">
        <v>18.309999999999999</v>
      </c>
      <c r="J39" s="12">
        <v>7.8170000000000002</v>
      </c>
      <c r="K39" s="41" t="s">
        <v>217</v>
      </c>
      <c r="L39" s="9" t="str">
        <f t="shared" si="11"/>
        <v>N/A</v>
      </c>
    </row>
    <row r="40" spans="1:12" x14ac:dyDescent="0.25">
      <c r="A40" s="2" t="s">
        <v>60</v>
      </c>
      <c r="B40" s="41" t="s">
        <v>217</v>
      </c>
      <c r="C40" s="13">
        <v>0.1037998286</v>
      </c>
      <c r="D40" s="11" t="str">
        <f t="shared" si="15"/>
        <v>N/A</v>
      </c>
      <c r="E40" s="13">
        <v>0.1223164351</v>
      </c>
      <c r="F40" s="11" t="str">
        <f t="shared" si="16"/>
        <v>N/A</v>
      </c>
      <c r="G40" s="13">
        <v>0.13788396380000001</v>
      </c>
      <c r="H40" s="11" t="str">
        <f t="shared" si="17"/>
        <v>N/A</v>
      </c>
      <c r="I40" s="12">
        <v>17.84</v>
      </c>
      <c r="J40" s="12">
        <v>12.73</v>
      </c>
      <c r="K40" s="41" t="s">
        <v>217</v>
      </c>
      <c r="L40" s="9" t="str">
        <f t="shared" si="11"/>
        <v>N/A</v>
      </c>
    </row>
    <row r="41" spans="1:12" x14ac:dyDescent="0.25">
      <c r="A41" s="2" t="s">
        <v>61</v>
      </c>
      <c r="B41" s="41" t="s">
        <v>217</v>
      </c>
      <c r="C41" s="13">
        <v>0.46011633130000001</v>
      </c>
      <c r="D41" s="11" t="str">
        <f t="shared" si="15"/>
        <v>N/A</v>
      </c>
      <c r="E41" s="13">
        <v>0.53328522460000005</v>
      </c>
      <c r="F41" s="11" t="str">
        <f t="shared" si="16"/>
        <v>N/A</v>
      </c>
      <c r="G41" s="13">
        <v>0.58635155579999998</v>
      </c>
      <c r="H41" s="11" t="str">
        <f t="shared" si="17"/>
        <v>N/A</v>
      </c>
      <c r="I41" s="12">
        <v>15.9</v>
      </c>
      <c r="J41" s="12">
        <v>9.9510000000000005</v>
      </c>
      <c r="K41" s="41" t="s">
        <v>217</v>
      </c>
      <c r="L41" s="9" t="str">
        <f t="shared" si="11"/>
        <v>N/A</v>
      </c>
    </row>
    <row r="42" spans="1:12" x14ac:dyDescent="0.25">
      <c r="A42" s="2" t="s">
        <v>62</v>
      </c>
      <c r="B42" s="41" t="s">
        <v>282</v>
      </c>
      <c r="C42" s="13">
        <v>17.894713003</v>
      </c>
      <c r="D42" s="11" t="str">
        <f>IF($B42="N/A","N/A",IF(C42&gt;=5,"No",IF(C42&lt;0,"No","Yes")))</f>
        <v>No</v>
      </c>
      <c r="E42" s="13">
        <v>18.820494317000001</v>
      </c>
      <c r="F42" s="11" t="str">
        <f>IF($B42="N/A","N/A",IF(E42&gt;=5,"No",IF(E42&lt;0,"No","Yes")))</f>
        <v>No</v>
      </c>
      <c r="G42" s="13">
        <v>19.634676438</v>
      </c>
      <c r="H42" s="11" t="str">
        <f>IF($B42="N/A","N/A",IF(G42&gt;=5,"No",IF(G42&lt;0,"No","Yes")))</f>
        <v>No</v>
      </c>
      <c r="I42" s="12">
        <v>5.173</v>
      </c>
      <c r="J42" s="12">
        <v>4.3259999999999996</v>
      </c>
      <c r="K42" s="41" t="s">
        <v>733</v>
      </c>
      <c r="L42" s="9" t="str">
        <f t="shared" si="11"/>
        <v>Yes</v>
      </c>
    </row>
    <row r="43" spans="1:12" x14ac:dyDescent="0.25">
      <c r="A43" s="2" t="s">
        <v>63</v>
      </c>
      <c r="B43" s="41" t="s">
        <v>217</v>
      </c>
      <c r="C43" s="13">
        <v>15.257442448000001</v>
      </c>
      <c r="D43" s="11" t="str">
        <f>IF($B43="N/A","N/A",IF(C43&gt;10,"No",IF(C43&lt;-10,"No","Yes")))</f>
        <v>N/A</v>
      </c>
      <c r="E43" s="13">
        <v>15.842684467</v>
      </c>
      <c r="F43" s="11" t="str">
        <f>IF($B43="N/A","N/A",IF(E43&gt;10,"No",IF(E43&lt;-10,"No","Yes")))</f>
        <v>N/A</v>
      </c>
      <c r="G43" s="13">
        <v>16.08899031</v>
      </c>
      <c r="H43" s="11" t="str">
        <f>IF($B43="N/A","N/A",IF(G43&gt;10,"No",IF(G43&lt;-10,"No","Yes")))</f>
        <v>N/A</v>
      </c>
      <c r="I43" s="12">
        <v>3.8359999999999999</v>
      </c>
      <c r="J43" s="12">
        <v>1.5549999999999999</v>
      </c>
      <c r="K43" s="41" t="s">
        <v>733</v>
      </c>
      <c r="L43" s="9" t="str">
        <f t="shared" si="11"/>
        <v>Yes</v>
      </c>
    </row>
    <row r="44" spans="1:12" x14ac:dyDescent="0.25">
      <c r="A44" s="2" t="s">
        <v>64</v>
      </c>
      <c r="B44" s="41" t="s">
        <v>217</v>
      </c>
      <c r="C44" s="13">
        <v>91.029637326</v>
      </c>
      <c r="D44" s="11" t="str">
        <f>IF($B44="N/A","N/A",IF(C44&gt;10,"No",IF(C44&lt;-10,"No","Yes")))</f>
        <v>N/A</v>
      </c>
      <c r="E44" s="13">
        <v>90.209073516999993</v>
      </c>
      <c r="F44" s="11" t="str">
        <f>IF($B44="N/A","N/A",IF(E44&gt;10,"No",IF(E44&lt;-10,"No","Yes")))</f>
        <v>N/A</v>
      </c>
      <c r="G44" s="13">
        <v>88.813900673000006</v>
      </c>
      <c r="H44" s="11" t="str">
        <f>IF($B44="N/A","N/A",IF(G44&gt;10,"No",IF(G44&lt;-10,"No","Yes")))</f>
        <v>N/A</v>
      </c>
      <c r="I44" s="12">
        <v>-0.90100000000000002</v>
      </c>
      <c r="J44" s="12">
        <v>-1.55</v>
      </c>
      <c r="K44" s="41" t="s">
        <v>733</v>
      </c>
      <c r="L44" s="9" t="str">
        <f t="shared" si="11"/>
        <v>Yes</v>
      </c>
    </row>
    <row r="45" spans="1:12" x14ac:dyDescent="0.25">
      <c r="A45" s="3" t="s">
        <v>19</v>
      </c>
      <c r="B45" s="33" t="s">
        <v>285</v>
      </c>
      <c r="C45" s="8">
        <v>5.7365447112999997</v>
      </c>
      <c r="D45" s="11" t="str">
        <f>IF($B45="N/A","N/A",IF(C45&gt;8,"No",IF(C45&lt;2,"No","Yes")))</f>
        <v>Yes</v>
      </c>
      <c r="E45" s="8">
        <v>5.5190330145999997</v>
      </c>
      <c r="F45" s="11" t="str">
        <f>IF($B45="N/A","N/A",IF(E45&gt;8,"No",IF(E45&lt;2,"No","Yes")))</f>
        <v>Yes</v>
      </c>
      <c r="G45" s="8">
        <v>4.8249046015000001</v>
      </c>
      <c r="H45" s="11" t="str">
        <f>IF($B45="N/A","N/A",IF(G45&gt;8,"No",IF(G45&lt;2,"No","Yes")))</f>
        <v>Yes</v>
      </c>
      <c r="I45" s="12">
        <v>-3.79</v>
      </c>
      <c r="J45" s="12">
        <v>-12.6</v>
      </c>
      <c r="K45" s="41" t="s">
        <v>733</v>
      </c>
      <c r="L45" s="9" t="str">
        <f t="shared" si="11"/>
        <v>No</v>
      </c>
    </row>
    <row r="46" spans="1:12" x14ac:dyDescent="0.25">
      <c r="A46" s="3" t="s">
        <v>174</v>
      </c>
      <c r="B46" s="33" t="s">
        <v>217</v>
      </c>
      <c r="C46" s="8">
        <v>21.897989302999999</v>
      </c>
      <c r="D46" s="11" t="str">
        <f t="shared" ref="D46:D53" si="18">IF($B46="N/A","N/A",IF(C46&gt;10,"No",IF(C46&lt;-10,"No","Yes")))</f>
        <v>N/A</v>
      </c>
      <c r="E46" s="8">
        <v>22.162366948999999</v>
      </c>
      <c r="F46" s="11" t="str">
        <f t="shared" ref="F46:F53" si="19">IF($B46="N/A","N/A",IF(E46&gt;10,"No",IF(E46&lt;-10,"No","Yes")))</f>
        <v>N/A</v>
      </c>
      <c r="G46" s="8">
        <v>22.28963216</v>
      </c>
      <c r="H46" s="11" t="str">
        <f t="shared" ref="H46:H53" si="20">IF($B46="N/A","N/A",IF(G46&gt;10,"No",IF(G46&lt;-10,"No","Yes")))</f>
        <v>N/A</v>
      </c>
      <c r="I46" s="12">
        <v>1.2070000000000001</v>
      </c>
      <c r="J46" s="12">
        <v>0.57420000000000004</v>
      </c>
      <c r="K46" s="41" t="s">
        <v>733</v>
      </c>
      <c r="L46" s="9" t="str">
        <f>IF(J46="Div by 0", "N/A", IF(OR(J46="N/A",K46="N/A"),"N/A", IF(J46&gt;VALUE(MID(K46,1,2)), "No", IF(J46&lt;-1*VALUE(MID(K46,1,2)), "No", "Yes"))))</f>
        <v>Yes</v>
      </c>
    </row>
    <row r="47" spans="1:12" x14ac:dyDescent="0.25">
      <c r="A47" s="3" t="s">
        <v>175</v>
      </c>
      <c r="B47" s="33" t="s">
        <v>217</v>
      </c>
      <c r="C47" s="8">
        <v>35.009983656000003</v>
      </c>
      <c r="D47" s="11" t="str">
        <f t="shared" si="18"/>
        <v>N/A</v>
      </c>
      <c r="E47" s="8">
        <v>35.316976367000002</v>
      </c>
      <c r="F47" s="11" t="str">
        <f t="shared" si="19"/>
        <v>N/A</v>
      </c>
      <c r="G47" s="8">
        <v>36.326564380000001</v>
      </c>
      <c r="H47" s="11" t="str">
        <f t="shared" si="20"/>
        <v>N/A</v>
      </c>
      <c r="I47" s="12">
        <v>0.87690000000000001</v>
      </c>
      <c r="J47" s="12">
        <v>2.859</v>
      </c>
      <c r="K47" s="41" t="s">
        <v>733</v>
      </c>
      <c r="L47" s="9" t="str">
        <f>IF(J47="Div by 0", "N/A", IF(OR(J47="N/A",K47="N/A"),"N/A", IF(J47&gt;VALUE(MID(K47,1,2)), "No", IF(J47&lt;-1*VALUE(MID(K47,1,2)), "No", "Yes"))))</f>
        <v>Yes</v>
      </c>
    </row>
    <row r="48" spans="1:12" x14ac:dyDescent="0.25">
      <c r="A48" s="3" t="s">
        <v>176</v>
      </c>
      <c r="B48" s="33" t="s">
        <v>217</v>
      </c>
      <c r="C48" s="8">
        <v>2.4100432939999998</v>
      </c>
      <c r="D48" s="11" t="str">
        <f t="shared" si="18"/>
        <v>N/A</v>
      </c>
      <c r="E48" s="8">
        <v>2.5170485296999998</v>
      </c>
      <c r="F48" s="11" t="str">
        <f t="shared" si="19"/>
        <v>N/A</v>
      </c>
      <c r="G48" s="8">
        <v>2.9720888385999999</v>
      </c>
      <c r="H48" s="11" t="str">
        <f t="shared" si="20"/>
        <v>N/A</v>
      </c>
      <c r="I48" s="12">
        <v>4.4400000000000004</v>
      </c>
      <c r="J48" s="12">
        <v>18.079999999999998</v>
      </c>
      <c r="K48" s="41" t="s">
        <v>733</v>
      </c>
      <c r="L48" s="9" t="str">
        <f t="shared" ref="L48:L57" si="21">IF(J48="Div by 0", "N/A", IF(OR(J48="N/A",K48="N/A"),"N/A", IF(J48&gt;VALUE(MID(K48,1,2)), "No", IF(J48&lt;-1*VALUE(MID(K48,1,2)), "No", "Yes"))))</f>
        <v>No</v>
      </c>
    </row>
    <row r="49" spans="1:12" x14ac:dyDescent="0.25">
      <c r="A49" s="3" t="s">
        <v>177</v>
      </c>
      <c r="B49" s="33" t="s">
        <v>217</v>
      </c>
      <c r="C49" s="8">
        <v>15.140431732</v>
      </c>
      <c r="D49" s="11" t="str">
        <f t="shared" si="18"/>
        <v>N/A</v>
      </c>
      <c r="E49" s="8">
        <v>15.181670576</v>
      </c>
      <c r="F49" s="11" t="str">
        <f t="shared" si="19"/>
        <v>N/A</v>
      </c>
      <c r="G49" s="8">
        <v>18.000406758</v>
      </c>
      <c r="H49" s="11" t="str">
        <f t="shared" si="20"/>
        <v>N/A</v>
      </c>
      <c r="I49" s="12">
        <v>0.27239999999999998</v>
      </c>
      <c r="J49" s="12">
        <v>18.57</v>
      </c>
      <c r="K49" s="41" t="s">
        <v>733</v>
      </c>
      <c r="L49" s="9" t="str">
        <f t="shared" si="21"/>
        <v>No</v>
      </c>
    </row>
    <row r="50" spans="1:12" x14ac:dyDescent="0.25">
      <c r="A50" s="3" t="s">
        <v>178</v>
      </c>
      <c r="B50" s="33" t="s">
        <v>217</v>
      </c>
      <c r="C50" s="8">
        <v>8.1681028787999992</v>
      </c>
      <c r="D50" s="11" t="str">
        <f t="shared" si="18"/>
        <v>N/A</v>
      </c>
      <c r="E50" s="8">
        <v>8.2792711527999998</v>
      </c>
      <c r="F50" s="11" t="str">
        <f t="shared" si="19"/>
        <v>N/A</v>
      </c>
      <c r="G50" s="8">
        <v>8.3840344158000004</v>
      </c>
      <c r="H50" s="11" t="str">
        <f t="shared" si="20"/>
        <v>N/A</v>
      </c>
      <c r="I50" s="12">
        <v>1.361</v>
      </c>
      <c r="J50" s="12">
        <v>1.2649999999999999</v>
      </c>
      <c r="K50" s="41" t="s">
        <v>733</v>
      </c>
      <c r="L50" s="9" t="str">
        <f t="shared" si="21"/>
        <v>Yes</v>
      </c>
    </row>
    <row r="51" spans="1:12" x14ac:dyDescent="0.25">
      <c r="A51" s="3" t="s">
        <v>179</v>
      </c>
      <c r="B51" s="33" t="s">
        <v>217</v>
      </c>
      <c r="C51" s="8">
        <v>3.1879758278999999</v>
      </c>
      <c r="D51" s="11" t="str">
        <f t="shared" si="18"/>
        <v>N/A</v>
      </c>
      <c r="E51" s="8">
        <v>3.0831679595999999</v>
      </c>
      <c r="F51" s="11" t="str">
        <f t="shared" si="19"/>
        <v>N/A</v>
      </c>
      <c r="G51" s="8">
        <v>2.4581263637999999</v>
      </c>
      <c r="H51" s="11" t="str">
        <f t="shared" si="20"/>
        <v>N/A</v>
      </c>
      <c r="I51" s="12">
        <v>-3.29</v>
      </c>
      <c r="J51" s="12">
        <v>-20.3</v>
      </c>
      <c r="K51" s="41" t="s">
        <v>733</v>
      </c>
      <c r="L51" s="9" t="str">
        <f t="shared" si="21"/>
        <v>No</v>
      </c>
    </row>
    <row r="52" spans="1:12" x14ac:dyDescent="0.25">
      <c r="A52" s="3" t="s">
        <v>180</v>
      </c>
      <c r="B52" s="33" t="s">
        <v>217</v>
      </c>
      <c r="C52" s="8">
        <v>3.1147497669000002</v>
      </c>
      <c r="D52" s="11" t="str">
        <f t="shared" si="18"/>
        <v>N/A</v>
      </c>
      <c r="E52" s="8">
        <v>2.9345119971</v>
      </c>
      <c r="F52" s="11" t="str">
        <f t="shared" si="19"/>
        <v>N/A</v>
      </c>
      <c r="G52" s="8">
        <v>2.4009045188</v>
      </c>
      <c r="H52" s="11" t="str">
        <f t="shared" si="20"/>
        <v>N/A</v>
      </c>
      <c r="I52" s="12">
        <v>-5.79</v>
      </c>
      <c r="J52" s="12">
        <v>-18.2</v>
      </c>
      <c r="K52" s="41" t="s">
        <v>733</v>
      </c>
      <c r="L52" s="9" t="str">
        <f t="shared" si="21"/>
        <v>No</v>
      </c>
    </row>
    <row r="53" spans="1:12" x14ac:dyDescent="0.25">
      <c r="A53" s="3" t="s">
        <v>950</v>
      </c>
      <c r="B53" s="33" t="s">
        <v>217</v>
      </c>
      <c r="C53" s="8">
        <v>2.7546587250000001</v>
      </c>
      <c r="D53" s="11" t="str">
        <f t="shared" si="18"/>
        <v>N/A</v>
      </c>
      <c r="E53" s="8">
        <v>2.6162727764999998</v>
      </c>
      <c r="F53" s="11" t="str">
        <f t="shared" si="19"/>
        <v>N/A</v>
      </c>
      <c r="G53" s="8">
        <v>2.339201445</v>
      </c>
      <c r="H53" s="11" t="str">
        <f t="shared" si="20"/>
        <v>N/A</v>
      </c>
      <c r="I53" s="12">
        <v>-5.0199999999999996</v>
      </c>
      <c r="J53" s="12">
        <v>-10.6</v>
      </c>
      <c r="K53" s="41" t="s">
        <v>733</v>
      </c>
      <c r="L53" s="9" t="str">
        <f t="shared" si="21"/>
        <v>No</v>
      </c>
    </row>
    <row r="54" spans="1:12" x14ac:dyDescent="0.25">
      <c r="A54" s="2" t="s">
        <v>212</v>
      </c>
      <c r="B54" s="33" t="s">
        <v>217</v>
      </c>
      <c r="C54" s="34" t="s">
        <v>217</v>
      </c>
      <c r="D54" s="9" t="str">
        <f t="shared" ref="D54:D57" si="22">IF($B54="N/A","N/A",IF(C54&lt;0,"No","Yes"))</f>
        <v>N/A</v>
      </c>
      <c r="E54" s="34">
        <v>173237</v>
      </c>
      <c r="F54" s="9" t="str">
        <f t="shared" ref="F54:F57" si="23">IF($B54="N/A","N/A",IF(E54&lt;0,"No","Yes"))</f>
        <v>N/A</v>
      </c>
      <c r="G54" s="34">
        <v>183054</v>
      </c>
      <c r="H54" s="9" t="str">
        <f t="shared" ref="H54:H57" si="24">IF($B54="N/A","N/A",IF(G54&lt;0,"No","Yes"))</f>
        <v>N/A</v>
      </c>
      <c r="I54" s="12" t="s">
        <v>217</v>
      </c>
      <c r="J54" s="12">
        <v>5.6669999999999998</v>
      </c>
      <c r="K54" s="41" t="s">
        <v>733</v>
      </c>
      <c r="L54" s="9" t="str">
        <f t="shared" si="21"/>
        <v>Yes</v>
      </c>
    </row>
    <row r="55" spans="1:12" x14ac:dyDescent="0.25">
      <c r="A55" s="2" t="s">
        <v>213</v>
      </c>
      <c r="B55" s="33" t="s">
        <v>217</v>
      </c>
      <c r="C55" s="34" t="s">
        <v>217</v>
      </c>
      <c r="D55" s="9" t="str">
        <f t="shared" si="22"/>
        <v>N/A</v>
      </c>
      <c r="E55" s="34">
        <v>6880</v>
      </c>
      <c r="F55" s="9" t="str">
        <f t="shared" si="23"/>
        <v>N/A</v>
      </c>
      <c r="G55" s="34">
        <v>8540</v>
      </c>
      <c r="H55" s="9" t="str">
        <f t="shared" si="24"/>
        <v>N/A</v>
      </c>
      <c r="I55" s="12" t="s">
        <v>217</v>
      </c>
      <c r="J55" s="12">
        <v>24.13</v>
      </c>
      <c r="K55" s="41" t="s">
        <v>733</v>
      </c>
      <c r="L55" s="9" t="str">
        <f t="shared" si="21"/>
        <v>No</v>
      </c>
    </row>
    <row r="56" spans="1:12" x14ac:dyDescent="0.25">
      <c r="A56" s="2" t="s">
        <v>214</v>
      </c>
      <c r="B56" s="33" t="s">
        <v>217</v>
      </c>
      <c r="C56" s="34" t="s">
        <v>217</v>
      </c>
      <c r="D56" s="9" t="str">
        <f t="shared" si="22"/>
        <v>N/A</v>
      </c>
      <c r="E56" s="34">
        <v>62427</v>
      </c>
      <c r="F56" s="9" t="str">
        <f t="shared" si="23"/>
        <v>N/A</v>
      </c>
      <c r="G56" s="34">
        <v>74144</v>
      </c>
      <c r="H56" s="9" t="str">
        <f t="shared" si="24"/>
        <v>N/A</v>
      </c>
      <c r="I56" s="12" t="s">
        <v>217</v>
      </c>
      <c r="J56" s="12">
        <v>18.77</v>
      </c>
      <c r="K56" s="41" t="s">
        <v>733</v>
      </c>
      <c r="L56" s="9" t="str">
        <f t="shared" si="21"/>
        <v>No</v>
      </c>
    </row>
    <row r="57" spans="1:12" x14ac:dyDescent="0.25">
      <c r="A57" s="2" t="s">
        <v>951</v>
      </c>
      <c r="B57" s="33" t="s">
        <v>217</v>
      </c>
      <c r="C57" s="34" t="s">
        <v>217</v>
      </c>
      <c r="D57" s="9" t="str">
        <f t="shared" si="22"/>
        <v>N/A</v>
      </c>
      <c r="E57" s="34">
        <v>15274</v>
      </c>
      <c r="F57" s="9" t="str">
        <f t="shared" si="23"/>
        <v>N/A</v>
      </c>
      <c r="G57" s="34">
        <v>12535</v>
      </c>
      <c r="H57" s="9" t="str">
        <f t="shared" si="24"/>
        <v>N/A</v>
      </c>
      <c r="I57" s="12" t="s">
        <v>217</v>
      </c>
      <c r="J57" s="12">
        <v>-17.899999999999999</v>
      </c>
      <c r="K57" s="41" t="s">
        <v>733</v>
      </c>
      <c r="L57" s="9" t="str">
        <f t="shared" si="21"/>
        <v>No</v>
      </c>
    </row>
    <row r="58" spans="1:12" x14ac:dyDescent="0.25">
      <c r="A58" s="2" t="s">
        <v>952</v>
      </c>
      <c r="B58" s="33" t="s">
        <v>217</v>
      </c>
      <c r="C58" s="8">
        <v>97.420479895</v>
      </c>
      <c r="D58" s="11" t="str">
        <f>IF($B58="N/A","N/A",IF(C58&gt;10,"No",IF(C58&lt;-10,"No","Yes")))</f>
        <v>N/A</v>
      </c>
      <c r="E58" s="8">
        <v>97.610319321999995</v>
      </c>
      <c r="F58" s="11" t="str">
        <f>IF($B58="N/A","N/A",IF(E58&gt;10,"No",IF(E58&lt;-10,"No","Yes")))</f>
        <v>N/A</v>
      </c>
      <c r="G58" s="8">
        <v>99.995863481000001</v>
      </c>
      <c r="H58" s="11" t="str">
        <f>IF($B58="N/A","N/A",IF(G58&gt;10,"No",IF(G58&lt;-10,"No","Yes")))</f>
        <v>N/A</v>
      </c>
      <c r="I58" s="12">
        <v>0.19489999999999999</v>
      </c>
      <c r="J58" s="12">
        <v>2.444</v>
      </c>
      <c r="K58" s="33" t="s">
        <v>217</v>
      </c>
      <c r="L58" s="9" t="str">
        <f t="shared" si="11"/>
        <v>N/A</v>
      </c>
    </row>
    <row r="59" spans="1:12" x14ac:dyDescent="0.25">
      <c r="A59" s="2" t="s">
        <v>1743</v>
      </c>
      <c r="B59" s="33" t="s">
        <v>217</v>
      </c>
      <c r="C59" s="8">
        <v>98.257672694999997</v>
      </c>
      <c r="D59" s="11" t="str">
        <f>IF($B59="N/A","N/A",IF(C59&gt;10,"No",IF(C59&lt;-10,"No","Yes")))</f>
        <v>N/A</v>
      </c>
      <c r="E59" s="8">
        <v>98.502615911999996</v>
      </c>
      <c r="F59" s="11" t="str">
        <f>IF($B59="N/A","N/A",IF(E59&gt;10,"No",IF(E59&lt;-10,"No","Yes")))</f>
        <v>N/A</v>
      </c>
      <c r="G59" s="8">
        <v>99.705962447000005</v>
      </c>
      <c r="H59" s="11" t="str">
        <f>IF($B59="N/A","N/A",IF(G59&gt;10,"No",IF(G59&lt;-10,"No","Yes")))</f>
        <v>N/A</v>
      </c>
      <c r="I59" s="12">
        <v>0.24929999999999999</v>
      </c>
      <c r="J59" s="12">
        <v>1.222</v>
      </c>
      <c r="K59" s="33" t="s">
        <v>217</v>
      </c>
      <c r="L59" s="9" t="str">
        <f t="shared" si="11"/>
        <v>N/A</v>
      </c>
    </row>
    <row r="60" spans="1:12" x14ac:dyDescent="0.25">
      <c r="A60" s="2" t="s">
        <v>181</v>
      </c>
      <c r="B60" s="33" t="s">
        <v>217</v>
      </c>
      <c r="C60" s="8">
        <v>54.640229794</v>
      </c>
      <c r="D60" s="11" t="str">
        <f t="shared" ref="D60:D61" si="25">IF($B60="N/A","N/A",IF(C60&gt;10,"No",IF(C60&lt;-10,"No","Yes")))</f>
        <v>N/A</v>
      </c>
      <c r="E60" s="8">
        <v>54.577304709000003</v>
      </c>
      <c r="F60" s="11" t="str">
        <f t="shared" ref="F60:F61" si="26">IF($B60="N/A","N/A",IF(E60&gt;10,"No",IF(E60&lt;-10,"No","Yes")))</f>
        <v>N/A</v>
      </c>
      <c r="G60" s="8">
        <v>56.430391004000001</v>
      </c>
      <c r="H60" s="11" t="str">
        <f t="shared" ref="H60:H61" si="27">IF($B60="N/A","N/A",IF(G60&gt;10,"No",IF(G60&lt;-10,"No","Yes")))</f>
        <v>N/A</v>
      </c>
      <c r="I60" s="12">
        <v>-0.115</v>
      </c>
      <c r="J60" s="12">
        <v>3.395</v>
      </c>
      <c r="K60" s="41" t="s">
        <v>733</v>
      </c>
      <c r="L60" s="9" t="str">
        <f>IF(J60="Div by 0", "N/A", IF(OR(J60="N/A",K60="N/A"),"N/A", IF(J60&gt;VALUE(MID(K60,1,2)), "No", IF(J60&lt;-1*VALUE(MID(K60,1,2)), "No", "Yes"))))</f>
        <v>Yes</v>
      </c>
    </row>
    <row r="61" spans="1:12" x14ac:dyDescent="0.25">
      <c r="A61" s="6" t="s">
        <v>182</v>
      </c>
      <c r="B61" s="33" t="s">
        <v>217</v>
      </c>
      <c r="C61" s="8">
        <v>43.617442900999997</v>
      </c>
      <c r="D61" s="11" t="str">
        <f t="shared" si="25"/>
        <v>N/A</v>
      </c>
      <c r="E61" s="8">
        <v>43.925311203</v>
      </c>
      <c r="F61" s="11" t="str">
        <f t="shared" si="26"/>
        <v>N/A</v>
      </c>
      <c r="G61" s="8">
        <v>43.275571442999997</v>
      </c>
      <c r="H61" s="11" t="str">
        <f t="shared" si="27"/>
        <v>N/A</v>
      </c>
      <c r="I61" s="12">
        <v>0.70579999999999998</v>
      </c>
      <c r="J61" s="12">
        <v>-1.48</v>
      </c>
      <c r="K61" s="41" t="s">
        <v>733</v>
      </c>
      <c r="L61" s="9" t="str">
        <f>IF(J61="Div by 0", "N/A", IF(OR(J61="N/A",K61="N/A"),"N/A", IF(J61&gt;VALUE(MID(K61,1,2)), "No", IF(J61&lt;-1*VALUE(MID(K61,1,2)), "No", "Yes"))))</f>
        <v>Yes</v>
      </c>
    </row>
    <row r="62" spans="1:12" x14ac:dyDescent="0.25">
      <c r="A62" s="7" t="s">
        <v>682</v>
      </c>
      <c r="B62" s="33" t="s">
        <v>286</v>
      </c>
      <c r="C62" s="8">
        <v>57.628909950999997</v>
      </c>
      <c r="D62" s="11" t="str">
        <f>IF($B62="N/A","N/A",IF(C62&gt;70,"No",IF(C62&lt;40,"No","Yes")))</f>
        <v>Yes</v>
      </c>
      <c r="E62" s="8">
        <v>59.596608334999999</v>
      </c>
      <c r="F62" s="11" t="str">
        <f>IF($B62="N/A","N/A",IF(E62&gt;70,"No",IF(E62&lt;40,"No","Yes")))</f>
        <v>Yes</v>
      </c>
      <c r="G62" s="8">
        <v>58.378346702000002</v>
      </c>
      <c r="H62" s="11" t="str">
        <f>IF($B62="N/A","N/A",IF(G62&gt;70,"No",IF(G62&lt;40,"No","Yes")))</f>
        <v>Yes</v>
      </c>
      <c r="I62" s="12">
        <v>3.4140000000000001</v>
      </c>
      <c r="J62" s="12">
        <v>-2.04</v>
      </c>
      <c r="K62" s="41" t="s">
        <v>733</v>
      </c>
      <c r="L62" s="9" t="str">
        <f t="shared" si="11"/>
        <v>Yes</v>
      </c>
    </row>
    <row r="63" spans="1:12" x14ac:dyDescent="0.25">
      <c r="A63" s="2" t="s">
        <v>683</v>
      </c>
      <c r="B63" s="33" t="s">
        <v>217</v>
      </c>
      <c r="C63" s="8">
        <v>71.125121652000004</v>
      </c>
      <c r="D63" s="11" t="str">
        <f>IF($B63="N/A","N/A",IF(C63&gt;10,"No",IF(C63&lt;-10,"No","Yes")))</f>
        <v>N/A</v>
      </c>
      <c r="E63" s="8">
        <v>71.26783288</v>
      </c>
      <c r="F63" s="11" t="str">
        <f>IF($B63="N/A","N/A",IF(E63&gt;10,"No",IF(E63&lt;-10,"No","Yes")))</f>
        <v>N/A</v>
      </c>
      <c r="G63" s="8">
        <v>47.736727416999997</v>
      </c>
      <c r="H63" s="11" t="str">
        <f>IF($B63="N/A","N/A",IF(G63&gt;10,"No",IF(G63&lt;-10,"No","Yes")))</f>
        <v>N/A</v>
      </c>
      <c r="I63" s="12">
        <v>0.2006</v>
      </c>
      <c r="J63" s="12">
        <v>-33</v>
      </c>
      <c r="K63" s="33" t="s">
        <v>217</v>
      </c>
      <c r="L63" s="9" t="str">
        <f t="shared" si="11"/>
        <v>N/A</v>
      </c>
    </row>
    <row r="64" spans="1:12" x14ac:dyDescent="0.25">
      <c r="A64" s="2" t="s">
        <v>684</v>
      </c>
      <c r="B64" s="33" t="s">
        <v>217</v>
      </c>
      <c r="C64" s="8">
        <v>78.244872181999995</v>
      </c>
      <c r="D64" s="11" t="str">
        <f t="shared" ref="D64:D70" si="28">IF($B64="N/A","N/A",IF(C64&gt;10,"No",IF(C64&lt;-10,"No","Yes")))</f>
        <v>N/A</v>
      </c>
      <c r="E64" s="8">
        <v>77.830535151999996</v>
      </c>
      <c r="F64" s="11" t="str">
        <f t="shared" ref="F64:F70" si="29">IF($B64="N/A","N/A",IF(E64&gt;10,"No",IF(E64&lt;-10,"No","Yes")))</f>
        <v>N/A</v>
      </c>
      <c r="G64" s="8">
        <v>75.254994416000002</v>
      </c>
      <c r="H64" s="11" t="str">
        <f t="shared" ref="H64:H70" si="30">IF($B64="N/A","N/A",IF(G64&gt;10,"No",IF(G64&lt;-10,"No","Yes")))</f>
        <v>N/A</v>
      </c>
      <c r="I64" s="12">
        <v>-0.53</v>
      </c>
      <c r="J64" s="12">
        <v>-3.31</v>
      </c>
      <c r="K64" s="33" t="s">
        <v>217</v>
      </c>
      <c r="L64" s="9" t="str">
        <f t="shared" si="11"/>
        <v>N/A</v>
      </c>
    </row>
    <row r="65" spans="1:12" x14ac:dyDescent="0.25">
      <c r="A65" s="2" t="s">
        <v>427</v>
      </c>
      <c r="B65" s="33" t="s">
        <v>217</v>
      </c>
      <c r="C65" s="8">
        <v>60.532387415000002</v>
      </c>
      <c r="D65" s="11" t="str">
        <f t="shared" si="28"/>
        <v>N/A</v>
      </c>
      <c r="E65" s="8">
        <v>63.664407572000002</v>
      </c>
      <c r="F65" s="11" t="str">
        <f t="shared" si="29"/>
        <v>N/A</v>
      </c>
      <c r="G65" s="8">
        <v>64.725791082000001</v>
      </c>
      <c r="H65" s="11" t="str">
        <f t="shared" si="30"/>
        <v>N/A</v>
      </c>
      <c r="I65" s="12">
        <v>5.1740000000000004</v>
      </c>
      <c r="J65" s="12">
        <v>1.667</v>
      </c>
      <c r="K65" s="33" t="s">
        <v>217</v>
      </c>
      <c r="L65" s="9" t="str">
        <f t="shared" si="11"/>
        <v>N/A</v>
      </c>
    </row>
    <row r="66" spans="1:12" x14ac:dyDescent="0.25">
      <c r="A66" s="2" t="s">
        <v>685</v>
      </c>
      <c r="B66" s="33" t="s">
        <v>217</v>
      </c>
      <c r="C66" s="8">
        <v>21.621747972000001</v>
      </c>
      <c r="D66" s="11" t="str">
        <f t="shared" si="28"/>
        <v>N/A</v>
      </c>
      <c r="E66" s="8">
        <v>22.000090257</v>
      </c>
      <c r="F66" s="11" t="str">
        <f t="shared" si="29"/>
        <v>N/A</v>
      </c>
      <c r="G66" s="8">
        <v>23.831199217000002</v>
      </c>
      <c r="H66" s="11" t="str">
        <f t="shared" si="30"/>
        <v>N/A</v>
      </c>
      <c r="I66" s="12">
        <v>1.75</v>
      </c>
      <c r="J66" s="12">
        <v>8.3230000000000004</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1.4799968294000001</v>
      </c>
      <c r="D68" s="11" t="str">
        <f t="shared" si="28"/>
        <v>N/A</v>
      </c>
      <c r="E68" s="8">
        <v>1.3703770521</v>
      </c>
      <c r="F68" s="11" t="str">
        <f t="shared" si="29"/>
        <v>N/A</v>
      </c>
      <c r="G68" s="8">
        <v>1.2788737638000001</v>
      </c>
      <c r="H68" s="11" t="str">
        <f t="shared" si="30"/>
        <v>N/A</v>
      </c>
      <c r="I68" s="12">
        <v>-7.41</v>
      </c>
      <c r="J68" s="12">
        <v>-6.68</v>
      </c>
      <c r="K68" s="33" t="s">
        <v>217</v>
      </c>
      <c r="L68" s="9" t="str">
        <f t="shared" si="11"/>
        <v>N/A</v>
      </c>
    </row>
    <row r="69" spans="1:12" x14ac:dyDescent="0.25">
      <c r="A69" s="3" t="s">
        <v>151</v>
      </c>
      <c r="B69" s="33" t="s">
        <v>217</v>
      </c>
      <c r="C69" s="8">
        <v>1.5184971295</v>
      </c>
      <c r="D69" s="11" t="str">
        <f t="shared" si="28"/>
        <v>N/A</v>
      </c>
      <c r="E69" s="8">
        <v>1.4201695833000001</v>
      </c>
      <c r="F69" s="11" t="str">
        <f t="shared" si="29"/>
        <v>N/A</v>
      </c>
      <c r="G69" s="8">
        <v>1.3185154034</v>
      </c>
      <c r="H69" s="11" t="str">
        <f t="shared" si="30"/>
        <v>N/A</v>
      </c>
      <c r="I69" s="12">
        <v>-6.48</v>
      </c>
      <c r="J69" s="12">
        <v>-7.16</v>
      </c>
      <c r="K69" s="33" t="s">
        <v>217</v>
      </c>
      <c r="L69" s="9" t="str">
        <f t="shared" si="11"/>
        <v>N/A</v>
      </c>
    </row>
    <row r="70" spans="1:12" x14ac:dyDescent="0.25">
      <c r="A70" s="3" t="s">
        <v>152</v>
      </c>
      <c r="B70" s="33" t="s">
        <v>217</v>
      </c>
      <c r="C70" s="8">
        <v>1.5939879138999999</v>
      </c>
      <c r="D70" s="11" t="str">
        <f t="shared" si="28"/>
        <v>N/A</v>
      </c>
      <c r="E70" s="8">
        <v>1.4760959768999999</v>
      </c>
      <c r="F70" s="11" t="str">
        <f t="shared" si="29"/>
        <v>N/A</v>
      </c>
      <c r="G70" s="8">
        <v>1.3788396375</v>
      </c>
      <c r="H70" s="11" t="str">
        <f t="shared" si="30"/>
        <v>N/A</v>
      </c>
      <c r="I70" s="12">
        <v>-7.4</v>
      </c>
      <c r="J70" s="12">
        <v>-6.59</v>
      </c>
      <c r="K70" s="33" t="s">
        <v>217</v>
      </c>
      <c r="L70" s="9" t="str">
        <f t="shared" si="11"/>
        <v>N/A</v>
      </c>
    </row>
    <row r="71" spans="1:12" x14ac:dyDescent="0.25">
      <c r="A71" s="2" t="s">
        <v>953</v>
      </c>
      <c r="B71" s="41" t="s">
        <v>217</v>
      </c>
      <c r="C71" s="1">
        <v>663</v>
      </c>
      <c r="D71" s="11" t="str">
        <f>IF($B71="N/A","N/A",IF(C71&gt;10,"No",IF(C71&lt;-10,"No","Yes")))</f>
        <v>N/A</v>
      </c>
      <c r="E71" s="1">
        <v>598</v>
      </c>
      <c r="F71" s="11" t="str">
        <f>IF($B71="N/A","N/A",IF(E71&gt;10,"No",IF(E71&lt;-10,"No","Yes")))</f>
        <v>N/A</v>
      </c>
      <c r="G71" s="1">
        <v>613</v>
      </c>
      <c r="H71" s="11" t="str">
        <f>IF($B71="N/A","N/A",IF(G71&gt;10,"No",IF(G71&lt;-10,"No","Yes")))</f>
        <v>N/A</v>
      </c>
      <c r="I71" s="12">
        <v>-9.8000000000000007</v>
      </c>
      <c r="J71" s="12">
        <v>2.508</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100</v>
      </c>
      <c r="J72" s="12">
        <v>0</v>
      </c>
      <c r="K72" s="33" t="s">
        <v>217</v>
      </c>
      <c r="L72" s="9" t="str">
        <f t="shared" si="11"/>
        <v>N/A</v>
      </c>
    </row>
    <row r="73" spans="1:12" x14ac:dyDescent="0.25">
      <c r="A73" s="3" t="s">
        <v>206</v>
      </c>
      <c r="B73" s="41" t="s">
        <v>221</v>
      </c>
      <c r="C73" s="1">
        <v>11</v>
      </c>
      <c r="D73" s="11" t="str">
        <f t="shared" si="31"/>
        <v>No</v>
      </c>
      <c r="E73" s="1">
        <v>25</v>
      </c>
      <c r="F73" s="11" t="str">
        <f t="shared" si="32"/>
        <v>No</v>
      </c>
      <c r="G73" s="1">
        <v>21</v>
      </c>
      <c r="H73" s="11" t="str">
        <f t="shared" si="33"/>
        <v>No</v>
      </c>
      <c r="I73" s="12">
        <v>127.3</v>
      </c>
      <c r="J73" s="12">
        <v>-16</v>
      </c>
      <c r="K73" s="33" t="s">
        <v>217</v>
      </c>
      <c r="L73" s="9" t="str">
        <f t="shared" si="11"/>
        <v>N/A</v>
      </c>
    </row>
    <row r="74" spans="1:12" x14ac:dyDescent="0.25">
      <c r="A74" s="3" t="s">
        <v>207</v>
      </c>
      <c r="B74" s="56" t="s">
        <v>217</v>
      </c>
      <c r="C74" s="13">
        <v>81.818181817999999</v>
      </c>
      <c r="D74" s="11" t="str">
        <f>IF($B74="N/A","N/A",IF(C74&gt;10,"No",IF(C74&lt;-10,"No","Yes")))</f>
        <v>N/A</v>
      </c>
      <c r="E74" s="13">
        <v>84</v>
      </c>
      <c r="F74" s="11" t="str">
        <f>IF($B74="N/A","N/A",IF(E74&gt;10,"No",IF(E74&lt;-10,"No","Yes")))</f>
        <v>N/A</v>
      </c>
      <c r="G74" s="13">
        <v>71.428571429000002</v>
      </c>
      <c r="H74" s="11" t="str">
        <f>IF($B74="N/A","N/A",IF(G74&gt;10,"No",IF(G74&lt;-10,"No","Yes")))</f>
        <v>N/A</v>
      </c>
      <c r="I74" s="12">
        <v>2.6669999999999998</v>
      </c>
      <c r="J74" s="12">
        <v>-15</v>
      </c>
      <c r="K74" s="56" t="s">
        <v>217</v>
      </c>
      <c r="L74" s="9" t="str">
        <f t="shared" si="11"/>
        <v>N/A</v>
      </c>
    </row>
    <row r="75" spans="1:12" x14ac:dyDescent="0.25">
      <c r="A75" s="2" t="s">
        <v>65</v>
      </c>
      <c r="B75" s="41" t="s">
        <v>217</v>
      </c>
      <c r="C75" s="1">
        <v>42225</v>
      </c>
      <c r="D75" s="11" t="str">
        <f>IF($B75="N/A","N/A",IF(C75&gt;10,"No",IF(C75&lt;-10,"No","Yes")))</f>
        <v>N/A</v>
      </c>
      <c r="E75" s="1">
        <v>42740</v>
      </c>
      <c r="F75" s="11" t="str">
        <f>IF($B75="N/A","N/A",IF(E75&gt;10,"No",IF(E75&lt;-10,"No","Yes")))</f>
        <v>N/A</v>
      </c>
      <c r="G75" s="1">
        <v>40413</v>
      </c>
      <c r="H75" s="11" t="str">
        <f>IF($B75="N/A","N/A",IF(G75&gt;10,"No",IF(G75&lt;-10,"No","Yes")))</f>
        <v>N/A</v>
      </c>
      <c r="I75" s="12">
        <v>1.22</v>
      </c>
      <c r="J75" s="12">
        <v>-5.44</v>
      </c>
      <c r="K75" s="41" t="s">
        <v>733</v>
      </c>
      <c r="L75" s="9" t="str">
        <f t="shared" ref="L75:L107" si="34">IF(J75="Div by 0", "N/A", IF(K75="N/A","N/A", IF(J75&gt;VALUE(MID(K75,1,2)), "No", IF(J75&lt;-1*VALUE(MID(K75,1,2)), "No", "Yes"))))</f>
        <v>Yes</v>
      </c>
    </row>
    <row r="76" spans="1:12" x14ac:dyDescent="0.25">
      <c r="A76" s="4" t="s">
        <v>66</v>
      </c>
      <c r="B76" s="41" t="s">
        <v>217</v>
      </c>
      <c r="C76" s="1">
        <v>37006.660000000003</v>
      </c>
      <c r="D76" s="11" t="str">
        <f>IF($B76="N/A","N/A",IF(C76&gt;10,"No",IF(C76&lt;-10,"No","Yes")))</f>
        <v>N/A</v>
      </c>
      <c r="E76" s="1">
        <v>37563.54</v>
      </c>
      <c r="F76" s="11" t="str">
        <f>IF($B76="N/A","N/A",IF(E76&gt;10,"No",IF(E76&lt;-10,"No","Yes")))</f>
        <v>N/A</v>
      </c>
      <c r="G76" s="1">
        <v>32345.15</v>
      </c>
      <c r="H76" s="11" t="str">
        <f>IF($B76="N/A","N/A",IF(G76&gt;10,"No",IF(G76&lt;-10,"No","Yes")))</f>
        <v>N/A</v>
      </c>
      <c r="I76" s="12">
        <v>1.5049999999999999</v>
      </c>
      <c r="J76" s="12">
        <v>-13.9</v>
      </c>
      <c r="K76" s="41" t="s">
        <v>734</v>
      </c>
      <c r="L76" s="9" t="str">
        <f t="shared" si="34"/>
        <v>Yes</v>
      </c>
    </row>
    <row r="77" spans="1:12" x14ac:dyDescent="0.25">
      <c r="A77" s="3" t="s">
        <v>67</v>
      </c>
      <c r="B77" s="33" t="s">
        <v>287</v>
      </c>
      <c r="C77" s="8">
        <v>94.186531088999999</v>
      </c>
      <c r="D77" s="11" t="str">
        <f>IF($B77="N/A","N/A",IF(C77&gt;=90,"Yes","No"))</f>
        <v>Yes</v>
      </c>
      <c r="E77" s="8">
        <v>94.186969786000006</v>
      </c>
      <c r="F77" s="11" t="str">
        <f>IF($B77="N/A","N/A",IF(E77&gt;=90,"Yes","No"))</f>
        <v>Yes</v>
      </c>
      <c r="G77" s="8">
        <v>92.893401014999995</v>
      </c>
      <c r="H77" s="11" t="str">
        <f>IF($B77="N/A","N/A",IF(G77&gt;=90,"Yes","No"))</f>
        <v>Yes</v>
      </c>
      <c r="I77" s="12">
        <v>5.0000000000000001E-4</v>
      </c>
      <c r="J77" s="12">
        <v>-1.37</v>
      </c>
      <c r="K77" s="41" t="s">
        <v>733</v>
      </c>
      <c r="L77" s="9" t="str">
        <f t="shared" si="34"/>
        <v>Yes</v>
      </c>
    </row>
    <row r="78" spans="1:12" x14ac:dyDescent="0.25">
      <c r="A78" s="2" t="s">
        <v>954</v>
      </c>
      <c r="B78" s="33" t="s">
        <v>287</v>
      </c>
      <c r="C78" s="8">
        <v>94.516142681999995</v>
      </c>
      <c r="D78" s="11" t="str">
        <f>IF($B78="N/A","N/A",IF(C78&gt;=90,"Yes","No"))</f>
        <v>Yes</v>
      </c>
      <c r="E78" s="8">
        <v>94.429347825999997</v>
      </c>
      <c r="F78" s="11" t="str">
        <f>IF($B78="N/A","N/A",IF(E78&gt;=90,"Yes","No"))</f>
        <v>Yes</v>
      </c>
      <c r="G78" s="8">
        <v>93.348851030000006</v>
      </c>
      <c r="H78" s="11" t="str">
        <f>IF($B78="N/A","N/A",IF(G78&gt;=90,"Yes","No"))</f>
        <v>Yes</v>
      </c>
      <c r="I78" s="12">
        <v>-9.1999999999999998E-2</v>
      </c>
      <c r="J78" s="12">
        <v>-1.1399999999999999</v>
      </c>
      <c r="K78" s="41" t="s">
        <v>733</v>
      </c>
      <c r="L78" s="9" t="str">
        <f t="shared" si="34"/>
        <v>Yes</v>
      </c>
    </row>
    <row r="79" spans="1:12" x14ac:dyDescent="0.25">
      <c r="A79" s="6" t="s">
        <v>955</v>
      </c>
      <c r="B79" s="41" t="s">
        <v>288</v>
      </c>
      <c r="C79" s="13">
        <v>54.087152310999997</v>
      </c>
      <c r="D79" s="11" t="str">
        <f>IF($B79="N/A","N/A",IF(C79&gt;55,"No",IF(C79&lt;30,"No","Yes")))</f>
        <v>Yes</v>
      </c>
      <c r="E79" s="13">
        <v>53.323714586000001</v>
      </c>
      <c r="F79" s="11" t="str">
        <f>IF($B79="N/A","N/A",IF(E79&gt;55,"No",IF(E79&lt;30,"No","Yes")))</f>
        <v>Yes</v>
      </c>
      <c r="G79" s="13">
        <v>53.058692145000002</v>
      </c>
      <c r="H79" s="11" t="str">
        <f>IF($B79="N/A","N/A",IF(G79&gt;55,"No",IF(G79&lt;30,"No","Yes")))</f>
        <v>Yes</v>
      </c>
      <c r="I79" s="12">
        <v>-1.41</v>
      </c>
      <c r="J79" s="12">
        <v>-0.497</v>
      </c>
      <c r="K79" s="41" t="s">
        <v>733</v>
      </c>
      <c r="L79" s="9" t="str">
        <f t="shared" si="34"/>
        <v>Yes</v>
      </c>
    </row>
    <row r="80" spans="1:12" ht="25" x14ac:dyDescent="0.25">
      <c r="A80" s="2" t="s">
        <v>956</v>
      </c>
      <c r="B80" s="41" t="s">
        <v>282</v>
      </c>
      <c r="C80" s="13">
        <v>1.1391355832000001</v>
      </c>
      <c r="D80" s="11" t="str">
        <f>IF($B80="N/A","N/A",IF(C80&gt;=5,"No",IF(C80&lt;0,"No","Yes")))</f>
        <v>Yes</v>
      </c>
      <c r="E80" s="13">
        <v>1.3172671970000001</v>
      </c>
      <c r="F80" s="11" t="str">
        <f>IF($B80="N/A","N/A",IF(E80&gt;=5,"No",IF(E80&lt;0,"No","Yes")))</f>
        <v>Yes</v>
      </c>
      <c r="G80" s="13">
        <v>1.5415831539</v>
      </c>
      <c r="H80" s="11" t="str">
        <f>IF($B80="N/A","N/A",IF(G80&gt;=5,"No",IF(G80&lt;0,"No","Yes")))</f>
        <v>Yes</v>
      </c>
      <c r="I80" s="12">
        <v>15.64</v>
      </c>
      <c r="J80" s="12">
        <v>17.03</v>
      </c>
      <c r="K80" s="41" t="s">
        <v>217</v>
      </c>
      <c r="L80" s="9" t="str">
        <f t="shared" si="34"/>
        <v>N/A</v>
      </c>
    </row>
    <row r="81" spans="1:12" ht="25" x14ac:dyDescent="0.25">
      <c r="A81" s="2" t="s">
        <v>957</v>
      </c>
      <c r="B81" s="41" t="s">
        <v>217</v>
      </c>
      <c r="C81" s="13">
        <v>0</v>
      </c>
      <c r="D81" s="41" t="s">
        <v>217</v>
      </c>
      <c r="E81" s="13">
        <v>0</v>
      </c>
      <c r="F81" s="41" t="s">
        <v>217</v>
      </c>
      <c r="G81" s="13">
        <v>0</v>
      </c>
      <c r="H81" s="41" t="s">
        <v>217</v>
      </c>
      <c r="I81" s="12" t="s">
        <v>1742</v>
      </c>
      <c r="J81" s="12" t="s">
        <v>1742</v>
      </c>
      <c r="K81" s="41" t="s">
        <v>217</v>
      </c>
      <c r="L81" s="9" t="str">
        <f t="shared" si="34"/>
        <v>N/A</v>
      </c>
    </row>
    <row r="82" spans="1:12" ht="25" x14ac:dyDescent="0.25">
      <c r="A82" s="2" t="s">
        <v>958</v>
      </c>
      <c r="B82" s="41" t="s">
        <v>217</v>
      </c>
      <c r="C82" s="13">
        <v>60.449970397000001</v>
      </c>
      <c r="D82" s="41" t="s">
        <v>217</v>
      </c>
      <c r="E82" s="13">
        <v>56.948993917000003</v>
      </c>
      <c r="F82" s="41" t="s">
        <v>217</v>
      </c>
      <c r="G82" s="13">
        <v>36.634251355000004</v>
      </c>
      <c r="H82" s="41" t="s">
        <v>217</v>
      </c>
      <c r="I82" s="12">
        <v>-5.79</v>
      </c>
      <c r="J82" s="12">
        <v>-35.700000000000003</v>
      </c>
      <c r="K82" s="41" t="s">
        <v>217</v>
      </c>
      <c r="L82" s="9" t="str">
        <f t="shared" si="34"/>
        <v>N/A</v>
      </c>
    </row>
    <row r="83" spans="1:12" ht="25" x14ac:dyDescent="0.25">
      <c r="A83" s="2" t="s">
        <v>959</v>
      </c>
      <c r="B83" s="41" t="s">
        <v>217</v>
      </c>
      <c r="C83" s="13">
        <v>3.7442273534999999</v>
      </c>
      <c r="D83" s="41" t="s">
        <v>217</v>
      </c>
      <c r="E83" s="13">
        <v>3.3879270005</v>
      </c>
      <c r="F83" s="41" t="s">
        <v>217</v>
      </c>
      <c r="G83" s="13">
        <v>1.3782693688000001</v>
      </c>
      <c r="H83" s="41" t="s">
        <v>217</v>
      </c>
      <c r="I83" s="12">
        <v>-9.52</v>
      </c>
      <c r="J83" s="12">
        <v>-59.3</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5.6980461811999996</v>
      </c>
      <c r="D86" s="41" t="s">
        <v>217</v>
      </c>
      <c r="E86" s="13">
        <v>6.5910154421999998</v>
      </c>
      <c r="F86" s="41" t="s">
        <v>217</v>
      </c>
      <c r="G86" s="13">
        <v>3.3899982678999998</v>
      </c>
      <c r="H86" s="41" t="s">
        <v>217</v>
      </c>
      <c r="I86" s="12">
        <v>15.67</v>
      </c>
      <c r="J86" s="12">
        <v>-48.6</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28.968620484999999</v>
      </c>
      <c r="D88" s="41" t="s">
        <v>217</v>
      </c>
      <c r="E88" s="13">
        <v>31.754796444</v>
      </c>
      <c r="F88" s="41" t="s">
        <v>217</v>
      </c>
      <c r="G88" s="13">
        <v>57.055897854999998</v>
      </c>
      <c r="H88" s="41" t="s">
        <v>217</v>
      </c>
      <c r="I88" s="12">
        <v>9.6180000000000003</v>
      </c>
      <c r="J88" s="12">
        <v>79.680000000000007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90.557726465000002</v>
      </c>
      <c r="D91" s="41" t="s">
        <v>217</v>
      </c>
      <c r="E91" s="13">
        <v>90.021057557000006</v>
      </c>
      <c r="F91" s="41" t="s">
        <v>217</v>
      </c>
      <c r="G91" s="13">
        <v>95.231732363000006</v>
      </c>
      <c r="H91" s="41" t="s">
        <v>217</v>
      </c>
      <c r="I91" s="12">
        <v>-0.59299999999999997</v>
      </c>
      <c r="J91" s="12">
        <v>5.7880000000000003</v>
      </c>
      <c r="K91" s="41" t="s">
        <v>217</v>
      </c>
      <c r="L91" s="9" t="str">
        <f t="shared" si="34"/>
        <v>N/A</v>
      </c>
    </row>
    <row r="92" spans="1:12" x14ac:dyDescent="0.25">
      <c r="A92" s="2" t="s">
        <v>968</v>
      </c>
      <c r="B92" s="41" t="s">
        <v>217</v>
      </c>
      <c r="C92" s="13">
        <v>9.4422735346</v>
      </c>
      <c r="D92" s="41" t="s">
        <v>217</v>
      </c>
      <c r="E92" s="13">
        <v>9.9789424426999993</v>
      </c>
      <c r="F92" s="41" t="s">
        <v>217</v>
      </c>
      <c r="G92" s="13">
        <v>4.7682676367000001</v>
      </c>
      <c r="H92" s="41" t="s">
        <v>217</v>
      </c>
      <c r="I92" s="12">
        <v>5.6840000000000002</v>
      </c>
      <c r="J92" s="12">
        <v>-52.2</v>
      </c>
      <c r="K92" s="41" t="s">
        <v>217</v>
      </c>
      <c r="L92" s="9" t="str">
        <f t="shared" si="34"/>
        <v>N/A</v>
      </c>
    </row>
    <row r="93" spans="1:12" x14ac:dyDescent="0.25">
      <c r="A93" s="6" t="s">
        <v>68</v>
      </c>
      <c r="B93" s="41" t="s">
        <v>217</v>
      </c>
      <c r="C93" s="1">
        <v>153</v>
      </c>
      <c r="D93" s="11" t="str">
        <f>IF($B93="N/A","N/A",IF(C93&gt;10,"No",IF(C93&lt;-10,"No","Yes")))</f>
        <v>N/A</v>
      </c>
      <c r="E93" s="1">
        <v>144</v>
      </c>
      <c r="F93" s="11" t="str">
        <f>IF($B93="N/A","N/A",IF(E93&gt;10,"No",IF(E93&lt;-10,"No","Yes")))</f>
        <v>N/A</v>
      </c>
      <c r="G93" s="1">
        <v>139</v>
      </c>
      <c r="H93" s="11" t="str">
        <f>IF($B93="N/A","N/A",IF(G93&gt;10,"No",IF(G93&lt;-10,"No","Yes")))</f>
        <v>N/A</v>
      </c>
      <c r="I93" s="12">
        <v>-5.88</v>
      </c>
      <c r="J93" s="12">
        <v>-3.47</v>
      </c>
      <c r="K93" s="41" t="s">
        <v>733</v>
      </c>
      <c r="L93" s="9" t="str">
        <f t="shared" si="34"/>
        <v>Yes</v>
      </c>
    </row>
    <row r="94" spans="1:12" x14ac:dyDescent="0.25">
      <c r="A94" s="2" t="s">
        <v>109</v>
      </c>
      <c r="B94" s="41" t="s">
        <v>217</v>
      </c>
      <c r="C94" s="13">
        <v>0.65359477119999998</v>
      </c>
      <c r="D94" s="11" t="str">
        <f>IF($B94="N/A","N/A",IF(C94&gt;10,"No",IF(C94&lt;-10,"No","Yes")))</f>
        <v>N/A</v>
      </c>
      <c r="E94" s="13">
        <v>0</v>
      </c>
      <c r="F94" s="11" t="str">
        <f>IF($B94="N/A","N/A",IF(E94&gt;10,"No",IF(E94&lt;-10,"No","Yes")))</f>
        <v>N/A</v>
      </c>
      <c r="G94" s="13">
        <v>0</v>
      </c>
      <c r="H94" s="11" t="str">
        <f>IF($B94="N/A","N/A",IF(G94&gt;10,"No",IF(G94&lt;-10,"No","Yes")))</f>
        <v>N/A</v>
      </c>
      <c r="I94" s="12">
        <v>-100</v>
      </c>
      <c r="J94" s="12" t="s">
        <v>1742</v>
      </c>
      <c r="K94" s="41" t="s">
        <v>733</v>
      </c>
      <c r="L94" s="9" t="str">
        <f t="shared" si="34"/>
        <v>N/A</v>
      </c>
    </row>
    <row r="95" spans="1:12" x14ac:dyDescent="0.25">
      <c r="A95" s="2" t="s">
        <v>110</v>
      </c>
      <c r="B95" s="41" t="s">
        <v>217</v>
      </c>
      <c r="C95" s="13">
        <v>0.65359477119999998</v>
      </c>
      <c r="D95" s="11" t="str">
        <f>IF($B95="N/A","N/A",IF(C95&gt;10,"No",IF(C95&lt;-10,"No","Yes")))</f>
        <v>N/A</v>
      </c>
      <c r="E95" s="13">
        <v>0.69444444439999997</v>
      </c>
      <c r="F95" s="11" t="str">
        <f>IF($B95="N/A","N/A",IF(E95&gt;10,"No",IF(E95&lt;-10,"No","Yes")))</f>
        <v>N/A</v>
      </c>
      <c r="G95" s="13">
        <v>1.4388489208999999</v>
      </c>
      <c r="H95" s="11" t="str">
        <f>IF($B95="N/A","N/A",IF(G95&gt;10,"No",IF(G95&lt;-10,"No","Yes")))</f>
        <v>N/A</v>
      </c>
      <c r="I95" s="12">
        <v>6.25</v>
      </c>
      <c r="J95" s="12">
        <v>107.2</v>
      </c>
      <c r="K95" s="41" t="s">
        <v>733</v>
      </c>
      <c r="L95" s="9" t="str">
        <f t="shared" si="34"/>
        <v>No</v>
      </c>
    </row>
    <row r="96" spans="1:12" x14ac:dyDescent="0.25">
      <c r="A96" s="4" t="s">
        <v>7</v>
      </c>
      <c r="B96" s="41" t="s">
        <v>217</v>
      </c>
      <c r="C96" s="13">
        <v>0.83599763169999997</v>
      </c>
      <c r="D96" s="11" t="str">
        <f>IF($B96="N/A","N/A",IF(C96&gt;10,"No",IF(C96&lt;-10,"No","Yes")))</f>
        <v>N/A</v>
      </c>
      <c r="E96" s="13">
        <v>0.95694899389999999</v>
      </c>
      <c r="F96" s="11" t="str">
        <f>IF($B96="N/A","N/A",IF(E96&gt;10,"No",IF(E96&lt;-10,"No","Yes")))</f>
        <v>N/A</v>
      </c>
      <c r="G96" s="13">
        <v>0.9774082597</v>
      </c>
      <c r="H96" s="11" t="str">
        <f>IF($B96="N/A","N/A",IF(G96&gt;10,"No",IF(G96&lt;-10,"No","Yes")))</f>
        <v>N/A</v>
      </c>
      <c r="I96" s="12">
        <v>14.47</v>
      </c>
      <c r="J96" s="12">
        <v>2.1379999999999999</v>
      </c>
      <c r="K96" s="41" t="s">
        <v>734</v>
      </c>
      <c r="L96" s="9" t="str">
        <f t="shared" si="34"/>
        <v>Yes</v>
      </c>
    </row>
    <row r="97" spans="1:12" x14ac:dyDescent="0.25">
      <c r="A97" s="4" t="s">
        <v>184</v>
      </c>
      <c r="B97" s="41" t="s">
        <v>217</v>
      </c>
      <c r="C97" s="13">
        <v>62.974541148999997</v>
      </c>
      <c r="D97" s="11" t="str">
        <f t="shared" ref="D97:D98" si="35">IF($B97="N/A","N/A",IF(C97&gt;10,"No",IF(C97&lt;-10,"No","Yes")))</f>
        <v>N/A</v>
      </c>
      <c r="E97" s="13">
        <v>62.728123537999998</v>
      </c>
      <c r="F97" s="11" t="str">
        <f t="shared" ref="F97:F98" si="36">IF($B97="N/A","N/A",IF(E97&gt;10,"No",IF(E97&lt;-10,"No","Yes")))</f>
        <v>N/A</v>
      </c>
      <c r="G97" s="13">
        <v>61.987479276000002</v>
      </c>
      <c r="H97" s="11" t="str">
        <f t="shared" ref="H97:H98" si="37">IF($B97="N/A","N/A",IF(G97&gt;10,"No",IF(G97&lt;-10,"No","Yes")))</f>
        <v>N/A</v>
      </c>
      <c r="I97" s="12">
        <v>-0.39100000000000001</v>
      </c>
      <c r="J97" s="12">
        <v>-1.18</v>
      </c>
      <c r="K97" s="41" t="s">
        <v>733</v>
      </c>
      <c r="L97" s="9" t="str">
        <f>IF(J97="Div by 0", "N/A", IF(OR(J97="N/A",K97="N/A"),"N/A", IF(J97&gt;VALUE(MID(K97,1,2)), "No", IF(J97&lt;-1*VALUE(MID(K97,1,2)), "No", "Yes"))))</f>
        <v>Yes</v>
      </c>
    </row>
    <row r="98" spans="1:12" x14ac:dyDescent="0.25">
      <c r="A98" s="4" t="s">
        <v>185</v>
      </c>
      <c r="B98" s="41" t="s">
        <v>217</v>
      </c>
      <c r="C98" s="13">
        <v>37.025458851000003</v>
      </c>
      <c r="D98" s="11" t="str">
        <f t="shared" si="35"/>
        <v>N/A</v>
      </c>
      <c r="E98" s="13">
        <v>37.271876462000002</v>
      </c>
      <c r="F98" s="11" t="str">
        <f t="shared" si="36"/>
        <v>N/A</v>
      </c>
      <c r="G98" s="13">
        <v>38.012520723999998</v>
      </c>
      <c r="H98" s="11" t="str">
        <f t="shared" si="37"/>
        <v>N/A</v>
      </c>
      <c r="I98" s="12">
        <v>0.66549999999999998</v>
      </c>
      <c r="J98" s="12">
        <v>1.9870000000000001</v>
      </c>
      <c r="K98" s="41" t="s">
        <v>733</v>
      </c>
      <c r="L98" s="9" t="str">
        <f>IF(J98="Div by 0", "N/A", IF(OR(J98="N/A",K98="N/A"),"N/A", IF(J98&gt;VALUE(MID(K98,1,2)), "No", IF(J98&lt;-1*VALUE(MID(K98,1,2)), "No", "Yes"))))</f>
        <v>Yes</v>
      </c>
    </row>
    <row r="99" spans="1:12" x14ac:dyDescent="0.25">
      <c r="A99" s="2" t="s">
        <v>8</v>
      </c>
      <c r="B99" s="41" t="s">
        <v>289</v>
      </c>
      <c r="C99" s="13">
        <v>8.3339253996</v>
      </c>
      <c r="D99" s="11" t="str">
        <f>IF($B99="N/A","N/A",IF(C99&gt;10,"No",IF(C99&lt;5,"No","Yes")))</f>
        <v>Yes</v>
      </c>
      <c r="E99" s="13">
        <v>8.0182498829999993</v>
      </c>
      <c r="F99" s="11" t="str">
        <f>IF($B99="N/A","N/A",IF(E99&gt;10,"No",IF(E99&lt;5,"No","Yes")))</f>
        <v>Yes</v>
      </c>
      <c r="G99" s="13">
        <v>8.1780615148999996</v>
      </c>
      <c r="H99" s="11" t="str">
        <f t="shared" ref="H99:H102" si="38">IF($B99="N/A","N/A",IF(G99&gt;10,"No",IF(G99&lt;5,"No","Yes")))</f>
        <v>Yes</v>
      </c>
      <c r="I99" s="12">
        <v>-3.79</v>
      </c>
      <c r="J99" s="12">
        <v>1.9930000000000001</v>
      </c>
      <c r="K99" s="41" t="s">
        <v>734</v>
      </c>
      <c r="L99" s="9" t="str">
        <f t="shared" si="34"/>
        <v>Yes</v>
      </c>
    </row>
    <row r="100" spans="1:12" x14ac:dyDescent="0.25">
      <c r="A100" s="2" t="s">
        <v>153</v>
      </c>
      <c r="B100" s="41" t="s">
        <v>289</v>
      </c>
      <c r="C100" s="13">
        <v>7.9242155121</v>
      </c>
      <c r="D100" s="11" t="str">
        <f>IF($B100="N/A","N/A",IF(C100&gt;10,"No",IF(C100&lt;5,"No","Yes")))</f>
        <v>Yes</v>
      </c>
      <c r="E100" s="13">
        <v>7.6087973795000003</v>
      </c>
      <c r="F100" s="11" t="str">
        <f t="shared" ref="F100:F102" si="39">IF($B100="N/A","N/A",IF(E100&gt;10,"No",IF(E100&lt;5,"No","Yes")))</f>
        <v>Yes</v>
      </c>
      <c r="G100" s="13">
        <v>7.7400836364999996</v>
      </c>
      <c r="H100" s="11" t="str">
        <f t="shared" si="38"/>
        <v>Yes</v>
      </c>
      <c r="I100" s="12">
        <v>-3.98</v>
      </c>
      <c r="J100" s="12">
        <v>1.7250000000000001</v>
      </c>
      <c r="K100" s="41" t="s">
        <v>734</v>
      </c>
      <c r="L100" s="9" t="str">
        <f t="shared" si="34"/>
        <v>Yes</v>
      </c>
    </row>
    <row r="101" spans="1:12" x14ac:dyDescent="0.25">
      <c r="A101" s="2" t="s">
        <v>154</v>
      </c>
      <c r="B101" s="41" t="s">
        <v>289</v>
      </c>
      <c r="C101" s="13">
        <v>7.9905269390000004</v>
      </c>
      <c r="D101" s="11" t="str">
        <f>IF($B101="N/A","N/A",IF(C101&gt;10,"No",IF(C101&lt;5,"No","Yes")))</f>
        <v>Yes</v>
      </c>
      <c r="E101" s="13">
        <v>7.7819372952999997</v>
      </c>
      <c r="F101" s="11" t="str">
        <f t="shared" si="39"/>
        <v>Yes</v>
      </c>
      <c r="G101" s="13">
        <v>7.8959740678000001</v>
      </c>
      <c r="H101" s="11" t="str">
        <f t="shared" si="38"/>
        <v>Yes</v>
      </c>
      <c r="I101" s="12">
        <v>-2.61</v>
      </c>
      <c r="J101" s="12">
        <v>1.4650000000000001</v>
      </c>
      <c r="K101" s="41" t="s">
        <v>734</v>
      </c>
      <c r="L101" s="9" t="str">
        <f t="shared" si="34"/>
        <v>Yes</v>
      </c>
    </row>
    <row r="102" spans="1:12" x14ac:dyDescent="0.25">
      <c r="A102" s="2" t="s">
        <v>155</v>
      </c>
      <c r="B102" s="41" t="s">
        <v>289</v>
      </c>
      <c r="C102" s="13">
        <v>8.3362936648999995</v>
      </c>
      <c r="D102" s="11" t="str">
        <f>IF($B102="N/A","N/A",IF(C102&gt;10,"No",IF(C102&lt;5,"No","Yes")))</f>
        <v>Yes</v>
      </c>
      <c r="E102" s="13">
        <v>8.0205896116000002</v>
      </c>
      <c r="F102" s="11" t="str">
        <f t="shared" si="39"/>
        <v>Yes</v>
      </c>
      <c r="G102" s="13">
        <v>8.1904337713000004</v>
      </c>
      <c r="H102" s="11" t="str">
        <f t="shared" si="38"/>
        <v>Yes</v>
      </c>
      <c r="I102" s="12">
        <v>-3.79</v>
      </c>
      <c r="J102" s="12">
        <v>2.1179999999999999</v>
      </c>
      <c r="K102" s="41" t="s">
        <v>734</v>
      </c>
      <c r="L102" s="9" t="str">
        <f t="shared" si="34"/>
        <v>Yes</v>
      </c>
    </row>
    <row r="103" spans="1:12" x14ac:dyDescent="0.25">
      <c r="A103" s="2" t="s">
        <v>969</v>
      </c>
      <c r="B103" s="41" t="s">
        <v>217</v>
      </c>
      <c r="C103" s="1">
        <v>376</v>
      </c>
      <c r="D103" s="11" t="str">
        <f t="shared" ref="D103:D114" si="40">IF($B103="N/A","N/A",IF(C103&gt;10,"No",IF(C103&lt;-10,"No","Yes")))</f>
        <v>N/A</v>
      </c>
      <c r="E103" s="1">
        <v>353</v>
      </c>
      <c r="F103" s="11" t="str">
        <f t="shared" ref="F103:F114" si="41">IF($B103="N/A","N/A",IF(E103&gt;10,"No",IF(E103&lt;-10,"No","Yes")))</f>
        <v>N/A</v>
      </c>
      <c r="G103" s="1">
        <v>353</v>
      </c>
      <c r="H103" s="11" t="str">
        <f t="shared" ref="H103:H114" si="42">IF($B103="N/A","N/A",IF(G103&gt;10,"No",IF(G103&lt;-10,"No","Yes")))</f>
        <v>N/A</v>
      </c>
      <c r="I103" s="12">
        <v>-6.12</v>
      </c>
      <c r="J103" s="12">
        <v>0</v>
      </c>
      <c r="K103" s="41" t="s">
        <v>733</v>
      </c>
      <c r="L103" s="9" t="str">
        <f t="shared" si="34"/>
        <v>Yes</v>
      </c>
    </row>
    <row r="104" spans="1:12" x14ac:dyDescent="0.25">
      <c r="A104" s="2" t="s">
        <v>970</v>
      </c>
      <c r="B104" s="41" t="s">
        <v>217</v>
      </c>
      <c r="C104" s="1">
        <v>237</v>
      </c>
      <c r="D104" s="11" t="str">
        <f t="shared" si="40"/>
        <v>N/A</v>
      </c>
      <c r="E104" s="1">
        <v>181</v>
      </c>
      <c r="F104" s="11" t="str">
        <f t="shared" si="41"/>
        <v>N/A</v>
      </c>
      <c r="G104" s="1">
        <v>199</v>
      </c>
      <c r="H104" s="11" t="str">
        <f t="shared" si="42"/>
        <v>N/A</v>
      </c>
      <c r="I104" s="12">
        <v>-23.6</v>
      </c>
      <c r="J104" s="12">
        <v>9.9450000000000003</v>
      </c>
      <c r="K104" s="41" t="s">
        <v>733</v>
      </c>
      <c r="L104" s="9" t="str">
        <f t="shared" si="34"/>
        <v>Yes</v>
      </c>
    </row>
    <row r="105" spans="1:12" x14ac:dyDescent="0.25">
      <c r="A105" s="2" t="s">
        <v>1</v>
      </c>
      <c r="B105" s="41" t="s">
        <v>217</v>
      </c>
      <c r="C105" s="13">
        <v>98.690349319000006</v>
      </c>
      <c r="D105" s="11" t="str">
        <f t="shared" si="40"/>
        <v>N/A</v>
      </c>
      <c r="E105" s="13">
        <v>98.497894243999994</v>
      </c>
      <c r="F105" s="11" t="str">
        <f t="shared" si="41"/>
        <v>N/A</v>
      </c>
      <c r="G105" s="13">
        <v>98.295103061000006</v>
      </c>
      <c r="H105" s="11" t="str">
        <f t="shared" si="42"/>
        <v>N/A</v>
      </c>
      <c r="I105" s="12">
        <v>-0.19500000000000001</v>
      </c>
      <c r="J105" s="12">
        <v>-0.20599999999999999</v>
      </c>
      <c r="K105" s="41" t="s">
        <v>734</v>
      </c>
      <c r="L105" s="9" t="str">
        <f t="shared" si="34"/>
        <v>Yes</v>
      </c>
    </row>
    <row r="106" spans="1:12" x14ac:dyDescent="0.25">
      <c r="A106" s="2" t="s">
        <v>69</v>
      </c>
      <c r="B106" s="41" t="s">
        <v>217</v>
      </c>
      <c r="C106" s="13">
        <v>98.065847571999996</v>
      </c>
      <c r="D106" s="11" t="str">
        <f t="shared" si="40"/>
        <v>N/A</v>
      </c>
      <c r="E106" s="13">
        <v>97.942895148999995</v>
      </c>
      <c r="F106" s="11" t="str">
        <f t="shared" si="41"/>
        <v>N/A</v>
      </c>
      <c r="G106" s="13">
        <v>97.978552008999998</v>
      </c>
      <c r="H106" s="11" t="str">
        <f t="shared" si="42"/>
        <v>N/A</v>
      </c>
      <c r="I106" s="12">
        <v>-0.125</v>
      </c>
      <c r="J106" s="12">
        <v>3.6400000000000002E-2</v>
      </c>
      <c r="K106" s="41" t="s">
        <v>734</v>
      </c>
      <c r="L106" s="9" t="str">
        <f t="shared" si="34"/>
        <v>Yes</v>
      </c>
    </row>
    <row r="107" spans="1:12" x14ac:dyDescent="0.25">
      <c r="A107" s="4" t="s">
        <v>70</v>
      </c>
      <c r="B107" s="41" t="s">
        <v>217</v>
      </c>
      <c r="C107" s="1">
        <v>39740</v>
      </c>
      <c r="D107" s="11" t="str">
        <f t="shared" si="40"/>
        <v>N/A</v>
      </c>
      <c r="E107" s="1">
        <v>40489</v>
      </c>
      <c r="F107" s="11" t="str">
        <f t="shared" si="41"/>
        <v>N/A</v>
      </c>
      <c r="G107" s="1">
        <v>38124</v>
      </c>
      <c r="H107" s="11" t="str">
        <f t="shared" si="42"/>
        <v>N/A</v>
      </c>
      <c r="I107" s="12">
        <v>1.885</v>
      </c>
      <c r="J107" s="12">
        <v>-5.84</v>
      </c>
      <c r="K107" s="41" t="s">
        <v>733</v>
      </c>
      <c r="L107" s="9" t="str">
        <f t="shared" si="34"/>
        <v>Yes</v>
      </c>
    </row>
    <row r="108" spans="1:12" x14ac:dyDescent="0.25">
      <c r="A108" s="2" t="s">
        <v>688</v>
      </c>
      <c r="B108" s="41" t="s">
        <v>217</v>
      </c>
      <c r="C108" s="13">
        <v>2.0659285354999999</v>
      </c>
      <c r="D108" s="11" t="str">
        <f t="shared" si="40"/>
        <v>N/A</v>
      </c>
      <c r="E108" s="13">
        <v>1.9462076119</v>
      </c>
      <c r="F108" s="11" t="str">
        <f t="shared" si="41"/>
        <v>N/A</v>
      </c>
      <c r="G108" s="13">
        <v>1.8754590283999999</v>
      </c>
      <c r="H108" s="11" t="str">
        <f t="shared" si="42"/>
        <v>N/A</v>
      </c>
      <c r="I108" s="12">
        <v>-5.8</v>
      </c>
      <c r="J108" s="12">
        <v>-3.64</v>
      </c>
      <c r="K108" s="41" t="s">
        <v>734</v>
      </c>
      <c r="L108" s="9" t="str">
        <f t="shared" ref="L108:L114" si="43">IF(J108="Div by 0", "N/A", IF(K108="N/A","N/A", IF(J108&gt;VALUE(MID(K108,1,2)), "No", IF(J108&lt;-1*VALUE(MID(K108,1,2)), "No", "Yes"))))</f>
        <v>Yes</v>
      </c>
    </row>
    <row r="109" spans="1:12" x14ac:dyDescent="0.25">
      <c r="A109" s="2" t="s">
        <v>687</v>
      </c>
      <c r="B109" s="41" t="s">
        <v>217</v>
      </c>
      <c r="C109" s="13">
        <v>0.71716155010000004</v>
      </c>
      <c r="D109" s="11" t="str">
        <f t="shared" si="40"/>
        <v>N/A</v>
      </c>
      <c r="E109" s="13">
        <v>0.67178739899999995</v>
      </c>
      <c r="F109" s="11" t="str">
        <f t="shared" si="41"/>
        <v>N/A</v>
      </c>
      <c r="G109" s="13">
        <v>0.71083831710000001</v>
      </c>
      <c r="H109" s="11" t="str">
        <f t="shared" si="42"/>
        <v>N/A</v>
      </c>
      <c r="I109" s="12">
        <v>-6.33</v>
      </c>
      <c r="J109" s="12">
        <v>5.8129999999999997</v>
      </c>
      <c r="K109" s="41" t="s">
        <v>734</v>
      </c>
      <c r="L109" s="9" t="str">
        <f t="shared" si="43"/>
        <v>Yes</v>
      </c>
    </row>
    <row r="110" spans="1:12" x14ac:dyDescent="0.25">
      <c r="A110" s="2" t="s">
        <v>686</v>
      </c>
      <c r="B110" s="41" t="s">
        <v>217</v>
      </c>
      <c r="C110" s="13">
        <v>97.216909913999999</v>
      </c>
      <c r="D110" s="11" t="str">
        <f t="shared" si="40"/>
        <v>N/A</v>
      </c>
      <c r="E110" s="13">
        <v>97.382004988999995</v>
      </c>
      <c r="F110" s="11" t="str">
        <f t="shared" si="41"/>
        <v>N/A</v>
      </c>
      <c r="G110" s="13">
        <v>97.413702654000005</v>
      </c>
      <c r="H110" s="11" t="str">
        <f t="shared" si="42"/>
        <v>N/A</v>
      </c>
      <c r="I110" s="12">
        <v>0.16980000000000001</v>
      </c>
      <c r="J110" s="12">
        <v>3.2500000000000001E-2</v>
      </c>
      <c r="K110" s="41" t="s">
        <v>734</v>
      </c>
      <c r="L110" s="9" t="str">
        <f t="shared" si="43"/>
        <v>Yes</v>
      </c>
    </row>
    <row r="111" spans="1:12" ht="25" x14ac:dyDescent="0.25">
      <c r="A111" s="4" t="s">
        <v>971</v>
      </c>
      <c r="B111" s="41" t="s">
        <v>217</v>
      </c>
      <c r="C111" s="13">
        <v>41.435168738999998</v>
      </c>
      <c r="D111" s="11" t="str">
        <f t="shared" si="40"/>
        <v>N/A</v>
      </c>
      <c r="E111" s="13">
        <v>40.367337388999999</v>
      </c>
      <c r="F111" s="11" t="str">
        <f t="shared" si="41"/>
        <v>N/A</v>
      </c>
      <c r="G111" s="13">
        <v>36.458565313000001</v>
      </c>
      <c r="H111" s="11" t="str">
        <f t="shared" si="42"/>
        <v>N/A</v>
      </c>
      <c r="I111" s="12">
        <v>-2.58</v>
      </c>
      <c r="J111" s="12">
        <v>-9.68</v>
      </c>
      <c r="K111" s="41" t="s">
        <v>734</v>
      </c>
      <c r="L111" s="9" t="str">
        <f t="shared" si="43"/>
        <v>Yes</v>
      </c>
    </row>
    <row r="112" spans="1:12" ht="25" x14ac:dyDescent="0.25">
      <c r="A112" s="4" t="s">
        <v>972</v>
      </c>
      <c r="B112" s="41" t="s">
        <v>217</v>
      </c>
      <c r="C112" s="13">
        <v>57.195973948999999</v>
      </c>
      <c r="D112" s="11" t="str">
        <f t="shared" si="40"/>
        <v>N/A</v>
      </c>
      <c r="E112" s="13">
        <v>58.261581657000001</v>
      </c>
      <c r="F112" s="11" t="str">
        <f t="shared" si="41"/>
        <v>N/A</v>
      </c>
      <c r="G112" s="13">
        <v>62.056763912999998</v>
      </c>
      <c r="H112" s="11" t="str">
        <f t="shared" si="42"/>
        <v>N/A</v>
      </c>
      <c r="I112" s="12">
        <v>1.863</v>
      </c>
      <c r="J112" s="12">
        <v>6.5140000000000002</v>
      </c>
      <c r="K112" s="41" t="s">
        <v>734</v>
      </c>
      <c r="L112" s="9" t="str">
        <f t="shared" si="43"/>
        <v>Yes</v>
      </c>
    </row>
    <row r="113" spans="1:12" ht="25" x14ac:dyDescent="0.25">
      <c r="A113" s="4" t="s">
        <v>973</v>
      </c>
      <c r="B113" s="41" t="s">
        <v>217</v>
      </c>
      <c r="C113" s="13">
        <v>0.43339253999999999</v>
      </c>
      <c r="D113" s="11" t="str">
        <f t="shared" si="40"/>
        <v>N/A</v>
      </c>
      <c r="E113" s="13">
        <v>0.435189518</v>
      </c>
      <c r="F113" s="11" t="str">
        <f t="shared" si="41"/>
        <v>N/A</v>
      </c>
      <c r="G113" s="13">
        <v>0.49736470939999999</v>
      </c>
      <c r="H113" s="11" t="str">
        <f t="shared" si="42"/>
        <v>N/A</v>
      </c>
      <c r="I113" s="12">
        <v>0.41460000000000002</v>
      </c>
      <c r="J113" s="12">
        <v>14.29</v>
      </c>
      <c r="K113" s="41" t="s">
        <v>734</v>
      </c>
      <c r="L113" s="9" t="str">
        <f t="shared" si="43"/>
        <v>Yes</v>
      </c>
    </row>
    <row r="114" spans="1:12" ht="25" x14ac:dyDescent="0.25">
      <c r="A114" s="4" t="s">
        <v>974</v>
      </c>
      <c r="B114" s="41" t="s">
        <v>217</v>
      </c>
      <c r="C114" s="13">
        <v>0.93546477210000001</v>
      </c>
      <c r="D114" s="11" t="str">
        <f t="shared" si="40"/>
        <v>N/A</v>
      </c>
      <c r="E114" s="13">
        <v>0.93589143659999996</v>
      </c>
      <c r="F114" s="11" t="str">
        <f t="shared" si="41"/>
        <v>N/A</v>
      </c>
      <c r="G114" s="13">
        <v>0.98730606489999995</v>
      </c>
      <c r="H114" s="11" t="str">
        <f t="shared" si="42"/>
        <v>N/A</v>
      </c>
      <c r="I114" s="12">
        <v>4.5600000000000002E-2</v>
      </c>
      <c r="J114" s="12">
        <v>5.4939999999999998</v>
      </c>
      <c r="K114" s="41" t="s">
        <v>734</v>
      </c>
      <c r="L114" s="9" t="str">
        <f t="shared" si="43"/>
        <v>Yes</v>
      </c>
    </row>
    <row r="115" spans="1:12" x14ac:dyDescent="0.25">
      <c r="A115" s="2" t="s">
        <v>975</v>
      </c>
      <c r="B115" s="41" t="s">
        <v>290</v>
      </c>
      <c r="C115" s="13">
        <v>99.991537257000005</v>
      </c>
      <c r="D115" s="11" t="str">
        <f>IF($B115="N/A","N/A",IF(C115&gt;=99,"Yes","No"))</f>
        <v>Yes</v>
      </c>
      <c r="E115" s="13">
        <v>99.983016304000003</v>
      </c>
      <c r="F115" s="11" t="str">
        <f>IF($B115="N/A","N/A",IF(E115&gt;=99,"Yes","No"))</f>
        <v>Yes</v>
      </c>
      <c r="G115" s="13">
        <v>99.985142631000002</v>
      </c>
      <c r="H115" s="11" t="str">
        <f>IF($B115="N/A","N/A",IF(G115&gt;=99,"Yes","No"))</f>
        <v>Yes</v>
      </c>
      <c r="I115" s="12">
        <v>-8.9999999999999993E-3</v>
      </c>
      <c r="J115" s="12">
        <v>2.0999999999999999E-3</v>
      </c>
      <c r="K115" s="41" t="s">
        <v>733</v>
      </c>
      <c r="L115" s="9" t="str">
        <f t="shared" ref="L115:L149" si="44">IF(J115="Div by 0", "N/A", IF(K115="N/A","N/A", IF(J115&gt;VALUE(MID(K115,1,2)), "No", IF(J115&lt;-1*VALUE(MID(K115,1,2)), "No", "Yes"))))</f>
        <v>Yes</v>
      </c>
    </row>
    <row r="116" spans="1:12" x14ac:dyDescent="0.25">
      <c r="A116" s="2" t="s">
        <v>976</v>
      </c>
      <c r="B116" s="41" t="s">
        <v>217</v>
      </c>
      <c r="C116" s="13">
        <v>0.98574919679999995</v>
      </c>
      <c r="D116" s="11" t="str">
        <f>IF($B116="N/A","N/A",IF(C116&gt;10,"No",IF(C116&lt;-10,"No","Yes")))</f>
        <v>N/A</v>
      </c>
      <c r="E116" s="13">
        <v>0.97324239239999999</v>
      </c>
      <c r="F116" s="11" t="str">
        <f>IF($B116="N/A","N/A",IF(E116&gt;10,"No",IF(E116&lt;-10,"No","Yes")))</f>
        <v>N/A</v>
      </c>
      <c r="G116" s="13">
        <v>1.6974810771</v>
      </c>
      <c r="H116" s="11" t="str">
        <f>IF($B116="N/A","N/A",IF(G116&gt;10,"No",IF(G116&lt;-10,"No","Yes")))</f>
        <v>N/A</v>
      </c>
      <c r="I116" s="12">
        <v>-1.27</v>
      </c>
      <c r="J116" s="12">
        <v>74.42</v>
      </c>
      <c r="K116" s="41" t="s">
        <v>733</v>
      </c>
      <c r="L116" s="9" t="str">
        <f t="shared" si="44"/>
        <v>No</v>
      </c>
    </row>
    <row r="117" spans="1:12" x14ac:dyDescent="0.25">
      <c r="A117" s="3" t="s">
        <v>977</v>
      </c>
      <c r="B117" s="41" t="s">
        <v>284</v>
      </c>
      <c r="C117" s="8">
        <v>99.163479334000002</v>
      </c>
      <c r="D117" s="11" t="str">
        <f>IF($B117="N/A","N/A",IF(C117&gt;=98,"Yes","No"))</f>
        <v>Yes</v>
      </c>
      <c r="E117" s="8">
        <v>99.247487731000007</v>
      </c>
      <c r="F117" s="11" t="str">
        <f>IF($B117="N/A","N/A",IF(E117&gt;=98,"Yes","No"))</f>
        <v>Yes</v>
      </c>
      <c r="G117" s="8">
        <v>99.791892572999998</v>
      </c>
      <c r="H117" s="11" t="str">
        <f>IF($B117="N/A","N/A",IF(G117&gt;=98,"Yes","No"))</f>
        <v>Yes</v>
      </c>
      <c r="I117" s="12">
        <v>8.4699999999999998E-2</v>
      </c>
      <c r="J117" s="12">
        <v>0.54849999999999999</v>
      </c>
      <c r="K117" s="41" t="s">
        <v>733</v>
      </c>
      <c r="L117" s="9" t="str">
        <f t="shared" si="44"/>
        <v>Yes</v>
      </c>
    </row>
    <row r="118" spans="1:12" x14ac:dyDescent="0.25">
      <c r="A118" s="3" t="s">
        <v>978</v>
      </c>
      <c r="B118" s="41" t="s">
        <v>291</v>
      </c>
      <c r="C118" s="8">
        <v>69.706177976000006</v>
      </c>
      <c r="D118" s="11" t="str">
        <f>IF($B118="N/A","N/A",IF(C118&gt;=80,"Yes","No"))</f>
        <v>No</v>
      </c>
      <c r="E118" s="8">
        <v>71.368292792999995</v>
      </c>
      <c r="F118" s="11" t="str">
        <f>IF($B118="N/A","N/A",IF(E118&gt;=80,"Yes","No"))</f>
        <v>No</v>
      </c>
      <c r="G118" s="8">
        <v>88.511932615999996</v>
      </c>
      <c r="H118" s="11" t="str">
        <f>IF($B118="N/A","N/A",IF(G118&gt;=80,"Yes","No"))</f>
        <v>Yes</v>
      </c>
      <c r="I118" s="12">
        <v>2.3839999999999999</v>
      </c>
      <c r="J118" s="12">
        <v>24.02</v>
      </c>
      <c r="K118" s="41" t="s">
        <v>733</v>
      </c>
      <c r="L118" s="9" t="str">
        <f t="shared" si="44"/>
        <v>No</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23633</v>
      </c>
      <c r="D123" s="11" t="str">
        <f t="shared" ref="D123:D149" si="47">IF($B123="N/A","N/A",IF(C123&gt;10,"No",IF(C123&lt;-10,"No","Yes")))</f>
        <v>N/A</v>
      </c>
      <c r="E123" s="34">
        <v>23552</v>
      </c>
      <c r="F123" s="11" t="str">
        <f t="shared" ref="F123:F149" si="48">IF($B123="N/A","N/A",IF(E123&gt;10,"No",IF(E123&lt;-10,"No","Yes")))</f>
        <v>N/A</v>
      </c>
      <c r="G123" s="34">
        <v>20192</v>
      </c>
      <c r="H123" s="11" t="str">
        <f t="shared" ref="H123:H149" si="49">IF($B123="N/A","N/A",IF(G123&gt;10,"No",IF(G123&lt;-10,"No","Yes")))</f>
        <v>N/A</v>
      </c>
      <c r="I123" s="12">
        <v>-0.34300000000000003</v>
      </c>
      <c r="J123" s="12">
        <v>-14.3</v>
      </c>
      <c r="K123" s="41" t="s">
        <v>733</v>
      </c>
      <c r="L123" s="9" t="str">
        <f t="shared" si="44"/>
        <v>No</v>
      </c>
    </row>
    <row r="124" spans="1:12" x14ac:dyDescent="0.25">
      <c r="A124" s="2" t="s">
        <v>983</v>
      </c>
      <c r="B124" s="33" t="s">
        <v>217</v>
      </c>
      <c r="C124" s="34">
        <v>4279</v>
      </c>
      <c r="D124" s="11" t="str">
        <f t="shared" si="47"/>
        <v>N/A</v>
      </c>
      <c r="E124" s="34">
        <v>4239</v>
      </c>
      <c r="F124" s="11" t="str">
        <f t="shared" si="48"/>
        <v>N/A</v>
      </c>
      <c r="G124" s="34">
        <v>4333</v>
      </c>
      <c r="H124" s="11" t="str">
        <f t="shared" si="49"/>
        <v>N/A</v>
      </c>
      <c r="I124" s="12">
        <v>-0.93500000000000005</v>
      </c>
      <c r="J124" s="12">
        <v>2.218</v>
      </c>
      <c r="K124" s="41" t="s">
        <v>733</v>
      </c>
      <c r="L124" s="9" t="str">
        <f t="shared" si="44"/>
        <v>Yes</v>
      </c>
    </row>
    <row r="125" spans="1:12" x14ac:dyDescent="0.25">
      <c r="A125" s="2" t="s">
        <v>984</v>
      </c>
      <c r="B125" s="33" t="s">
        <v>217</v>
      </c>
      <c r="C125" s="34">
        <v>9803</v>
      </c>
      <c r="D125" s="11" t="str">
        <f t="shared" si="47"/>
        <v>N/A</v>
      </c>
      <c r="E125" s="34">
        <v>9760</v>
      </c>
      <c r="F125" s="11" t="str">
        <f t="shared" si="48"/>
        <v>N/A</v>
      </c>
      <c r="G125" s="34">
        <v>9999</v>
      </c>
      <c r="H125" s="11" t="str">
        <f t="shared" si="49"/>
        <v>N/A</v>
      </c>
      <c r="I125" s="12">
        <v>-0.439</v>
      </c>
      <c r="J125" s="12">
        <v>2.4489999999999998</v>
      </c>
      <c r="K125" s="41" t="s">
        <v>733</v>
      </c>
      <c r="L125" s="9" t="str">
        <f t="shared" si="44"/>
        <v>Yes</v>
      </c>
    </row>
    <row r="126" spans="1:12" x14ac:dyDescent="0.25">
      <c r="A126" s="2" t="s">
        <v>985</v>
      </c>
      <c r="B126" s="33" t="s">
        <v>217</v>
      </c>
      <c r="C126" s="34">
        <v>9532</v>
      </c>
      <c r="D126" s="11" t="str">
        <f t="shared" si="47"/>
        <v>N/A</v>
      </c>
      <c r="E126" s="34">
        <v>9529</v>
      </c>
      <c r="F126" s="11" t="str">
        <f t="shared" si="48"/>
        <v>N/A</v>
      </c>
      <c r="G126" s="34">
        <v>5838</v>
      </c>
      <c r="H126" s="11" t="str">
        <f t="shared" si="49"/>
        <v>N/A</v>
      </c>
      <c r="I126" s="12">
        <v>-3.1E-2</v>
      </c>
      <c r="J126" s="12">
        <v>-38.700000000000003</v>
      </c>
      <c r="K126" s="41" t="s">
        <v>733</v>
      </c>
      <c r="L126" s="9" t="str">
        <f t="shared" si="44"/>
        <v>No</v>
      </c>
    </row>
    <row r="127" spans="1:12" x14ac:dyDescent="0.25">
      <c r="A127" s="2" t="s">
        <v>986</v>
      </c>
      <c r="B127" s="33" t="s">
        <v>217</v>
      </c>
      <c r="C127" s="34">
        <v>19</v>
      </c>
      <c r="D127" s="11" t="str">
        <f t="shared" si="47"/>
        <v>N/A</v>
      </c>
      <c r="E127" s="34">
        <v>24</v>
      </c>
      <c r="F127" s="11" t="str">
        <f t="shared" si="48"/>
        <v>N/A</v>
      </c>
      <c r="G127" s="34">
        <v>22</v>
      </c>
      <c r="H127" s="11" t="str">
        <f t="shared" si="49"/>
        <v>N/A</v>
      </c>
      <c r="I127" s="12">
        <v>26.32</v>
      </c>
      <c r="J127" s="12">
        <v>-8.33</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36419</v>
      </c>
      <c r="D129" s="11" t="str">
        <f t="shared" si="47"/>
        <v>N/A</v>
      </c>
      <c r="E129" s="34">
        <v>38120</v>
      </c>
      <c r="F129" s="11" t="str">
        <f t="shared" si="48"/>
        <v>N/A</v>
      </c>
      <c r="G129" s="34">
        <v>40295</v>
      </c>
      <c r="H129" s="11" t="str">
        <f t="shared" si="49"/>
        <v>N/A</v>
      </c>
      <c r="I129" s="12">
        <v>4.6710000000000003</v>
      </c>
      <c r="J129" s="12">
        <v>5.7060000000000004</v>
      </c>
      <c r="K129" s="41" t="s">
        <v>733</v>
      </c>
      <c r="L129" s="9" t="str">
        <f t="shared" si="44"/>
        <v>Yes</v>
      </c>
    </row>
    <row r="130" spans="1:12" x14ac:dyDescent="0.25">
      <c r="A130" s="2" t="s">
        <v>988</v>
      </c>
      <c r="B130" s="33" t="s">
        <v>217</v>
      </c>
      <c r="C130" s="34">
        <v>20260</v>
      </c>
      <c r="D130" s="11" t="str">
        <f t="shared" si="47"/>
        <v>N/A</v>
      </c>
      <c r="E130" s="34">
        <v>20935</v>
      </c>
      <c r="F130" s="11" t="str">
        <f t="shared" si="48"/>
        <v>N/A</v>
      </c>
      <c r="G130" s="34">
        <v>21936</v>
      </c>
      <c r="H130" s="11" t="str">
        <f t="shared" si="49"/>
        <v>N/A</v>
      </c>
      <c r="I130" s="12">
        <v>3.3319999999999999</v>
      </c>
      <c r="J130" s="12">
        <v>4.7809999999999997</v>
      </c>
      <c r="K130" s="41" t="s">
        <v>733</v>
      </c>
      <c r="L130" s="9" t="str">
        <f t="shared" si="44"/>
        <v>Yes</v>
      </c>
    </row>
    <row r="131" spans="1:12" x14ac:dyDescent="0.25">
      <c r="A131" s="2" t="s">
        <v>989</v>
      </c>
      <c r="B131" s="33" t="s">
        <v>217</v>
      </c>
      <c r="C131" s="34">
        <v>2309</v>
      </c>
      <c r="D131" s="11" t="str">
        <f t="shared" si="47"/>
        <v>N/A</v>
      </c>
      <c r="E131" s="34">
        <v>2406</v>
      </c>
      <c r="F131" s="11" t="str">
        <f t="shared" si="48"/>
        <v>N/A</v>
      </c>
      <c r="G131" s="34">
        <v>2480</v>
      </c>
      <c r="H131" s="11" t="str">
        <f t="shared" si="49"/>
        <v>N/A</v>
      </c>
      <c r="I131" s="12">
        <v>4.2009999999999996</v>
      </c>
      <c r="J131" s="12">
        <v>3.0760000000000001</v>
      </c>
      <c r="K131" s="41" t="s">
        <v>733</v>
      </c>
      <c r="L131" s="9" t="str">
        <f t="shared" si="44"/>
        <v>Yes</v>
      </c>
    </row>
    <row r="132" spans="1:12" x14ac:dyDescent="0.25">
      <c r="A132" s="2" t="s">
        <v>990</v>
      </c>
      <c r="B132" s="33" t="s">
        <v>217</v>
      </c>
      <c r="C132" s="34">
        <v>13364</v>
      </c>
      <c r="D132" s="11" t="str">
        <f t="shared" si="47"/>
        <v>N/A</v>
      </c>
      <c r="E132" s="34">
        <v>14215</v>
      </c>
      <c r="F132" s="11" t="str">
        <f t="shared" si="48"/>
        <v>N/A</v>
      </c>
      <c r="G132" s="34">
        <v>4661</v>
      </c>
      <c r="H132" s="11" t="str">
        <f t="shared" si="49"/>
        <v>N/A</v>
      </c>
      <c r="I132" s="12">
        <v>6.3680000000000003</v>
      </c>
      <c r="J132" s="12">
        <v>-67.2</v>
      </c>
      <c r="K132" s="41" t="s">
        <v>733</v>
      </c>
      <c r="L132" s="9" t="str">
        <f t="shared" si="44"/>
        <v>No</v>
      </c>
    </row>
    <row r="133" spans="1:12" x14ac:dyDescent="0.25">
      <c r="A133" s="2" t="s">
        <v>991</v>
      </c>
      <c r="B133" s="33" t="s">
        <v>217</v>
      </c>
      <c r="C133" s="34">
        <v>486</v>
      </c>
      <c r="D133" s="11" t="str">
        <f t="shared" si="47"/>
        <v>N/A</v>
      </c>
      <c r="E133" s="34">
        <v>564</v>
      </c>
      <c r="F133" s="11" t="str">
        <f t="shared" si="48"/>
        <v>N/A</v>
      </c>
      <c r="G133" s="34">
        <v>11218</v>
      </c>
      <c r="H133" s="11" t="str">
        <f t="shared" si="49"/>
        <v>N/A</v>
      </c>
      <c r="I133" s="12">
        <v>16.05</v>
      </c>
      <c r="J133" s="12">
        <v>1889</v>
      </c>
      <c r="K133" s="41" t="s">
        <v>733</v>
      </c>
      <c r="L133" s="9" t="str">
        <f t="shared" si="44"/>
        <v>No</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162100</v>
      </c>
      <c r="D135" s="11" t="str">
        <f t="shared" si="47"/>
        <v>N/A</v>
      </c>
      <c r="E135" s="34">
        <v>171160</v>
      </c>
      <c r="F135" s="11" t="str">
        <f t="shared" si="48"/>
        <v>N/A</v>
      </c>
      <c r="G135" s="34">
        <v>182598</v>
      </c>
      <c r="H135" s="11" t="str">
        <f t="shared" si="49"/>
        <v>N/A</v>
      </c>
      <c r="I135" s="12">
        <v>5.5890000000000004</v>
      </c>
      <c r="J135" s="12">
        <v>6.6829999999999998</v>
      </c>
      <c r="K135" s="41" t="s">
        <v>733</v>
      </c>
      <c r="L135" s="9" t="str">
        <f t="shared" si="44"/>
        <v>Yes</v>
      </c>
    </row>
    <row r="136" spans="1:12" x14ac:dyDescent="0.25">
      <c r="A136" s="2" t="s">
        <v>993</v>
      </c>
      <c r="B136" s="33" t="s">
        <v>217</v>
      </c>
      <c r="C136" s="34">
        <v>18918</v>
      </c>
      <c r="D136" s="11" t="str">
        <f t="shared" si="47"/>
        <v>N/A</v>
      </c>
      <c r="E136" s="34">
        <v>20669</v>
      </c>
      <c r="F136" s="11" t="str">
        <f t="shared" si="48"/>
        <v>N/A</v>
      </c>
      <c r="G136" s="34">
        <v>19634</v>
      </c>
      <c r="H136" s="11" t="str">
        <f t="shared" si="49"/>
        <v>N/A</v>
      </c>
      <c r="I136" s="12">
        <v>9.2560000000000002</v>
      </c>
      <c r="J136" s="12">
        <v>-5.01</v>
      </c>
      <c r="K136" s="41" t="s">
        <v>733</v>
      </c>
      <c r="L136" s="9" t="str">
        <f t="shared" si="44"/>
        <v>Yes</v>
      </c>
    </row>
    <row r="137" spans="1:12" x14ac:dyDescent="0.25">
      <c r="A137" s="2" t="s">
        <v>994</v>
      </c>
      <c r="B137" s="33" t="s">
        <v>217</v>
      </c>
      <c r="C137" s="34">
        <v>47</v>
      </c>
      <c r="D137" s="11" t="str">
        <f t="shared" si="47"/>
        <v>N/A</v>
      </c>
      <c r="E137" s="34">
        <v>62</v>
      </c>
      <c r="F137" s="11" t="str">
        <f t="shared" si="48"/>
        <v>N/A</v>
      </c>
      <c r="G137" s="34">
        <v>67</v>
      </c>
      <c r="H137" s="11" t="str">
        <f t="shared" si="49"/>
        <v>N/A</v>
      </c>
      <c r="I137" s="12">
        <v>31.91</v>
      </c>
      <c r="J137" s="12">
        <v>8.0649999999999995</v>
      </c>
      <c r="K137" s="41" t="s">
        <v>733</v>
      </c>
      <c r="L137" s="9" t="str">
        <f t="shared" si="44"/>
        <v>Yes</v>
      </c>
    </row>
    <row r="138" spans="1:12" x14ac:dyDescent="0.25">
      <c r="A138" s="2" t="s">
        <v>995</v>
      </c>
      <c r="B138" s="33" t="s">
        <v>217</v>
      </c>
      <c r="C138" s="34">
        <v>476</v>
      </c>
      <c r="D138" s="11" t="str">
        <f t="shared" si="47"/>
        <v>N/A</v>
      </c>
      <c r="E138" s="34">
        <v>421</v>
      </c>
      <c r="F138" s="11" t="str">
        <f t="shared" si="48"/>
        <v>N/A</v>
      </c>
      <c r="G138" s="34">
        <v>692</v>
      </c>
      <c r="H138" s="11" t="str">
        <f t="shared" si="49"/>
        <v>N/A</v>
      </c>
      <c r="I138" s="12">
        <v>-11.6</v>
      </c>
      <c r="J138" s="12">
        <v>64.37</v>
      </c>
      <c r="K138" s="41" t="s">
        <v>733</v>
      </c>
      <c r="L138" s="9" t="str">
        <f t="shared" si="44"/>
        <v>No</v>
      </c>
    </row>
    <row r="139" spans="1:12" x14ac:dyDescent="0.25">
      <c r="A139" s="2" t="s">
        <v>996</v>
      </c>
      <c r="B139" s="33" t="s">
        <v>217</v>
      </c>
      <c r="C139" s="34">
        <v>127660</v>
      </c>
      <c r="D139" s="11" t="str">
        <f t="shared" si="47"/>
        <v>N/A</v>
      </c>
      <c r="E139" s="34">
        <v>126041</v>
      </c>
      <c r="F139" s="11" t="str">
        <f t="shared" si="48"/>
        <v>N/A</v>
      </c>
      <c r="G139" s="34">
        <v>135654</v>
      </c>
      <c r="H139" s="11" t="str">
        <f t="shared" si="49"/>
        <v>N/A</v>
      </c>
      <c r="I139" s="12">
        <v>-1.27</v>
      </c>
      <c r="J139" s="12">
        <v>7.6269999999999998</v>
      </c>
      <c r="K139" s="41" t="s">
        <v>733</v>
      </c>
      <c r="L139" s="9" t="str">
        <f t="shared" si="44"/>
        <v>Yes</v>
      </c>
    </row>
    <row r="140" spans="1:12" x14ac:dyDescent="0.25">
      <c r="A140" s="2" t="s">
        <v>997</v>
      </c>
      <c r="B140" s="33" t="s">
        <v>217</v>
      </c>
      <c r="C140" s="34">
        <v>1200</v>
      </c>
      <c r="D140" s="11" t="str">
        <f t="shared" si="47"/>
        <v>N/A</v>
      </c>
      <c r="E140" s="34">
        <v>10506</v>
      </c>
      <c r="F140" s="11" t="str">
        <f t="shared" si="48"/>
        <v>N/A</v>
      </c>
      <c r="G140" s="34">
        <v>13230</v>
      </c>
      <c r="H140" s="11" t="str">
        <f t="shared" si="49"/>
        <v>N/A</v>
      </c>
      <c r="I140" s="12">
        <v>775.5</v>
      </c>
      <c r="J140" s="12">
        <v>25.93</v>
      </c>
      <c r="K140" s="41" t="s">
        <v>733</v>
      </c>
      <c r="L140" s="9" t="str">
        <f t="shared" si="44"/>
        <v>No</v>
      </c>
    </row>
    <row r="141" spans="1:12" x14ac:dyDescent="0.25">
      <c r="A141" s="2" t="s">
        <v>998</v>
      </c>
      <c r="B141" s="33" t="s">
        <v>217</v>
      </c>
      <c r="C141" s="34">
        <v>13799</v>
      </c>
      <c r="D141" s="11" t="str">
        <f t="shared" si="47"/>
        <v>N/A</v>
      </c>
      <c r="E141" s="34">
        <v>13461</v>
      </c>
      <c r="F141" s="11" t="str">
        <f t="shared" si="48"/>
        <v>N/A</v>
      </c>
      <c r="G141" s="34">
        <v>13321</v>
      </c>
      <c r="H141" s="11" t="str">
        <f t="shared" si="49"/>
        <v>N/A</v>
      </c>
      <c r="I141" s="12">
        <v>-2.4500000000000002</v>
      </c>
      <c r="J141" s="12">
        <v>-1.04</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42781</v>
      </c>
      <c r="D143" s="11" t="str">
        <f t="shared" si="47"/>
        <v>N/A</v>
      </c>
      <c r="E143" s="34">
        <v>44318</v>
      </c>
      <c r="F143" s="11" t="str">
        <f t="shared" si="48"/>
        <v>N/A</v>
      </c>
      <c r="G143" s="34">
        <v>47014</v>
      </c>
      <c r="H143" s="11" t="str">
        <f t="shared" si="49"/>
        <v>N/A</v>
      </c>
      <c r="I143" s="12">
        <v>3.593</v>
      </c>
      <c r="J143" s="12">
        <v>6.0830000000000002</v>
      </c>
      <c r="K143" s="41" t="s">
        <v>733</v>
      </c>
      <c r="L143" s="9" t="str">
        <f t="shared" si="44"/>
        <v>Yes</v>
      </c>
    </row>
    <row r="144" spans="1:12" x14ac:dyDescent="0.25">
      <c r="A144" s="2" t="s">
        <v>1000</v>
      </c>
      <c r="B144" s="33" t="s">
        <v>217</v>
      </c>
      <c r="C144" s="34">
        <v>8706</v>
      </c>
      <c r="D144" s="11" t="str">
        <f t="shared" si="47"/>
        <v>N/A</v>
      </c>
      <c r="E144" s="34">
        <v>9460</v>
      </c>
      <c r="F144" s="11" t="str">
        <f t="shared" si="48"/>
        <v>N/A</v>
      </c>
      <c r="G144" s="34">
        <v>7700</v>
      </c>
      <c r="H144" s="11" t="str">
        <f t="shared" si="49"/>
        <v>N/A</v>
      </c>
      <c r="I144" s="12">
        <v>8.6609999999999996</v>
      </c>
      <c r="J144" s="12">
        <v>-18.600000000000001</v>
      </c>
      <c r="K144" s="41" t="s">
        <v>733</v>
      </c>
      <c r="L144" s="9" t="str">
        <f t="shared" si="44"/>
        <v>No</v>
      </c>
    </row>
    <row r="145" spans="1:12" x14ac:dyDescent="0.25">
      <c r="A145" s="2" t="s">
        <v>1001</v>
      </c>
      <c r="B145" s="33" t="s">
        <v>217</v>
      </c>
      <c r="C145" s="34">
        <v>0</v>
      </c>
      <c r="D145" s="11" t="str">
        <f t="shared" si="47"/>
        <v>N/A</v>
      </c>
      <c r="E145" s="34">
        <v>11</v>
      </c>
      <c r="F145" s="11" t="str">
        <f t="shared" si="48"/>
        <v>N/A</v>
      </c>
      <c r="G145" s="34">
        <v>11</v>
      </c>
      <c r="H145" s="11" t="str">
        <f t="shared" si="49"/>
        <v>N/A</v>
      </c>
      <c r="I145" s="12" t="s">
        <v>1742</v>
      </c>
      <c r="J145" s="12">
        <v>-33.299999999999997</v>
      </c>
      <c r="K145" s="41" t="s">
        <v>733</v>
      </c>
      <c r="L145" s="9" t="str">
        <f t="shared" si="44"/>
        <v>No</v>
      </c>
    </row>
    <row r="146" spans="1:12" x14ac:dyDescent="0.25">
      <c r="A146" s="2" t="s">
        <v>1002</v>
      </c>
      <c r="B146" s="33" t="s">
        <v>217</v>
      </c>
      <c r="C146" s="34">
        <v>12167</v>
      </c>
      <c r="D146" s="11" t="str">
        <f t="shared" si="47"/>
        <v>N/A</v>
      </c>
      <c r="E146" s="34">
        <v>14875</v>
      </c>
      <c r="F146" s="11" t="str">
        <f t="shared" si="48"/>
        <v>N/A</v>
      </c>
      <c r="G146" s="34">
        <v>26506</v>
      </c>
      <c r="H146" s="11" t="str">
        <f t="shared" si="49"/>
        <v>N/A</v>
      </c>
      <c r="I146" s="12">
        <v>22.26</v>
      </c>
      <c r="J146" s="12">
        <v>78.19</v>
      </c>
      <c r="K146" s="41" t="s">
        <v>733</v>
      </c>
      <c r="L146" s="9" t="str">
        <f t="shared" si="44"/>
        <v>No</v>
      </c>
    </row>
    <row r="147" spans="1:12" x14ac:dyDescent="0.25">
      <c r="A147" s="2" t="s">
        <v>1003</v>
      </c>
      <c r="B147" s="33" t="s">
        <v>217</v>
      </c>
      <c r="C147" s="34">
        <v>10763</v>
      </c>
      <c r="D147" s="11" t="str">
        <f t="shared" si="47"/>
        <v>N/A</v>
      </c>
      <c r="E147" s="34">
        <v>10319</v>
      </c>
      <c r="F147" s="11" t="str">
        <f t="shared" si="48"/>
        <v>N/A</v>
      </c>
      <c r="G147" s="34">
        <v>2171</v>
      </c>
      <c r="H147" s="11" t="str">
        <f t="shared" si="49"/>
        <v>N/A</v>
      </c>
      <c r="I147" s="12">
        <v>-4.13</v>
      </c>
      <c r="J147" s="12">
        <v>-79</v>
      </c>
      <c r="K147" s="41" t="s">
        <v>733</v>
      </c>
      <c r="L147" s="9" t="str">
        <f t="shared" si="44"/>
        <v>No</v>
      </c>
    </row>
    <row r="148" spans="1:12" x14ac:dyDescent="0.25">
      <c r="A148" s="2" t="s">
        <v>1004</v>
      </c>
      <c r="B148" s="33" t="s">
        <v>217</v>
      </c>
      <c r="C148" s="34">
        <v>11145</v>
      </c>
      <c r="D148" s="11" t="str">
        <f t="shared" si="47"/>
        <v>N/A</v>
      </c>
      <c r="E148" s="34">
        <v>9661</v>
      </c>
      <c r="F148" s="11" t="str">
        <f t="shared" si="48"/>
        <v>N/A</v>
      </c>
      <c r="G148" s="34">
        <v>10635</v>
      </c>
      <c r="H148" s="11" t="str">
        <f t="shared" si="49"/>
        <v>N/A</v>
      </c>
      <c r="I148" s="12">
        <v>-13.3</v>
      </c>
      <c r="J148" s="12">
        <v>10.08</v>
      </c>
      <c r="K148" s="41" t="s">
        <v>733</v>
      </c>
      <c r="L148" s="9" t="str">
        <f t="shared" si="44"/>
        <v>No</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12902</v>
      </c>
      <c r="D150" s="11" t="str">
        <f t="shared" ref="D150:D155" si="50">IF($B150="N/A","N/A",IF(C150&gt;10,"No",IF(C150&lt;-10,"No","Yes")))</f>
        <v>N/A</v>
      </c>
      <c r="E150" s="1">
        <v>12709</v>
      </c>
      <c r="F150" s="11" t="str">
        <f t="shared" ref="F150:F155" si="51">IF($B150="N/A","N/A",IF(E150&gt;10,"No",IF(E150&lt;-10,"No","Yes")))</f>
        <v>N/A</v>
      </c>
      <c r="G150" s="1">
        <v>11814</v>
      </c>
      <c r="H150" s="11" t="str">
        <f t="shared" ref="H150:H155" si="52">IF($B150="N/A","N/A",IF(G150&gt;10,"No",IF(G150&lt;-10,"No","Yes")))</f>
        <v>N/A</v>
      </c>
      <c r="I150" s="12">
        <v>-1.5</v>
      </c>
      <c r="J150" s="12">
        <v>-7.04</v>
      </c>
      <c r="K150" s="41" t="s">
        <v>732</v>
      </c>
      <c r="L150" s="9" t="str">
        <f t="shared" ref="L150:L155" si="53">IF(J150="Div by 0", "N/A", IF(K150="N/A","N/A", IF(J150&gt;VALUE(MID(K150,1,2)), "No", IF(J150&lt;-1*VALUE(MID(K150,1,2)), "No", "Yes"))))</f>
        <v>Yes</v>
      </c>
    </row>
    <row r="151" spans="1:12" x14ac:dyDescent="0.25">
      <c r="A151" s="6" t="s">
        <v>330</v>
      </c>
      <c r="B151" s="41" t="s">
        <v>217</v>
      </c>
      <c r="C151" s="13">
        <v>4.8699105057000001</v>
      </c>
      <c r="D151" s="11" t="str">
        <f t="shared" si="50"/>
        <v>N/A</v>
      </c>
      <c r="E151" s="13">
        <v>4.5856034638000001</v>
      </c>
      <c r="F151" s="11" t="str">
        <f t="shared" si="51"/>
        <v>N/A</v>
      </c>
      <c r="G151" s="13">
        <v>4.0724028694000003</v>
      </c>
      <c r="H151" s="11" t="str">
        <f t="shared" si="52"/>
        <v>N/A</v>
      </c>
      <c r="I151" s="12">
        <v>-5.84</v>
      </c>
      <c r="J151" s="12">
        <v>-11.2</v>
      </c>
      <c r="K151" s="41" t="s">
        <v>732</v>
      </c>
      <c r="L151" s="9" t="str">
        <f t="shared" si="53"/>
        <v>Yes</v>
      </c>
    </row>
    <row r="152" spans="1:12" x14ac:dyDescent="0.25">
      <c r="A152" s="2" t="s">
        <v>331</v>
      </c>
      <c r="B152" s="41" t="s">
        <v>217</v>
      </c>
      <c r="C152" s="13">
        <v>37.308001523000001</v>
      </c>
      <c r="D152" s="11" t="str">
        <f t="shared" si="50"/>
        <v>N/A</v>
      </c>
      <c r="E152" s="13">
        <v>36.455502717000002</v>
      </c>
      <c r="F152" s="11" t="str">
        <f t="shared" si="51"/>
        <v>N/A</v>
      </c>
      <c r="G152" s="13">
        <v>40.961767035999998</v>
      </c>
      <c r="H152" s="11" t="str">
        <f t="shared" si="52"/>
        <v>N/A</v>
      </c>
      <c r="I152" s="12">
        <v>-2.29</v>
      </c>
      <c r="J152" s="12">
        <v>12.36</v>
      </c>
      <c r="K152" s="41" t="s">
        <v>732</v>
      </c>
      <c r="L152" s="9" t="str">
        <f t="shared" si="53"/>
        <v>Yes</v>
      </c>
    </row>
    <row r="153" spans="1:12" x14ac:dyDescent="0.25">
      <c r="A153" s="2" t="s">
        <v>332</v>
      </c>
      <c r="B153" s="41" t="s">
        <v>217</v>
      </c>
      <c r="C153" s="13">
        <v>7.2956423844999998</v>
      </c>
      <c r="D153" s="11" t="str">
        <f t="shared" si="50"/>
        <v>N/A</v>
      </c>
      <c r="E153" s="13">
        <v>7.0278069255000002</v>
      </c>
      <c r="F153" s="11" t="str">
        <f t="shared" si="51"/>
        <v>N/A</v>
      </c>
      <c r="G153" s="13">
        <v>6.0900856185999999</v>
      </c>
      <c r="H153" s="11" t="str">
        <f t="shared" si="52"/>
        <v>N/A</v>
      </c>
      <c r="I153" s="12">
        <v>-3.67</v>
      </c>
      <c r="J153" s="12">
        <v>-13.3</v>
      </c>
      <c r="K153" s="41" t="s">
        <v>732</v>
      </c>
      <c r="L153" s="9" t="str">
        <f t="shared" si="53"/>
        <v>Yes</v>
      </c>
    </row>
    <row r="154" spans="1:12" x14ac:dyDescent="0.25">
      <c r="A154" s="2" t="s">
        <v>333</v>
      </c>
      <c r="B154" s="41" t="s">
        <v>217</v>
      </c>
      <c r="C154" s="13">
        <v>0.82356570019999997</v>
      </c>
      <c r="D154" s="11" t="str">
        <f t="shared" si="50"/>
        <v>N/A</v>
      </c>
      <c r="E154" s="13">
        <v>0.78931993460000005</v>
      </c>
      <c r="F154" s="11" t="str">
        <f t="shared" si="51"/>
        <v>N/A</v>
      </c>
      <c r="G154" s="13">
        <v>0.53395984620000003</v>
      </c>
      <c r="H154" s="11" t="str">
        <f t="shared" si="52"/>
        <v>N/A</v>
      </c>
      <c r="I154" s="12">
        <v>-4.16</v>
      </c>
      <c r="J154" s="12">
        <v>-32.4</v>
      </c>
      <c r="K154" s="41" t="s">
        <v>732</v>
      </c>
      <c r="L154" s="9" t="str">
        <f t="shared" si="53"/>
        <v>No</v>
      </c>
    </row>
    <row r="155" spans="1:12" x14ac:dyDescent="0.25">
      <c r="A155" s="2" t="s">
        <v>334</v>
      </c>
      <c r="B155" s="41" t="s">
        <v>217</v>
      </c>
      <c r="C155" s="13">
        <v>0.21738622290000001</v>
      </c>
      <c r="D155" s="11" t="str">
        <f t="shared" si="50"/>
        <v>N/A</v>
      </c>
      <c r="E155" s="13">
        <v>0.20984701480000001</v>
      </c>
      <c r="F155" s="11" t="str">
        <f t="shared" si="51"/>
        <v>N/A</v>
      </c>
      <c r="G155" s="13">
        <v>0.2424809631</v>
      </c>
      <c r="H155" s="11" t="str">
        <f t="shared" si="52"/>
        <v>N/A</v>
      </c>
      <c r="I155" s="12">
        <v>-3.47</v>
      </c>
      <c r="J155" s="12">
        <v>15.55</v>
      </c>
      <c r="K155" s="41" t="s">
        <v>732</v>
      </c>
      <c r="L155" s="9" t="str">
        <f t="shared" si="53"/>
        <v>Yes</v>
      </c>
    </row>
    <row r="156" spans="1:12" x14ac:dyDescent="0.25">
      <c r="A156" s="16" t="s">
        <v>1007</v>
      </c>
      <c r="B156" s="33" t="s">
        <v>217</v>
      </c>
      <c r="C156" s="34">
        <v>15500</v>
      </c>
      <c r="D156" s="11" t="str">
        <f t="shared" ref="D156:D162" si="54">IF($B156="N/A","N/A",IF(C156&gt;10,"No",IF(C156&lt;-10,"No","Yes")))</f>
        <v>N/A</v>
      </c>
      <c r="E156" s="34">
        <v>16235</v>
      </c>
      <c r="F156" s="11" t="str">
        <f t="shared" ref="F156:F162" si="55">IF($B156="N/A","N/A",IF(E156&gt;10,"No",IF(E156&lt;-10,"No","Yes")))</f>
        <v>N/A</v>
      </c>
      <c r="G156" s="34">
        <v>15113</v>
      </c>
      <c r="H156" s="11" t="str">
        <f t="shared" ref="H156:H162" si="56">IF($B156="N/A","N/A",IF(G156&gt;10,"No",IF(G156&lt;-10,"No","Yes")))</f>
        <v>N/A</v>
      </c>
      <c r="I156" s="12">
        <v>4.742</v>
      </c>
      <c r="J156" s="12">
        <v>-6.91</v>
      </c>
      <c r="K156" s="41" t="s">
        <v>732</v>
      </c>
      <c r="L156" s="9" t="str">
        <f t="shared" ref="L156:L163" si="57">IF(J156="Div by 0", "N/A", IF(K156="N/A","N/A", IF(J156&gt;VALUE(MID(K156,1,2)), "No", IF(J156&lt;-1*VALUE(MID(K156,1,2)), "No", "Yes"))))</f>
        <v>Yes</v>
      </c>
    </row>
    <row r="157" spans="1:12" x14ac:dyDescent="0.25">
      <c r="A157" s="6" t="s">
        <v>1008</v>
      </c>
      <c r="B157" s="33" t="s">
        <v>217</v>
      </c>
      <c r="C157" s="8">
        <v>5.8505357957999999</v>
      </c>
      <c r="D157" s="11" t="str">
        <f t="shared" si="54"/>
        <v>N/A</v>
      </c>
      <c r="E157" s="8">
        <v>5.8578387154999998</v>
      </c>
      <c r="F157" s="11" t="str">
        <f t="shared" si="55"/>
        <v>N/A</v>
      </c>
      <c r="G157" s="8">
        <v>5.2096008604000001</v>
      </c>
      <c r="H157" s="11" t="str">
        <f t="shared" si="56"/>
        <v>N/A</v>
      </c>
      <c r="I157" s="12">
        <v>0.12479999999999999</v>
      </c>
      <c r="J157" s="12">
        <v>-11.1</v>
      </c>
      <c r="K157" s="41" t="s">
        <v>732</v>
      </c>
      <c r="L157" s="9" t="str">
        <f t="shared" si="57"/>
        <v>Yes</v>
      </c>
    </row>
    <row r="158" spans="1:12" x14ac:dyDescent="0.25">
      <c r="A158" s="16" t="s">
        <v>1009</v>
      </c>
      <c r="B158" s="33" t="s">
        <v>217</v>
      </c>
      <c r="C158" s="8">
        <v>19.223120213000001</v>
      </c>
      <c r="D158" s="11" t="str">
        <f t="shared" si="54"/>
        <v>N/A</v>
      </c>
      <c r="E158" s="8">
        <v>19.174592391000001</v>
      </c>
      <c r="F158" s="11" t="str">
        <f t="shared" si="55"/>
        <v>N/A</v>
      </c>
      <c r="G158" s="8">
        <v>20.305071314999999</v>
      </c>
      <c r="H158" s="11" t="str">
        <f t="shared" si="56"/>
        <v>N/A</v>
      </c>
      <c r="I158" s="12">
        <v>-0.252</v>
      </c>
      <c r="J158" s="12">
        <v>5.8959999999999999</v>
      </c>
      <c r="K158" s="41" t="s">
        <v>732</v>
      </c>
      <c r="L158" s="9" t="str">
        <f t="shared" si="57"/>
        <v>Yes</v>
      </c>
    </row>
    <row r="159" spans="1:12" x14ac:dyDescent="0.25">
      <c r="A159" s="16" t="s">
        <v>1010</v>
      </c>
      <c r="B159" s="33" t="s">
        <v>217</v>
      </c>
      <c r="C159" s="8">
        <v>19.256432082</v>
      </c>
      <c r="D159" s="11" t="str">
        <f t="shared" si="54"/>
        <v>N/A</v>
      </c>
      <c r="E159" s="8">
        <v>19.129066107</v>
      </c>
      <c r="F159" s="11" t="str">
        <f t="shared" si="55"/>
        <v>N/A</v>
      </c>
      <c r="G159" s="8">
        <v>18.597840923</v>
      </c>
      <c r="H159" s="11" t="str">
        <f t="shared" si="56"/>
        <v>N/A</v>
      </c>
      <c r="I159" s="12">
        <v>-0.66100000000000003</v>
      </c>
      <c r="J159" s="12">
        <v>-2.78</v>
      </c>
      <c r="K159" s="41" t="s">
        <v>732</v>
      </c>
      <c r="L159" s="9" t="str">
        <f t="shared" si="57"/>
        <v>Yes</v>
      </c>
    </row>
    <row r="160" spans="1:12" x14ac:dyDescent="0.25">
      <c r="A160" s="16" t="s">
        <v>1011</v>
      </c>
      <c r="B160" s="33" t="s">
        <v>217</v>
      </c>
      <c r="C160" s="8">
        <v>1.9895126464999999</v>
      </c>
      <c r="D160" s="11" t="str">
        <f t="shared" si="54"/>
        <v>N/A</v>
      </c>
      <c r="E160" s="8">
        <v>2.1634727740000002</v>
      </c>
      <c r="F160" s="11" t="str">
        <f t="shared" si="55"/>
        <v>N/A</v>
      </c>
      <c r="G160" s="8">
        <v>1.7809614563</v>
      </c>
      <c r="H160" s="11" t="str">
        <f t="shared" si="56"/>
        <v>N/A</v>
      </c>
      <c r="I160" s="12">
        <v>8.7439999999999998</v>
      </c>
      <c r="J160" s="12">
        <v>-17.7</v>
      </c>
      <c r="K160" s="41" t="s">
        <v>732</v>
      </c>
      <c r="L160" s="9" t="str">
        <f t="shared" si="57"/>
        <v>Yes</v>
      </c>
    </row>
    <row r="161" spans="1:12" x14ac:dyDescent="0.25">
      <c r="A161" s="16" t="s">
        <v>1012</v>
      </c>
      <c r="B161" s="33" t="s">
        <v>217</v>
      </c>
      <c r="C161" s="8">
        <v>1.6806526262000001</v>
      </c>
      <c r="D161" s="11" t="str">
        <f t="shared" si="54"/>
        <v>N/A</v>
      </c>
      <c r="E161" s="8">
        <v>1.6336477277999999</v>
      </c>
      <c r="F161" s="11" t="str">
        <f t="shared" si="55"/>
        <v>N/A</v>
      </c>
      <c r="G161" s="8">
        <v>0.5679159399</v>
      </c>
      <c r="H161" s="11" t="str">
        <f t="shared" si="56"/>
        <v>N/A</v>
      </c>
      <c r="I161" s="12">
        <v>-2.8</v>
      </c>
      <c r="J161" s="12">
        <v>-65.2</v>
      </c>
      <c r="K161" s="41" t="s">
        <v>732</v>
      </c>
      <c r="L161" s="9" t="str">
        <f t="shared" si="57"/>
        <v>No</v>
      </c>
    </row>
    <row r="162" spans="1:12" x14ac:dyDescent="0.25">
      <c r="A162" s="2" t="s">
        <v>1013</v>
      </c>
      <c r="B162" s="33" t="s">
        <v>217</v>
      </c>
      <c r="C162" s="34">
        <v>1438</v>
      </c>
      <c r="D162" s="11" t="str">
        <f t="shared" si="54"/>
        <v>N/A</v>
      </c>
      <c r="E162" s="34">
        <v>1454</v>
      </c>
      <c r="F162" s="11" t="str">
        <f t="shared" si="55"/>
        <v>N/A</v>
      </c>
      <c r="G162" s="34">
        <v>1345</v>
      </c>
      <c r="H162" s="11" t="str">
        <f t="shared" si="56"/>
        <v>N/A</v>
      </c>
      <c r="I162" s="12">
        <v>1.113</v>
      </c>
      <c r="J162" s="12">
        <v>-7.5</v>
      </c>
      <c r="K162" s="41" t="s">
        <v>732</v>
      </c>
      <c r="L162" s="9" t="str">
        <f t="shared" si="57"/>
        <v>Yes</v>
      </c>
    </row>
    <row r="163" spans="1:12" ht="25" x14ac:dyDescent="0.25">
      <c r="A163" s="16" t="s">
        <v>1014</v>
      </c>
      <c r="B163" s="33" t="s">
        <v>217</v>
      </c>
      <c r="C163" s="34">
        <v>15841</v>
      </c>
      <c r="D163" s="11" t="str">
        <f>IF($B163="N/A","N/A",IF(C163&gt;10,"No",IF(C163&lt;-10,"No","Yes")))</f>
        <v>N/A</v>
      </c>
      <c r="E163" s="34">
        <v>16611</v>
      </c>
      <c r="F163" s="11" t="str">
        <f>IF($B163="N/A","N/A",IF(E163&gt;10,"No",IF(E163&lt;-10,"No","Yes")))</f>
        <v>N/A</v>
      </c>
      <c r="G163" s="34">
        <v>15505</v>
      </c>
      <c r="H163" s="11" t="str">
        <f>IF($B163="N/A","N/A",IF(G163&gt;10,"No",IF(G163&lt;-10,"No","Yes")))</f>
        <v>N/A</v>
      </c>
      <c r="I163" s="12">
        <v>4.8609999999999998</v>
      </c>
      <c r="J163" s="12">
        <v>-6.66</v>
      </c>
      <c r="K163" s="41" t="s">
        <v>732</v>
      </c>
      <c r="L163" s="9" t="str">
        <f t="shared" si="57"/>
        <v>Yes</v>
      </c>
    </row>
    <row r="164" spans="1:12" x14ac:dyDescent="0.25">
      <c r="A164" s="4" t="s">
        <v>1015</v>
      </c>
      <c r="B164" s="33" t="s">
        <v>217</v>
      </c>
      <c r="C164" s="34">
        <v>9470</v>
      </c>
      <c r="D164" s="11" t="str">
        <f t="shared" ref="D164:D238" si="58">IF($B164="N/A","N/A",IF(C164&gt;10,"No",IF(C164&lt;-10,"No","Yes")))</f>
        <v>N/A</v>
      </c>
      <c r="E164" s="34">
        <v>9716</v>
      </c>
      <c r="F164" s="11" t="str">
        <f t="shared" ref="F164:F238" si="59">IF($B164="N/A","N/A",IF(E164&gt;10,"No",IF(E164&lt;-10,"No","Yes")))</f>
        <v>N/A</v>
      </c>
      <c r="G164" s="34">
        <v>9720</v>
      </c>
      <c r="H164" s="11" t="str">
        <f t="shared" ref="H164:H227" si="60">IF($B164="N/A","N/A",IF(G164&gt;10,"No",IF(G164&lt;-10,"No","Yes")))</f>
        <v>N/A</v>
      </c>
      <c r="I164" s="12">
        <v>2.5979999999999999</v>
      </c>
      <c r="J164" s="12">
        <v>4.1200000000000001E-2</v>
      </c>
      <c r="K164" s="41" t="s">
        <v>732</v>
      </c>
      <c r="L164" s="9" t="str">
        <f t="shared" ref="L164:L227" si="61">IF(J164="Div by 0", "N/A", IF(K164="N/A","N/A", IF(J164&gt;VALUE(MID(K164,1,2)), "No", IF(J164&lt;-1*VALUE(MID(K164,1,2)), "No", "Yes"))))</f>
        <v>Yes</v>
      </c>
    </row>
    <row r="165" spans="1:12" x14ac:dyDescent="0.25">
      <c r="A165" s="50" t="s">
        <v>71</v>
      </c>
      <c r="B165" s="33" t="s">
        <v>217</v>
      </c>
      <c r="C165" s="8">
        <v>3.5744886443000001</v>
      </c>
      <c r="D165" s="11" t="str">
        <f t="shared" si="58"/>
        <v>N/A</v>
      </c>
      <c r="E165" s="8">
        <v>3.5056828431999998</v>
      </c>
      <c r="F165" s="11" t="str">
        <f t="shared" si="59"/>
        <v>N/A</v>
      </c>
      <c r="G165" s="8">
        <v>3.3505803191000001</v>
      </c>
      <c r="H165" s="11" t="str">
        <f t="shared" si="60"/>
        <v>N/A</v>
      </c>
      <c r="I165" s="12">
        <v>-1.92</v>
      </c>
      <c r="J165" s="12">
        <v>-4.42</v>
      </c>
      <c r="K165" s="41" t="s">
        <v>732</v>
      </c>
      <c r="L165" s="9" t="str">
        <f t="shared" si="61"/>
        <v>Yes</v>
      </c>
    </row>
    <row r="166" spans="1:12" x14ac:dyDescent="0.25">
      <c r="A166" s="4" t="s">
        <v>111</v>
      </c>
      <c r="B166" s="33" t="s">
        <v>217</v>
      </c>
      <c r="C166" s="8">
        <v>15.524901621</v>
      </c>
      <c r="D166" s="11" t="str">
        <f t="shared" si="58"/>
        <v>N/A</v>
      </c>
      <c r="E166" s="8">
        <v>15.531589673999999</v>
      </c>
      <c r="F166" s="11" t="str">
        <f t="shared" si="59"/>
        <v>N/A</v>
      </c>
      <c r="G166" s="8">
        <v>16.541204437000001</v>
      </c>
      <c r="H166" s="11" t="str">
        <f t="shared" si="60"/>
        <v>N/A</v>
      </c>
      <c r="I166" s="12">
        <v>4.3099999999999999E-2</v>
      </c>
      <c r="J166" s="12">
        <v>6.5</v>
      </c>
      <c r="K166" s="41" t="s">
        <v>732</v>
      </c>
      <c r="L166" s="9" t="str">
        <f t="shared" si="61"/>
        <v>Yes</v>
      </c>
    </row>
    <row r="167" spans="1:12" x14ac:dyDescent="0.25">
      <c r="A167" s="4" t="s">
        <v>112</v>
      </c>
      <c r="B167" s="33" t="s">
        <v>217</v>
      </c>
      <c r="C167" s="8">
        <v>14.124495456</v>
      </c>
      <c r="D167" s="11" t="str">
        <f t="shared" si="58"/>
        <v>N/A</v>
      </c>
      <c r="E167" s="8">
        <v>14.102833157999999</v>
      </c>
      <c r="F167" s="11" t="str">
        <f t="shared" si="59"/>
        <v>N/A</v>
      </c>
      <c r="G167" s="8">
        <v>14.101005087000001</v>
      </c>
      <c r="H167" s="11" t="str">
        <f t="shared" si="60"/>
        <v>N/A</v>
      </c>
      <c r="I167" s="12">
        <v>-0.153</v>
      </c>
      <c r="J167" s="12">
        <v>-1.2999999999999999E-2</v>
      </c>
      <c r="K167" s="41" t="s">
        <v>732</v>
      </c>
      <c r="L167" s="9" t="str">
        <f t="shared" si="61"/>
        <v>Yes</v>
      </c>
    </row>
    <row r="168" spans="1:12" x14ac:dyDescent="0.25">
      <c r="A168" s="4" t="s">
        <v>113</v>
      </c>
      <c r="B168" s="33" t="s">
        <v>217</v>
      </c>
      <c r="C168" s="8">
        <v>0.4016039482</v>
      </c>
      <c r="D168" s="11" t="str">
        <f t="shared" si="58"/>
        <v>N/A</v>
      </c>
      <c r="E168" s="8">
        <v>0.39553634030000001</v>
      </c>
      <c r="F168" s="11" t="str">
        <f t="shared" si="59"/>
        <v>N/A</v>
      </c>
      <c r="G168" s="8">
        <v>0.3800698803</v>
      </c>
      <c r="H168" s="11" t="str">
        <f t="shared" si="60"/>
        <v>N/A</v>
      </c>
      <c r="I168" s="12">
        <v>-1.51</v>
      </c>
      <c r="J168" s="12">
        <v>-3.91</v>
      </c>
      <c r="K168" s="41" t="s">
        <v>732</v>
      </c>
      <c r="L168" s="9" t="str">
        <f t="shared" si="61"/>
        <v>Yes</v>
      </c>
    </row>
    <row r="169" spans="1:12" x14ac:dyDescent="0.25">
      <c r="A169" s="4" t="s">
        <v>114</v>
      </c>
      <c r="B169" s="33" t="s">
        <v>217</v>
      </c>
      <c r="C169" s="8">
        <v>1.4024917600000001E-2</v>
      </c>
      <c r="D169" s="11" t="str">
        <f t="shared" si="58"/>
        <v>N/A</v>
      </c>
      <c r="E169" s="8">
        <v>1.1282097600000001E-2</v>
      </c>
      <c r="F169" s="11" t="str">
        <f t="shared" si="59"/>
        <v>N/A</v>
      </c>
      <c r="G169" s="8">
        <v>8.5081040000000007E-3</v>
      </c>
      <c r="H169" s="11" t="str">
        <f t="shared" si="60"/>
        <v>N/A</v>
      </c>
      <c r="I169" s="12">
        <v>-19.600000000000001</v>
      </c>
      <c r="J169" s="12">
        <v>-24.6</v>
      </c>
      <c r="K169" s="41" t="s">
        <v>732</v>
      </c>
      <c r="L169" s="9" t="str">
        <f t="shared" si="61"/>
        <v>Yes</v>
      </c>
    </row>
    <row r="170" spans="1:12" x14ac:dyDescent="0.25">
      <c r="A170" s="4" t="s">
        <v>428</v>
      </c>
      <c r="B170" s="33" t="s">
        <v>217</v>
      </c>
      <c r="C170" s="34">
        <v>3537</v>
      </c>
      <c r="D170" s="11" t="str">
        <f>IF($B170="N/A","N/A",IF(C170&gt;10,"No",IF(C170&lt;-10,"No","Yes")))</f>
        <v>N/A</v>
      </c>
      <c r="E170" s="34">
        <v>3527</v>
      </c>
      <c r="F170" s="11" t="str">
        <f>IF($B170="N/A","N/A",IF(E170&gt;10,"No",IF(E170&lt;-10,"No","Yes")))</f>
        <v>N/A</v>
      </c>
      <c r="G170" s="34">
        <v>3202</v>
      </c>
      <c r="H170" s="11" t="str">
        <f>IF($B170="N/A","N/A",IF(G170&gt;10,"No",IF(G170&lt;-10,"No","Yes")))</f>
        <v>N/A</v>
      </c>
      <c r="I170" s="12">
        <v>-0.28299999999999997</v>
      </c>
      <c r="J170" s="12">
        <v>-9.2100000000000009</v>
      </c>
      <c r="K170" s="41" t="s">
        <v>732</v>
      </c>
      <c r="L170" s="9" t="str">
        <f t="shared" si="61"/>
        <v>Yes</v>
      </c>
    </row>
    <row r="171" spans="1:12" x14ac:dyDescent="0.25">
      <c r="A171" s="4" t="s">
        <v>429</v>
      </c>
      <c r="B171" s="33" t="s">
        <v>217</v>
      </c>
      <c r="C171" s="34">
        <v>132</v>
      </c>
      <c r="D171" s="11" t="str">
        <f>IF($B171="N/A","N/A",IF(C171&gt;10,"No",IF(C171&lt;-10,"No","Yes")))</f>
        <v>N/A</v>
      </c>
      <c r="E171" s="34">
        <v>131</v>
      </c>
      <c r="F171" s="11" t="str">
        <f>IF($B171="N/A","N/A",IF(E171&gt;10,"No",IF(E171&lt;-10,"No","Yes")))</f>
        <v>N/A</v>
      </c>
      <c r="G171" s="34">
        <v>138</v>
      </c>
      <c r="H171" s="11" t="str">
        <f>IF($B171="N/A","N/A",IF(G171&gt;10,"No",IF(G171&lt;-10,"No","Yes")))</f>
        <v>N/A</v>
      </c>
      <c r="I171" s="12">
        <v>-0.75800000000000001</v>
      </c>
      <c r="J171" s="12">
        <v>5.3440000000000003</v>
      </c>
      <c r="K171" s="41" t="s">
        <v>732</v>
      </c>
      <c r="L171" s="9" t="str">
        <f t="shared" si="61"/>
        <v>Yes</v>
      </c>
    </row>
    <row r="172" spans="1:12" x14ac:dyDescent="0.25">
      <c r="A172" s="4" t="s">
        <v>430</v>
      </c>
      <c r="B172" s="33" t="s">
        <v>217</v>
      </c>
      <c r="C172" s="34">
        <v>3115</v>
      </c>
      <c r="D172" s="11" t="str">
        <f>IF($B172="N/A","N/A",IF(C172&gt;10,"No",IF(C172&lt;-10,"No","Yes")))</f>
        <v>N/A</v>
      </c>
      <c r="E172" s="34">
        <v>3247</v>
      </c>
      <c r="F172" s="11" t="str">
        <f>IF($B172="N/A","N/A",IF(E172&gt;10,"No",IF(E172&lt;-10,"No","Yes")))</f>
        <v>N/A</v>
      </c>
      <c r="G172" s="34">
        <v>3419</v>
      </c>
      <c r="H172" s="11" t="str">
        <f>IF($B172="N/A","N/A",IF(G172&gt;10,"No",IF(G172&lt;-10,"No","Yes")))</f>
        <v>N/A</v>
      </c>
      <c r="I172" s="12">
        <v>4.2380000000000004</v>
      </c>
      <c r="J172" s="12">
        <v>5.2969999999999997</v>
      </c>
      <c r="K172" s="41" t="s">
        <v>732</v>
      </c>
      <c r="L172" s="9" t="str">
        <f t="shared" si="61"/>
        <v>Yes</v>
      </c>
    </row>
    <row r="173" spans="1:12" x14ac:dyDescent="0.25">
      <c r="A173" s="4" t="s">
        <v>431</v>
      </c>
      <c r="B173" s="33" t="s">
        <v>217</v>
      </c>
      <c r="C173" s="34">
        <v>2029</v>
      </c>
      <c r="D173" s="11" t="str">
        <f>IF($B173="N/A","N/A",IF(C173&gt;10,"No",IF(C173&lt;-10,"No","Yes")))</f>
        <v>N/A</v>
      </c>
      <c r="E173" s="34">
        <v>2129</v>
      </c>
      <c r="F173" s="11" t="str">
        <f>IF($B173="N/A","N/A",IF(E173&gt;10,"No",IF(E173&lt;-10,"No","Yes")))</f>
        <v>N/A</v>
      </c>
      <c r="G173" s="34">
        <v>2263</v>
      </c>
      <c r="H173" s="11" t="str">
        <f>IF($B173="N/A","N/A",IF(G173&gt;10,"No",IF(G173&lt;-10,"No","Yes")))</f>
        <v>N/A</v>
      </c>
      <c r="I173" s="12">
        <v>4.9290000000000003</v>
      </c>
      <c r="J173" s="12">
        <v>6.2939999999999996</v>
      </c>
      <c r="K173" s="41" t="s">
        <v>732</v>
      </c>
      <c r="L173" s="9" t="str">
        <f t="shared" si="61"/>
        <v>Yes</v>
      </c>
    </row>
    <row r="174" spans="1:12" x14ac:dyDescent="0.25">
      <c r="A174" s="4" t="s">
        <v>432</v>
      </c>
      <c r="B174" s="33" t="s">
        <v>217</v>
      </c>
      <c r="C174" s="34">
        <v>657</v>
      </c>
      <c r="D174" s="11" t="str">
        <f>IF($B174="N/A","N/A",IF(C174&gt;10,"No",IF(C174&lt;-10,"No","Yes")))</f>
        <v>N/A</v>
      </c>
      <c r="E174" s="34">
        <v>682</v>
      </c>
      <c r="F174" s="11" t="str">
        <f>IF($B174="N/A","N/A",IF(E174&gt;10,"No",IF(E174&lt;-10,"No","Yes")))</f>
        <v>N/A</v>
      </c>
      <c r="G174" s="34">
        <v>698</v>
      </c>
      <c r="H174" s="11" t="str">
        <f>IF($B174="N/A","N/A",IF(G174&gt;10,"No",IF(G174&lt;-10,"No","Yes")))</f>
        <v>N/A</v>
      </c>
      <c r="I174" s="12">
        <v>3.8050000000000002</v>
      </c>
      <c r="J174" s="12">
        <v>2.3460000000000001</v>
      </c>
      <c r="K174" s="41" t="s">
        <v>732</v>
      </c>
      <c r="L174" s="9" t="str">
        <f t="shared" si="61"/>
        <v>Yes</v>
      </c>
    </row>
    <row r="175" spans="1:12" x14ac:dyDescent="0.25">
      <c r="A175" s="6" t="s">
        <v>1016</v>
      </c>
      <c r="B175" s="33" t="s">
        <v>217</v>
      </c>
      <c r="C175" s="34">
        <v>5604</v>
      </c>
      <c r="D175" s="11" t="str">
        <f t="shared" si="58"/>
        <v>N/A</v>
      </c>
      <c r="E175" s="34">
        <v>5691</v>
      </c>
      <c r="F175" s="11" t="str">
        <f t="shared" si="59"/>
        <v>N/A</v>
      </c>
      <c r="G175" s="34">
        <v>5512</v>
      </c>
      <c r="H175" s="11" t="str">
        <f t="shared" si="60"/>
        <v>N/A</v>
      </c>
      <c r="I175" s="12">
        <v>1.552</v>
      </c>
      <c r="J175" s="12">
        <v>-3.15</v>
      </c>
      <c r="K175" s="41" t="s">
        <v>732</v>
      </c>
      <c r="L175" s="9" t="str">
        <f t="shared" si="61"/>
        <v>Yes</v>
      </c>
    </row>
    <row r="176" spans="1:12" x14ac:dyDescent="0.25">
      <c r="A176" s="4" t="s">
        <v>1017</v>
      </c>
      <c r="B176" s="33" t="s">
        <v>217</v>
      </c>
      <c r="C176" s="34">
        <v>3357</v>
      </c>
      <c r="D176" s="11" t="str">
        <f>IF($B176="N/A","N/A",IF(C176&gt;10,"No",IF(C176&lt;-10,"No","Yes")))</f>
        <v>N/A</v>
      </c>
      <c r="E176" s="34">
        <v>3327</v>
      </c>
      <c r="F176" s="11" t="str">
        <f>IF($B176="N/A","N/A",IF(E176&gt;10,"No",IF(E176&lt;-10,"No","Yes")))</f>
        <v>N/A</v>
      </c>
      <c r="G176" s="34">
        <v>3043</v>
      </c>
      <c r="H176" s="11" t="str">
        <f>IF($B176="N/A","N/A",IF(G176&gt;10,"No",IF(G176&lt;-10,"No","Yes")))</f>
        <v>N/A</v>
      </c>
      <c r="I176" s="12">
        <v>-0.89400000000000002</v>
      </c>
      <c r="J176" s="12">
        <v>-8.5399999999999991</v>
      </c>
      <c r="K176" s="41" t="s">
        <v>732</v>
      </c>
      <c r="L176" s="9" t="str">
        <f t="shared" si="61"/>
        <v>Yes</v>
      </c>
    </row>
    <row r="177" spans="1:12" x14ac:dyDescent="0.25">
      <c r="A177" s="4" t="s">
        <v>1018</v>
      </c>
      <c r="B177" s="33" t="s">
        <v>217</v>
      </c>
      <c r="C177" s="34">
        <v>106</v>
      </c>
      <c r="D177" s="11" t="str">
        <f>IF($B177="N/A","N/A",IF(C177&gt;10,"No",IF(C177&lt;-10,"No","Yes")))</f>
        <v>N/A</v>
      </c>
      <c r="E177" s="34">
        <v>108</v>
      </c>
      <c r="F177" s="11" t="str">
        <f>IF($B177="N/A","N/A",IF(E177&gt;10,"No",IF(E177&lt;-10,"No","Yes")))</f>
        <v>N/A</v>
      </c>
      <c r="G177" s="34">
        <v>119</v>
      </c>
      <c r="H177" s="11" t="str">
        <f>IF($B177="N/A","N/A",IF(G177&gt;10,"No",IF(G177&lt;-10,"No","Yes")))</f>
        <v>N/A</v>
      </c>
      <c r="I177" s="12">
        <v>1.887</v>
      </c>
      <c r="J177" s="12">
        <v>10.19</v>
      </c>
      <c r="K177" s="41" t="s">
        <v>732</v>
      </c>
      <c r="L177" s="9" t="str">
        <f t="shared" si="61"/>
        <v>Yes</v>
      </c>
    </row>
    <row r="178" spans="1:12" ht="25" x14ac:dyDescent="0.25">
      <c r="A178" s="4" t="s">
        <v>1019</v>
      </c>
      <c r="B178" s="33" t="s">
        <v>217</v>
      </c>
      <c r="C178" s="34">
        <v>874</v>
      </c>
      <c r="D178" s="11" t="str">
        <f>IF($B178="N/A","N/A",IF(C178&gt;10,"No",IF(C178&lt;-10,"No","Yes")))</f>
        <v>N/A</v>
      </c>
      <c r="E178" s="34">
        <v>892</v>
      </c>
      <c r="F178" s="11" t="str">
        <f>IF($B178="N/A","N/A",IF(E178&gt;10,"No",IF(E178&lt;-10,"No","Yes")))</f>
        <v>N/A</v>
      </c>
      <c r="G178" s="34">
        <v>967</v>
      </c>
      <c r="H178" s="11" t="str">
        <f>IF($B178="N/A","N/A",IF(G178&gt;10,"No",IF(G178&lt;-10,"No","Yes")))</f>
        <v>N/A</v>
      </c>
      <c r="I178" s="12">
        <v>2.0590000000000002</v>
      </c>
      <c r="J178" s="12">
        <v>8.4079999999999995</v>
      </c>
      <c r="K178" s="41" t="s">
        <v>732</v>
      </c>
      <c r="L178" s="9" t="str">
        <f t="shared" si="61"/>
        <v>Yes</v>
      </c>
    </row>
    <row r="179" spans="1:12" x14ac:dyDescent="0.25">
      <c r="A179" s="4" t="s">
        <v>1020</v>
      </c>
      <c r="B179" s="33" t="s">
        <v>217</v>
      </c>
      <c r="C179" s="34">
        <v>734</v>
      </c>
      <c r="D179" s="11" t="str">
        <f>IF($B179="N/A","N/A",IF(C179&gt;10,"No",IF(C179&lt;-10,"No","Yes")))</f>
        <v>N/A</v>
      </c>
      <c r="E179" s="34">
        <v>784</v>
      </c>
      <c r="F179" s="11" t="str">
        <f>IF($B179="N/A","N/A",IF(E179&gt;10,"No",IF(E179&lt;-10,"No","Yes")))</f>
        <v>N/A</v>
      </c>
      <c r="G179" s="34">
        <v>788</v>
      </c>
      <c r="H179" s="11" t="str">
        <f>IF($B179="N/A","N/A",IF(G179&gt;10,"No",IF(G179&lt;-10,"No","Yes")))</f>
        <v>N/A</v>
      </c>
      <c r="I179" s="12">
        <v>6.8120000000000003</v>
      </c>
      <c r="J179" s="12">
        <v>0.51019999999999999</v>
      </c>
      <c r="K179" s="41" t="s">
        <v>732</v>
      </c>
      <c r="L179" s="9" t="str">
        <f t="shared" si="61"/>
        <v>Yes</v>
      </c>
    </row>
    <row r="180" spans="1:12" ht="25" x14ac:dyDescent="0.25">
      <c r="A180" s="4" t="s">
        <v>1021</v>
      </c>
      <c r="B180" s="33" t="s">
        <v>217</v>
      </c>
      <c r="C180" s="34">
        <v>533</v>
      </c>
      <c r="D180" s="11" t="str">
        <f>IF($B180="N/A","N/A",IF(C180&gt;10,"No",IF(C180&lt;-10,"No","Yes")))</f>
        <v>N/A</v>
      </c>
      <c r="E180" s="34">
        <v>580</v>
      </c>
      <c r="F180" s="11" t="str">
        <f>IF($B180="N/A","N/A",IF(E180&gt;10,"No",IF(E180&lt;-10,"No","Yes")))</f>
        <v>N/A</v>
      </c>
      <c r="G180" s="34">
        <v>595</v>
      </c>
      <c r="H180" s="11" t="str">
        <f>IF($B180="N/A","N/A",IF(G180&gt;10,"No",IF(G180&lt;-10,"No","Yes")))</f>
        <v>N/A</v>
      </c>
      <c r="I180" s="12">
        <v>8.8179999999999996</v>
      </c>
      <c r="J180" s="12">
        <v>2.5859999999999999</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22</v>
      </c>
      <c r="D193" s="11" t="str">
        <f t="shared" si="58"/>
        <v>N/A</v>
      </c>
      <c r="E193" s="1">
        <v>23</v>
      </c>
      <c r="F193" s="11" t="str">
        <f t="shared" si="59"/>
        <v>N/A</v>
      </c>
      <c r="G193" s="1">
        <v>21</v>
      </c>
      <c r="H193" s="11" t="str">
        <f t="shared" si="60"/>
        <v>N/A</v>
      </c>
      <c r="I193" s="12">
        <v>4.5449999999999999</v>
      </c>
      <c r="J193" s="12">
        <v>-8.6999999999999993</v>
      </c>
      <c r="K193" s="41" t="s">
        <v>732</v>
      </c>
      <c r="L193" s="11" t="str">
        <f t="shared" si="61"/>
        <v>Yes</v>
      </c>
    </row>
    <row r="194" spans="1:12" ht="25" x14ac:dyDescent="0.25">
      <c r="A194" s="4" t="s">
        <v>1035</v>
      </c>
      <c r="B194" s="33" t="s">
        <v>217</v>
      </c>
      <c r="C194" s="34">
        <v>11</v>
      </c>
      <c r="D194" s="11" t="str">
        <f t="shared" si="58"/>
        <v>N/A</v>
      </c>
      <c r="E194" s="34">
        <v>11</v>
      </c>
      <c r="F194" s="11" t="str">
        <f t="shared" si="59"/>
        <v>N/A</v>
      </c>
      <c r="G194" s="34">
        <v>11</v>
      </c>
      <c r="H194" s="11" t="str">
        <f t="shared" si="60"/>
        <v>N/A</v>
      </c>
      <c r="I194" s="12">
        <v>0</v>
      </c>
      <c r="J194" s="12">
        <v>0</v>
      </c>
      <c r="K194" s="41" t="s">
        <v>732</v>
      </c>
      <c r="L194" s="9" t="str">
        <f t="shared" si="61"/>
        <v>Yes</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19</v>
      </c>
      <c r="D196" s="11" t="str">
        <f t="shared" si="58"/>
        <v>N/A</v>
      </c>
      <c r="E196" s="34">
        <v>20</v>
      </c>
      <c r="F196" s="11" t="str">
        <f t="shared" si="59"/>
        <v>N/A</v>
      </c>
      <c r="G196" s="34">
        <v>18</v>
      </c>
      <c r="H196" s="11" t="str">
        <f t="shared" si="60"/>
        <v>N/A</v>
      </c>
      <c r="I196" s="12">
        <v>5.2629999999999999</v>
      </c>
      <c r="J196" s="12">
        <v>-10</v>
      </c>
      <c r="K196" s="41" t="s">
        <v>732</v>
      </c>
      <c r="L196" s="9" t="str">
        <f t="shared" si="61"/>
        <v>Yes</v>
      </c>
    </row>
    <row r="197" spans="1:12" ht="25" x14ac:dyDescent="0.25">
      <c r="A197" s="4" t="s">
        <v>1038</v>
      </c>
      <c r="B197" s="33" t="s">
        <v>217</v>
      </c>
      <c r="C197" s="34">
        <v>11</v>
      </c>
      <c r="D197" s="11" t="str">
        <f t="shared" si="58"/>
        <v>N/A</v>
      </c>
      <c r="E197" s="34">
        <v>11</v>
      </c>
      <c r="F197" s="11" t="str">
        <f t="shared" si="59"/>
        <v>N/A</v>
      </c>
      <c r="G197" s="34">
        <v>11</v>
      </c>
      <c r="H197" s="11" t="str">
        <f t="shared" si="60"/>
        <v>N/A</v>
      </c>
      <c r="I197" s="12">
        <v>0</v>
      </c>
      <c r="J197" s="12">
        <v>0</v>
      </c>
      <c r="K197" s="41" t="s">
        <v>732</v>
      </c>
      <c r="L197" s="9" t="str">
        <f t="shared" si="61"/>
        <v>Yes</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3844</v>
      </c>
      <c r="D205" s="11" t="str">
        <f t="shared" si="58"/>
        <v>N/A</v>
      </c>
      <c r="E205" s="1">
        <v>4002</v>
      </c>
      <c r="F205" s="11" t="str">
        <f t="shared" si="59"/>
        <v>N/A</v>
      </c>
      <c r="G205" s="1">
        <v>4187</v>
      </c>
      <c r="H205" s="11" t="str">
        <f t="shared" si="60"/>
        <v>N/A</v>
      </c>
      <c r="I205" s="12">
        <v>4.1100000000000003</v>
      </c>
      <c r="J205" s="12">
        <v>4.6230000000000002</v>
      </c>
      <c r="K205" s="41" t="s">
        <v>732</v>
      </c>
      <c r="L205" s="11" t="str">
        <f t="shared" si="61"/>
        <v>Yes</v>
      </c>
    </row>
    <row r="206" spans="1:12" x14ac:dyDescent="0.25">
      <c r="A206" s="4" t="s">
        <v>1047</v>
      </c>
      <c r="B206" s="33" t="s">
        <v>217</v>
      </c>
      <c r="C206" s="34">
        <v>179</v>
      </c>
      <c r="D206" s="11" t="str">
        <f t="shared" si="58"/>
        <v>N/A</v>
      </c>
      <c r="E206" s="34">
        <v>199</v>
      </c>
      <c r="F206" s="11" t="str">
        <f t="shared" si="59"/>
        <v>N/A</v>
      </c>
      <c r="G206" s="34">
        <v>158</v>
      </c>
      <c r="H206" s="11" t="str">
        <f t="shared" si="60"/>
        <v>N/A</v>
      </c>
      <c r="I206" s="12">
        <v>11.17</v>
      </c>
      <c r="J206" s="12">
        <v>-20.6</v>
      </c>
      <c r="K206" s="41" t="s">
        <v>732</v>
      </c>
      <c r="L206" s="9" t="str">
        <f t="shared" si="61"/>
        <v>Yes</v>
      </c>
    </row>
    <row r="207" spans="1:12" x14ac:dyDescent="0.25">
      <c r="A207" s="4" t="s">
        <v>1048</v>
      </c>
      <c r="B207" s="33" t="s">
        <v>217</v>
      </c>
      <c r="C207" s="34">
        <v>26</v>
      </c>
      <c r="D207" s="11" t="str">
        <f t="shared" si="58"/>
        <v>N/A</v>
      </c>
      <c r="E207" s="34">
        <v>23</v>
      </c>
      <c r="F207" s="11" t="str">
        <f t="shared" si="59"/>
        <v>N/A</v>
      </c>
      <c r="G207" s="34">
        <v>19</v>
      </c>
      <c r="H207" s="11" t="str">
        <f t="shared" si="60"/>
        <v>N/A</v>
      </c>
      <c r="I207" s="12">
        <v>-11.5</v>
      </c>
      <c r="J207" s="12">
        <v>-17.399999999999999</v>
      </c>
      <c r="K207" s="41" t="s">
        <v>732</v>
      </c>
      <c r="L207" s="9" t="str">
        <f t="shared" si="61"/>
        <v>Yes</v>
      </c>
    </row>
    <row r="208" spans="1:12" x14ac:dyDescent="0.25">
      <c r="A208" s="4" t="s">
        <v>1049</v>
      </c>
      <c r="B208" s="33" t="s">
        <v>217</v>
      </c>
      <c r="C208" s="34">
        <v>2222</v>
      </c>
      <c r="D208" s="11" t="str">
        <f t="shared" si="58"/>
        <v>N/A</v>
      </c>
      <c r="E208" s="34">
        <v>2335</v>
      </c>
      <c r="F208" s="11" t="str">
        <f t="shared" si="59"/>
        <v>N/A</v>
      </c>
      <c r="G208" s="34">
        <v>2434</v>
      </c>
      <c r="H208" s="11" t="str">
        <f t="shared" si="60"/>
        <v>N/A</v>
      </c>
      <c r="I208" s="12">
        <v>5.0860000000000003</v>
      </c>
      <c r="J208" s="12">
        <v>4.24</v>
      </c>
      <c r="K208" s="41" t="s">
        <v>732</v>
      </c>
      <c r="L208" s="9" t="str">
        <f t="shared" si="61"/>
        <v>Yes</v>
      </c>
    </row>
    <row r="209" spans="1:12" x14ac:dyDescent="0.25">
      <c r="A209" s="4" t="s">
        <v>1050</v>
      </c>
      <c r="B209" s="33" t="s">
        <v>217</v>
      </c>
      <c r="C209" s="34">
        <v>1293</v>
      </c>
      <c r="D209" s="11" t="str">
        <f t="shared" si="58"/>
        <v>N/A</v>
      </c>
      <c r="E209" s="34">
        <v>1343</v>
      </c>
      <c r="F209" s="11" t="str">
        <f t="shared" si="59"/>
        <v>N/A</v>
      </c>
      <c r="G209" s="34">
        <v>1473</v>
      </c>
      <c r="H209" s="11" t="str">
        <f t="shared" si="60"/>
        <v>N/A</v>
      </c>
      <c r="I209" s="12">
        <v>3.867</v>
      </c>
      <c r="J209" s="12">
        <v>9.68</v>
      </c>
      <c r="K209" s="41" t="s">
        <v>732</v>
      </c>
      <c r="L209" s="9" t="str">
        <f t="shared" si="61"/>
        <v>Yes</v>
      </c>
    </row>
    <row r="210" spans="1:12" ht="25" x14ac:dyDescent="0.25">
      <c r="A210" s="4" t="s">
        <v>1051</v>
      </c>
      <c r="B210" s="33" t="s">
        <v>217</v>
      </c>
      <c r="C210" s="34">
        <v>124</v>
      </c>
      <c r="D210" s="11" t="str">
        <f t="shared" si="58"/>
        <v>N/A</v>
      </c>
      <c r="E210" s="34">
        <v>102</v>
      </c>
      <c r="F210" s="11" t="str">
        <f t="shared" si="59"/>
        <v>N/A</v>
      </c>
      <c r="G210" s="34">
        <v>103</v>
      </c>
      <c r="H210" s="11" t="str">
        <f t="shared" si="60"/>
        <v>N/A</v>
      </c>
      <c r="I210" s="12">
        <v>-17.7</v>
      </c>
      <c r="J210" s="12">
        <v>0.98040000000000005</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4.0021119324000001</v>
      </c>
      <c r="D235" s="11" t="str">
        <f>IF($B235="N/A","N/A",IF(C235&lt;15,"Yes","No"))</f>
        <v>Yes</v>
      </c>
      <c r="E235" s="8">
        <v>4.2610127625000001</v>
      </c>
      <c r="F235" s="11" t="str">
        <f>IF($B235="N/A","N/A",IF(E235&lt;15,"Yes","No"))</f>
        <v>Yes</v>
      </c>
      <c r="G235" s="8">
        <v>4.3621399177000004</v>
      </c>
      <c r="H235" s="11" t="str">
        <f>IF($B235="N/A","N/A",IF(G235&lt;15,"Yes","No"))</f>
        <v>Yes</v>
      </c>
      <c r="I235" s="12">
        <v>6.4690000000000003</v>
      </c>
      <c r="J235" s="12">
        <v>2.3730000000000002</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159</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0.21951487210000001</v>
      </c>
      <c r="D237" s="11" t="str">
        <f>IF($B237="N/A","N/A",IF(C237&lt;10,"Yes","No"))</f>
        <v>Yes</v>
      </c>
      <c r="E237" s="8">
        <v>0.1609960288</v>
      </c>
      <c r="F237" s="11" t="str">
        <f>IF($B237="N/A","N/A",IF(E237&lt;10,"Yes","No"))</f>
        <v>Yes</v>
      </c>
      <c r="G237" s="8">
        <v>1.6816499207</v>
      </c>
      <c r="H237" s="11" t="str">
        <f>IF($B237="N/A","N/A",IF(G237&lt;10,"Yes","No"))</f>
        <v>Yes</v>
      </c>
      <c r="I237" s="12">
        <v>-26.7</v>
      </c>
      <c r="J237" s="12">
        <v>944.5</v>
      </c>
      <c r="K237" s="41" t="s">
        <v>732</v>
      </c>
      <c r="L237" s="9" t="str">
        <f t="shared" si="63"/>
        <v>No</v>
      </c>
    </row>
    <row r="238" spans="1:12" x14ac:dyDescent="0.25">
      <c r="A238" s="2" t="s">
        <v>72</v>
      </c>
      <c r="B238" s="33" t="s">
        <v>217</v>
      </c>
      <c r="C238" s="8">
        <v>0.22175290389999999</v>
      </c>
      <c r="D238" s="11" t="str">
        <f t="shared" si="58"/>
        <v>N/A</v>
      </c>
      <c r="E238" s="8">
        <v>0.42198435569999998</v>
      </c>
      <c r="F238" s="11" t="str">
        <f t="shared" si="59"/>
        <v>N/A</v>
      </c>
      <c r="G238" s="8">
        <v>1.0596707819</v>
      </c>
      <c r="H238" s="11" t="str">
        <f>IF($B238="N/A","N/A",IF(G238&gt;10,"No",IF(G238&lt;-10,"No","Yes")))</f>
        <v>N/A</v>
      </c>
      <c r="I238" s="12">
        <v>90.29</v>
      </c>
      <c r="J238" s="12">
        <v>151.1</v>
      </c>
      <c r="K238" s="41" t="s">
        <v>732</v>
      </c>
      <c r="L238" s="9" t="str">
        <f t="shared" si="63"/>
        <v>No</v>
      </c>
    </row>
    <row r="239" spans="1:12" ht="25" x14ac:dyDescent="0.25">
      <c r="A239" s="16" t="s">
        <v>1079</v>
      </c>
      <c r="B239" s="33" t="s">
        <v>293</v>
      </c>
      <c r="C239" s="9">
        <v>3.9915522703000001</v>
      </c>
      <c r="D239" s="11" t="str">
        <f>IF($B239="N/A","N/A",IF(C239&lt;15,"Yes","No"))</f>
        <v>Yes</v>
      </c>
      <c r="E239" s="9">
        <v>4.1889666528999996</v>
      </c>
      <c r="F239" s="11" t="str">
        <f>IF($B239="N/A","N/A",IF(E239&lt;15,"Yes","No"))</f>
        <v>Yes</v>
      </c>
      <c r="G239" s="9">
        <v>4.1666666667000003</v>
      </c>
      <c r="H239" s="11" t="str">
        <f>IF($B239="N/A","N/A",IF(G239&lt;15,"Yes","No"))</f>
        <v>Yes</v>
      </c>
      <c r="I239" s="12">
        <v>4.9459999999999997</v>
      </c>
      <c r="J239" s="12">
        <v>-0.53200000000000003</v>
      </c>
      <c r="K239" s="41" t="s">
        <v>732</v>
      </c>
      <c r="L239" s="9" t="str">
        <f t="shared" si="63"/>
        <v>Yes</v>
      </c>
    </row>
    <row r="240" spans="1:12" ht="25" x14ac:dyDescent="0.25">
      <c r="A240" s="16" t="s">
        <v>156</v>
      </c>
      <c r="B240" s="33" t="s">
        <v>217</v>
      </c>
      <c r="C240" s="34">
        <v>136</v>
      </c>
      <c r="D240" s="11" t="str">
        <f>IF($B240="N/A","N/A",IF(C240&gt;10,"No",IF(C240&lt;-10,"No","Yes")))</f>
        <v>N/A</v>
      </c>
      <c r="E240" s="34">
        <v>318</v>
      </c>
      <c r="F240" s="11" t="str">
        <f>IF($B240="N/A","N/A",IF(E240&gt;10,"No",IF(E240&lt;-10,"No","Yes")))</f>
        <v>N/A</v>
      </c>
      <c r="G240" s="34">
        <v>316</v>
      </c>
      <c r="H240" s="11" t="str">
        <f>IF($B240="N/A","N/A",IF(G240&gt;10,"No",IF(G240&lt;-10,"No","Yes")))</f>
        <v>N/A</v>
      </c>
      <c r="I240" s="12">
        <v>133.80000000000001</v>
      </c>
      <c r="J240" s="12">
        <v>-0.629</v>
      </c>
      <c r="K240" s="41" t="s">
        <v>732</v>
      </c>
      <c r="L240" s="9" t="str">
        <f>IF(J240="Div by 0", "N/A", IF(K240="N/A","N/A", IF(J240&gt;VALUE(MID(K240,1,2)), "No", IF(J240&lt;-1*VALUE(MID(K240,1,2)), "No", "Yes"))))</f>
        <v>Yes</v>
      </c>
    </row>
    <row r="241" spans="1:12" x14ac:dyDescent="0.25">
      <c r="A241" s="16" t="s">
        <v>1080</v>
      </c>
      <c r="B241" s="33" t="s">
        <v>217</v>
      </c>
      <c r="C241" s="34">
        <v>9111</v>
      </c>
      <c r="D241" s="11" t="str">
        <f t="shared" ref="D241" si="67">IF($B241="N/A","N/A",IF(C241&gt;10,"No",IF(C241&lt;-10,"No","Yes")))</f>
        <v>N/A</v>
      </c>
      <c r="E241" s="34">
        <v>9317</v>
      </c>
      <c r="F241" s="11" t="str">
        <f t="shared" ref="F241" si="68">IF($B241="N/A","N/A",IF(E241&gt;10,"No",IF(E241&lt;-10,"No","Yes")))</f>
        <v>N/A</v>
      </c>
      <c r="G241" s="34">
        <v>9455</v>
      </c>
      <c r="H241" s="11" t="str">
        <f>IF($B241="N/A","N/A",IF(G241&gt;10,"No",IF(G241&lt;-10,"No","Yes")))</f>
        <v>N/A</v>
      </c>
      <c r="I241" s="12">
        <v>2.2610000000000001</v>
      </c>
      <c r="J241" s="12">
        <v>1.4810000000000001</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228695</v>
      </c>
      <c r="D248" s="11" t="str">
        <f t="shared" si="70"/>
        <v>N/A</v>
      </c>
      <c r="E248" s="34">
        <v>240686</v>
      </c>
      <c r="F248" s="11" t="str">
        <f t="shared" si="71"/>
        <v>N/A</v>
      </c>
      <c r="G248" s="34">
        <v>253891</v>
      </c>
      <c r="H248" s="11" t="str">
        <f t="shared" si="72"/>
        <v>N/A</v>
      </c>
      <c r="I248" s="12">
        <v>5.2430000000000003</v>
      </c>
      <c r="J248" s="12">
        <v>5.4859999999999998</v>
      </c>
      <c r="K248" s="41" t="s">
        <v>732</v>
      </c>
      <c r="L248" s="9" t="str">
        <f t="shared" si="69"/>
        <v>Yes</v>
      </c>
    </row>
    <row r="249" spans="1:12" x14ac:dyDescent="0.25">
      <c r="A249" s="2" t="s">
        <v>1088</v>
      </c>
      <c r="B249" s="33" t="s">
        <v>217</v>
      </c>
      <c r="C249" s="8">
        <v>43.781999745999997</v>
      </c>
      <c r="D249" s="11" t="str">
        <f t="shared" si="70"/>
        <v>N/A</v>
      </c>
      <c r="E249" s="8">
        <v>43.890115489000003</v>
      </c>
      <c r="F249" s="11" t="str">
        <f t="shared" si="71"/>
        <v>N/A</v>
      </c>
      <c r="G249" s="8">
        <v>37.797147385000002</v>
      </c>
      <c r="H249" s="11" t="str">
        <f t="shared" si="72"/>
        <v>N/A</v>
      </c>
      <c r="I249" s="12">
        <v>0.24690000000000001</v>
      </c>
      <c r="J249" s="12">
        <v>-13.9</v>
      </c>
      <c r="K249" s="41" t="s">
        <v>732</v>
      </c>
      <c r="L249" s="9" t="str">
        <f t="shared" si="69"/>
        <v>Yes</v>
      </c>
    </row>
    <row r="250" spans="1:12" x14ac:dyDescent="0.25">
      <c r="A250" s="2" t="s">
        <v>1089</v>
      </c>
      <c r="B250" s="33" t="s">
        <v>217</v>
      </c>
      <c r="C250" s="8">
        <v>72.621433866999993</v>
      </c>
      <c r="D250" s="11" t="str">
        <f t="shared" si="70"/>
        <v>N/A</v>
      </c>
      <c r="E250" s="8">
        <v>72.961699894999995</v>
      </c>
      <c r="F250" s="11" t="str">
        <f t="shared" si="71"/>
        <v>N/A</v>
      </c>
      <c r="G250" s="8">
        <v>74.061297928000002</v>
      </c>
      <c r="H250" s="11" t="str">
        <f t="shared" si="72"/>
        <v>N/A</v>
      </c>
      <c r="I250" s="12">
        <v>0.46850000000000003</v>
      </c>
      <c r="J250" s="12">
        <v>1.5069999999999999</v>
      </c>
      <c r="K250" s="41" t="s">
        <v>732</v>
      </c>
      <c r="L250" s="9" t="str">
        <f t="shared" si="69"/>
        <v>Yes</v>
      </c>
    </row>
    <row r="251" spans="1:12" x14ac:dyDescent="0.25">
      <c r="A251" s="2" t="s">
        <v>1090</v>
      </c>
      <c r="B251" s="33" t="s">
        <v>217</v>
      </c>
      <c r="C251" s="8">
        <v>96.627390500000004</v>
      </c>
      <c r="D251" s="11" t="str">
        <f t="shared" si="70"/>
        <v>N/A</v>
      </c>
      <c r="E251" s="8">
        <v>96.668614161999997</v>
      </c>
      <c r="F251" s="11" t="str">
        <f t="shared" si="71"/>
        <v>N/A</v>
      </c>
      <c r="G251" s="8">
        <v>96.783097295999994</v>
      </c>
      <c r="H251" s="11" t="str">
        <f t="shared" si="72"/>
        <v>N/A</v>
      </c>
      <c r="I251" s="12">
        <v>4.2700000000000002E-2</v>
      </c>
      <c r="J251" s="12">
        <v>0.11840000000000001</v>
      </c>
      <c r="K251" s="41" t="s">
        <v>732</v>
      </c>
      <c r="L251" s="9" t="str">
        <f t="shared" si="69"/>
        <v>Yes</v>
      </c>
    </row>
    <row r="252" spans="1:12" x14ac:dyDescent="0.25">
      <c r="A252" s="2" t="s">
        <v>1091</v>
      </c>
      <c r="B252" s="33" t="s">
        <v>217</v>
      </c>
      <c r="C252" s="8">
        <v>82.436128187999998</v>
      </c>
      <c r="D252" s="11" t="str">
        <f t="shared" si="70"/>
        <v>N/A</v>
      </c>
      <c r="E252" s="8">
        <v>83.663522721999996</v>
      </c>
      <c r="F252" s="11" t="str">
        <f t="shared" si="71"/>
        <v>N/A</v>
      </c>
      <c r="G252" s="8">
        <v>84.425915685000007</v>
      </c>
      <c r="H252" s="11" t="str">
        <f t="shared" si="72"/>
        <v>N/A</v>
      </c>
      <c r="I252" s="12">
        <v>1.4890000000000001</v>
      </c>
      <c r="J252" s="12">
        <v>0.9113</v>
      </c>
      <c r="K252" s="41" t="s">
        <v>732</v>
      </c>
      <c r="L252" s="9" t="str">
        <f t="shared" si="69"/>
        <v>Yes</v>
      </c>
    </row>
    <row r="253" spans="1:12" x14ac:dyDescent="0.25">
      <c r="A253" s="2" t="s">
        <v>1092</v>
      </c>
      <c r="B253" s="33" t="s">
        <v>217</v>
      </c>
      <c r="C253" s="8">
        <v>19.897680316999999</v>
      </c>
      <c r="D253" s="11" t="str">
        <f t="shared" si="70"/>
        <v>N/A</v>
      </c>
      <c r="E253" s="8">
        <v>21.439967425999999</v>
      </c>
      <c r="F253" s="11" t="str">
        <f t="shared" si="71"/>
        <v>N/A</v>
      </c>
      <c r="G253" s="8">
        <v>47.289584900999998</v>
      </c>
      <c r="H253" s="11" t="str">
        <f t="shared" si="72"/>
        <v>N/A</v>
      </c>
      <c r="I253" s="12">
        <v>7.7510000000000003</v>
      </c>
      <c r="J253" s="12">
        <v>120.6</v>
      </c>
      <c r="K253" s="41" t="s">
        <v>732</v>
      </c>
      <c r="L253" s="9" t="str">
        <f t="shared" si="69"/>
        <v>No</v>
      </c>
    </row>
    <row r="254" spans="1:12" x14ac:dyDescent="0.25">
      <c r="A254" s="2" t="s">
        <v>1093</v>
      </c>
      <c r="B254" s="33" t="s">
        <v>217</v>
      </c>
      <c r="C254" s="8">
        <v>100</v>
      </c>
      <c r="D254" s="11" t="str">
        <f t="shared" si="70"/>
        <v>N/A</v>
      </c>
      <c r="E254" s="8">
        <v>100</v>
      </c>
      <c r="F254" s="11" t="str">
        <f t="shared" si="71"/>
        <v>N/A</v>
      </c>
      <c r="G254" s="8">
        <v>100</v>
      </c>
      <c r="H254" s="11" t="str">
        <f t="shared" si="72"/>
        <v>N/A</v>
      </c>
      <c r="I254" s="12">
        <v>0</v>
      </c>
      <c r="J254" s="12">
        <v>0</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1</v>
      </c>
      <c r="F274" s="11" t="str">
        <f t="shared" ref="F274:F275" si="74">IF($B274="N/A","N/A",IF(E274&gt;0,"No",IF(E274&lt;0,"No","Yes")))</f>
        <v>No</v>
      </c>
      <c r="G274" s="1">
        <v>0</v>
      </c>
      <c r="H274" s="11" t="str">
        <f t="shared" ref="H274:H275" si="75">IF($B274="N/A","N/A",IF(G274&gt;0,"No",IF(G274&lt;0,"No","Yes")))</f>
        <v>Yes</v>
      </c>
      <c r="I274" s="12" t="s">
        <v>1742</v>
      </c>
      <c r="J274" s="12">
        <v>-100</v>
      </c>
      <c r="K274" s="41" t="s">
        <v>732</v>
      </c>
      <c r="L274" s="9" t="str">
        <f t="shared" si="69"/>
        <v>No</v>
      </c>
    </row>
    <row r="275" spans="1:12" x14ac:dyDescent="0.25">
      <c r="A275" s="2" t="s">
        <v>159</v>
      </c>
      <c r="B275" s="41" t="s">
        <v>221</v>
      </c>
      <c r="C275" s="1">
        <v>1</v>
      </c>
      <c r="D275" s="11" t="str">
        <f t="shared" si="73"/>
        <v>No</v>
      </c>
      <c r="E275" s="1">
        <v>0</v>
      </c>
      <c r="F275" s="11" t="str">
        <f t="shared" si="74"/>
        <v>Yes</v>
      </c>
      <c r="G275" s="1">
        <v>0</v>
      </c>
      <c r="H275" s="11" t="str">
        <f t="shared" si="75"/>
        <v>Yes</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273422</v>
      </c>
      <c r="F276" s="11" t="str">
        <f t="shared" ref="F276:F277" si="77">IF($B276="N/A","N/A",IF(E276&gt;10,"No",IF(E276&lt;-10,"No","Yes")))</f>
        <v>N/A</v>
      </c>
      <c r="G276" s="1">
        <v>287126</v>
      </c>
      <c r="H276" s="11" t="str">
        <f t="shared" ref="H276:H277" si="78">IF($B276="N/A","N/A",IF(G276&gt;10,"No",IF(G276&lt;-10,"No","Yes")))</f>
        <v>N/A</v>
      </c>
      <c r="I276" s="12" t="s">
        <v>217</v>
      </c>
      <c r="J276" s="12">
        <v>5.0119999999999996</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217431.91667000001</v>
      </c>
      <c r="F277" s="11" t="str">
        <f t="shared" si="77"/>
        <v>N/A</v>
      </c>
      <c r="G277" s="1">
        <v>227664.58332999999</v>
      </c>
      <c r="H277" s="11" t="str">
        <f t="shared" si="78"/>
        <v>N/A</v>
      </c>
      <c r="I277" s="12" t="s">
        <v>217</v>
      </c>
      <c r="J277" s="12">
        <v>4.7060000000000004</v>
      </c>
      <c r="K277" s="1" t="s">
        <v>217</v>
      </c>
      <c r="L277" s="9" t="str">
        <f t="shared" si="79"/>
        <v>N/A</v>
      </c>
    </row>
    <row r="278" spans="1:12" x14ac:dyDescent="0.25">
      <c r="A278" s="16" t="s">
        <v>691</v>
      </c>
      <c r="B278" s="1" t="s">
        <v>217</v>
      </c>
      <c r="C278" s="1">
        <v>11</v>
      </c>
      <c r="D278" s="11" t="str">
        <f t="shared" si="76"/>
        <v>N/A</v>
      </c>
      <c r="E278" s="1">
        <v>11</v>
      </c>
      <c r="F278" s="11" t="str">
        <f t="shared" ref="F278:F283" si="80">IF($B278="N/A","N/A",IF(E278&gt;10,"No",IF(E278&lt;-10,"No","Yes")))</f>
        <v>N/A</v>
      </c>
      <c r="G278" s="1">
        <v>875</v>
      </c>
      <c r="H278" s="11" t="str">
        <f t="shared" ref="H278:H283" si="81">IF($B278="N/A","N/A",IF(G278&gt;10,"No",IF(G278&lt;-10,"No","Yes")))</f>
        <v>N/A</v>
      </c>
      <c r="I278" s="12">
        <v>25</v>
      </c>
      <c r="J278" s="12">
        <v>8650</v>
      </c>
      <c r="K278" s="1" t="s">
        <v>217</v>
      </c>
      <c r="L278" s="9" t="str">
        <f t="shared" ref="L278:L284" si="82">IF(J278="Div by 0", "N/A", IF(K278="N/A","N/A", IF(J278&gt;VALUE(MID(K278,1,2)), "No", IF(J278&lt;-1*VALUE(MID(K278,1,2)), "No", "Yes"))))</f>
        <v>N/A</v>
      </c>
    </row>
    <row r="279" spans="1:12" x14ac:dyDescent="0.25">
      <c r="A279" s="16" t="s">
        <v>692</v>
      </c>
      <c r="B279" s="1" t="s">
        <v>217</v>
      </c>
      <c r="C279" s="1">
        <v>11</v>
      </c>
      <c r="D279" s="11" t="str">
        <f t="shared" si="76"/>
        <v>N/A</v>
      </c>
      <c r="E279" s="1">
        <v>12</v>
      </c>
      <c r="F279" s="11" t="str">
        <f t="shared" si="80"/>
        <v>N/A</v>
      </c>
      <c r="G279" s="1">
        <v>897</v>
      </c>
      <c r="H279" s="11" t="str">
        <f t="shared" si="81"/>
        <v>N/A</v>
      </c>
      <c r="I279" s="12">
        <v>50</v>
      </c>
      <c r="J279" s="12">
        <v>7375</v>
      </c>
      <c r="K279" s="1" t="s">
        <v>217</v>
      </c>
      <c r="L279" s="9" t="str">
        <f t="shared" si="82"/>
        <v>N/A</v>
      </c>
    </row>
    <row r="280" spans="1:12" x14ac:dyDescent="0.25">
      <c r="A280" s="16" t="s">
        <v>693</v>
      </c>
      <c r="B280" s="1" t="s">
        <v>217</v>
      </c>
      <c r="C280" s="1" t="s">
        <v>1742</v>
      </c>
      <c r="D280" s="11" t="str">
        <f t="shared" si="76"/>
        <v>N/A</v>
      </c>
      <c r="E280" s="1">
        <v>1.3333333332999999</v>
      </c>
      <c r="F280" s="11" t="str">
        <f t="shared" si="80"/>
        <v>N/A</v>
      </c>
      <c r="G280" s="1">
        <v>80.416666667000001</v>
      </c>
      <c r="H280" s="11" t="str">
        <f t="shared" si="81"/>
        <v>N/A</v>
      </c>
      <c r="I280" s="12" t="s">
        <v>1742</v>
      </c>
      <c r="J280" s="12">
        <v>5931</v>
      </c>
      <c r="K280" s="1" t="s">
        <v>217</v>
      </c>
      <c r="L280" s="9" t="str">
        <f t="shared" si="82"/>
        <v>N/A</v>
      </c>
    </row>
    <row r="281" spans="1:12" x14ac:dyDescent="0.25">
      <c r="A281" s="16" t="s">
        <v>694</v>
      </c>
      <c r="B281" s="1" t="s">
        <v>217</v>
      </c>
      <c r="C281" s="1">
        <v>3460</v>
      </c>
      <c r="D281" s="11" t="str">
        <f t="shared" si="76"/>
        <v>N/A</v>
      </c>
      <c r="E281" s="1">
        <v>3689</v>
      </c>
      <c r="F281" s="11" t="str">
        <f t="shared" si="80"/>
        <v>N/A</v>
      </c>
      <c r="G281" s="1">
        <v>1922</v>
      </c>
      <c r="H281" s="11" t="str">
        <f t="shared" si="81"/>
        <v>N/A</v>
      </c>
      <c r="I281" s="12">
        <v>6.6180000000000003</v>
      </c>
      <c r="J281" s="12">
        <v>-47.9</v>
      </c>
      <c r="K281" s="1" t="s">
        <v>217</v>
      </c>
      <c r="L281" s="9" t="str">
        <f t="shared" si="82"/>
        <v>N/A</v>
      </c>
    </row>
    <row r="282" spans="1:12" x14ac:dyDescent="0.25">
      <c r="A282" s="16" t="s">
        <v>695</v>
      </c>
      <c r="B282" s="1" t="s">
        <v>217</v>
      </c>
      <c r="C282" s="1">
        <v>4613</v>
      </c>
      <c r="D282" s="11" t="str">
        <f t="shared" si="76"/>
        <v>N/A</v>
      </c>
      <c r="E282" s="1">
        <v>5049</v>
      </c>
      <c r="F282" s="11" t="str">
        <f t="shared" si="80"/>
        <v>N/A</v>
      </c>
      <c r="G282" s="1">
        <v>2812</v>
      </c>
      <c r="H282" s="11" t="str">
        <f t="shared" si="81"/>
        <v>N/A</v>
      </c>
      <c r="I282" s="12">
        <v>9.452</v>
      </c>
      <c r="J282" s="12">
        <v>-44.3</v>
      </c>
      <c r="K282" s="1" t="s">
        <v>217</v>
      </c>
      <c r="L282" s="9" t="str">
        <f t="shared" si="82"/>
        <v>N/A</v>
      </c>
    </row>
    <row r="283" spans="1:12" x14ac:dyDescent="0.25">
      <c r="A283" s="16" t="s">
        <v>696</v>
      </c>
      <c r="B283" s="1" t="s">
        <v>217</v>
      </c>
      <c r="C283" s="1">
        <v>3318.5833333</v>
      </c>
      <c r="D283" s="11" t="str">
        <f t="shared" si="76"/>
        <v>N/A</v>
      </c>
      <c r="E283" s="1">
        <v>3577</v>
      </c>
      <c r="F283" s="11" t="str">
        <f t="shared" si="80"/>
        <v>N/A</v>
      </c>
      <c r="G283" s="1">
        <v>1363.1666667</v>
      </c>
      <c r="H283" s="11" t="str">
        <f t="shared" si="81"/>
        <v>N/A</v>
      </c>
      <c r="I283" s="12">
        <v>7.7869999999999999</v>
      </c>
      <c r="J283" s="12">
        <v>-61.9</v>
      </c>
      <c r="K283" s="1" t="s">
        <v>217</v>
      </c>
      <c r="L283" s="9" t="str">
        <f t="shared" si="82"/>
        <v>N/A</v>
      </c>
    </row>
    <row r="284" spans="1:12" x14ac:dyDescent="0.25">
      <c r="A284" s="16" t="s">
        <v>403</v>
      </c>
      <c r="B284" s="33" t="s">
        <v>294</v>
      </c>
      <c r="C284" s="8">
        <v>8.1941977501000007</v>
      </c>
      <c r="D284" s="11" t="str">
        <f>IF($B284="N/A","N/A",IF(C284&lt;=40,"Yes","No"))</f>
        <v>Yes</v>
      </c>
      <c r="E284" s="8">
        <v>8.6312587740000009</v>
      </c>
      <c r="F284" s="11" t="str">
        <f>IF($B284="N/A","N/A",IF(E284&lt;=40,"Yes","No"))</f>
        <v>Yes</v>
      </c>
      <c r="G284" s="8">
        <v>4.7558953802000001</v>
      </c>
      <c r="H284" s="11" t="str">
        <f>IF($B284="N/A","N/A",IF(G284&lt;=40,"Yes","No"))</f>
        <v>Yes</v>
      </c>
      <c r="I284" s="12">
        <v>5.3339999999999996</v>
      </c>
      <c r="J284" s="12">
        <v>-44.9</v>
      </c>
      <c r="K284" s="41" t="s">
        <v>734</v>
      </c>
      <c r="L284" s="9" t="str">
        <f t="shared" si="82"/>
        <v>No</v>
      </c>
    </row>
    <row r="285" spans="1:12" x14ac:dyDescent="0.25">
      <c r="A285" s="16" t="s">
        <v>697</v>
      </c>
      <c r="B285" s="1" t="s">
        <v>217</v>
      </c>
      <c r="C285" s="1" t="s">
        <v>217</v>
      </c>
      <c r="D285" s="11" t="str">
        <f t="shared" ref="D285:D303" si="83">IF($B285="N/A","N/A",IF(C285&gt;10,"No",IF(C285&lt;-10,"No","Yes")))</f>
        <v>N/A</v>
      </c>
      <c r="E285" s="1">
        <v>11</v>
      </c>
      <c r="F285" s="11" t="str">
        <f t="shared" ref="F285:F286" si="84">IF($B285="N/A","N/A",IF(E285&gt;10,"No",IF(E285&lt;-10,"No","Yes")))</f>
        <v>N/A</v>
      </c>
      <c r="G285" s="1">
        <v>333</v>
      </c>
      <c r="H285" s="11" t="str">
        <f t="shared" ref="H285:H286" si="85">IF($B285="N/A","N/A",IF(G285&gt;10,"No",IF(G285&lt;-10,"No","Yes")))</f>
        <v>N/A</v>
      </c>
      <c r="I285" s="12" t="s">
        <v>217</v>
      </c>
      <c r="J285" s="12">
        <v>33200</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8.3333333300000006E-2</v>
      </c>
      <c r="F286" s="11" t="str">
        <f t="shared" si="84"/>
        <v>N/A</v>
      </c>
      <c r="G286" s="1">
        <v>58.666666667000001</v>
      </c>
      <c r="H286" s="11" t="str">
        <f t="shared" si="85"/>
        <v>N/A</v>
      </c>
      <c r="I286" s="12" t="s">
        <v>217</v>
      </c>
      <c r="J286" s="12">
        <v>70300</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18</v>
      </c>
      <c r="D295" s="11" t="str">
        <f t="shared" si="83"/>
        <v>N/A</v>
      </c>
      <c r="E295" s="1">
        <v>57</v>
      </c>
      <c r="F295" s="11" t="str">
        <f t="shared" si="90"/>
        <v>N/A</v>
      </c>
      <c r="G295" s="1">
        <v>61</v>
      </c>
      <c r="H295" s="11" t="str">
        <f t="shared" si="91"/>
        <v>N/A</v>
      </c>
      <c r="I295" s="12">
        <v>216.7</v>
      </c>
      <c r="J295" s="12">
        <v>7.0179999999999998</v>
      </c>
      <c r="K295" s="1" t="s">
        <v>217</v>
      </c>
      <c r="L295" s="9" t="str">
        <f t="shared" si="92"/>
        <v>N/A</v>
      </c>
    </row>
    <row r="296" spans="1:12" x14ac:dyDescent="0.25">
      <c r="A296" s="16" t="s">
        <v>714</v>
      </c>
      <c r="B296" s="1" t="s">
        <v>217</v>
      </c>
      <c r="C296" s="1">
        <v>4.75</v>
      </c>
      <c r="D296" s="11" t="str">
        <f t="shared" si="83"/>
        <v>N/A</v>
      </c>
      <c r="E296" s="1">
        <v>30.25</v>
      </c>
      <c r="F296" s="11" t="str">
        <f t="shared" si="90"/>
        <v>N/A</v>
      </c>
      <c r="G296" s="1">
        <v>29.5</v>
      </c>
      <c r="H296" s="11" t="str">
        <f t="shared" si="91"/>
        <v>N/A</v>
      </c>
      <c r="I296" s="12">
        <v>536.79999999999995</v>
      </c>
      <c r="J296" s="12">
        <v>-2.48</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3725</v>
      </c>
      <c r="F308" s="1" t="s">
        <v>217</v>
      </c>
      <c r="G308" s="1">
        <v>2813</v>
      </c>
      <c r="H308" s="1" t="s">
        <v>217</v>
      </c>
      <c r="I308" s="12" t="s">
        <v>217</v>
      </c>
      <c r="J308" s="12">
        <v>-24.5</v>
      </c>
      <c r="K308" s="1" t="s">
        <v>217</v>
      </c>
      <c r="L308" s="9" t="str">
        <f>IF(J308="Div by 0", "N/A", IF(K308="N/A","N/A", IF(J308&gt;VALUE(MID(K308,1,2)), "No", IF(J308&lt;-1*VALUE(MID(K308,1,2)), "No", "Yes"))))</f>
        <v>N/A</v>
      </c>
    </row>
    <row r="309" spans="1:12" x14ac:dyDescent="0.25">
      <c r="A309" s="61" t="s">
        <v>73</v>
      </c>
      <c r="B309" s="33" t="s">
        <v>217</v>
      </c>
      <c r="C309" s="34">
        <v>207959</v>
      </c>
      <c r="D309" s="11" t="str">
        <f>IF($B309="N/A","N/A",IF(C309&gt;10,"No",IF(C309&lt;-10,"No","Yes")))</f>
        <v>N/A</v>
      </c>
      <c r="E309" s="34">
        <v>218924</v>
      </c>
      <c r="F309" s="11" t="str">
        <f>IF($B309="N/A","N/A",IF(E309&gt;10,"No",IF(E309&lt;-10,"No","Yes")))</f>
        <v>N/A</v>
      </c>
      <c r="G309" s="34">
        <v>226560</v>
      </c>
      <c r="H309" s="11" t="str">
        <f>IF($B309="N/A","N/A",IF(G309&gt;10,"No",IF(G309&lt;-10,"No","Yes")))</f>
        <v>N/A</v>
      </c>
      <c r="I309" s="12">
        <v>5.2729999999999997</v>
      </c>
      <c r="J309" s="12">
        <v>3.488</v>
      </c>
      <c r="K309" s="41" t="s">
        <v>734</v>
      </c>
      <c r="L309" s="9" t="str">
        <f t="shared" ref="L309:L338" si="94">IF(J309="Div by 0", "N/A", IF(K309="N/A","N/A", IF(J309&gt;VALUE(MID(K309,1,2)), "No", IF(J309&lt;-1*VALUE(MID(K309,1,2)), "No", "Yes"))))</f>
        <v>Yes</v>
      </c>
    </row>
    <row r="310" spans="1:12" x14ac:dyDescent="0.25">
      <c r="A310" s="48" t="s">
        <v>186</v>
      </c>
      <c r="B310" s="33" t="s">
        <v>217</v>
      </c>
      <c r="C310" s="34">
        <v>19680</v>
      </c>
      <c r="D310" s="11" t="str">
        <f t="shared" ref="D310:D313" si="95">IF($B310="N/A","N/A",IF(C310&gt;10,"No",IF(C310&lt;-10,"No","Yes")))</f>
        <v>N/A</v>
      </c>
      <c r="E310" s="34">
        <v>19743</v>
      </c>
      <c r="F310" s="11" t="str">
        <f t="shared" ref="F310:F313" si="96">IF($B310="N/A","N/A",IF(E310&gt;10,"No",IF(E310&lt;-10,"No","Yes")))</f>
        <v>N/A</v>
      </c>
      <c r="G310" s="34">
        <v>14045</v>
      </c>
      <c r="H310" s="11" t="str">
        <f t="shared" ref="H310:H313" si="97">IF($B310="N/A","N/A",IF(G310&gt;10,"No",IF(G310&lt;-10,"No","Yes")))</f>
        <v>N/A</v>
      </c>
      <c r="I310" s="12">
        <v>0.3201</v>
      </c>
      <c r="J310" s="12">
        <v>-28.9</v>
      </c>
      <c r="K310" s="41" t="s">
        <v>734</v>
      </c>
      <c r="L310" s="9" t="str">
        <f>IF(J310="Div by 0", "N/A", IF(OR(J310="N/A",K310="N/A"),"N/A", IF(J310&gt;VALUE(MID(K310,1,2)), "No", IF(J310&lt;-1*VALUE(MID(K310,1,2)), "No", "Yes"))))</f>
        <v>No</v>
      </c>
    </row>
    <row r="311" spans="1:12" x14ac:dyDescent="0.25">
      <c r="A311" s="48" t="s">
        <v>187</v>
      </c>
      <c r="B311" s="33" t="s">
        <v>217</v>
      </c>
      <c r="C311" s="34">
        <v>32224</v>
      </c>
      <c r="D311" s="11" t="str">
        <f t="shared" si="95"/>
        <v>N/A</v>
      </c>
      <c r="E311" s="34">
        <v>33489</v>
      </c>
      <c r="F311" s="11" t="str">
        <f t="shared" si="96"/>
        <v>N/A</v>
      </c>
      <c r="G311" s="34">
        <v>34382</v>
      </c>
      <c r="H311" s="11" t="str">
        <f t="shared" si="97"/>
        <v>N/A</v>
      </c>
      <c r="I311" s="12">
        <v>3.9260000000000002</v>
      </c>
      <c r="J311" s="12">
        <v>2.6669999999999998</v>
      </c>
      <c r="K311" s="41" t="s">
        <v>734</v>
      </c>
      <c r="L311" s="9" t="str">
        <f t="shared" ref="L311:L313" si="98">IF(J311="Div by 0", "N/A", IF(OR(J311="N/A",K311="N/A"),"N/A", IF(J311&gt;VALUE(MID(K311,1,2)), "No", IF(J311&lt;-1*VALUE(MID(K311,1,2)), "No", "Yes"))))</f>
        <v>Yes</v>
      </c>
    </row>
    <row r="312" spans="1:12" x14ac:dyDescent="0.25">
      <c r="A312" s="48" t="s">
        <v>188</v>
      </c>
      <c r="B312" s="33" t="s">
        <v>217</v>
      </c>
      <c r="C312" s="34">
        <v>128440</v>
      </c>
      <c r="D312" s="11" t="str">
        <f t="shared" si="95"/>
        <v>N/A</v>
      </c>
      <c r="E312" s="34">
        <v>137201</v>
      </c>
      <c r="F312" s="11" t="str">
        <f t="shared" si="96"/>
        <v>N/A</v>
      </c>
      <c r="G312" s="34">
        <v>150003</v>
      </c>
      <c r="H312" s="11" t="str">
        <f t="shared" si="97"/>
        <v>N/A</v>
      </c>
      <c r="I312" s="12">
        <v>6.8209999999999997</v>
      </c>
      <c r="J312" s="12">
        <v>9.3309999999999995</v>
      </c>
      <c r="K312" s="41" t="s">
        <v>734</v>
      </c>
      <c r="L312" s="9" t="str">
        <f t="shared" si="98"/>
        <v>Yes</v>
      </c>
    </row>
    <row r="313" spans="1:12" x14ac:dyDescent="0.25">
      <c r="A313" s="7" t="s">
        <v>189</v>
      </c>
      <c r="B313" s="33" t="s">
        <v>217</v>
      </c>
      <c r="C313" s="34">
        <v>27615</v>
      </c>
      <c r="D313" s="11" t="str">
        <f t="shared" si="95"/>
        <v>N/A</v>
      </c>
      <c r="E313" s="34">
        <v>28491</v>
      </c>
      <c r="F313" s="11" t="str">
        <f t="shared" si="96"/>
        <v>N/A</v>
      </c>
      <c r="G313" s="34">
        <v>28130</v>
      </c>
      <c r="H313" s="11" t="str">
        <f t="shared" si="97"/>
        <v>N/A</v>
      </c>
      <c r="I313" s="12">
        <v>3.1720000000000002</v>
      </c>
      <c r="J313" s="12">
        <v>-1.27</v>
      </c>
      <c r="K313" s="41" t="s">
        <v>734</v>
      </c>
      <c r="L313" s="9" t="str">
        <f t="shared" si="98"/>
        <v>Yes</v>
      </c>
    </row>
    <row r="314" spans="1:12" x14ac:dyDescent="0.25">
      <c r="A314" s="48" t="s">
        <v>1112</v>
      </c>
      <c r="B314" s="13" t="s">
        <v>217</v>
      </c>
      <c r="C314" s="34" t="s">
        <v>217</v>
      </c>
      <c r="D314" s="9" t="str">
        <f t="shared" ref="D314:F317" si="99">IF($B314="N/A","N/A",IF(C314&lt;0,"No","Yes"))</f>
        <v>N/A</v>
      </c>
      <c r="E314" s="34">
        <v>144562</v>
      </c>
      <c r="F314" s="9" t="str">
        <f t="shared" si="99"/>
        <v>N/A</v>
      </c>
      <c r="G314" s="34">
        <v>151129</v>
      </c>
      <c r="H314" s="9" t="str">
        <f t="shared" ref="H314:H317" si="100">IF($B314="N/A","N/A",IF(G314&lt;0,"No","Yes"))</f>
        <v>N/A</v>
      </c>
      <c r="I314" s="12" t="s">
        <v>217</v>
      </c>
      <c r="J314" s="12">
        <v>4.5430000000000001</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3972</v>
      </c>
      <c r="F315" s="9" t="str">
        <f t="shared" si="99"/>
        <v>N/A</v>
      </c>
      <c r="G315" s="34">
        <v>5263</v>
      </c>
      <c r="H315" s="9" t="str">
        <f t="shared" si="100"/>
        <v>N/A</v>
      </c>
      <c r="I315" s="12" t="s">
        <v>217</v>
      </c>
      <c r="J315" s="12">
        <v>32.5</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45356</v>
      </c>
      <c r="F316" s="9" t="str">
        <f t="shared" si="99"/>
        <v>N/A</v>
      </c>
      <c r="G316" s="34">
        <v>52301</v>
      </c>
      <c r="H316" s="9" t="str">
        <f t="shared" si="100"/>
        <v>N/A</v>
      </c>
      <c r="I316" s="12" t="s">
        <v>217</v>
      </c>
      <c r="J316" s="12">
        <v>15.31</v>
      </c>
      <c r="K316" s="1" t="s">
        <v>733</v>
      </c>
      <c r="L316" s="9" t="str">
        <f t="shared" si="101"/>
        <v>No</v>
      </c>
    </row>
    <row r="317" spans="1:12" x14ac:dyDescent="0.25">
      <c r="A317" s="48" t="s">
        <v>1113</v>
      </c>
      <c r="B317" s="13" t="s">
        <v>217</v>
      </c>
      <c r="C317" s="34" t="s">
        <v>217</v>
      </c>
      <c r="D317" s="9" t="str">
        <f t="shared" si="99"/>
        <v>N/A</v>
      </c>
      <c r="E317" s="34">
        <v>13239</v>
      </c>
      <c r="F317" s="9" t="str">
        <f t="shared" si="99"/>
        <v>N/A</v>
      </c>
      <c r="G317" s="34">
        <v>8072</v>
      </c>
      <c r="H317" s="9" t="str">
        <f t="shared" si="100"/>
        <v>N/A</v>
      </c>
      <c r="I317" s="12" t="s">
        <v>217</v>
      </c>
      <c r="J317" s="12">
        <v>-39</v>
      </c>
      <c r="K317" s="1" t="s">
        <v>733</v>
      </c>
      <c r="L317" s="9" t="str">
        <f t="shared" si="101"/>
        <v>No</v>
      </c>
    </row>
    <row r="318" spans="1:12" x14ac:dyDescent="0.25">
      <c r="A318" s="48" t="s">
        <v>98</v>
      </c>
      <c r="B318" s="33" t="s">
        <v>295</v>
      </c>
      <c r="C318" s="8">
        <v>98.410263561999997</v>
      </c>
      <c r="D318" s="11" t="str">
        <f>IF($B318="N/A","N/A",IF(C318&gt;80,"Yes","No"))</f>
        <v>Yes</v>
      </c>
      <c r="E318" s="8">
        <v>98.339149659</v>
      </c>
      <c r="F318" s="11" t="str">
        <f>IF($B318="N/A","N/A",IF(E318&gt;80,"Yes","No"))</f>
        <v>Yes</v>
      </c>
      <c r="G318" s="8">
        <v>99.302171610000002</v>
      </c>
      <c r="H318" s="11" t="str">
        <f>IF($B318="N/A","N/A",IF(G318&gt;80,"Yes","No"))</f>
        <v>Yes</v>
      </c>
      <c r="I318" s="12">
        <v>-7.1999999999999995E-2</v>
      </c>
      <c r="J318" s="12">
        <v>0.97929999999999995</v>
      </c>
      <c r="K318" s="41" t="s">
        <v>734</v>
      </c>
      <c r="L318" s="9" t="str">
        <f t="shared" si="94"/>
        <v>Yes</v>
      </c>
    </row>
    <row r="319" spans="1:12" x14ac:dyDescent="0.25">
      <c r="A319" s="48" t="s">
        <v>336</v>
      </c>
      <c r="B319" s="33" t="s">
        <v>282</v>
      </c>
      <c r="C319" s="8">
        <v>0</v>
      </c>
      <c r="D319" s="11" t="str">
        <f>IF($B319="N/A","N/A",IF(C319&gt;=5,"No",IF(C319&lt;0,"No","Yes")))</f>
        <v>Yes</v>
      </c>
      <c r="E319" s="8">
        <v>4.5677949999999999E-4</v>
      </c>
      <c r="F319" s="11" t="str">
        <f>IF($B319="N/A","N/A",IF(E319&gt;=5,"No",IF(E319&lt;0,"No","Yes")))</f>
        <v>Yes</v>
      </c>
      <c r="G319" s="8">
        <v>4.4579802299999999E-2</v>
      </c>
      <c r="H319" s="11" t="str">
        <f>IF($B319="N/A","N/A",IF(G319&gt;=5,"No",IF(G319&lt;0,"No","Yes")))</f>
        <v>Yes</v>
      </c>
      <c r="I319" s="12" t="s">
        <v>1742</v>
      </c>
      <c r="J319" s="12">
        <v>9660</v>
      </c>
      <c r="K319" s="41" t="s">
        <v>734</v>
      </c>
      <c r="L319" s="9" t="str">
        <f t="shared" si="94"/>
        <v>No</v>
      </c>
    </row>
    <row r="320" spans="1:12" x14ac:dyDescent="0.25">
      <c r="A320" s="48" t="s">
        <v>344</v>
      </c>
      <c r="B320" s="41" t="s">
        <v>282</v>
      </c>
      <c r="C320" s="8">
        <v>1.5892555744000001</v>
      </c>
      <c r="D320" s="11" t="str">
        <f>IF($B320="N/A","N/A",IF(C320&gt;=5,"No",IF(C320&lt;0,"No","Yes")))</f>
        <v>Yes</v>
      </c>
      <c r="E320" s="8">
        <v>1.6439494985000001</v>
      </c>
      <c r="F320" s="11" t="str">
        <f>IF($B320="N/A","N/A",IF(E320&gt;=5,"No",IF(E320&lt;0,"No","Yes")))</f>
        <v>Yes</v>
      </c>
      <c r="G320" s="8">
        <v>0.61352401130000001</v>
      </c>
      <c r="H320" s="11" t="str">
        <f>IF($B320="N/A","N/A",IF(G320&gt;=5,"No",IF(G320&lt;0,"No","Yes")))</f>
        <v>Yes</v>
      </c>
      <c r="I320" s="12">
        <v>3.4409999999999998</v>
      </c>
      <c r="J320" s="12">
        <v>-62.7</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2.82485876E-2</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4.8086400000000001E-4</v>
      </c>
      <c r="D325" s="11" t="str">
        <f t="shared" si="102"/>
        <v>No</v>
      </c>
      <c r="E325" s="8">
        <v>1.6444062799999999E-2</v>
      </c>
      <c r="F325" s="11" t="str">
        <f t="shared" si="103"/>
        <v>No</v>
      </c>
      <c r="G325" s="8">
        <v>1.14759887E-2</v>
      </c>
      <c r="H325" s="11" t="str">
        <f t="shared" si="104"/>
        <v>No</v>
      </c>
      <c r="I325" s="12">
        <v>3320</v>
      </c>
      <c r="J325" s="12">
        <v>-30.2</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2.5178039902</v>
      </c>
      <c r="D333" s="11" t="str">
        <f>IF($B333="N/A","N/A",IF(C333&gt;15,"No",IF(C333&lt;2,"No","Yes")))</f>
        <v>Yes</v>
      </c>
      <c r="E333" s="8">
        <v>2.3346001352000001</v>
      </c>
      <c r="F333" s="11" t="str">
        <f>IF($B333="N/A","N/A",IF(E333&gt;15,"No",IF(E333&lt;2,"No","Yes")))</f>
        <v>Yes</v>
      </c>
      <c r="G333" s="8">
        <v>1.9615112993999999</v>
      </c>
      <c r="H333" s="11" t="str">
        <f>IF($B333="N/A","N/A",IF(G333&gt;15,"No",IF(G333&lt;2,"No","Yes")))</f>
        <v>No</v>
      </c>
      <c r="I333" s="12">
        <v>-7.28</v>
      </c>
      <c r="J333" s="12">
        <v>-16</v>
      </c>
      <c r="K333" s="41" t="s">
        <v>734</v>
      </c>
      <c r="L333" s="9" t="str">
        <f t="shared" si="94"/>
        <v>No</v>
      </c>
    </row>
    <row r="334" spans="1:12" x14ac:dyDescent="0.25">
      <c r="A334" s="48" t="s">
        <v>1119</v>
      </c>
      <c r="B334" s="33" t="s">
        <v>217</v>
      </c>
      <c r="C334" s="34">
        <v>21717</v>
      </c>
      <c r="D334" s="11" t="str">
        <f>IF($B334="N/A","N/A",IF(C334&gt;10,"No",IF(C334&lt;-10,"No","Yes")))</f>
        <v>N/A</v>
      </c>
      <c r="E334" s="34">
        <v>22480</v>
      </c>
      <c r="F334" s="11" t="str">
        <f>IF($B334="N/A","N/A",IF(E334&gt;10,"No",IF(E334&lt;-10,"No","Yes")))</f>
        <v>N/A</v>
      </c>
      <c r="G334" s="34">
        <v>23008</v>
      </c>
      <c r="H334" s="11" t="str">
        <f>IF($B334="N/A","N/A",IF(G334&gt;10,"No",IF(G334&lt;-10,"No","Yes")))</f>
        <v>N/A</v>
      </c>
      <c r="I334" s="12">
        <v>3.5129999999999999</v>
      </c>
      <c r="J334" s="12">
        <v>2.3490000000000002</v>
      </c>
      <c r="K334" s="41" t="s">
        <v>734</v>
      </c>
      <c r="L334" s="9" t="str">
        <f t="shared" si="94"/>
        <v>Yes</v>
      </c>
    </row>
    <row r="335" spans="1:12" x14ac:dyDescent="0.25">
      <c r="A335" s="48" t="s">
        <v>145</v>
      </c>
      <c r="B335" s="33" t="s">
        <v>217</v>
      </c>
      <c r="C335" s="34">
        <v>25319</v>
      </c>
      <c r="D335" s="11" t="str">
        <f>IF($B335="N/A","N/A",IF(C335&gt;10,"No",IF(C335&lt;-10,"No","Yes")))</f>
        <v>N/A</v>
      </c>
      <c r="E335" s="34">
        <v>23699</v>
      </c>
      <c r="F335" s="11" t="str">
        <f>IF($B335="N/A","N/A",IF(E335&gt;10,"No",IF(E335&lt;-10,"No","Yes")))</f>
        <v>N/A</v>
      </c>
      <c r="G335" s="34">
        <v>27317</v>
      </c>
      <c r="H335" s="11" t="str">
        <f>IF($B335="N/A","N/A",IF(G335&gt;10,"No",IF(G335&lt;-10,"No","Yes")))</f>
        <v>N/A</v>
      </c>
      <c r="I335" s="12">
        <v>-6.4</v>
      </c>
      <c r="J335" s="12">
        <v>15.27</v>
      </c>
      <c r="K335" s="41" t="s">
        <v>734</v>
      </c>
      <c r="L335" s="9" t="str">
        <f t="shared" si="94"/>
        <v>No</v>
      </c>
    </row>
    <row r="336" spans="1:12" x14ac:dyDescent="0.25">
      <c r="A336" s="48" t="s">
        <v>146</v>
      </c>
      <c r="B336" s="33" t="s">
        <v>217</v>
      </c>
      <c r="C336" s="34">
        <v>559</v>
      </c>
      <c r="D336" s="11" t="str">
        <f>IF($B336="N/A","N/A",IF(C336&gt;10,"No",IF(C336&lt;-10,"No","Yes")))</f>
        <v>N/A</v>
      </c>
      <c r="E336" s="34">
        <v>535</v>
      </c>
      <c r="F336" s="11" t="str">
        <f>IF($B336="N/A","N/A",IF(E336&gt;10,"No",IF(E336&lt;-10,"No","Yes")))</f>
        <v>N/A</v>
      </c>
      <c r="G336" s="34">
        <v>697</v>
      </c>
      <c r="H336" s="11" t="str">
        <f>IF($B336="N/A","N/A",IF(G336&gt;10,"No",IF(G336&lt;-10,"No","Yes")))</f>
        <v>N/A</v>
      </c>
      <c r="I336" s="12">
        <v>-4.29</v>
      </c>
      <c r="J336" s="12">
        <v>30.28</v>
      </c>
      <c r="K336" s="41" t="s">
        <v>734</v>
      </c>
      <c r="L336" s="9" t="str">
        <f t="shared" si="94"/>
        <v>No</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1492643814</v>
      </c>
      <c r="D6" s="11" t="str">
        <f t="shared" ref="D6:D12" si="0">IF($B6="N/A","N/A",IF(C6&gt;10,"No",IF(C6&lt;-10,"No","Yes")))</f>
        <v>N/A</v>
      </c>
      <c r="E6" s="14">
        <v>1552913517</v>
      </c>
      <c r="F6" s="11" t="str">
        <f t="shared" ref="F6:F12" si="1">IF($B6="N/A","N/A",IF(E6&gt;10,"No",IF(E6&lt;-10,"No","Yes")))</f>
        <v>N/A</v>
      </c>
      <c r="G6" s="14">
        <v>1548771924</v>
      </c>
      <c r="H6" s="11" t="str">
        <f t="shared" ref="H6:H12" si="2">IF($B6="N/A","N/A",IF(G6&gt;10,"No",IF(G6&lt;-10,"No","Yes")))</f>
        <v>N/A</v>
      </c>
      <c r="I6" s="12">
        <v>4.0380000000000003</v>
      </c>
      <c r="J6" s="12">
        <v>-0.26700000000000002</v>
      </c>
      <c r="K6" s="41" t="s">
        <v>732</v>
      </c>
      <c r="L6" s="9" t="str">
        <f t="shared" ref="L6:L13" si="3">IF(J6="Div by 0", "N/A", IF(K6="N/A","N/A", IF(J6&gt;VALUE(MID(K6,1,2)), "No", IF(J6&lt;-1*VALUE(MID(K6,1,2)), "No", "Yes"))))</f>
        <v>Yes</v>
      </c>
    </row>
    <row r="7" spans="1:12" x14ac:dyDescent="0.25">
      <c r="A7" s="4" t="s">
        <v>1120</v>
      </c>
      <c r="B7" s="41" t="s">
        <v>217</v>
      </c>
      <c r="C7" s="14">
        <v>5634.0426220999998</v>
      </c>
      <c r="D7" s="11" t="str">
        <f t="shared" si="0"/>
        <v>N/A</v>
      </c>
      <c r="E7" s="14">
        <v>5603.1517842000003</v>
      </c>
      <c r="F7" s="11" t="str">
        <f t="shared" si="1"/>
        <v>N/A</v>
      </c>
      <c r="G7" s="14">
        <v>5338.7702957000001</v>
      </c>
      <c r="H7" s="11" t="str">
        <f t="shared" si="2"/>
        <v>N/A</v>
      </c>
      <c r="I7" s="12">
        <v>-0.54800000000000004</v>
      </c>
      <c r="J7" s="12">
        <v>-4.72</v>
      </c>
      <c r="K7" s="41" t="s">
        <v>732</v>
      </c>
      <c r="L7" s="9" t="str">
        <f t="shared" si="3"/>
        <v>Yes</v>
      </c>
    </row>
    <row r="8" spans="1:12" x14ac:dyDescent="0.25">
      <c r="A8" s="4" t="s">
        <v>720</v>
      </c>
      <c r="B8" s="41" t="s">
        <v>217</v>
      </c>
      <c r="C8" s="14">
        <v>310</v>
      </c>
      <c r="D8" s="11" t="str">
        <f t="shared" si="0"/>
        <v>N/A</v>
      </c>
      <c r="E8" s="14">
        <v>333</v>
      </c>
      <c r="F8" s="11" t="str">
        <f t="shared" si="1"/>
        <v>N/A</v>
      </c>
      <c r="G8" s="14">
        <v>448</v>
      </c>
      <c r="H8" s="11" t="str">
        <f t="shared" si="2"/>
        <v>N/A</v>
      </c>
      <c r="I8" s="12">
        <v>7.4189999999999996</v>
      </c>
      <c r="J8" s="12">
        <v>34.53</v>
      </c>
      <c r="K8" s="41" t="s">
        <v>732</v>
      </c>
      <c r="L8" s="9" t="str">
        <f t="shared" si="3"/>
        <v>No</v>
      </c>
    </row>
    <row r="9" spans="1:12" x14ac:dyDescent="0.25">
      <c r="A9" s="4" t="s">
        <v>721</v>
      </c>
      <c r="B9" s="41" t="s">
        <v>217</v>
      </c>
      <c r="C9" s="14">
        <v>992</v>
      </c>
      <c r="D9" s="11" t="str">
        <f t="shared" si="0"/>
        <v>N/A</v>
      </c>
      <c r="E9" s="14">
        <v>1030</v>
      </c>
      <c r="F9" s="11" t="str">
        <f t="shared" si="1"/>
        <v>N/A</v>
      </c>
      <c r="G9" s="14">
        <v>1148</v>
      </c>
      <c r="H9" s="11" t="str">
        <f t="shared" si="2"/>
        <v>N/A</v>
      </c>
      <c r="I9" s="12">
        <v>3.831</v>
      </c>
      <c r="J9" s="12">
        <v>11.46</v>
      </c>
      <c r="K9" s="41" t="s">
        <v>732</v>
      </c>
      <c r="L9" s="9" t="str">
        <f t="shared" si="3"/>
        <v>Yes</v>
      </c>
    </row>
    <row r="10" spans="1:12" x14ac:dyDescent="0.25">
      <c r="A10" s="4" t="s">
        <v>722</v>
      </c>
      <c r="B10" s="41" t="s">
        <v>217</v>
      </c>
      <c r="C10" s="14">
        <v>3520</v>
      </c>
      <c r="D10" s="11" t="str">
        <f t="shared" si="0"/>
        <v>N/A</v>
      </c>
      <c r="E10" s="14">
        <v>3486</v>
      </c>
      <c r="F10" s="11" t="str">
        <f t="shared" si="1"/>
        <v>N/A</v>
      </c>
      <c r="G10" s="14">
        <v>3403</v>
      </c>
      <c r="H10" s="11" t="str">
        <f t="shared" si="2"/>
        <v>N/A</v>
      </c>
      <c r="I10" s="12">
        <v>-0.96599999999999997</v>
      </c>
      <c r="J10" s="12">
        <v>-2.38</v>
      </c>
      <c r="K10" s="41" t="s">
        <v>732</v>
      </c>
      <c r="L10" s="9" t="str">
        <f t="shared" si="3"/>
        <v>Yes</v>
      </c>
    </row>
    <row r="11" spans="1:12" x14ac:dyDescent="0.25">
      <c r="A11" s="4" t="s">
        <v>723</v>
      </c>
      <c r="B11" s="41" t="s">
        <v>217</v>
      </c>
      <c r="C11" s="14">
        <v>28268</v>
      </c>
      <c r="D11" s="11" t="str">
        <f t="shared" si="0"/>
        <v>N/A</v>
      </c>
      <c r="E11" s="14">
        <v>28156</v>
      </c>
      <c r="F11" s="11" t="str">
        <f t="shared" si="1"/>
        <v>N/A</v>
      </c>
      <c r="G11" s="14">
        <v>25935</v>
      </c>
      <c r="H11" s="11" t="str">
        <f t="shared" si="2"/>
        <v>N/A</v>
      </c>
      <c r="I11" s="12">
        <v>-0.39600000000000002</v>
      </c>
      <c r="J11" s="12">
        <v>-7.89</v>
      </c>
      <c r="K11" s="41" t="s">
        <v>732</v>
      </c>
      <c r="L11" s="9" t="str">
        <f t="shared" si="3"/>
        <v>Yes</v>
      </c>
    </row>
    <row r="12" spans="1:12" x14ac:dyDescent="0.25">
      <c r="A12" s="4" t="s">
        <v>724</v>
      </c>
      <c r="B12" s="41" t="s">
        <v>217</v>
      </c>
      <c r="C12" s="14">
        <v>73750</v>
      </c>
      <c r="D12" s="11" t="str">
        <f t="shared" si="0"/>
        <v>N/A</v>
      </c>
      <c r="E12" s="14">
        <v>74357</v>
      </c>
      <c r="F12" s="11" t="str">
        <f t="shared" si="1"/>
        <v>N/A</v>
      </c>
      <c r="G12" s="14">
        <v>68713</v>
      </c>
      <c r="H12" s="11" t="str">
        <f t="shared" si="2"/>
        <v>N/A</v>
      </c>
      <c r="I12" s="12">
        <v>0.82310000000000005</v>
      </c>
      <c r="J12" s="12">
        <v>-7.59</v>
      </c>
      <c r="K12" s="41" t="s">
        <v>732</v>
      </c>
      <c r="L12" s="9" t="str">
        <f t="shared" si="3"/>
        <v>Yes</v>
      </c>
    </row>
    <row r="13" spans="1:12" x14ac:dyDescent="0.25">
      <c r="A13" s="4" t="s">
        <v>74</v>
      </c>
      <c r="B13" s="41" t="s">
        <v>217</v>
      </c>
      <c r="C13" s="14">
        <v>7791238</v>
      </c>
      <c r="D13" s="11" t="str">
        <f>IF($B13="N/A","N/A",IF(C13&gt;10,"No",IF(C13&lt;-10,"No","Yes")))</f>
        <v>N/A</v>
      </c>
      <c r="E13" s="14">
        <v>1033568</v>
      </c>
      <c r="F13" s="11" t="str">
        <f>IF($B13="N/A","N/A",IF(E13&gt;10,"No",IF(E13&lt;-10,"No","Yes")))</f>
        <v>N/A</v>
      </c>
      <c r="G13" s="14">
        <v>2210250</v>
      </c>
      <c r="H13" s="11" t="str">
        <f>IF($B13="N/A","N/A",IF(G13&gt;10,"No",IF(G13&lt;-10,"No","Yes")))</f>
        <v>N/A</v>
      </c>
      <c r="I13" s="12">
        <v>-86.7</v>
      </c>
      <c r="J13" s="12">
        <v>113.8</v>
      </c>
      <c r="K13" s="41" t="s">
        <v>732</v>
      </c>
      <c r="L13" s="9" t="str">
        <f t="shared" si="3"/>
        <v>No</v>
      </c>
    </row>
    <row r="14" spans="1:12" x14ac:dyDescent="0.25">
      <c r="A14" s="50" t="s">
        <v>161</v>
      </c>
      <c r="B14" s="33" t="s">
        <v>217</v>
      </c>
      <c r="C14" s="8">
        <v>8.2443485710999997</v>
      </c>
      <c r="D14" s="11" t="str">
        <f t="shared" ref="D14:D18" si="4">IF($B14="N/A","N/A",IF(C14&gt;10,"No",IF(C14&lt;-10,"No","Yes")))</f>
        <v>N/A</v>
      </c>
      <c r="E14" s="8">
        <v>7.8903121053999996</v>
      </c>
      <c r="F14" s="11" t="str">
        <f t="shared" ref="F14:F18" si="5">IF($B14="N/A","N/A",IF(E14&gt;10,"No",IF(E14&lt;-10,"No","Yes")))</f>
        <v>N/A</v>
      </c>
      <c r="G14" s="8">
        <v>6.5784439104999999</v>
      </c>
      <c r="H14" s="11" t="str">
        <f t="shared" ref="H14:H18" si="6">IF($B14="N/A","N/A",IF(G14&gt;10,"No",IF(G14&lt;-10,"No","Yes")))</f>
        <v>N/A</v>
      </c>
      <c r="I14" s="12">
        <v>-4.29</v>
      </c>
      <c r="J14" s="12">
        <v>-16.600000000000001</v>
      </c>
      <c r="K14" s="41" t="s">
        <v>732</v>
      </c>
      <c r="L14" s="9" t="str">
        <f t="shared" ref="L14:L18" si="7">IF(J14="Div by 0", "N/A", IF(K14="N/A","N/A", IF(J14&gt;VALUE(MID(K14,1,2)), "No", IF(J14&lt;-1*VALUE(MID(K14,1,2)), "No", "Yes"))))</f>
        <v>Yes</v>
      </c>
    </row>
    <row r="15" spans="1:12" x14ac:dyDescent="0.25">
      <c r="A15" s="4" t="s">
        <v>418</v>
      </c>
      <c r="B15" s="33" t="s">
        <v>217</v>
      </c>
      <c r="C15" s="8">
        <v>13.223035586</v>
      </c>
      <c r="D15" s="11" t="str">
        <f t="shared" si="4"/>
        <v>N/A</v>
      </c>
      <c r="E15" s="8">
        <v>13.901154890999999</v>
      </c>
      <c r="F15" s="11" t="str">
        <f t="shared" si="5"/>
        <v>N/A</v>
      </c>
      <c r="G15" s="8">
        <v>11.143026941</v>
      </c>
      <c r="H15" s="11" t="str">
        <f t="shared" si="6"/>
        <v>N/A</v>
      </c>
      <c r="I15" s="12">
        <v>5.1280000000000001</v>
      </c>
      <c r="J15" s="12">
        <v>-19.8</v>
      </c>
      <c r="K15" s="41" t="s">
        <v>732</v>
      </c>
      <c r="L15" s="9" t="str">
        <f t="shared" si="7"/>
        <v>Yes</v>
      </c>
    </row>
    <row r="16" spans="1:12" x14ac:dyDescent="0.25">
      <c r="A16" s="4" t="s">
        <v>419</v>
      </c>
      <c r="B16" s="33" t="s">
        <v>217</v>
      </c>
      <c r="C16" s="8">
        <v>6.9386858507999998</v>
      </c>
      <c r="D16" s="11" t="str">
        <f t="shared" si="4"/>
        <v>N/A</v>
      </c>
      <c r="E16" s="8">
        <v>7.0619097586999997</v>
      </c>
      <c r="F16" s="11" t="str">
        <f t="shared" si="5"/>
        <v>N/A</v>
      </c>
      <c r="G16" s="8">
        <v>6.8817471149999996</v>
      </c>
      <c r="H16" s="11" t="str">
        <f t="shared" si="6"/>
        <v>N/A</v>
      </c>
      <c r="I16" s="12">
        <v>1.776</v>
      </c>
      <c r="J16" s="12">
        <v>-2.5499999999999998</v>
      </c>
      <c r="K16" s="41" t="s">
        <v>732</v>
      </c>
      <c r="L16" s="9" t="str">
        <f t="shared" si="7"/>
        <v>Yes</v>
      </c>
    </row>
    <row r="17" spans="1:12" x14ac:dyDescent="0.25">
      <c r="A17" s="4" t="s">
        <v>420</v>
      </c>
      <c r="B17" s="33" t="s">
        <v>217</v>
      </c>
      <c r="C17" s="8">
        <v>6.8396051819999997</v>
      </c>
      <c r="D17" s="11" t="str">
        <f t="shared" si="4"/>
        <v>N/A</v>
      </c>
      <c r="E17" s="8">
        <v>6.2222481888000001</v>
      </c>
      <c r="F17" s="11" t="str">
        <f t="shared" si="5"/>
        <v>N/A</v>
      </c>
      <c r="G17" s="8">
        <v>5.4573434539000001</v>
      </c>
      <c r="H17" s="11" t="str">
        <f t="shared" si="6"/>
        <v>N/A</v>
      </c>
      <c r="I17" s="12">
        <v>-9.0299999999999994</v>
      </c>
      <c r="J17" s="12">
        <v>-12.3</v>
      </c>
      <c r="K17" s="41" t="s">
        <v>732</v>
      </c>
      <c r="L17" s="9" t="str">
        <f t="shared" si="7"/>
        <v>Yes</v>
      </c>
    </row>
    <row r="18" spans="1:12" x14ac:dyDescent="0.25">
      <c r="A18" s="4" t="s">
        <v>421</v>
      </c>
      <c r="B18" s="33" t="s">
        <v>217</v>
      </c>
      <c r="C18" s="8">
        <v>11.928192422</v>
      </c>
      <c r="D18" s="11" t="str">
        <f t="shared" si="4"/>
        <v>N/A</v>
      </c>
      <c r="E18" s="8">
        <v>11.850715285</v>
      </c>
      <c r="F18" s="11" t="str">
        <f t="shared" si="5"/>
        <v>N/A</v>
      </c>
      <c r="G18" s="8">
        <v>8.7122984642999999</v>
      </c>
      <c r="H18" s="11" t="str">
        <f t="shared" si="6"/>
        <v>N/A</v>
      </c>
      <c r="I18" s="12">
        <v>-0.65</v>
      </c>
      <c r="J18" s="12">
        <v>-26.5</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-33.299999999999997</v>
      </c>
      <c r="K19" s="41" t="s">
        <v>217</v>
      </c>
      <c r="L19" s="9" t="str">
        <f t="shared" ref="L19:L25" si="11">IF(J19="Div by 0", "N/A", IF(K19="N/A","N/A", IF(J19&gt;VALUE(MID(K19,1,2)), "No", IF(J19&lt;-1*VALUE(MID(K19,1,2)), "No", "Yes"))))</f>
        <v>N/A</v>
      </c>
    </row>
    <row r="20" spans="1:12" x14ac:dyDescent="0.25">
      <c r="A20" s="4" t="s">
        <v>76</v>
      </c>
      <c r="B20" s="41" t="s">
        <v>217</v>
      </c>
      <c r="C20" s="34">
        <v>19</v>
      </c>
      <c r="D20" s="11" t="str">
        <f t="shared" si="8"/>
        <v>N/A</v>
      </c>
      <c r="E20" s="34">
        <v>15</v>
      </c>
      <c r="F20" s="11" t="str">
        <f t="shared" si="9"/>
        <v>N/A</v>
      </c>
      <c r="G20" s="34">
        <v>11</v>
      </c>
      <c r="H20" s="11" t="str">
        <f t="shared" si="10"/>
        <v>N/A</v>
      </c>
      <c r="I20" s="12">
        <v>-21.1</v>
      </c>
      <c r="J20" s="12">
        <v>-26.7</v>
      </c>
      <c r="K20" s="41" t="s">
        <v>217</v>
      </c>
      <c r="L20" s="9" t="str">
        <f t="shared" si="11"/>
        <v>N/A</v>
      </c>
    </row>
    <row r="21" spans="1:12" x14ac:dyDescent="0.25">
      <c r="A21" s="50" t="s">
        <v>1120</v>
      </c>
      <c r="B21" s="41" t="s">
        <v>217</v>
      </c>
      <c r="C21" s="14">
        <v>5634.0426220999998</v>
      </c>
      <c r="D21" s="11" t="str">
        <f t="shared" si="8"/>
        <v>N/A</v>
      </c>
      <c r="E21" s="14">
        <v>5603.1517842000003</v>
      </c>
      <c r="F21" s="11" t="str">
        <f t="shared" si="9"/>
        <v>N/A</v>
      </c>
      <c r="G21" s="14">
        <v>5338.7702957000001</v>
      </c>
      <c r="H21" s="11" t="str">
        <f t="shared" si="10"/>
        <v>N/A</v>
      </c>
      <c r="I21" s="12">
        <v>-0.54800000000000004</v>
      </c>
      <c r="J21" s="12">
        <v>-4.72</v>
      </c>
      <c r="K21" s="41" t="s">
        <v>732</v>
      </c>
      <c r="L21" s="9" t="str">
        <f t="shared" si="11"/>
        <v>Yes</v>
      </c>
    </row>
    <row r="22" spans="1:12" x14ac:dyDescent="0.25">
      <c r="A22" s="4" t="s">
        <v>1725</v>
      </c>
      <c r="B22" s="41" t="s">
        <v>217</v>
      </c>
      <c r="C22" s="14">
        <v>14647.812593000001</v>
      </c>
      <c r="D22" s="11" t="str">
        <f t="shared" si="8"/>
        <v>N/A</v>
      </c>
      <c r="E22" s="14">
        <v>14969.602412</v>
      </c>
      <c r="F22" s="11" t="str">
        <f t="shared" si="9"/>
        <v>N/A</v>
      </c>
      <c r="G22" s="14">
        <v>16521.245889000002</v>
      </c>
      <c r="H22" s="11" t="str">
        <f t="shared" si="10"/>
        <v>N/A</v>
      </c>
      <c r="I22" s="12">
        <v>2.1970000000000001</v>
      </c>
      <c r="J22" s="12">
        <v>10.37</v>
      </c>
      <c r="K22" s="41" t="s">
        <v>732</v>
      </c>
      <c r="L22" s="9" t="str">
        <f t="shared" si="11"/>
        <v>Yes</v>
      </c>
    </row>
    <row r="23" spans="1:12" x14ac:dyDescent="0.25">
      <c r="A23" s="4" t="s">
        <v>1121</v>
      </c>
      <c r="B23" s="41" t="s">
        <v>217</v>
      </c>
      <c r="C23" s="14">
        <v>17037.225349</v>
      </c>
      <c r="D23" s="11" t="str">
        <f t="shared" si="8"/>
        <v>N/A</v>
      </c>
      <c r="E23" s="14">
        <v>16993.000629999999</v>
      </c>
      <c r="F23" s="11" t="str">
        <f t="shared" si="9"/>
        <v>N/A</v>
      </c>
      <c r="G23" s="14">
        <v>16363.761137</v>
      </c>
      <c r="H23" s="11" t="str">
        <f t="shared" si="10"/>
        <v>N/A</v>
      </c>
      <c r="I23" s="12">
        <v>-0.26</v>
      </c>
      <c r="J23" s="12">
        <v>-3.7</v>
      </c>
      <c r="K23" s="41" t="s">
        <v>732</v>
      </c>
      <c r="L23" s="9" t="str">
        <f t="shared" si="11"/>
        <v>Yes</v>
      </c>
    </row>
    <row r="24" spans="1:12" x14ac:dyDescent="0.25">
      <c r="A24" s="4" t="s">
        <v>1122</v>
      </c>
      <c r="B24" s="41" t="s">
        <v>217</v>
      </c>
      <c r="C24" s="14">
        <v>2436.6394940999999</v>
      </c>
      <c r="D24" s="11" t="str">
        <f t="shared" si="8"/>
        <v>N/A</v>
      </c>
      <c r="E24" s="14">
        <v>2425.8490944</v>
      </c>
      <c r="F24" s="11" t="str">
        <f t="shared" si="9"/>
        <v>N/A</v>
      </c>
      <c r="G24" s="14">
        <v>2115.7998609000001</v>
      </c>
      <c r="H24" s="11" t="str">
        <f t="shared" si="10"/>
        <v>N/A</v>
      </c>
      <c r="I24" s="12">
        <v>-0.443</v>
      </c>
      <c r="J24" s="12">
        <v>-12.8</v>
      </c>
      <c r="K24" s="41" t="s">
        <v>732</v>
      </c>
      <c r="L24" s="9" t="str">
        <f t="shared" si="11"/>
        <v>Yes</v>
      </c>
    </row>
    <row r="25" spans="1:12" x14ac:dyDescent="0.25">
      <c r="A25" s="4" t="s">
        <v>1123</v>
      </c>
      <c r="B25" s="41" t="s">
        <v>217</v>
      </c>
      <c r="C25" s="14">
        <v>3062.4362918000002</v>
      </c>
      <c r="D25" s="11" t="str">
        <f t="shared" si="8"/>
        <v>N/A</v>
      </c>
      <c r="E25" s="14">
        <v>3099.5966876000002</v>
      </c>
      <c r="F25" s="11" t="str">
        <f t="shared" si="9"/>
        <v>N/A</v>
      </c>
      <c r="G25" s="14">
        <v>3604.3805888000002</v>
      </c>
      <c r="H25" s="11" t="str">
        <f t="shared" si="10"/>
        <v>N/A</v>
      </c>
      <c r="I25" s="12">
        <v>1.2130000000000001</v>
      </c>
      <c r="J25" s="12">
        <v>16.29</v>
      </c>
      <c r="K25" s="41" t="s">
        <v>732</v>
      </c>
      <c r="L25" s="9" t="str">
        <f t="shared" si="11"/>
        <v>Yes</v>
      </c>
    </row>
    <row r="26" spans="1:12" x14ac:dyDescent="0.25">
      <c r="A26" s="2" t="s">
        <v>1124</v>
      </c>
      <c r="B26" s="41" t="s">
        <v>217</v>
      </c>
      <c r="C26" s="14">
        <v>5742.0637469000003</v>
      </c>
      <c r="D26" s="11" t="str">
        <f t="shared" si="8"/>
        <v>N/A</v>
      </c>
      <c r="E26" s="14">
        <v>5767.399171</v>
      </c>
      <c r="F26" s="11" t="str">
        <f t="shared" si="9"/>
        <v>N/A</v>
      </c>
      <c r="G26" s="14">
        <v>5510.3350926000003</v>
      </c>
      <c r="H26" s="11" t="str">
        <f t="shared" si="10"/>
        <v>N/A</v>
      </c>
      <c r="I26" s="12">
        <v>0.44119999999999998</v>
      </c>
      <c r="J26" s="12">
        <v>-4.46</v>
      </c>
      <c r="K26" s="41" t="s">
        <v>732</v>
      </c>
      <c r="L26" s="9" t="str">
        <f>IF(J26="Div by 0", "N/A", IF(OR(J26="N/A",K26="N/A"),"N/A", IF(J26&gt;VALUE(MID(K26,1,2)), "No", IF(J26&lt;-1*VALUE(MID(K26,1,2)), "No", "Yes"))))</f>
        <v>Yes</v>
      </c>
    </row>
    <row r="27" spans="1:12" x14ac:dyDescent="0.25">
      <c r="A27" s="2" t="s">
        <v>1125</v>
      </c>
      <c r="B27" s="41" t="s">
        <v>217</v>
      </c>
      <c r="C27" s="14">
        <v>5682.3230612999996</v>
      </c>
      <c r="D27" s="11" t="str">
        <f t="shared" si="8"/>
        <v>N/A</v>
      </c>
      <c r="E27" s="14">
        <v>5558.4200380000002</v>
      </c>
      <c r="F27" s="11" t="str">
        <f t="shared" si="9"/>
        <v>N/A</v>
      </c>
      <c r="G27" s="14">
        <v>5147.3082793000003</v>
      </c>
      <c r="H27" s="11" t="str">
        <f t="shared" si="10"/>
        <v>N/A</v>
      </c>
      <c r="I27" s="12">
        <v>-2.1800000000000002</v>
      </c>
      <c r="J27" s="12">
        <v>-7.4</v>
      </c>
      <c r="K27" s="41" t="s">
        <v>732</v>
      </c>
      <c r="L27" s="9" t="str">
        <f>IF(J27="Div by 0", "N/A", IF(OR(J27="N/A",K27="N/A"),"N/A", IF(J27&gt;VALUE(MID(K27,1,2)), "No", IF(J27&lt;-1*VALUE(MID(K27,1,2)), "No", "Yes"))))</f>
        <v>Yes</v>
      </c>
    </row>
    <row r="28" spans="1:12" x14ac:dyDescent="0.25">
      <c r="A28" s="50" t="s">
        <v>1126</v>
      </c>
      <c r="B28" s="41" t="s">
        <v>217</v>
      </c>
      <c r="C28" s="14">
        <v>14138.174043999999</v>
      </c>
      <c r="D28" s="11" t="str">
        <f t="shared" si="8"/>
        <v>N/A</v>
      </c>
      <c r="E28" s="14">
        <v>14222.089963</v>
      </c>
      <c r="F28" s="11" t="str">
        <f t="shared" si="9"/>
        <v>N/A</v>
      </c>
      <c r="G28" s="14">
        <v>14386.563754000001</v>
      </c>
      <c r="H28" s="11" t="str">
        <f t="shared" si="10"/>
        <v>N/A</v>
      </c>
      <c r="I28" s="12">
        <v>0.59350000000000003</v>
      </c>
      <c r="J28" s="12">
        <v>1.1559999999999999</v>
      </c>
      <c r="K28" s="41" t="s">
        <v>732</v>
      </c>
      <c r="L28" s="9" t="str">
        <f>IF(J28="Div by 0", "N/A", IF(K28="N/A","N/A", IF(J28&gt;VALUE(MID(K28,1,2)), "No", IF(J28&lt;-1*VALUE(MID(K28,1,2)), "No", "Yes"))))</f>
        <v>Yes</v>
      </c>
    </row>
    <row r="29" spans="1:12" x14ac:dyDescent="0.25">
      <c r="A29" s="2" t="s">
        <v>1127</v>
      </c>
      <c r="B29" s="41" t="s">
        <v>217</v>
      </c>
      <c r="C29" s="14">
        <v>14405.54412</v>
      </c>
      <c r="D29" s="11" t="str">
        <f t="shared" si="8"/>
        <v>N/A</v>
      </c>
      <c r="E29" s="14">
        <v>14741.143031</v>
      </c>
      <c r="F29" s="11" t="str">
        <f t="shared" si="9"/>
        <v>N/A</v>
      </c>
      <c r="G29" s="14">
        <v>16309.190939</v>
      </c>
      <c r="H29" s="11" t="str">
        <f t="shared" si="10"/>
        <v>N/A</v>
      </c>
      <c r="I29" s="12">
        <v>2.33</v>
      </c>
      <c r="J29" s="12">
        <v>10.64</v>
      </c>
      <c r="K29" s="41" t="s">
        <v>732</v>
      </c>
      <c r="L29" s="9" t="str">
        <f>IF(J29="Div by 0", "N/A", IF(K29="N/A","N/A", IF(J29&gt;VALUE(MID(K29,1,2)), "No", IF(J29&lt;-1*VALUE(MID(K29,1,2)), "No", "Yes"))))</f>
        <v>Yes</v>
      </c>
    </row>
    <row r="30" spans="1:12" x14ac:dyDescent="0.25">
      <c r="A30" s="2" t="s">
        <v>1128</v>
      </c>
      <c r="B30" s="41" t="s">
        <v>217</v>
      </c>
      <c r="C30" s="14">
        <v>13877.319982000001</v>
      </c>
      <c r="D30" s="11" t="str">
        <f t="shared" si="8"/>
        <v>N/A</v>
      </c>
      <c r="E30" s="14">
        <v>13698.278398</v>
      </c>
      <c r="F30" s="11" t="str">
        <f t="shared" si="9"/>
        <v>N/A</v>
      </c>
      <c r="G30" s="14">
        <v>12748.859587999999</v>
      </c>
      <c r="H30" s="11" t="str">
        <f t="shared" si="10"/>
        <v>N/A</v>
      </c>
      <c r="I30" s="12">
        <v>-1.29</v>
      </c>
      <c r="J30" s="12">
        <v>-6.93</v>
      </c>
      <c r="K30" s="41" t="s">
        <v>732</v>
      </c>
      <c r="L30" s="9" t="str">
        <f>IF(J30="Div by 0", "N/A", IF(K30="N/A","N/A", IF(J30&gt;VALUE(MID(K30,1,2)), "No", IF(J30&lt;-1*VALUE(MID(K30,1,2)), "No", "Yes"))))</f>
        <v>Yes</v>
      </c>
    </row>
    <row r="31" spans="1:12" x14ac:dyDescent="0.25">
      <c r="A31" s="2" t="s">
        <v>1129</v>
      </c>
      <c r="B31" s="41" t="s">
        <v>217</v>
      </c>
      <c r="C31" s="14">
        <v>13977.56553</v>
      </c>
      <c r="D31" s="11" t="str">
        <f t="shared" si="8"/>
        <v>N/A</v>
      </c>
      <c r="E31" s="14">
        <v>14107.004439</v>
      </c>
      <c r="F31" s="11" t="str">
        <f t="shared" si="9"/>
        <v>N/A</v>
      </c>
      <c r="G31" s="14">
        <v>14467.300148</v>
      </c>
      <c r="H31" s="11" t="str">
        <f t="shared" si="10"/>
        <v>N/A</v>
      </c>
      <c r="I31" s="12">
        <v>0.92600000000000005</v>
      </c>
      <c r="J31" s="12">
        <v>2.5539999999999998</v>
      </c>
      <c r="K31" s="41" t="s">
        <v>732</v>
      </c>
      <c r="L31" s="9" t="str">
        <f>IF(J31="Div by 0", "N/A", IF(OR(J31="N/A",K31="N/A"),"N/A", IF(J31&gt;VALUE(MID(K31,1,2)), "No", IF(J31&lt;-1*VALUE(MID(K31,1,2)), "No", "Yes"))))</f>
        <v>Yes</v>
      </c>
    </row>
    <row r="32" spans="1:12" x14ac:dyDescent="0.25">
      <c r="A32" s="2" t="s">
        <v>1130</v>
      </c>
      <c r="B32" s="41" t="s">
        <v>217</v>
      </c>
      <c r="C32" s="14">
        <v>14411.344122</v>
      </c>
      <c r="D32" s="11" t="str">
        <f t="shared" si="8"/>
        <v>N/A</v>
      </c>
      <c r="E32" s="14">
        <v>14415.777527</v>
      </c>
      <c r="F32" s="11" t="str">
        <f t="shared" si="9"/>
        <v>N/A</v>
      </c>
      <c r="G32" s="14">
        <v>14254.905937</v>
      </c>
      <c r="H32" s="11" t="str">
        <f t="shared" si="10"/>
        <v>N/A</v>
      </c>
      <c r="I32" s="12">
        <v>3.0800000000000001E-2</v>
      </c>
      <c r="J32" s="12">
        <v>-1.1200000000000001</v>
      </c>
      <c r="K32" s="41" t="s">
        <v>732</v>
      </c>
      <c r="L32" s="9" t="str">
        <f>IF(J32="Div by 0", "N/A", IF(OR(J32="N/A",K32="N/A"),"N/A", IF(J32&gt;VALUE(MID(K32,1,2)), "No", IF(J32&lt;-1*VALUE(MID(K32,1,2)), "No", "Yes"))))</f>
        <v>Yes</v>
      </c>
    </row>
    <row r="33" spans="1:12" x14ac:dyDescent="0.25">
      <c r="A33" s="2" t="s">
        <v>1730</v>
      </c>
      <c r="B33" s="41" t="s">
        <v>217</v>
      </c>
      <c r="C33" s="14">
        <v>15313.488565</v>
      </c>
      <c r="D33" s="11" t="str">
        <f t="shared" si="8"/>
        <v>N/A</v>
      </c>
      <c r="E33" s="14">
        <v>14716.204263</v>
      </c>
      <c r="F33" s="11" t="str">
        <f t="shared" si="9"/>
        <v>N/A</v>
      </c>
      <c r="G33" s="14">
        <v>13433.812199</v>
      </c>
      <c r="H33" s="11" t="str">
        <f t="shared" si="10"/>
        <v>N/A</v>
      </c>
      <c r="I33" s="12">
        <v>-3.9</v>
      </c>
      <c r="J33" s="12">
        <v>-8.7100000000000009</v>
      </c>
      <c r="K33" s="41" t="s">
        <v>732</v>
      </c>
      <c r="L33" s="9" t="str">
        <f t="shared" ref="L33:L45" si="12">IF(J33="Div by 0", "N/A", IF(K33="N/A","N/A", IF(J33&gt;VALUE(MID(K33,1,2)), "No", IF(J33&lt;-1*VALUE(MID(K33,1,2)), "No", "Yes"))))</f>
        <v>Yes</v>
      </c>
    </row>
    <row r="34" spans="1:12" x14ac:dyDescent="0.25">
      <c r="A34" s="2" t="s">
        <v>1731</v>
      </c>
      <c r="B34" s="41" t="s">
        <v>217</v>
      </c>
      <c r="C34" s="14" t="s">
        <v>1742</v>
      </c>
      <c r="D34" s="11" t="str">
        <f t="shared" si="8"/>
        <v>N/A</v>
      </c>
      <c r="E34" s="14" t="s">
        <v>1742</v>
      </c>
      <c r="F34" s="11" t="str">
        <f t="shared" si="9"/>
        <v>N/A</v>
      </c>
      <c r="G34" s="14" t="s">
        <v>1742</v>
      </c>
      <c r="H34" s="11" t="str">
        <f t="shared" si="10"/>
        <v>N/A</v>
      </c>
      <c r="I34" s="12" t="s">
        <v>1742</v>
      </c>
      <c r="J34" s="12" t="s">
        <v>1742</v>
      </c>
      <c r="K34" s="41" t="s">
        <v>732</v>
      </c>
      <c r="L34" s="9" t="str">
        <f t="shared" si="12"/>
        <v>N/A</v>
      </c>
    </row>
    <row r="35" spans="1:12" x14ac:dyDescent="0.25">
      <c r="A35" s="2" t="s">
        <v>1732</v>
      </c>
      <c r="B35" s="41" t="s">
        <v>217</v>
      </c>
      <c r="C35" s="14">
        <v>8321.4706365999991</v>
      </c>
      <c r="D35" s="11" t="str">
        <f t="shared" si="8"/>
        <v>N/A</v>
      </c>
      <c r="E35" s="14">
        <v>8755.9900163999991</v>
      </c>
      <c r="F35" s="11" t="str">
        <f t="shared" si="9"/>
        <v>N/A</v>
      </c>
      <c r="G35" s="14">
        <v>8771.2081729000001</v>
      </c>
      <c r="H35" s="11" t="str">
        <f t="shared" si="10"/>
        <v>N/A</v>
      </c>
      <c r="I35" s="12">
        <v>5.2220000000000004</v>
      </c>
      <c r="J35" s="12">
        <v>0.17380000000000001</v>
      </c>
      <c r="K35" s="41" t="s">
        <v>732</v>
      </c>
      <c r="L35" s="9" t="str">
        <f t="shared" si="12"/>
        <v>Yes</v>
      </c>
    </row>
    <row r="36" spans="1:12" x14ac:dyDescent="0.25">
      <c r="A36" s="2" t="s">
        <v>1733</v>
      </c>
      <c r="B36" s="41" t="s">
        <v>217</v>
      </c>
      <c r="C36" s="14">
        <v>375.02403542000002</v>
      </c>
      <c r="D36" s="11" t="str">
        <f t="shared" si="8"/>
        <v>N/A</v>
      </c>
      <c r="E36" s="14">
        <v>434.12638121999998</v>
      </c>
      <c r="F36" s="11" t="str">
        <f t="shared" si="9"/>
        <v>N/A</v>
      </c>
      <c r="G36" s="14">
        <v>57.854578097000001</v>
      </c>
      <c r="H36" s="11" t="str">
        <f t="shared" si="10"/>
        <v>N/A</v>
      </c>
      <c r="I36" s="12">
        <v>15.76</v>
      </c>
      <c r="J36" s="12">
        <v>-86.7</v>
      </c>
      <c r="K36" s="41" t="s">
        <v>732</v>
      </c>
      <c r="L36" s="9" t="str">
        <f t="shared" si="12"/>
        <v>No</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204.86575228999999</v>
      </c>
      <c r="D39" s="11" t="str">
        <f t="shared" si="8"/>
        <v>N/A</v>
      </c>
      <c r="E39" s="14">
        <v>214.17749379</v>
      </c>
      <c r="F39" s="11" t="str">
        <f t="shared" si="9"/>
        <v>N/A</v>
      </c>
      <c r="G39" s="14">
        <v>61.156934307</v>
      </c>
      <c r="H39" s="11" t="str">
        <f t="shared" si="10"/>
        <v>N/A</v>
      </c>
      <c r="I39" s="12">
        <v>4.5449999999999999</v>
      </c>
      <c r="J39" s="12">
        <v>-71.400000000000006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30749.448413999999</v>
      </c>
      <c r="D41" s="11" t="str">
        <f t="shared" si="8"/>
        <v>N/A</v>
      </c>
      <c r="E41" s="14">
        <v>28383.0056</v>
      </c>
      <c r="F41" s="11" t="str">
        <f t="shared" si="9"/>
        <v>N/A</v>
      </c>
      <c r="G41" s="14">
        <v>19215.074551000002</v>
      </c>
      <c r="H41" s="11" t="str">
        <f t="shared" si="10"/>
        <v>N/A</v>
      </c>
      <c r="I41" s="12">
        <v>-7.7</v>
      </c>
      <c r="J41" s="12">
        <v>-32.299999999999997</v>
      </c>
      <c r="K41" s="41" t="s">
        <v>732</v>
      </c>
      <c r="L41" s="9" t="str">
        <f t="shared" si="12"/>
        <v>No</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15583.936895000001</v>
      </c>
      <c r="D44" s="11" t="str">
        <f t="shared" si="8"/>
        <v>N/A</v>
      </c>
      <c r="E44" s="14">
        <v>15766.606159999999</v>
      </c>
      <c r="F44" s="11" t="str">
        <f t="shared" si="9"/>
        <v>N/A</v>
      </c>
      <c r="G44" s="14">
        <v>15103.886893999999</v>
      </c>
      <c r="H44" s="11" t="str">
        <f t="shared" si="10"/>
        <v>N/A</v>
      </c>
      <c r="I44" s="12">
        <v>1.1719999999999999</v>
      </c>
      <c r="J44" s="12">
        <v>-4.2</v>
      </c>
      <c r="K44" s="41" t="s">
        <v>732</v>
      </c>
      <c r="L44" s="9" t="str">
        <f t="shared" si="12"/>
        <v>Yes</v>
      </c>
    </row>
    <row r="45" spans="1:12" ht="25" x14ac:dyDescent="0.25">
      <c r="A45" s="2" t="s">
        <v>1132</v>
      </c>
      <c r="B45" s="41" t="s">
        <v>217</v>
      </c>
      <c r="C45" s="14">
        <v>272.34010533999998</v>
      </c>
      <c r="D45" s="11" t="str">
        <f t="shared" si="8"/>
        <v>N/A</v>
      </c>
      <c r="E45" s="14">
        <v>288.85181712000002</v>
      </c>
      <c r="F45" s="11" t="str">
        <f t="shared" si="9"/>
        <v>N/A</v>
      </c>
      <c r="G45" s="14">
        <v>60.202387129999998</v>
      </c>
      <c r="H45" s="11" t="str">
        <f t="shared" si="10"/>
        <v>N/A</v>
      </c>
      <c r="I45" s="12">
        <v>6.0629999999999997</v>
      </c>
      <c r="J45" s="12">
        <v>-79.2</v>
      </c>
      <c r="K45" s="41" t="s">
        <v>732</v>
      </c>
      <c r="L45" s="9" t="str">
        <f t="shared" si="12"/>
        <v>No</v>
      </c>
    </row>
    <row r="46" spans="1:12" x14ac:dyDescent="0.25">
      <c r="A46" s="2" t="s">
        <v>1133</v>
      </c>
      <c r="B46" s="33" t="s">
        <v>217</v>
      </c>
      <c r="C46" s="43">
        <v>39466.646644</v>
      </c>
      <c r="D46" s="11" t="str">
        <f t="shared" si="8"/>
        <v>N/A</v>
      </c>
      <c r="E46" s="43">
        <v>39858.159179000002</v>
      </c>
      <c r="F46" s="11" t="str">
        <f t="shared" si="9"/>
        <v>N/A</v>
      </c>
      <c r="G46" s="43">
        <v>37627.048162999999</v>
      </c>
      <c r="H46" s="11" t="str">
        <f t="shared" si="10"/>
        <v>N/A</v>
      </c>
      <c r="I46" s="12">
        <v>0.99199999999999999</v>
      </c>
      <c r="J46" s="12">
        <v>-5.6</v>
      </c>
      <c r="K46" s="41" t="s">
        <v>732</v>
      </c>
      <c r="L46" s="9" t="str">
        <f>IF(J46="Div by 0", "N/A", IF(K46="N/A","N/A", IF(J46&gt;VALUE(MID(K46,1,2)), "No", IF(J46&lt;-1*VALUE(MID(K46,1,2)), "No", "Yes"))))</f>
        <v>Yes</v>
      </c>
    </row>
    <row r="47" spans="1:12" x14ac:dyDescent="0.25">
      <c r="A47" s="51" t="s">
        <v>1134</v>
      </c>
      <c r="B47" s="33" t="s">
        <v>217</v>
      </c>
      <c r="C47" s="43">
        <v>28137.063418999998</v>
      </c>
      <c r="D47" s="11" t="str">
        <f t="shared" si="8"/>
        <v>N/A</v>
      </c>
      <c r="E47" s="43">
        <v>28204.612935000001</v>
      </c>
      <c r="F47" s="11" t="str">
        <f t="shared" si="9"/>
        <v>N/A</v>
      </c>
      <c r="G47" s="43">
        <v>29440.063257000002</v>
      </c>
      <c r="H47" s="11" t="str">
        <f t="shared" si="10"/>
        <v>N/A</v>
      </c>
      <c r="I47" s="12">
        <v>0.24010000000000001</v>
      </c>
      <c r="J47" s="12">
        <v>4.38</v>
      </c>
      <c r="K47" s="41" t="s">
        <v>732</v>
      </c>
      <c r="L47" s="9" t="str">
        <f>IF(J47="Div by 0", "N/A", IF(K47="N/A","N/A", IF(J47&gt;VALUE(MID(K47,1,2)), "No", IF(J47&lt;-1*VALUE(MID(K47,1,2)), "No", "Yes"))))</f>
        <v>Yes</v>
      </c>
    </row>
    <row r="48" spans="1:12" ht="25" x14ac:dyDescent="0.25">
      <c r="A48" s="2" t="s">
        <v>1135</v>
      </c>
      <c r="B48" s="33" t="s">
        <v>217</v>
      </c>
      <c r="C48" s="43">
        <v>34501.676634000003</v>
      </c>
      <c r="D48" s="11" t="str">
        <f t="shared" si="8"/>
        <v>N/A</v>
      </c>
      <c r="E48" s="43">
        <v>36849.015131</v>
      </c>
      <c r="F48" s="11" t="str">
        <f t="shared" si="9"/>
        <v>N/A</v>
      </c>
      <c r="G48" s="43">
        <v>36448.503345999998</v>
      </c>
      <c r="H48" s="11" t="str">
        <f t="shared" si="10"/>
        <v>N/A</v>
      </c>
      <c r="I48" s="12">
        <v>6.8040000000000003</v>
      </c>
      <c r="J48" s="12">
        <v>-1.0900000000000001</v>
      </c>
      <c r="K48" s="41" t="s">
        <v>732</v>
      </c>
      <c r="L48" s="9" t="str">
        <f>IF(J48="Div by 0", "N/A", IF(K48="N/A","N/A", IF(J48&gt;VALUE(MID(K48,1,2)), "No", IF(J48&lt;-1*VALUE(MID(K48,1,2)), "No", "Yes"))))</f>
        <v>Yes</v>
      </c>
    </row>
    <row r="49" spans="1:12" x14ac:dyDescent="0.25">
      <c r="A49" s="6" t="s">
        <v>1136</v>
      </c>
      <c r="B49" s="33" t="s">
        <v>217</v>
      </c>
      <c r="C49" s="43">
        <v>32600.735797000001</v>
      </c>
      <c r="D49" s="11" t="str">
        <f t="shared" si="8"/>
        <v>N/A</v>
      </c>
      <c r="E49" s="43">
        <v>33186.062062999998</v>
      </c>
      <c r="F49" s="11" t="str">
        <f t="shared" si="9"/>
        <v>N/A</v>
      </c>
      <c r="G49" s="43">
        <v>34820.447325000001</v>
      </c>
      <c r="H49" s="11" t="str">
        <f t="shared" si="10"/>
        <v>N/A</v>
      </c>
      <c r="I49" s="12">
        <v>1.7949999999999999</v>
      </c>
      <c r="J49" s="12">
        <v>4.9249999999999998</v>
      </c>
      <c r="K49" s="41" t="s">
        <v>732</v>
      </c>
      <c r="L49" s="9" t="str">
        <f t="shared" ref="L49:L59" si="13">IF(J49="Div by 0", "N/A", IF(K49="N/A","N/A", IF(J49&gt;VALUE(MID(K49,1,2)), "No", IF(J49&lt;-1*VALUE(MID(K49,1,2)), "No", "Yes"))))</f>
        <v>Yes</v>
      </c>
    </row>
    <row r="50" spans="1:12" ht="25" x14ac:dyDescent="0.25">
      <c r="A50" s="2" t="s">
        <v>1137</v>
      </c>
      <c r="B50" s="33" t="s">
        <v>217</v>
      </c>
      <c r="C50" s="43">
        <v>21349.976089</v>
      </c>
      <c r="D50" s="11" t="str">
        <f t="shared" si="8"/>
        <v>N/A</v>
      </c>
      <c r="E50" s="43">
        <v>21485.987700000001</v>
      </c>
      <c r="F50" s="11" t="str">
        <f t="shared" si="9"/>
        <v>N/A</v>
      </c>
      <c r="G50" s="43">
        <v>22056.459543000001</v>
      </c>
      <c r="H50" s="11" t="str">
        <f t="shared" si="10"/>
        <v>N/A</v>
      </c>
      <c r="I50" s="12">
        <v>0.6371</v>
      </c>
      <c r="J50" s="12">
        <v>2.6549999999999998</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v>38751.636363999998</v>
      </c>
      <c r="D53" s="11" t="str">
        <f t="shared" si="14"/>
        <v>N/A</v>
      </c>
      <c r="E53" s="43">
        <v>35655.826087000001</v>
      </c>
      <c r="F53" s="11" t="str">
        <f t="shared" si="15"/>
        <v>N/A</v>
      </c>
      <c r="G53" s="43">
        <v>36329.809523999997</v>
      </c>
      <c r="H53" s="11" t="str">
        <f t="shared" si="16"/>
        <v>N/A</v>
      </c>
      <c r="I53" s="12">
        <v>-7.99</v>
      </c>
      <c r="J53" s="12">
        <v>1.89</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48967.524974</v>
      </c>
      <c r="D55" s="11" t="str">
        <f t="shared" si="14"/>
        <v>N/A</v>
      </c>
      <c r="E55" s="43">
        <v>49809.829834999997</v>
      </c>
      <c r="F55" s="11" t="str">
        <f t="shared" si="15"/>
        <v>N/A</v>
      </c>
      <c r="G55" s="43">
        <v>51616.101504999999</v>
      </c>
      <c r="H55" s="11" t="str">
        <f t="shared" si="16"/>
        <v>N/A</v>
      </c>
      <c r="I55" s="12">
        <v>1.72</v>
      </c>
      <c r="J55" s="12">
        <v>3.6259999999999999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249896377</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61649714</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667829</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187578834</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22968.331257000002</v>
      </c>
      <c r="D71" s="11" t="str">
        <f t="shared" si="14"/>
        <v>N/A</v>
      </c>
      <c r="E71" s="43">
        <v>23891.382873999999</v>
      </c>
      <c r="F71" s="11" t="str">
        <f t="shared" si="15"/>
        <v>N/A</v>
      </c>
      <c r="G71" s="43">
        <v>25709.503807000001</v>
      </c>
      <c r="H71" s="11" t="str">
        <f t="shared" si="16"/>
        <v>N/A</v>
      </c>
      <c r="I71" s="12">
        <v>4.0190000000000001</v>
      </c>
      <c r="J71" s="12">
        <v>7.61</v>
      </c>
      <c r="K71" s="41" t="s">
        <v>732</v>
      </c>
      <c r="L71" s="9" t="str">
        <f t="shared" ref="L71:L81" si="18">IF(J71="Div by 0", "N/A", IF(K71="N/A","N/A", IF(J71&gt;VALUE(MID(K71,1,2)), "No", IF(J71&lt;-1*VALUE(MID(K71,1,2)), "No", "Yes"))))</f>
        <v>Yes</v>
      </c>
    </row>
    <row r="72" spans="1:12" ht="25" x14ac:dyDescent="0.25">
      <c r="A72" s="2" t="s">
        <v>1158</v>
      </c>
      <c r="B72" s="33" t="s">
        <v>217</v>
      </c>
      <c r="C72" s="43">
        <v>10605.820841999999</v>
      </c>
      <c r="D72" s="11" t="str">
        <f t="shared" si="14"/>
        <v>N/A</v>
      </c>
      <c r="E72" s="43">
        <v>10812.763486</v>
      </c>
      <c r="F72" s="11" t="str">
        <f t="shared" si="15"/>
        <v>N/A</v>
      </c>
      <c r="G72" s="43">
        <v>11184.636066999999</v>
      </c>
      <c r="H72" s="11" t="str">
        <f t="shared" si="16"/>
        <v>N/A</v>
      </c>
      <c r="I72" s="12">
        <v>1.9510000000000001</v>
      </c>
      <c r="J72" s="12">
        <v>3.4390000000000001</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v>30426.636364000002</v>
      </c>
      <c r="D75" s="11" t="str">
        <f t="shared" si="14"/>
        <v>N/A</v>
      </c>
      <c r="E75" s="43">
        <v>29798.173912999999</v>
      </c>
      <c r="F75" s="11" t="str">
        <f t="shared" si="15"/>
        <v>N/A</v>
      </c>
      <c r="G75" s="43">
        <v>31801.380952</v>
      </c>
      <c r="H75" s="11" t="str">
        <f t="shared" si="16"/>
        <v>N/A</v>
      </c>
      <c r="I75" s="12">
        <v>-2.0699999999999998</v>
      </c>
      <c r="J75" s="12">
        <v>6.7229999999999999</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40948.410770000002</v>
      </c>
      <c r="D77" s="11" t="str">
        <f t="shared" si="14"/>
        <v>N/A</v>
      </c>
      <c r="E77" s="43">
        <v>42455.742379000003</v>
      </c>
      <c r="F77" s="11" t="str">
        <f t="shared" si="15"/>
        <v>N/A</v>
      </c>
      <c r="G77" s="43">
        <v>44800.294721999999</v>
      </c>
      <c r="H77" s="11" t="str">
        <f t="shared" si="16"/>
        <v>N/A</v>
      </c>
      <c r="I77" s="12">
        <v>3.681</v>
      </c>
      <c r="J77" s="12">
        <v>5.5220000000000002</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250694744</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9455</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26514.515493999999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103841512</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2820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36823.231205999997</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883496</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198</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4462.1010101000002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56677899</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4165</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13608.139015999999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424857</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558</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761.39247311999998</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55441744</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3100</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17884.433548000001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1826693</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1086</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1682.0377532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26909</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82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328.15853658999998</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74</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11</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74</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303212</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1009</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300.50743310000001</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1310590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1202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1090.3410982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29957758</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2558</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11711.398749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1552691282</v>
      </c>
      <c r="F139" s="11" t="str">
        <f t="shared" si="24"/>
        <v>N/A</v>
      </c>
      <c r="G139" s="14">
        <v>1544275086</v>
      </c>
      <c r="H139" s="11" t="str">
        <f t="shared" si="25"/>
        <v>N/A</v>
      </c>
      <c r="I139" s="12" t="s">
        <v>217</v>
      </c>
      <c r="J139" s="12">
        <v>-0.54200000000000004</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5678.7357345</v>
      </c>
      <c r="F140" s="11" t="str">
        <f t="shared" si="24"/>
        <v>N/A</v>
      </c>
      <c r="G140" s="14">
        <v>5378.3881849999998</v>
      </c>
      <c r="H140" s="11" t="str">
        <f t="shared" si="25"/>
        <v>N/A</v>
      </c>
      <c r="I140" s="12" t="s">
        <v>217</v>
      </c>
      <c r="J140" s="12">
        <v>-5.29</v>
      </c>
      <c r="K140" s="14" t="s">
        <v>217</v>
      </c>
      <c r="L140" s="9" t="str">
        <f t="shared" si="26"/>
        <v>N/A</v>
      </c>
    </row>
    <row r="141" spans="1:12" x14ac:dyDescent="0.25">
      <c r="A141" s="48" t="s">
        <v>406</v>
      </c>
      <c r="B141" s="14" t="s">
        <v>217</v>
      </c>
      <c r="C141" s="14">
        <v>189083</v>
      </c>
      <c r="D141" s="11" t="str">
        <f t="shared" si="23"/>
        <v>N/A</v>
      </c>
      <c r="E141" s="14">
        <v>140573</v>
      </c>
      <c r="F141" s="11" t="str">
        <f t="shared" si="24"/>
        <v>N/A</v>
      </c>
      <c r="G141" s="14">
        <v>4254580</v>
      </c>
      <c r="H141" s="11" t="str">
        <f t="shared" si="25"/>
        <v>N/A</v>
      </c>
      <c r="I141" s="12">
        <v>-25.7</v>
      </c>
      <c r="J141" s="12">
        <v>2927</v>
      </c>
      <c r="K141" s="14" t="s">
        <v>217</v>
      </c>
      <c r="L141" s="9" t="str">
        <f t="shared" si="26"/>
        <v>N/A</v>
      </c>
    </row>
    <row r="142" spans="1:12" x14ac:dyDescent="0.25">
      <c r="A142" s="48" t="s">
        <v>1205</v>
      </c>
      <c r="B142" s="14" t="s">
        <v>217</v>
      </c>
      <c r="C142" s="14">
        <v>23635.375</v>
      </c>
      <c r="D142" s="11" t="str">
        <f t="shared" si="23"/>
        <v>N/A</v>
      </c>
      <c r="E142" s="14">
        <v>14057.3</v>
      </c>
      <c r="F142" s="11" t="str">
        <f t="shared" si="24"/>
        <v>N/A</v>
      </c>
      <c r="G142" s="14">
        <v>4862.3771428999999</v>
      </c>
      <c r="H142" s="11" t="str">
        <f t="shared" si="25"/>
        <v>N/A</v>
      </c>
      <c r="I142" s="12">
        <v>-40.5</v>
      </c>
      <c r="J142" s="12">
        <v>-65.400000000000006</v>
      </c>
      <c r="K142" s="14" t="s">
        <v>217</v>
      </c>
      <c r="L142" s="9" t="str">
        <f t="shared" si="26"/>
        <v>N/A</v>
      </c>
    </row>
    <row r="143" spans="1:12" x14ac:dyDescent="0.25">
      <c r="A143" s="48" t="s">
        <v>407</v>
      </c>
      <c r="B143" s="14" t="s">
        <v>217</v>
      </c>
      <c r="C143" s="14">
        <v>21391</v>
      </c>
      <c r="D143" s="11" t="str">
        <f t="shared" si="23"/>
        <v>N/A</v>
      </c>
      <c r="E143" s="14">
        <v>20627</v>
      </c>
      <c r="F143" s="11" t="str">
        <f t="shared" si="24"/>
        <v>N/A</v>
      </c>
      <c r="G143" s="14">
        <v>111798</v>
      </c>
      <c r="H143" s="11" t="str">
        <f t="shared" si="25"/>
        <v>N/A</v>
      </c>
      <c r="I143" s="12">
        <v>-3.57</v>
      </c>
      <c r="J143" s="12">
        <v>442</v>
      </c>
      <c r="K143" s="14" t="s">
        <v>217</v>
      </c>
      <c r="L143" s="9" t="str">
        <f t="shared" si="26"/>
        <v>N/A</v>
      </c>
    </row>
    <row r="144" spans="1:12" x14ac:dyDescent="0.25">
      <c r="A144" s="48" t="s">
        <v>1206</v>
      </c>
      <c r="B144" s="14" t="s">
        <v>217</v>
      </c>
      <c r="C144" s="14">
        <v>6.1823699422000002</v>
      </c>
      <c r="D144" s="11" t="str">
        <f t="shared" si="23"/>
        <v>N/A</v>
      </c>
      <c r="E144" s="14">
        <v>5.5914882082000004</v>
      </c>
      <c r="F144" s="11" t="str">
        <f t="shared" si="24"/>
        <v>N/A</v>
      </c>
      <c r="G144" s="14">
        <v>58.167533818999999</v>
      </c>
      <c r="H144" s="11" t="str">
        <f t="shared" si="25"/>
        <v>N/A</v>
      </c>
      <c r="I144" s="12">
        <v>-9.56</v>
      </c>
      <c r="J144" s="12">
        <v>940.3</v>
      </c>
      <c r="K144" s="14" t="s">
        <v>217</v>
      </c>
      <c r="L144" s="9" t="str">
        <f t="shared" si="26"/>
        <v>N/A</v>
      </c>
    </row>
    <row r="145" spans="1:13" x14ac:dyDescent="0.25">
      <c r="A145" s="48" t="s">
        <v>408</v>
      </c>
      <c r="B145" s="14" t="s">
        <v>217</v>
      </c>
      <c r="C145" s="14" t="s">
        <v>217</v>
      </c>
      <c r="D145" s="11" t="str">
        <f t="shared" si="23"/>
        <v>N/A</v>
      </c>
      <c r="E145" s="14">
        <v>7990</v>
      </c>
      <c r="F145" s="11" t="str">
        <f t="shared" si="24"/>
        <v>N/A</v>
      </c>
      <c r="G145" s="14">
        <v>945484</v>
      </c>
      <c r="H145" s="11" t="str">
        <f t="shared" si="25"/>
        <v>N/A</v>
      </c>
      <c r="I145" s="12" t="s">
        <v>217</v>
      </c>
      <c r="J145" s="12">
        <v>11733</v>
      </c>
      <c r="K145" s="14" t="s">
        <v>217</v>
      </c>
      <c r="L145" s="9" t="str">
        <f t="shared" si="26"/>
        <v>N/A</v>
      </c>
    </row>
    <row r="146" spans="1:13" x14ac:dyDescent="0.25">
      <c r="A146" s="48" t="s">
        <v>1207</v>
      </c>
      <c r="B146" s="14" t="s">
        <v>217</v>
      </c>
      <c r="C146" s="14" t="s">
        <v>217</v>
      </c>
      <c r="D146" s="11" t="str">
        <f t="shared" si="23"/>
        <v>N/A</v>
      </c>
      <c r="E146" s="14">
        <v>7990</v>
      </c>
      <c r="F146" s="11" t="str">
        <f t="shared" si="24"/>
        <v>N/A</v>
      </c>
      <c r="G146" s="14">
        <v>2839.2912913</v>
      </c>
      <c r="H146" s="11" t="str">
        <f t="shared" si="25"/>
        <v>N/A</v>
      </c>
      <c r="I146" s="12" t="s">
        <v>217</v>
      </c>
      <c r="J146" s="12">
        <v>-64.5</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2878962</v>
      </c>
      <c r="F153" s="11" t="str">
        <f t="shared" si="28"/>
        <v>N/A</v>
      </c>
      <c r="G153" s="14">
        <v>3534783</v>
      </c>
      <c r="H153" s="11" t="str">
        <f t="shared" si="29"/>
        <v>N/A</v>
      </c>
      <c r="I153" s="12" t="s">
        <v>217</v>
      </c>
      <c r="J153" s="12">
        <v>22.78</v>
      </c>
      <c r="K153" s="14" t="s">
        <v>217</v>
      </c>
      <c r="L153" s="9" t="str">
        <f t="shared" si="26"/>
        <v>N/A</v>
      </c>
      <c r="M153" s="52"/>
    </row>
    <row r="154" spans="1:13" x14ac:dyDescent="0.25">
      <c r="A154" s="48" t="s">
        <v>1211</v>
      </c>
      <c r="B154" s="14" t="s">
        <v>217</v>
      </c>
      <c r="C154" s="14" t="s">
        <v>217</v>
      </c>
      <c r="D154" s="11" t="str">
        <f t="shared" si="27"/>
        <v>N/A</v>
      </c>
      <c r="E154" s="14">
        <v>50508.105262999998</v>
      </c>
      <c r="F154" s="11" t="str">
        <f t="shared" si="28"/>
        <v>N/A</v>
      </c>
      <c r="G154" s="14">
        <v>57947.262295</v>
      </c>
      <c r="H154" s="11" t="str">
        <f t="shared" si="29"/>
        <v>N/A</v>
      </c>
      <c r="I154" s="12" t="s">
        <v>217</v>
      </c>
      <c r="J154" s="12">
        <v>14.73</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1697.2834445999999</v>
      </c>
      <c r="D164" s="112" t="str">
        <f t="shared" ref="D164:D166" si="31">IF($B164="N/A","N/A",IF(C164&gt;10,"No",IF(C164&lt;-10,"No","Yes")))</f>
        <v>N/A</v>
      </c>
      <c r="E164" s="113">
        <v>1694.5678965</v>
      </c>
      <c r="F164" s="112" t="str">
        <f t="shared" ref="F164:F166" si="32">IF($B164="N/A","N/A",IF(E164&gt;10,"No",IF(E164&lt;-10,"No","Yes")))</f>
        <v>N/A</v>
      </c>
      <c r="G164" s="113">
        <v>1655.2016633999999</v>
      </c>
      <c r="H164" s="112" t="str">
        <f t="shared" ref="H164:H166" si="33">IF($B164="N/A","N/A",IF(G164&gt;10,"No",IF(G164&lt;-10,"No","Yes")))</f>
        <v>N/A</v>
      </c>
      <c r="I164" s="114">
        <v>-0.16</v>
      </c>
      <c r="J164" s="114">
        <v>-2.3199999999999998</v>
      </c>
      <c r="K164" s="115" t="s">
        <v>732</v>
      </c>
      <c r="L164" s="116" t="str">
        <f>IF(J164="Div by 0", "N/A", IF(OR(J164="N/A",K164="N/A"),"N/A", IF(J164&gt;VALUE(MID(K164,1,2)), "No", IF(J164&lt;-1*VALUE(MID(K164,1,2)), "No", "Yes"))))</f>
        <v>Yes</v>
      </c>
      <c r="N164" s="53"/>
    </row>
    <row r="165" spans="1:16" x14ac:dyDescent="0.25">
      <c r="A165" s="48" t="s">
        <v>1216</v>
      </c>
      <c r="B165" s="113" t="s">
        <v>217</v>
      </c>
      <c r="C165" s="113">
        <v>1705.8018772999999</v>
      </c>
      <c r="D165" s="112" t="str">
        <f t="shared" si="31"/>
        <v>N/A</v>
      </c>
      <c r="E165" s="113">
        <v>1691.5510463999999</v>
      </c>
      <c r="F165" s="112" t="str">
        <f t="shared" si="32"/>
        <v>N/A</v>
      </c>
      <c r="G165" s="113">
        <v>1635.4180303999999</v>
      </c>
      <c r="H165" s="112" t="str">
        <f t="shared" si="33"/>
        <v>N/A</v>
      </c>
      <c r="I165" s="114">
        <v>-0.83499999999999996</v>
      </c>
      <c r="J165" s="114">
        <v>-3.32</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1418.5328638000001</v>
      </c>
      <c r="D166" s="112" t="str">
        <f t="shared" si="31"/>
        <v>N/A</v>
      </c>
      <c r="E166" s="113">
        <v>1814.5034588999999</v>
      </c>
      <c r="F166" s="112" t="str">
        <f t="shared" si="32"/>
        <v>N/A</v>
      </c>
      <c r="G166" s="113">
        <v>2289.6941489000001</v>
      </c>
      <c r="H166" s="112" t="str">
        <f t="shared" si="33"/>
        <v>N/A</v>
      </c>
      <c r="I166" s="114">
        <v>27.91</v>
      </c>
      <c r="J166" s="114">
        <v>26.19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261465</v>
      </c>
      <c r="D6" s="112" t="str">
        <f t="shared" ref="D6:D11" si="0">IF($B6="N/A","N/A",IF(C6&gt;10,"No",IF(C6&lt;-10,"No","Yes")))</f>
        <v>N/A</v>
      </c>
      <c r="E6" s="131">
        <v>273425</v>
      </c>
      <c r="F6" s="112" t="str">
        <f t="shared" ref="F6:F11" si="1">IF($B6="N/A","N/A",IF(E6&gt;10,"No",IF(E6&lt;-10,"No","Yes")))</f>
        <v>N/A</v>
      </c>
      <c r="G6" s="131">
        <v>287286</v>
      </c>
      <c r="H6" s="112" t="str">
        <f t="shared" ref="H6:H11" si="2">IF($B6="N/A","N/A",IF(G6&gt;10,"No",IF(G6&lt;-10,"No","Yes")))</f>
        <v>N/A</v>
      </c>
      <c r="I6" s="114">
        <v>4.5739999999999998</v>
      </c>
      <c r="J6" s="114">
        <v>5.069</v>
      </c>
      <c r="K6" s="131" t="s">
        <v>732</v>
      </c>
      <c r="L6" s="116" t="str">
        <f t="shared" ref="L6:L14" si="3">IF(J6="Div by 0", "N/A", IF(K6="N/A","N/A", IF(J6&gt;VALUE(MID(K6,1,2)), "No", IF(J6&lt;-1*VALUE(MID(K6,1,2)), "No", "Yes"))))</f>
        <v>Yes</v>
      </c>
    </row>
    <row r="7" spans="1:12" x14ac:dyDescent="0.25">
      <c r="A7" s="16" t="s">
        <v>100</v>
      </c>
      <c r="B7" s="115" t="s">
        <v>217</v>
      </c>
      <c r="C7" s="131">
        <v>21417</v>
      </c>
      <c r="D7" s="112" t="str">
        <f t="shared" si="0"/>
        <v>N/A</v>
      </c>
      <c r="E7" s="131">
        <v>21226</v>
      </c>
      <c r="F7" s="112" t="str">
        <f t="shared" si="1"/>
        <v>N/A</v>
      </c>
      <c r="G7" s="131">
        <v>18552</v>
      </c>
      <c r="H7" s="112" t="str">
        <f t="shared" si="2"/>
        <v>N/A</v>
      </c>
      <c r="I7" s="114">
        <v>-0.89200000000000002</v>
      </c>
      <c r="J7" s="114">
        <v>-12.6</v>
      </c>
      <c r="K7" s="115" t="s">
        <v>732</v>
      </c>
      <c r="L7" s="116" t="str">
        <f t="shared" si="3"/>
        <v>Yes</v>
      </c>
    </row>
    <row r="8" spans="1:12" x14ac:dyDescent="0.25">
      <c r="A8" s="16" t="s">
        <v>101</v>
      </c>
      <c r="B8" s="115" t="s">
        <v>217</v>
      </c>
      <c r="C8" s="131">
        <v>35172</v>
      </c>
      <c r="D8" s="112" t="str">
        <f t="shared" si="0"/>
        <v>N/A</v>
      </c>
      <c r="E8" s="131">
        <v>36730</v>
      </c>
      <c r="F8" s="112" t="str">
        <f t="shared" si="1"/>
        <v>N/A</v>
      </c>
      <c r="G8" s="131">
        <v>39993</v>
      </c>
      <c r="H8" s="112" t="str">
        <f t="shared" si="2"/>
        <v>N/A</v>
      </c>
      <c r="I8" s="114">
        <v>4.43</v>
      </c>
      <c r="J8" s="114">
        <v>8.8840000000000003</v>
      </c>
      <c r="K8" s="115" t="s">
        <v>732</v>
      </c>
      <c r="L8" s="116" t="str">
        <f t="shared" si="3"/>
        <v>Yes</v>
      </c>
    </row>
    <row r="9" spans="1:12" x14ac:dyDescent="0.25">
      <c r="A9" s="16" t="s">
        <v>104</v>
      </c>
      <c r="B9" s="115" t="s">
        <v>217</v>
      </c>
      <c r="C9" s="131">
        <v>162095</v>
      </c>
      <c r="D9" s="112" t="str">
        <f t="shared" si="0"/>
        <v>N/A</v>
      </c>
      <c r="E9" s="131">
        <v>171155</v>
      </c>
      <c r="F9" s="112" t="str">
        <f t="shared" si="1"/>
        <v>N/A</v>
      </c>
      <c r="G9" s="131">
        <v>182554</v>
      </c>
      <c r="H9" s="112" t="str">
        <f t="shared" si="2"/>
        <v>N/A</v>
      </c>
      <c r="I9" s="114">
        <v>5.5890000000000004</v>
      </c>
      <c r="J9" s="114">
        <v>6.66</v>
      </c>
      <c r="K9" s="115" t="s">
        <v>732</v>
      </c>
      <c r="L9" s="116" t="str">
        <f t="shared" si="3"/>
        <v>Yes</v>
      </c>
    </row>
    <row r="10" spans="1:12" x14ac:dyDescent="0.25">
      <c r="A10" s="16" t="s">
        <v>105</v>
      </c>
      <c r="B10" s="115" t="s">
        <v>217</v>
      </c>
      <c r="C10" s="131">
        <v>42781</v>
      </c>
      <c r="D10" s="112" t="str">
        <f t="shared" si="0"/>
        <v>N/A</v>
      </c>
      <c r="E10" s="131">
        <v>44314</v>
      </c>
      <c r="F10" s="112" t="str">
        <f t="shared" si="1"/>
        <v>N/A</v>
      </c>
      <c r="G10" s="131">
        <v>46187</v>
      </c>
      <c r="H10" s="112" t="str">
        <f t="shared" si="2"/>
        <v>N/A</v>
      </c>
      <c r="I10" s="114">
        <v>3.5830000000000002</v>
      </c>
      <c r="J10" s="114">
        <v>4.2270000000000003</v>
      </c>
      <c r="K10" s="115" t="s">
        <v>732</v>
      </c>
      <c r="L10" s="116" t="str">
        <f t="shared" si="3"/>
        <v>Yes</v>
      </c>
    </row>
    <row r="11" spans="1:12" x14ac:dyDescent="0.25">
      <c r="A11" s="16" t="s">
        <v>77</v>
      </c>
      <c r="B11" s="131" t="s">
        <v>217</v>
      </c>
      <c r="C11" s="131">
        <v>206013.41</v>
      </c>
      <c r="D11" s="112" t="str">
        <f t="shared" si="0"/>
        <v>N/A</v>
      </c>
      <c r="E11" s="131">
        <v>218006.05</v>
      </c>
      <c r="F11" s="112" t="str">
        <f t="shared" si="1"/>
        <v>N/A</v>
      </c>
      <c r="G11" s="131">
        <v>228127.78</v>
      </c>
      <c r="H11" s="112" t="str">
        <f t="shared" si="2"/>
        <v>N/A</v>
      </c>
      <c r="I11" s="114">
        <v>5.8209999999999997</v>
      </c>
      <c r="J11" s="114">
        <v>4.6429999999999998</v>
      </c>
      <c r="K11" s="131" t="s">
        <v>733</v>
      </c>
      <c r="L11" s="116" t="str">
        <f t="shared" si="3"/>
        <v>Yes</v>
      </c>
    </row>
    <row r="12" spans="1:12" x14ac:dyDescent="0.25">
      <c r="A12" s="16" t="s">
        <v>115</v>
      </c>
      <c r="B12" s="131" t="s">
        <v>217</v>
      </c>
      <c r="C12" s="131">
        <v>38765</v>
      </c>
      <c r="D12" s="131" t="s">
        <v>217</v>
      </c>
      <c r="E12" s="131">
        <v>39051</v>
      </c>
      <c r="F12" s="131" t="s">
        <v>217</v>
      </c>
      <c r="G12" s="131">
        <v>38491</v>
      </c>
      <c r="H12" s="131" t="s">
        <v>217</v>
      </c>
      <c r="I12" s="114">
        <v>0.73780000000000001</v>
      </c>
      <c r="J12" s="114">
        <v>-1.43</v>
      </c>
      <c r="K12" s="131" t="s">
        <v>733</v>
      </c>
      <c r="L12" s="116" t="str">
        <f t="shared" si="3"/>
        <v>Yes</v>
      </c>
    </row>
    <row r="13" spans="1:12" x14ac:dyDescent="0.25">
      <c r="A13" s="16" t="s">
        <v>449</v>
      </c>
      <c r="B13" s="131" t="s">
        <v>217</v>
      </c>
      <c r="C13" s="131">
        <v>20122</v>
      </c>
      <c r="D13" s="131" t="s">
        <v>217</v>
      </c>
      <c r="E13" s="131">
        <v>19934</v>
      </c>
      <c r="F13" s="131" t="s">
        <v>217</v>
      </c>
      <c r="G13" s="131">
        <v>17222</v>
      </c>
      <c r="H13" s="131" t="s">
        <v>217</v>
      </c>
      <c r="I13" s="114">
        <v>-0.93400000000000005</v>
      </c>
      <c r="J13" s="114">
        <v>-13.6</v>
      </c>
      <c r="K13" s="131" t="s">
        <v>733</v>
      </c>
      <c r="L13" s="116" t="str">
        <f t="shared" si="3"/>
        <v>No</v>
      </c>
    </row>
    <row r="14" spans="1:12" x14ac:dyDescent="0.25">
      <c r="A14" s="16" t="s">
        <v>450</v>
      </c>
      <c r="B14" s="131" t="s">
        <v>217</v>
      </c>
      <c r="C14" s="131">
        <v>18453</v>
      </c>
      <c r="D14" s="131" t="s">
        <v>217</v>
      </c>
      <c r="E14" s="131">
        <v>18944</v>
      </c>
      <c r="F14" s="131" t="s">
        <v>217</v>
      </c>
      <c r="G14" s="131">
        <v>21085</v>
      </c>
      <c r="H14" s="131" t="s">
        <v>217</v>
      </c>
      <c r="I14" s="114">
        <v>2.661</v>
      </c>
      <c r="J14" s="114">
        <v>11.3</v>
      </c>
      <c r="K14" s="131" t="s">
        <v>733</v>
      </c>
      <c r="L14" s="116" t="str">
        <f t="shared" si="3"/>
        <v>No</v>
      </c>
    </row>
    <row r="15" spans="1:12" x14ac:dyDescent="0.25">
      <c r="A15" s="4" t="s">
        <v>58</v>
      </c>
      <c r="B15" s="115" t="s">
        <v>217</v>
      </c>
      <c r="C15" s="113">
        <v>1492433340</v>
      </c>
      <c r="D15" s="112" t="str">
        <f t="shared" ref="D15:D20" si="4">IF($B15="N/A","N/A",IF(C15&gt;10,"No",IF(C15&lt;-10,"No","Yes")))</f>
        <v>N/A</v>
      </c>
      <c r="E15" s="113">
        <v>1552752317</v>
      </c>
      <c r="F15" s="112" t="str">
        <f t="shared" ref="F15:F20" si="5">IF($B15="N/A","N/A",IF(E15&gt;10,"No",IF(E15&lt;-10,"No","Yes")))</f>
        <v>N/A</v>
      </c>
      <c r="G15" s="113">
        <v>1544405546</v>
      </c>
      <c r="H15" s="112" t="str">
        <f t="shared" ref="H15:H20" si="6">IF($B15="N/A","N/A",IF(G15&gt;10,"No",IF(G15&lt;-10,"No","Yes")))</f>
        <v>N/A</v>
      </c>
      <c r="I15" s="114">
        <v>4.0419999999999998</v>
      </c>
      <c r="J15" s="114">
        <v>-0.53800000000000003</v>
      </c>
      <c r="K15" s="115" t="s">
        <v>732</v>
      </c>
      <c r="L15" s="116" t="str">
        <f t="shared" ref="L15:L20" si="7">IF(J15="Div by 0", "N/A", IF(K15="N/A","N/A", IF(J15&gt;VALUE(MID(K15,1,2)), "No", IF(J15&lt;-1*VALUE(MID(K15,1,2)), "No", "Yes"))))</f>
        <v>Yes</v>
      </c>
    </row>
    <row r="16" spans="1:12" x14ac:dyDescent="0.25">
      <c r="A16" s="4" t="s">
        <v>1120</v>
      </c>
      <c r="B16" s="115" t="s">
        <v>217</v>
      </c>
      <c r="C16" s="113">
        <v>5707.9660375000003</v>
      </c>
      <c r="D16" s="112" t="str">
        <f t="shared" si="4"/>
        <v>N/A</v>
      </c>
      <c r="E16" s="113">
        <v>5678.8966516999999</v>
      </c>
      <c r="F16" s="112" t="str">
        <f t="shared" si="5"/>
        <v>N/A</v>
      </c>
      <c r="G16" s="113">
        <v>5375.8468773000004</v>
      </c>
      <c r="H16" s="112" t="str">
        <f t="shared" si="6"/>
        <v>N/A</v>
      </c>
      <c r="I16" s="114">
        <v>-0.50900000000000001</v>
      </c>
      <c r="J16" s="114">
        <v>-5.34</v>
      </c>
      <c r="K16" s="115" t="s">
        <v>732</v>
      </c>
      <c r="L16" s="116" t="str">
        <f t="shared" si="7"/>
        <v>Yes</v>
      </c>
    </row>
    <row r="17" spans="1:12" x14ac:dyDescent="0.25">
      <c r="A17" s="4" t="s">
        <v>1218</v>
      </c>
      <c r="B17" s="115" t="s">
        <v>217</v>
      </c>
      <c r="C17" s="113">
        <v>16161.937432999999</v>
      </c>
      <c r="D17" s="112" t="str">
        <f t="shared" si="4"/>
        <v>N/A</v>
      </c>
      <c r="E17" s="113">
        <v>16609.625742</v>
      </c>
      <c r="F17" s="112" t="str">
        <f t="shared" si="5"/>
        <v>N/A</v>
      </c>
      <c r="G17" s="113">
        <v>17975.568726000001</v>
      </c>
      <c r="H17" s="112" t="str">
        <f t="shared" si="6"/>
        <v>N/A</v>
      </c>
      <c r="I17" s="114">
        <v>2.77</v>
      </c>
      <c r="J17" s="114">
        <v>8.2240000000000002</v>
      </c>
      <c r="K17" s="115" t="s">
        <v>732</v>
      </c>
      <c r="L17" s="116" t="str">
        <f t="shared" si="7"/>
        <v>Yes</v>
      </c>
    </row>
    <row r="18" spans="1:12" x14ac:dyDescent="0.25">
      <c r="A18" s="4" t="s">
        <v>1219</v>
      </c>
      <c r="B18" s="115" t="s">
        <v>217</v>
      </c>
      <c r="C18" s="113">
        <v>17637.782383999998</v>
      </c>
      <c r="D18" s="112" t="str">
        <f t="shared" si="4"/>
        <v>N/A</v>
      </c>
      <c r="E18" s="113">
        <v>17634.506752000001</v>
      </c>
      <c r="F18" s="112" t="str">
        <f t="shared" si="5"/>
        <v>N/A</v>
      </c>
      <c r="G18" s="113">
        <v>16486.786613</v>
      </c>
      <c r="H18" s="112" t="str">
        <f t="shared" si="6"/>
        <v>N/A</v>
      </c>
      <c r="I18" s="114">
        <v>-1.9E-2</v>
      </c>
      <c r="J18" s="114">
        <v>-6.51</v>
      </c>
      <c r="K18" s="115" t="s">
        <v>732</v>
      </c>
      <c r="L18" s="116" t="str">
        <f t="shared" si="7"/>
        <v>Yes</v>
      </c>
    </row>
    <row r="19" spans="1:12" x14ac:dyDescent="0.25">
      <c r="A19" s="4" t="s">
        <v>1220</v>
      </c>
      <c r="B19" s="115" t="s">
        <v>217</v>
      </c>
      <c r="C19" s="113">
        <v>2436.3672969999998</v>
      </c>
      <c r="D19" s="112" t="str">
        <f t="shared" si="4"/>
        <v>N/A</v>
      </c>
      <c r="E19" s="113">
        <v>2425.8064561000001</v>
      </c>
      <c r="F19" s="112" t="str">
        <f t="shared" si="5"/>
        <v>N/A</v>
      </c>
      <c r="G19" s="113">
        <v>2115.2463600000001</v>
      </c>
      <c r="H19" s="112" t="str">
        <f t="shared" si="6"/>
        <v>N/A</v>
      </c>
      <c r="I19" s="114">
        <v>-0.433</v>
      </c>
      <c r="J19" s="114">
        <v>-12.8</v>
      </c>
      <c r="K19" s="115" t="s">
        <v>732</v>
      </c>
      <c r="L19" s="116" t="str">
        <f t="shared" si="7"/>
        <v>Yes</v>
      </c>
    </row>
    <row r="20" spans="1:12" x14ac:dyDescent="0.25">
      <c r="A20" s="4" t="s">
        <v>1221</v>
      </c>
      <c r="B20" s="115" t="s">
        <v>217</v>
      </c>
      <c r="C20" s="113">
        <v>3062.4362918000002</v>
      </c>
      <c r="D20" s="112" t="str">
        <f t="shared" si="4"/>
        <v>N/A</v>
      </c>
      <c r="E20" s="113">
        <v>3098.1645530000001</v>
      </c>
      <c r="F20" s="112" t="str">
        <f t="shared" si="5"/>
        <v>N/A</v>
      </c>
      <c r="G20" s="113">
        <v>3581.5284387000002</v>
      </c>
      <c r="H20" s="112" t="str">
        <f t="shared" si="6"/>
        <v>N/A</v>
      </c>
      <c r="I20" s="114">
        <v>1.167</v>
      </c>
      <c r="J20" s="114">
        <v>15.6</v>
      </c>
      <c r="K20" s="115" t="s">
        <v>732</v>
      </c>
      <c r="L20" s="116" t="str">
        <f t="shared" si="7"/>
        <v>Yes</v>
      </c>
    </row>
    <row r="21" spans="1:12" x14ac:dyDescent="0.25">
      <c r="A21" s="2" t="s">
        <v>1124</v>
      </c>
      <c r="B21" s="115" t="s">
        <v>217</v>
      </c>
      <c r="C21" s="113">
        <v>5820.4591165000002</v>
      </c>
      <c r="D21" s="112" t="str">
        <f t="shared" ref="D21:D22" si="8">IF($B21="N/A","N/A",IF(C21&gt;10,"No",IF(C21&lt;-10,"No","Yes")))</f>
        <v>N/A</v>
      </c>
      <c r="E21" s="113">
        <v>5847.0336804999997</v>
      </c>
      <c r="F21" s="112" t="str">
        <f t="shared" ref="F21:F22" si="9">IF($B21="N/A","N/A",IF(E21&gt;10,"No",IF(E21&lt;-10,"No","Yes")))</f>
        <v>N/A</v>
      </c>
      <c r="G21" s="113">
        <v>5555.0118640999999</v>
      </c>
      <c r="H21" s="112" t="str">
        <f t="shared" ref="H21:H22" si="10">IF($B21="N/A","N/A",IF(G21&gt;10,"No",IF(G21&lt;-10,"No","Yes")))</f>
        <v>N/A</v>
      </c>
      <c r="I21" s="114">
        <v>0.45660000000000001</v>
      </c>
      <c r="J21" s="114">
        <v>-4.99</v>
      </c>
      <c r="K21" s="115" t="s">
        <v>732</v>
      </c>
      <c r="L21" s="116" t="str">
        <f>IF(J21="Div by 0", "N/A", IF(OR(J21="N/A",K21="N/A"),"N/A", IF(J21&gt;VALUE(MID(K21,1,2)), "No", IF(J21&lt;-1*VALUE(MID(K21,1,2)), "No", "Yes"))))</f>
        <v>Yes</v>
      </c>
    </row>
    <row r="22" spans="1:12" x14ac:dyDescent="0.25">
      <c r="A22" s="2" t="s">
        <v>1125</v>
      </c>
      <c r="B22" s="115" t="s">
        <v>217</v>
      </c>
      <c r="C22" s="113">
        <v>5756.1361822999997</v>
      </c>
      <c r="D22" s="112" t="str">
        <f t="shared" si="8"/>
        <v>N/A</v>
      </c>
      <c r="E22" s="113">
        <v>5634.1560638999999</v>
      </c>
      <c r="F22" s="112" t="str">
        <f t="shared" si="9"/>
        <v>N/A</v>
      </c>
      <c r="G22" s="113">
        <v>5176.4096529999997</v>
      </c>
      <c r="H22" s="112" t="str">
        <f t="shared" si="10"/>
        <v>N/A</v>
      </c>
      <c r="I22" s="114">
        <v>-2.12</v>
      </c>
      <c r="J22" s="114">
        <v>-8.1199999999999992</v>
      </c>
      <c r="K22" s="115" t="s">
        <v>732</v>
      </c>
      <c r="L22" s="116" t="str">
        <f>IF(J22="Div by 0", "N/A", IF(OR(J22="N/A",K22="N/A"),"N/A", IF(J22&gt;VALUE(MID(K22,1,2)), "No", IF(J22&lt;-1*VALUE(MID(K22,1,2)), "No", "Yes"))))</f>
        <v>Yes</v>
      </c>
    </row>
    <row r="23" spans="1:12" x14ac:dyDescent="0.25">
      <c r="A23" s="4" t="s">
        <v>1222</v>
      </c>
      <c r="B23" s="115" t="s">
        <v>217</v>
      </c>
      <c r="C23" s="113">
        <v>15399.53587</v>
      </c>
      <c r="D23" s="112" t="str">
        <f>IF($B23="N/A","N/A",IF(C23&gt;10,"No",IF(C23&lt;-10,"No","Yes")))</f>
        <v>N/A</v>
      </c>
      <c r="E23" s="113">
        <v>15565.068705</v>
      </c>
      <c r="F23" s="112" t="str">
        <f>IF($B23="N/A","N/A",IF(E23&gt;10,"No",IF(E23&lt;-10,"No","Yes")))</f>
        <v>N/A</v>
      </c>
      <c r="G23" s="113">
        <v>15102.034320000001</v>
      </c>
      <c r="H23" s="112" t="str">
        <f>IF($B23="N/A","N/A",IF(G23&gt;10,"No",IF(G23&lt;-10,"No","Yes")))</f>
        <v>N/A</v>
      </c>
      <c r="I23" s="114">
        <v>1.075</v>
      </c>
      <c r="J23" s="114">
        <v>-2.97</v>
      </c>
      <c r="K23" s="115" t="s">
        <v>732</v>
      </c>
      <c r="L23" s="116" t="str">
        <f>IF(J23="Div by 0", "N/A", IF(K23="N/A","N/A", IF(J23&gt;VALUE(MID(K23,1,2)), "No", IF(J23&lt;-1*VALUE(MID(K23,1,2)), "No", "Yes"))))</f>
        <v>Yes</v>
      </c>
    </row>
    <row r="24" spans="1:12" x14ac:dyDescent="0.25">
      <c r="A24" s="4" t="s">
        <v>1223</v>
      </c>
      <c r="B24" s="115" t="s">
        <v>217</v>
      </c>
      <c r="C24" s="113">
        <v>15990.431468000001</v>
      </c>
      <c r="D24" s="112" t="str">
        <f>IF($B24="N/A","N/A",IF(C24&gt;10,"No",IF(C24&lt;-10,"No","Yes")))</f>
        <v>N/A</v>
      </c>
      <c r="E24" s="113">
        <v>16446.014899000002</v>
      </c>
      <c r="F24" s="112" t="str">
        <f>IF($B24="N/A","N/A",IF(E24&gt;10,"No",IF(E24&lt;-10,"No","Yes")))</f>
        <v>N/A</v>
      </c>
      <c r="G24" s="113">
        <v>17843.828301000001</v>
      </c>
      <c r="H24" s="112" t="str">
        <f>IF($B24="N/A","N/A",IF(G24&gt;10,"No",IF(G24&lt;-10,"No","Yes")))</f>
        <v>N/A</v>
      </c>
      <c r="I24" s="114">
        <v>2.8490000000000002</v>
      </c>
      <c r="J24" s="114">
        <v>8.4990000000000006</v>
      </c>
      <c r="K24" s="115" t="s">
        <v>732</v>
      </c>
      <c r="L24" s="116" t="str">
        <f>IF(J24="Div by 0", "N/A", IF(K24="N/A","N/A", IF(J24&gt;VALUE(MID(K24,1,2)), "No", IF(J24&lt;-1*VALUE(MID(K24,1,2)), "No", "Yes"))))</f>
        <v>Yes</v>
      </c>
    </row>
    <row r="25" spans="1:12" x14ac:dyDescent="0.25">
      <c r="A25" s="4" t="s">
        <v>1224</v>
      </c>
      <c r="B25" s="115" t="s">
        <v>217</v>
      </c>
      <c r="C25" s="113">
        <v>14813.376415999999</v>
      </c>
      <c r="D25" s="112" t="str">
        <f>IF($B25="N/A","N/A",IF(C25&gt;10,"No",IF(C25&lt;-10,"No","Yes")))</f>
        <v>N/A</v>
      </c>
      <c r="E25" s="113">
        <v>14697.658256000001</v>
      </c>
      <c r="F25" s="112" t="str">
        <f>IF($B25="N/A","N/A",IF(E25&gt;10,"No",IF(E25&lt;-10,"No","Yes")))</f>
        <v>N/A</v>
      </c>
      <c r="G25" s="113">
        <v>12926.931420000001</v>
      </c>
      <c r="H25" s="112" t="str">
        <f>IF($B25="N/A","N/A",IF(G25&gt;10,"No",IF(G25&lt;-10,"No","Yes")))</f>
        <v>N/A</v>
      </c>
      <c r="I25" s="114">
        <v>-0.78100000000000003</v>
      </c>
      <c r="J25" s="114">
        <v>-12</v>
      </c>
      <c r="K25" s="115" t="s">
        <v>732</v>
      </c>
      <c r="L25" s="116" t="str">
        <f>IF(J25="Div by 0", "N/A", IF(K25="N/A","N/A", IF(J25&gt;VALUE(MID(K25,1,2)), "No", IF(J25&lt;-1*VALUE(MID(K25,1,2)), "No", "Yes"))))</f>
        <v>Yes</v>
      </c>
    </row>
    <row r="26" spans="1:12" x14ac:dyDescent="0.25">
      <c r="A26" s="4" t="s">
        <v>1225</v>
      </c>
      <c r="B26" s="115" t="s">
        <v>217</v>
      </c>
      <c r="C26" s="113">
        <v>15088.596297</v>
      </c>
      <c r="D26" s="112" t="str">
        <f t="shared" ref="D26:D27" si="11">IF($B26="N/A","N/A",IF(C26&gt;10,"No",IF(C26&lt;-10,"No","Yes")))</f>
        <v>N/A</v>
      </c>
      <c r="E26" s="113">
        <v>15273.187868999999</v>
      </c>
      <c r="F26" s="112" t="str">
        <f t="shared" ref="F26:F30" si="12">IF($B26="N/A","N/A",IF(E26&gt;10,"No",IF(E26&lt;-10,"No","Yes")))</f>
        <v>N/A</v>
      </c>
      <c r="G26" s="113">
        <v>15169.220966000001</v>
      </c>
      <c r="H26" s="112" t="str">
        <f t="shared" ref="H26:H27" si="13">IF($B26="N/A","N/A",IF(G26&gt;10,"No",IF(G26&lt;-10,"No","Yes")))</f>
        <v>N/A</v>
      </c>
      <c r="I26" s="114">
        <v>1.2230000000000001</v>
      </c>
      <c r="J26" s="114">
        <v>-0.68100000000000005</v>
      </c>
      <c r="K26" s="115" t="s">
        <v>732</v>
      </c>
      <c r="L26" s="116" t="str">
        <f>IF(J26="Div by 0", "N/A", IF(OR(J26="N/A",K26="N/A"),"N/A", IF(J26&gt;VALUE(MID(K26,1,2)), "No", IF(J26&lt;-1*VALUE(MID(K26,1,2)), "No", "Yes"))))</f>
        <v>Yes</v>
      </c>
    </row>
    <row r="27" spans="1:12" x14ac:dyDescent="0.25">
      <c r="A27" s="4" t="s">
        <v>1226</v>
      </c>
      <c r="B27" s="115" t="s">
        <v>217</v>
      </c>
      <c r="C27" s="113">
        <v>15941.463524999999</v>
      </c>
      <c r="D27" s="112" t="str">
        <f t="shared" si="11"/>
        <v>N/A</v>
      </c>
      <c r="E27" s="113">
        <v>16070.881096999999</v>
      </c>
      <c r="F27" s="112" t="str">
        <f t="shared" si="12"/>
        <v>N/A</v>
      </c>
      <c r="G27" s="113">
        <v>14992.152755999999</v>
      </c>
      <c r="H27" s="112" t="str">
        <f t="shared" si="13"/>
        <v>N/A</v>
      </c>
      <c r="I27" s="114">
        <v>0.81179999999999997</v>
      </c>
      <c r="J27" s="114">
        <v>-6.71</v>
      </c>
      <c r="K27" s="115" t="s">
        <v>732</v>
      </c>
      <c r="L27" s="116" t="str">
        <f>IF(J27="Div by 0", "N/A", IF(OR(J27="N/A",K27="N/A"),"N/A", IF(J27&gt;VALUE(MID(K27,1,2)), "No", IF(J27&lt;-1*VALUE(MID(K27,1,2)), "No", "Yes"))))</f>
        <v>Yes</v>
      </c>
    </row>
    <row r="28" spans="1:12" x14ac:dyDescent="0.25">
      <c r="A28" s="48" t="s">
        <v>1227</v>
      </c>
      <c r="B28" s="113" t="s">
        <v>217</v>
      </c>
      <c r="C28" s="113">
        <v>1697.2834445999999</v>
      </c>
      <c r="D28" s="112" t="str">
        <f t="shared" ref="D28:D30" si="14">IF($B28="N/A","N/A",IF(C28&gt;10,"No",IF(C28&lt;-10,"No","Yes")))</f>
        <v>N/A</v>
      </c>
      <c r="E28" s="113">
        <v>1694.5678965</v>
      </c>
      <c r="F28" s="112" t="str">
        <f t="shared" si="12"/>
        <v>N/A</v>
      </c>
      <c r="G28" s="113">
        <v>1655.2016633999999</v>
      </c>
      <c r="H28" s="112" t="str">
        <f t="shared" ref="H28:H30" si="15">IF($B28="N/A","N/A",IF(G28&gt;10,"No",IF(G28&lt;-10,"No","Yes")))</f>
        <v>N/A</v>
      </c>
      <c r="I28" s="114">
        <v>-0.16</v>
      </c>
      <c r="J28" s="114">
        <v>-2.3199999999999998</v>
      </c>
      <c r="K28" s="115" t="s">
        <v>732</v>
      </c>
      <c r="L28" s="116" t="str">
        <f>IF(J28="Div by 0", "N/A", IF(OR(J28="N/A",K28="N/A"),"N/A", IF(J28&gt;VALUE(MID(K28,1,2)), "No", IF(J28&lt;-1*VALUE(MID(K28,1,2)), "No", "Yes"))))</f>
        <v>Yes</v>
      </c>
    </row>
    <row r="29" spans="1:12" x14ac:dyDescent="0.25">
      <c r="A29" s="48" t="s">
        <v>1228</v>
      </c>
      <c r="B29" s="113" t="s">
        <v>217</v>
      </c>
      <c r="C29" s="113">
        <v>1705.8018772999999</v>
      </c>
      <c r="D29" s="112" t="str">
        <f t="shared" si="14"/>
        <v>N/A</v>
      </c>
      <c r="E29" s="113">
        <v>1691.5510463999999</v>
      </c>
      <c r="F29" s="112" t="str">
        <f t="shared" si="12"/>
        <v>N/A</v>
      </c>
      <c r="G29" s="113">
        <v>1635.4180303999999</v>
      </c>
      <c r="H29" s="112" t="str">
        <f t="shared" si="15"/>
        <v>N/A</v>
      </c>
      <c r="I29" s="114">
        <v>-0.83499999999999996</v>
      </c>
      <c r="J29" s="114">
        <v>-3.32</v>
      </c>
      <c r="K29" s="115" t="s">
        <v>732</v>
      </c>
      <c r="L29" s="116" t="str">
        <f t="shared" ref="L29:L30" si="16">IF(J29="Div by 0", "N/A", IF(OR(J29="N/A",K29="N/A"),"N/A", IF(J29&gt;VALUE(MID(K29,1,2)), "No", IF(J29&lt;-1*VALUE(MID(K29,1,2)), "No", "Yes"))))</f>
        <v>Yes</v>
      </c>
    </row>
    <row r="30" spans="1:12" x14ac:dyDescent="0.25">
      <c r="A30" s="48" t="s">
        <v>1229</v>
      </c>
      <c r="B30" s="113" t="s">
        <v>217</v>
      </c>
      <c r="C30" s="113">
        <v>1418.5328638000001</v>
      </c>
      <c r="D30" s="112" t="str">
        <f t="shared" si="14"/>
        <v>N/A</v>
      </c>
      <c r="E30" s="113">
        <v>1814.5034588999999</v>
      </c>
      <c r="F30" s="112" t="str">
        <f t="shared" si="12"/>
        <v>N/A</v>
      </c>
      <c r="G30" s="113">
        <v>2289.6941489000001</v>
      </c>
      <c r="H30" s="112" t="str">
        <f t="shared" si="15"/>
        <v>N/A</v>
      </c>
      <c r="I30" s="114">
        <v>27.91</v>
      </c>
      <c r="J30" s="114">
        <v>26.19</v>
      </c>
      <c r="K30" s="115" t="s">
        <v>732</v>
      </c>
      <c r="L30" s="116" t="str">
        <f t="shared" si="16"/>
        <v>Yes</v>
      </c>
    </row>
    <row r="31" spans="1:12" x14ac:dyDescent="0.25">
      <c r="A31" s="42" t="s">
        <v>2</v>
      </c>
      <c r="B31" s="117" t="s">
        <v>217</v>
      </c>
      <c r="C31" s="119">
        <v>87.466773755999995</v>
      </c>
      <c r="D31" s="112" t="str">
        <f t="shared" ref="D31:D69" si="17">IF($B31="N/A","N/A",IF(C31&gt;10,"No",IF(C31&lt;-10,"No","Yes")))</f>
        <v>N/A</v>
      </c>
      <c r="E31" s="119">
        <v>88.026332632000006</v>
      </c>
      <c r="F31" s="112" t="str">
        <f t="shared" ref="F31:F69" si="18">IF($B31="N/A","N/A",IF(E31&gt;10,"No",IF(E31&lt;-10,"No","Yes")))</f>
        <v>N/A</v>
      </c>
      <c r="G31" s="119">
        <v>88.375695300000004</v>
      </c>
      <c r="H31" s="112" t="str">
        <f t="shared" ref="H31:H69" si="19">IF($B31="N/A","N/A",IF(G31&gt;10,"No",IF(G31&lt;-10,"No","Yes")))</f>
        <v>N/A</v>
      </c>
      <c r="I31" s="114">
        <v>0.63970000000000005</v>
      </c>
      <c r="J31" s="114">
        <v>0.39689999999999998</v>
      </c>
      <c r="K31" s="115" t="s">
        <v>732</v>
      </c>
      <c r="L31" s="116" t="str">
        <f t="shared" ref="L31:L99" si="20">IF(J31="Div by 0", "N/A", IF(K31="N/A","N/A", IF(J31&gt;VALUE(MID(K31,1,2)), "No", IF(J31&lt;-1*VALUE(MID(K31,1,2)), "No", "Yes"))))</f>
        <v>Yes</v>
      </c>
    </row>
    <row r="32" spans="1:12" x14ac:dyDescent="0.25">
      <c r="A32" s="42" t="s">
        <v>22</v>
      </c>
      <c r="B32" s="117" t="s">
        <v>217</v>
      </c>
      <c r="C32" s="131">
        <v>228695</v>
      </c>
      <c r="D32" s="112" t="str">
        <f t="shared" si="17"/>
        <v>N/A</v>
      </c>
      <c r="E32" s="131">
        <v>240686</v>
      </c>
      <c r="F32" s="112" t="str">
        <f t="shared" si="18"/>
        <v>N/A</v>
      </c>
      <c r="G32" s="131">
        <v>253891</v>
      </c>
      <c r="H32" s="112" t="str">
        <f t="shared" si="19"/>
        <v>N/A</v>
      </c>
      <c r="I32" s="114">
        <v>5.2430000000000003</v>
      </c>
      <c r="J32" s="114">
        <v>5.4859999999999998</v>
      </c>
      <c r="K32" s="115" t="s">
        <v>732</v>
      </c>
      <c r="L32" s="116" t="str">
        <f t="shared" si="20"/>
        <v>Yes</v>
      </c>
    </row>
    <row r="33" spans="1:12" x14ac:dyDescent="0.25">
      <c r="A33" s="42" t="s">
        <v>451</v>
      </c>
      <c r="B33" s="115" t="s">
        <v>217</v>
      </c>
      <c r="C33" s="131">
        <v>10347</v>
      </c>
      <c r="D33" s="131" t="str">
        <f t="shared" si="17"/>
        <v>N/A</v>
      </c>
      <c r="E33" s="131">
        <v>10337</v>
      </c>
      <c r="F33" s="131" t="str">
        <f t="shared" si="18"/>
        <v>N/A</v>
      </c>
      <c r="G33" s="131">
        <v>7632</v>
      </c>
      <c r="H33" s="112" t="str">
        <f t="shared" si="19"/>
        <v>N/A</v>
      </c>
      <c r="I33" s="114">
        <v>-9.7000000000000003E-2</v>
      </c>
      <c r="J33" s="114">
        <v>-26.2</v>
      </c>
      <c r="K33" s="115" t="s">
        <v>732</v>
      </c>
      <c r="L33" s="116" t="str">
        <f t="shared" si="20"/>
        <v>Yes</v>
      </c>
    </row>
    <row r="34" spans="1:12" x14ac:dyDescent="0.25">
      <c r="A34" s="42" t="s">
        <v>1230</v>
      </c>
      <c r="B34" s="120" t="s">
        <v>217</v>
      </c>
      <c r="C34" s="131" t="s">
        <v>217</v>
      </c>
      <c r="D34" s="116" t="str">
        <f t="shared" ref="D34:D38" si="21">IF($B34="N/A","N/A",IF(C34&lt;0,"No","Yes"))</f>
        <v>N/A</v>
      </c>
      <c r="E34" s="131">
        <v>3470</v>
      </c>
      <c r="F34" s="116" t="str">
        <f t="shared" ref="F34:F38" si="22">IF($B34="N/A","N/A",IF(E34&lt;0,"No","Yes"))</f>
        <v>N/A</v>
      </c>
      <c r="G34" s="131">
        <v>3554</v>
      </c>
      <c r="H34" s="116" t="str">
        <f t="shared" ref="H34:H38" si="23">IF($B34="N/A","N/A",IF(G34&lt;0,"No","Yes"))</f>
        <v>N/A</v>
      </c>
      <c r="I34" s="114" t="s">
        <v>217</v>
      </c>
      <c r="J34" s="114">
        <v>2.4209999999999998</v>
      </c>
      <c r="K34" s="131" t="s">
        <v>732</v>
      </c>
      <c r="L34" s="116" t="str">
        <f t="shared" si="20"/>
        <v>Yes</v>
      </c>
    </row>
    <row r="35" spans="1:12" x14ac:dyDescent="0.25">
      <c r="A35" s="42" t="s">
        <v>1231</v>
      </c>
      <c r="B35" s="120" t="s">
        <v>217</v>
      </c>
      <c r="C35" s="131" t="s">
        <v>217</v>
      </c>
      <c r="D35" s="116" t="str">
        <f t="shared" si="21"/>
        <v>N/A</v>
      </c>
      <c r="E35" s="131">
        <v>490</v>
      </c>
      <c r="F35" s="116" t="str">
        <f t="shared" si="22"/>
        <v>N/A</v>
      </c>
      <c r="G35" s="131">
        <v>383</v>
      </c>
      <c r="H35" s="116" t="str">
        <f t="shared" si="23"/>
        <v>N/A</v>
      </c>
      <c r="I35" s="114" t="s">
        <v>217</v>
      </c>
      <c r="J35" s="114">
        <v>-21.8</v>
      </c>
      <c r="K35" s="131" t="s">
        <v>732</v>
      </c>
      <c r="L35" s="116" t="str">
        <f t="shared" si="20"/>
        <v>Yes</v>
      </c>
    </row>
    <row r="36" spans="1:12" x14ac:dyDescent="0.25">
      <c r="A36" s="42" t="s">
        <v>1232</v>
      </c>
      <c r="B36" s="120" t="s">
        <v>217</v>
      </c>
      <c r="C36" s="131" t="s">
        <v>217</v>
      </c>
      <c r="D36" s="116" t="str">
        <f t="shared" si="21"/>
        <v>N/A</v>
      </c>
      <c r="E36" s="131">
        <v>6355</v>
      </c>
      <c r="F36" s="116" t="str">
        <f t="shared" si="22"/>
        <v>N/A</v>
      </c>
      <c r="G36" s="131">
        <v>3675</v>
      </c>
      <c r="H36" s="116" t="str">
        <f t="shared" si="23"/>
        <v>N/A</v>
      </c>
      <c r="I36" s="114" t="s">
        <v>217</v>
      </c>
      <c r="J36" s="114">
        <v>-42.2</v>
      </c>
      <c r="K36" s="131" t="s">
        <v>732</v>
      </c>
      <c r="L36" s="116" t="str">
        <f t="shared" si="20"/>
        <v>No</v>
      </c>
    </row>
    <row r="37" spans="1:12" x14ac:dyDescent="0.25">
      <c r="A37" s="42" t="s">
        <v>1233</v>
      </c>
      <c r="B37" s="120" t="s">
        <v>217</v>
      </c>
      <c r="C37" s="131" t="s">
        <v>217</v>
      </c>
      <c r="D37" s="116" t="str">
        <f t="shared" si="21"/>
        <v>N/A</v>
      </c>
      <c r="E37" s="131">
        <v>22</v>
      </c>
      <c r="F37" s="116" t="str">
        <f t="shared" si="22"/>
        <v>N/A</v>
      </c>
      <c r="G37" s="131">
        <v>20</v>
      </c>
      <c r="H37" s="116" t="str">
        <f t="shared" si="23"/>
        <v>N/A</v>
      </c>
      <c r="I37" s="114" t="s">
        <v>217</v>
      </c>
      <c r="J37" s="114">
        <v>-9.09</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26448</v>
      </c>
      <c r="D39" s="131" t="str">
        <f t="shared" si="17"/>
        <v>N/A</v>
      </c>
      <c r="E39" s="131">
        <v>27813</v>
      </c>
      <c r="F39" s="131" t="str">
        <f t="shared" si="18"/>
        <v>N/A</v>
      </c>
      <c r="G39" s="131">
        <v>29843</v>
      </c>
      <c r="H39" s="112" t="str">
        <f t="shared" si="19"/>
        <v>N/A</v>
      </c>
      <c r="I39" s="114">
        <v>5.1609999999999996</v>
      </c>
      <c r="J39" s="114">
        <v>7.2990000000000004</v>
      </c>
      <c r="K39" s="115" t="s">
        <v>732</v>
      </c>
      <c r="L39" s="116" t="str">
        <f t="shared" si="20"/>
        <v>Yes</v>
      </c>
    </row>
    <row r="40" spans="1:12" x14ac:dyDescent="0.25">
      <c r="A40" s="42" t="s">
        <v>1235</v>
      </c>
      <c r="B40" s="120" t="s">
        <v>217</v>
      </c>
      <c r="C40" s="131" t="s">
        <v>217</v>
      </c>
      <c r="D40" s="116" t="str">
        <f t="shared" ref="D40:D45" si="24">IF($B40="N/A","N/A",IF(C40&lt;0,"No","Yes"))</f>
        <v>N/A</v>
      </c>
      <c r="E40" s="131">
        <v>17187</v>
      </c>
      <c r="F40" s="116" t="str">
        <f t="shared" ref="F40:F45" si="25">IF($B40="N/A","N/A",IF(E40&lt;0,"No","Yes"))</f>
        <v>N/A</v>
      </c>
      <c r="G40" s="131">
        <v>18220</v>
      </c>
      <c r="H40" s="116" t="str">
        <f t="shared" ref="H40:H45" si="26">IF($B40="N/A","N/A",IF(G40&lt;0,"No","Yes"))</f>
        <v>N/A</v>
      </c>
      <c r="I40" s="114" t="s">
        <v>217</v>
      </c>
      <c r="J40" s="114">
        <v>6.01</v>
      </c>
      <c r="K40" s="131" t="s">
        <v>732</v>
      </c>
      <c r="L40" s="116" t="str">
        <f t="shared" si="20"/>
        <v>Yes</v>
      </c>
    </row>
    <row r="41" spans="1:12" x14ac:dyDescent="0.25">
      <c r="A41" s="42" t="s">
        <v>1236</v>
      </c>
      <c r="B41" s="120" t="s">
        <v>217</v>
      </c>
      <c r="C41" s="131" t="s">
        <v>217</v>
      </c>
      <c r="D41" s="116" t="str">
        <f t="shared" si="24"/>
        <v>N/A</v>
      </c>
      <c r="E41" s="131">
        <v>211</v>
      </c>
      <c r="F41" s="116" t="str">
        <f t="shared" si="25"/>
        <v>N/A</v>
      </c>
      <c r="G41" s="131">
        <v>226</v>
      </c>
      <c r="H41" s="116" t="str">
        <f t="shared" si="26"/>
        <v>N/A</v>
      </c>
      <c r="I41" s="114" t="s">
        <v>217</v>
      </c>
      <c r="J41" s="114">
        <v>7.109</v>
      </c>
      <c r="K41" s="131" t="s">
        <v>732</v>
      </c>
      <c r="L41" s="116" t="str">
        <f t="shared" si="20"/>
        <v>Yes</v>
      </c>
    </row>
    <row r="42" spans="1:12" x14ac:dyDescent="0.25">
      <c r="A42" s="42" t="s">
        <v>1237</v>
      </c>
      <c r="B42" s="120" t="s">
        <v>217</v>
      </c>
      <c r="C42" s="131" t="s">
        <v>217</v>
      </c>
      <c r="D42" s="116" t="str">
        <f t="shared" si="24"/>
        <v>N/A</v>
      </c>
      <c r="E42" s="131">
        <v>9992</v>
      </c>
      <c r="F42" s="116" t="str">
        <f t="shared" si="25"/>
        <v>N/A</v>
      </c>
      <c r="G42" s="131">
        <v>3182</v>
      </c>
      <c r="H42" s="116" t="str">
        <f t="shared" si="26"/>
        <v>N/A</v>
      </c>
      <c r="I42" s="114" t="s">
        <v>217</v>
      </c>
      <c r="J42" s="114">
        <v>-68.2</v>
      </c>
      <c r="K42" s="131" t="s">
        <v>732</v>
      </c>
      <c r="L42" s="116" t="str">
        <f t="shared" si="20"/>
        <v>No</v>
      </c>
    </row>
    <row r="43" spans="1:12" x14ac:dyDescent="0.25">
      <c r="A43" s="42" t="s">
        <v>1238</v>
      </c>
      <c r="B43" s="120" t="s">
        <v>217</v>
      </c>
      <c r="C43" s="131" t="s">
        <v>217</v>
      </c>
      <c r="D43" s="116" t="str">
        <f t="shared" si="24"/>
        <v>N/A</v>
      </c>
      <c r="E43" s="131">
        <v>11</v>
      </c>
      <c r="F43" s="116" t="str">
        <f t="shared" si="25"/>
        <v>N/A</v>
      </c>
      <c r="G43" s="131">
        <v>11</v>
      </c>
      <c r="H43" s="116" t="str">
        <f t="shared" si="26"/>
        <v>N/A</v>
      </c>
      <c r="I43" s="114" t="s">
        <v>217</v>
      </c>
      <c r="J43" s="114">
        <v>166.7</v>
      </c>
      <c r="K43" s="131" t="s">
        <v>732</v>
      </c>
      <c r="L43" s="116" t="str">
        <f t="shared" si="20"/>
        <v>No</v>
      </c>
    </row>
    <row r="44" spans="1:12" x14ac:dyDescent="0.25">
      <c r="A44" s="42" t="s">
        <v>1239</v>
      </c>
      <c r="B44" s="120" t="s">
        <v>217</v>
      </c>
      <c r="C44" s="131" t="s">
        <v>217</v>
      </c>
      <c r="D44" s="116" t="str">
        <f t="shared" si="24"/>
        <v>N/A</v>
      </c>
      <c r="E44" s="131">
        <v>420</v>
      </c>
      <c r="F44" s="116" t="str">
        <f t="shared" si="25"/>
        <v>N/A</v>
      </c>
      <c r="G44" s="131">
        <v>8207</v>
      </c>
      <c r="H44" s="116" t="str">
        <f t="shared" si="26"/>
        <v>N/A</v>
      </c>
      <c r="I44" s="114" t="s">
        <v>217</v>
      </c>
      <c r="J44" s="114">
        <v>1854</v>
      </c>
      <c r="K44" s="131" t="s">
        <v>732</v>
      </c>
      <c r="L44" s="116" t="str">
        <f t="shared" si="20"/>
        <v>No</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156633</v>
      </c>
      <c r="D46" s="131" t="str">
        <f t="shared" si="17"/>
        <v>N/A</v>
      </c>
      <c r="E46" s="131">
        <v>165458</v>
      </c>
      <c r="F46" s="131" t="str">
        <f t="shared" si="18"/>
        <v>N/A</v>
      </c>
      <c r="G46" s="131">
        <v>176724</v>
      </c>
      <c r="H46" s="112" t="str">
        <f t="shared" si="19"/>
        <v>N/A</v>
      </c>
      <c r="I46" s="114">
        <v>5.6340000000000003</v>
      </c>
      <c r="J46" s="114">
        <v>6.8090000000000002</v>
      </c>
      <c r="K46" s="115" t="s">
        <v>732</v>
      </c>
      <c r="L46" s="116" t="str">
        <f t="shared" si="20"/>
        <v>Yes</v>
      </c>
    </row>
    <row r="47" spans="1:12" x14ac:dyDescent="0.25">
      <c r="A47" s="42" t="s">
        <v>1241</v>
      </c>
      <c r="B47" s="120" t="s">
        <v>217</v>
      </c>
      <c r="C47" s="131" t="s">
        <v>217</v>
      </c>
      <c r="D47" s="116" t="str">
        <f t="shared" ref="D47:D53" si="27">IF($B47="N/A","N/A",IF(C47&lt;0,"No","Yes"))</f>
        <v>N/A</v>
      </c>
      <c r="E47" s="131">
        <v>19942</v>
      </c>
      <c r="F47" s="116" t="str">
        <f t="shared" ref="F47:F53" si="28">IF($B47="N/A","N/A",IF(E47&lt;0,"No","Yes"))</f>
        <v>N/A</v>
      </c>
      <c r="G47" s="131">
        <v>18909</v>
      </c>
      <c r="H47" s="116" t="str">
        <f t="shared" ref="H47:H53" si="29">IF($B47="N/A","N/A",IF(G47&lt;0,"No","Yes"))</f>
        <v>N/A</v>
      </c>
      <c r="I47" s="114" t="s">
        <v>217</v>
      </c>
      <c r="J47" s="114">
        <v>-5.18</v>
      </c>
      <c r="K47" s="131" t="s">
        <v>732</v>
      </c>
      <c r="L47" s="116" t="str">
        <f t="shared" si="20"/>
        <v>Yes</v>
      </c>
    </row>
    <row r="48" spans="1:12" x14ac:dyDescent="0.25">
      <c r="A48" s="42" t="s">
        <v>1242</v>
      </c>
      <c r="B48" s="120" t="s">
        <v>217</v>
      </c>
      <c r="C48" s="131" t="s">
        <v>217</v>
      </c>
      <c r="D48" s="116" t="str">
        <f t="shared" si="27"/>
        <v>N/A</v>
      </c>
      <c r="E48" s="131">
        <v>49</v>
      </c>
      <c r="F48" s="116" t="str">
        <f t="shared" si="28"/>
        <v>N/A</v>
      </c>
      <c r="G48" s="131">
        <v>54</v>
      </c>
      <c r="H48" s="116" t="str">
        <f t="shared" si="29"/>
        <v>N/A</v>
      </c>
      <c r="I48" s="114" t="s">
        <v>217</v>
      </c>
      <c r="J48" s="114">
        <v>10.199999999999999</v>
      </c>
      <c r="K48" s="131" t="s">
        <v>732</v>
      </c>
      <c r="L48" s="116" t="str">
        <f t="shared" si="20"/>
        <v>Yes</v>
      </c>
    </row>
    <row r="49" spans="1:12" x14ac:dyDescent="0.25">
      <c r="A49" s="42" t="s">
        <v>1243</v>
      </c>
      <c r="B49" s="120" t="s">
        <v>217</v>
      </c>
      <c r="C49" s="131" t="s">
        <v>217</v>
      </c>
      <c r="D49" s="116" t="str">
        <f t="shared" si="27"/>
        <v>N/A</v>
      </c>
      <c r="E49" s="131">
        <v>253</v>
      </c>
      <c r="F49" s="116" t="str">
        <f t="shared" si="28"/>
        <v>N/A</v>
      </c>
      <c r="G49" s="131">
        <v>477</v>
      </c>
      <c r="H49" s="116" t="str">
        <f t="shared" si="29"/>
        <v>N/A</v>
      </c>
      <c r="I49" s="114" t="s">
        <v>217</v>
      </c>
      <c r="J49" s="114">
        <v>88.54</v>
      </c>
      <c r="K49" s="131" t="s">
        <v>732</v>
      </c>
      <c r="L49" s="116" t="str">
        <f t="shared" si="20"/>
        <v>No</v>
      </c>
    </row>
    <row r="50" spans="1:12" x14ac:dyDescent="0.25">
      <c r="A50" s="42" t="s">
        <v>1244</v>
      </c>
      <c r="B50" s="120" t="s">
        <v>217</v>
      </c>
      <c r="C50" s="131" t="s">
        <v>217</v>
      </c>
      <c r="D50" s="116" t="str">
        <f t="shared" si="27"/>
        <v>N/A</v>
      </c>
      <c r="E50" s="131">
        <v>121750</v>
      </c>
      <c r="F50" s="116" t="str">
        <f t="shared" si="28"/>
        <v>N/A</v>
      </c>
      <c r="G50" s="131">
        <v>131074</v>
      </c>
      <c r="H50" s="116" t="str">
        <f t="shared" si="29"/>
        <v>N/A</v>
      </c>
      <c r="I50" s="114" t="s">
        <v>217</v>
      </c>
      <c r="J50" s="114">
        <v>7.6580000000000004</v>
      </c>
      <c r="K50" s="131" t="s">
        <v>732</v>
      </c>
      <c r="L50" s="116" t="str">
        <f t="shared" si="20"/>
        <v>Yes</v>
      </c>
    </row>
    <row r="51" spans="1:12" x14ac:dyDescent="0.25">
      <c r="A51" s="42" t="s">
        <v>1245</v>
      </c>
      <c r="B51" s="120" t="s">
        <v>217</v>
      </c>
      <c r="C51" s="131" t="s">
        <v>217</v>
      </c>
      <c r="D51" s="116" t="str">
        <f t="shared" si="27"/>
        <v>N/A</v>
      </c>
      <c r="E51" s="131">
        <v>10263</v>
      </c>
      <c r="F51" s="116" t="str">
        <f t="shared" si="28"/>
        <v>N/A</v>
      </c>
      <c r="G51" s="131">
        <v>13090</v>
      </c>
      <c r="H51" s="116" t="str">
        <f t="shared" si="29"/>
        <v>N/A</v>
      </c>
      <c r="I51" s="114" t="s">
        <v>217</v>
      </c>
      <c r="J51" s="114">
        <v>27.55</v>
      </c>
      <c r="K51" s="131" t="s">
        <v>732</v>
      </c>
      <c r="L51" s="116" t="str">
        <f t="shared" si="20"/>
        <v>Yes</v>
      </c>
    </row>
    <row r="52" spans="1:12" x14ac:dyDescent="0.25">
      <c r="A52" s="42" t="s">
        <v>1246</v>
      </c>
      <c r="B52" s="120" t="s">
        <v>217</v>
      </c>
      <c r="C52" s="131" t="s">
        <v>217</v>
      </c>
      <c r="D52" s="116" t="str">
        <f t="shared" si="27"/>
        <v>N/A</v>
      </c>
      <c r="E52" s="131">
        <v>13201</v>
      </c>
      <c r="F52" s="116" t="str">
        <f t="shared" si="28"/>
        <v>N/A</v>
      </c>
      <c r="G52" s="131">
        <v>13120</v>
      </c>
      <c r="H52" s="116" t="str">
        <f t="shared" si="29"/>
        <v>N/A</v>
      </c>
      <c r="I52" s="114" t="s">
        <v>217</v>
      </c>
      <c r="J52" s="114">
        <v>-0.61399999999999999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35267</v>
      </c>
      <c r="D54" s="131" t="str">
        <f t="shared" si="17"/>
        <v>N/A</v>
      </c>
      <c r="E54" s="131">
        <v>37078</v>
      </c>
      <c r="F54" s="131" t="str">
        <f t="shared" si="18"/>
        <v>N/A</v>
      </c>
      <c r="G54" s="131">
        <v>39692</v>
      </c>
      <c r="H54" s="112" t="str">
        <f t="shared" si="19"/>
        <v>N/A</v>
      </c>
      <c r="I54" s="114">
        <v>5.1349999999999998</v>
      </c>
      <c r="J54" s="114">
        <v>7.05</v>
      </c>
      <c r="K54" s="115" t="s">
        <v>732</v>
      </c>
      <c r="L54" s="116" t="str">
        <f t="shared" si="20"/>
        <v>Yes</v>
      </c>
    </row>
    <row r="55" spans="1:12" x14ac:dyDescent="0.25">
      <c r="A55" s="42" t="s">
        <v>1248</v>
      </c>
      <c r="B55" s="120" t="s">
        <v>217</v>
      </c>
      <c r="C55" s="131" t="s">
        <v>217</v>
      </c>
      <c r="D55" s="116" t="str">
        <f t="shared" ref="D55:D60" si="30">IF($B55="N/A","N/A",IF(C55&lt;0,"No","Yes"))</f>
        <v>N/A</v>
      </c>
      <c r="E55" s="131">
        <v>8315</v>
      </c>
      <c r="F55" s="116" t="str">
        <f t="shared" ref="F55:F60" si="31">IF($B55="N/A","N/A",IF(E55&lt;0,"No","Yes"))</f>
        <v>N/A</v>
      </c>
      <c r="G55" s="131">
        <v>6881</v>
      </c>
      <c r="H55" s="116" t="str">
        <f t="shared" ref="H55:H60" si="32">IF($B55="N/A","N/A",IF(G55&lt;0,"No","Yes"))</f>
        <v>N/A</v>
      </c>
      <c r="I55" s="114" t="s">
        <v>217</v>
      </c>
      <c r="J55" s="114">
        <v>-17.2</v>
      </c>
      <c r="K55" s="131" t="s">
        <v>732</v>
      </c>
      <c r="L55" s="116" t="str">
        <f t="shared" si="20"/>
        <v>Yes</v>
      </c>
    </row>
    <row r="56" spans="1:12" x14ac:dyDescent="0.25">
      <c r="A56" s="42" t="s">
        <v>1249</v>
      </c>
      <c r="B56" s="120" t="s">
        <v>217</v>
      </c>
      <c r="C56" s="131" t="s">
        <v>217</v>
      </c>
      <c r="D56" s="116" t="str">
        <f t="shared" si="30"/>
        <v>N/A</v>
      </c>
      <c r="E56" s="131">
        <v>11</v>
      </c>
      <c r="F56" s="116" t="str">
        <f t="shared" si="31"/>
        <v>N/A</v>
      </c>
      <c r="G56" s="131">
        <v>11</v>
      </c>
      <c r="H56" s="116" t="str">
        <f t="shared" si="32"/>
        <v>N/A</v>
      </c>
      <c r="I56" s="114" t="s">
        <v>217</v>
      </c>
      <c r="J56" s="114">
        <v>0</v>
      </c>
      <c r="K56" s="131" t="s">
        <v>732</v>
      </c>
      <c r="L56" s="116" t="str">
        <f t="shared" si="20"/>
        <v>Yes</v>
      </c>
    </row>
    <row r="57" spans="1:12" x14ac:dyDescent="0.25">
      <c r="A57" s="42" t="s">
        <v>1250</v>
      </c>
      <c r="B57" s="120" t="s">
        <v>217</v>
      </c>
      <c r="C57" s="131" t="s">
        <v>217</v>
      </c>
      <c r="D57" s="116" t="str">
        <f t="shared" si="30"/>
        <v>N/A</v>
      </c>
      <c r="E57" s="131">
        <v>11969</v>
      </c>
      <c r="F57" s="116" t="str">
        <f t="shared" si="31"/>
        <v>N/A</v>
      </c>
      <c r="G57" s="131">
        <v>21271</v>
      </c>
      <c r="H57" s="116" t="str">
        <f t="shared" si="32"/>
        <v>N/A</v>
      </c>
      <c r="I57" s="114" t="s">
        <v>217</v>
      </c>
      <c r="J57" s="114">
        <v>77.72</v>
      </c>
      <c r="K57" s="131" t="s">
        <v>732</v>
      </c>
      <c r="L57" s="116" t="str">
        <f t="shared" si="20"/>
        <v>No</v>
      </c>
    </row>
    <row r="58" spans="1:12" x14ac:dyDescent="0.25">
      <c r="A58" s="42" t="s">
        <v>1251</v>
      </c>
      <c r="B58" s="120" t="s">
        <v>217</v>
      </c>
      <c r="C58" s="131" t="s">
        <v>217</v>
      </c>
      <c r="D58" s="116" t="str">
        <f t="shared" si="30"/>
        <v>N/A</v>
      </c>
      <c r="E58" s="131">
        <v>7560</v>
      </c>
      <c r="F58" s="116" t="str">
        <f t="shared" si="31"/>
        <v>N/A</v>
      </c>
      <c r="G58" s="131">
        <v>1358</v>
      </c>
      <c r="H58" s="116" t="str">
        <f t="shared" si="32"/>
        <v>N/A</v>
      </c>
      <c r="I58" s="114" t="s">
        <v>217</v>
      </c>
      <c r="J58" s="114">
        <v>-82</v>
      </c>
      <c r="K58" s="131" t="s">
        <v>732</v>
      </c>
      <c r="L58" s="116" t="str">
        <f t="shared" si="20"/>
        <v>No</v>
      </c>
    </row>
    <row r="59" spans="1:12" x14ac:dyDescent="0.25">
      <c r="A59" s="42" t="s">
        <v>1252</v>
      </c>
      <c r="B59" s="120" t="s">
        <v>217</v>
      </c>
      <c r="C59" s="131" t="s">
        <v>217</v>
      </c>
      <c r="D59" s="116" t="str">
        <f t="shared" si="30"/>
        <v>N/A</v>
      </c>
      <c r="E59" s="131">
        <v>9232</v>
      </c>
      <c r="F59" s="116" t="str">
        <f t="shared" si="31"/>
        <v>N/A</v>
      </c>
      <c r="G59" s="131">
        <v>10180</v>
      </c>
      <c r="H59" s="116" t="str">
        <f t="shared" si="32"/>
        <v>N/A</v>
      </c>
      <c r="I59" s="114" t="s">
        <v>217</v>
      </c>
      <c r="J59" s="114">
        <v>10.27</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45505</v>
      </c>
      <c r="D61" s="131" t="str">
        <f t="shared" si="17"/>
        <v>N/A</v>
      </c>
      <c r="E61" s="131">
        <v>51603</v>
      </c>
      <c r="F61" s="131" t="str">
        <f t="shared" si="18"/>
        <v>N/A</v>
      </c>
      <c r="G61" s="131">
        <v>120064</v>
      </c>
      <c r="H61" s="112" t="str">
        <f t="shared" si="19"/>
        <v>N/A</v>
      </c>
      <c r="I61" s="114">
        <v>13.4</v>
      </c>
      <c r="J61" s="114">
        <v>132.69999999999999</v>
      </c>
      <c r="K61" s="115" t="s">
        <v>732</v>
      </c>
      <c r="L61" s="116" t="str">
        <f>IF(J61="Div by 0", "N/A", IF(OR(J61="N/A",K61="N/A"),"N/A", IF(J61&gt;VALUE(MID(K61,1,2)), "No", IF(J61&lt;-1*VALUE(MID(K61,1,2)), "No", "Yes"))))</f>
        <v>No</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228695</v>
      </c>
      <c r="D63" s="131" t="str">
        <f t="shared" si="17"/>
        <v>N/A</v>
      </c>
      <c r="E63" s="131">
        <v>240686</v>
      </c>
      <c r="F63" s="131" t="str">
        <f t="shared" si="18"/>
        <v>N/A</v>
      </c>
      <c r="G63" s="131">
        <v>253891</v>
      </c>
      <c r="H63" s="112" t="str">
        <f t="shared" si="19"/>
        <v>N/A</v>
      </c>
      <c r="I63" s="114">
        <v>5.2430000000000003</v>
      </c>
      <c r="J63" s="114">
        <v>5.4859999999999998</v>
      </c>
      <c r="K63" s="115" t="s">
        <v>732</v>
      </c>
      <c r="L63" s="116" t="str">
        <f t="shared" si="33"/>
        <v>Yes</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54952</v>
      </c>
      <c r="D67" s="131" t="str">
        <f t="shared" si="17"/>
        <v>N/A</v>
      </c>
      <c r="E67" s="131">
        <v>64263</v>
      </c>
      <c r="F67" s="131" t="str">
        <f t="shared" si="18"/>
        <v>N/A</v>
      </c>
      <c r="G67" s="131">
        <v>62881</v>
      </c>
      <c r="H67" s="112" t="str">
        <f t="shared" si="19"/>
        <v>N/A</v>
      </c>
      <c r="I67" s="114">
        <v>16.940000000000001</v>
      </c>
      <c r="J67" s="114">
        <v>-2.15</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228695</v>
      </c>
      <c r="D69" s="131" t="str">
        <f t="shared" si="17"/>
        <v>N/A</v>
      </c>
      <c r="E69" s="131">
        <v>240686</v>
      </c>
      <c r="F69" s="131" t="str">
        <f t="shared" si="18"/>
        <v>N/A</v>
      </c>
      <c r="G69" s="131">
        <v>253891</v>
      </c>
      <c r="H69" s="112" t="str">
        <f t="shared" si="19"/>
        <v>N/A</v>
      </c>
      <c r="I69" s="114">
        <v>5.2430000000000003</v>
      </c>
      <c r="J69" s="114">
        <v>5.4859999999999998</v>
      </c>
      <c r="K69" s="115" t="s">
        <v>732</v>
      </c>
      <c r="L69" s="116" t="str">
        <f t="shared" si="33"/>
        <v>Yes</v>
      </c>
    </row>
    <row r="70" spans="1:12" x14ac:dyDescent="0.25">
      <c r="A70" s="42" t="s">
        <v>78</v>
      </c>
      <c r="B70" s="115" t="s">
        <v>298</v>
      </c>
      <c r="C70" s="119">
        <v>0.91061524569999996</v>
      </c>
      <c r="D70" s="112" t="str">
        <f>IF($B70="N/A","N/A",IF(C70&gt;=20,"No",IF(C70&lt;0,"No","Yes")))</f>
        <v>Yes</v>
      </c>
      <c r="E70" s="119">
        <v>0.91418913729999995</v>
      </c>
      <c r="F70" s="112" t="str">
        <f>IF($B70="N/A","N/A",IF(E70&gt;=20,"No",IF(E70&lt;0,"No","Yes")))</f>
        <v>Yes</v>
      </c>
      <c r="G70" s="119">
        <v>1.9744875424999999</v>
      </c>
      <c r="H70" s="112" t="str">
        <f>IF($B70="N/A","N/A",IF(G70&gt;=20,"No",IF(G70&lt;0,"No","Yes")))</f>
        <v>Yes</v>
      </c>
      <c r="I70" s="114">
        <v>0.39250000000000002</v>
      </c>
      <c r="J70" s="114">
        <v>116</v>
      </c>
      <c r="K70" s="115" t="s">
        <v>732</v>
      </c>
      <c r="L70" s="116" t="str">
        <f t="shared" si="20"/>
        <v>No</v>
      </c>
    </row>
    <row r="71" spans="1:12" x14ac:dyDescent="0.25">
      <c r="A71" s="42" t="s">
        <v>79</v>
      </c>
      <c r="B71" s="117" t="s">
        <v>217</v>
      </c>
      <c r="C71" s="119">
        <v>58.764349283999998</v>
      </c>
      <c r="D71" s="112" t="str">
        <f>IF($B71="N/A","N/A",IF(C71&gt;10,"No",IF(C71&lt;-10,"No","Yes")))</f>
        <v>N/A</v>
      </c>
      <c r="E71" s="119">
        <v>59.468387493000002</v>
      </c>
      <c r="F71" s="112" t="str">
        <f>IF($B71="N/A","N/A",IF(E71&gt;10,"No",IF(E71&lt;-10,"No","Yes")))</f>
        <v>N/A</v>
      </c>
      <c r="G71" s="119">
        <v>54.469876075000002</v>
      </c>
      <c r="H71" s="112" t="str">
        <f>IF($B71="N/A","N/A",IF(G71&gt;10,"No",IF(G71&lt;-10,"No","Yes")))</f>
        <v>N/A</v>
      </c>
      <c r="I71" s="114">
        <v>1.198</v>
      </c>
      <c r="J71" s="114">
        <v>-8.41</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0.22175290389999999</v>
      </c>
      <c r="D73" s="112" t="str">
        <f>IF($B73="N/A","N/A",IF(C73&gt;10,"No",IF(C73&lt;-10,"No","Yes")))</f>
        <v>N/A</v>
      </c>
      <c r="E73" s="119">
        <v>0.42198435569999998</v>
      </c>
      <c r="F73" s="112" t="str">
        <f>IF($B73="N/A","N/A",IF(E73&gt;10,"No",IF(E73&lt;-10,"No","Yes")))</f>
        <v>N/A</v>
      </c>
      <c r="G73" s="119">
        <v>1.0596707819</v>
      </c>
      <c r="H73" s="112" t="str">
        <f>IF($B73="N/A","N/A",IF(G73&gt;10,"No",IF(G73&lt;-10,"No","Yes")))</f>
        <v>N/A</v>
      </c>
      <c r="I73" s="114">
        <v>90.29</v>
      </c>
      <c r="J73" s="114">
        <v>151.1</v>
      </c>
      <c r="K73" s="115" t="s">
        <v>732</v>
      </c>
      <c r="L73" s="116" t="str">
        <f t="shared" si="20"/>
        <v>No</v>
      </c>
    </row>
    <row r="74" spans="1:12" x14ac:dyDescent="0.25">
      <c r="A74" s="42" t="s">
        <v>121</v>
      </c>
      <c r="B74" s="117" t="s">
        <v>217</v>
      </c>
      <c r="C74" s="119">
        <v>11.879619851999999</v>
      </c>
      <c r="D74" s="112" t="str">
        <f>IF($B74="N/A","N/A",IF(C74&gt;10,"No",IF(C74&lt;-10,"No","Yes")))</f>
        <v>N/A</v>
      </c>
      <c r="E74" s="119">
        <v>13.205022643</v>
      </c>
      <c r="F74" s="112" t="str">
        <f>IF($B74="N/A","N/A",IF(E74&gt;10,"No",IF(E74&lt;-10,"No","Yes")))</f>
        <v>N/A</v>
      </c>
      <c r="G74" s="119">
        <v>11.234567901</v>
      </c>
      <c r="H74" s="112" t="str">
        <f>IF($B74="N/A","N/A",IF(G74&gt;10,"No",IF(G74&lt;-10,"No","Yes")))</f>
        <v>N/A</v>
      </c>
      <c r="I74" s="114">
        <v>11.16</v>
      </c>
      <c r="J74" s="114">
        <v>-14.9</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16.764228643999999</v>
      </c>
      <c r="D76" s="112" t="str">
        <f t="shared" ref="D76:D98" si="34">IF($B76="N/A","N/A",IF(C76&gt;10,"No",IF(C76&lt;-10,"No","Yes")))</f>
        <v>N/A</v>
      </c>
      <c r="E76" s="119">
        <v>18.692142323999999</v>
      </c>
      <c r="F76" s="112" t="str">
        <f t="shared" ref="F76:F98" si="35">IF($B76="N/A","N/A",IF(E76&gt;10,"No",IF(E76&lt;-10,"No","Yes")))</f>
        <v>N/A</v>
      </c>
      <c r="G76" s="119">
        <v>48.039541452000002</v>
      </c>
      <c r="H76" s="112" t="str">
        <f t="shared" ref="H76:H98" si="36">IF($B76="N/A","N/A",IF(G76&gt;10,"No",IF(G76&lt;-10,"No","Yes")))</f>
        <v>N/A</v>
      </c>
      <c r="I76" s="114">
        <v>11.5</v>
      </c>
      <c r="J76" s="114">
        <v>157</v>
      </c>
      <c r="K76" s="115" t="s">
        <v>732</v>
      </c>
      <c r="L76" s="116" t="str">
        <f>IF(J76="Div by 0", "N/A", IF(OR(J76="N/A",K76="N/A"),"N/A", IF(J76&gt;VALUE(MID(K76,1,2)), "No", IF(J76&lt;-1*VALUE(MID(K76,1,2)), "No", "Yes"))))</f>
        <v>No</v>
      </c>
    </row>
    <row r="77" spans="1:12" x14ac:dyDescent="0.25">
      <c r="A77" s="42" t="s">
        <v>200</v>
      </c>
      <c r="B77" s="117" t="s">
        <v>217</v>
      </c>
      <c r="C77" s="119">
        <v>81.187996795999993</v>
      </c>
      <c r="D77" s="112" t="str">
        <f t="shared" si="34"/>
        <v>N/A</v>
      </c>
      <c r="E77" s="119">
        <v>79.190979686999995</v>
      </c>
      <c r="F77" s="112" t="str">
        <f t="shared" si="35"/>
        <v>N/A</v>
      </c>
      <c r="G77" s="119">
        <v>49.919006478999997</v>
      </c>
      <c r="H77" s="112" t="str">
        <f t="shared" si="36"/>
        <v>N/A</v>
      </c>
      <c r="I77" s="114">
        <v>-2.46</v>
      </c>
      <c r="J77" s="114">
        <v>-37</v>
      </c>
      <c r="K77" s="115" t="s">
        <v>732</v>
      </c>
      <c r="L77" s="116" t="str">
        <f t="shared" ref="L77:L81" si="37">IF(J77="Div by 0", "N/A", IF(OR(J77="N/A",K77="N/A"),"N/A", IF(J77&gt;VALUE(MID(K77,1,2)), "No", IF(J77&lt;-1*VALUE(MID(K77,1,2)), "No", "Yes"))))</f>
        <v>No</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14.397496088</v>
      </c>
      <c r="D79" s="112" t="str">
        <f t="shared" si="34"/>
        <v>N/A</v>
      </c>
      <c r="E79" s="119">
        <v>16.833205227000001</v>
      </c>
      <c r="F79" s="112" t="str">
        <f t="shared" si="35"/>
        <v>N/A</v>
      </c>
      <c r="G79" s="119">
        <v>32.579787234000001</v>
      </c>
      <c r="H79" s="112" t="str">
        <f t="shared" si="36"/>
        <v>N/A</v>
      </c>
      <c r="I79" s="114">
        <v>16.920000000000002</v>
      </c>
      <c r="J79" s="114">
        <v>93.54</v>
      </c>
      <c r="K79" s="115" t="s">
        <v>732</v>
      </c>
      <c r="L79" s="116" t="str">
        <f t="shared" si="37"/>
        <v>No</v>
      </c>
    </row>
    <row r="80" spans="1:12" x14ac:dyDescent="0.25">
      <c r="A80" s="42" t="s">
        <v>203</v>
      </c>
      <c r="B80" s="117" t="s">
        <v>217</v>
      </c>
      <c r="C80" s="119">
        <v>83.724569639999999</v>
      </c>
      <c r="D80" s="112" t="str">
        <f t="shared" si="34"/>
        <v>N/A</v>
      </c>
      <c r="E80" s="119">
        <v>81.091468101000004</v>
      </c>
      <c r="F80" s="112" t="str">
        <f t="shared" si="35"/>
        <v>N/A</v>
      </c>
      <c r="G80" s="119">
        <v>65.957446809000004</v>
      </c>
      <c r="H80" s="112" t="str">
        <f t="shared" si="36"/>
        <v>N/A</v>
      </c>
      <c r="I80" s="114">
        <v>-3.14</v>
      </c>
      <c r="J80" s="114">
        <v>-18.7</v>
      </c>
      <c r="K80" s="115" t="s">
        <v>732</v>
      </c>
      <c r="L80" s="116" t="str">
        <f t="shared" si="37"/>
        <v>Yes</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205112</v>
      </c>
      <c r="D82" s="112" t="str">
        <f t="shared" si="34"/>
        <v>N/A</v>
      </c>
      <c r="E82" s="128">
        <v>215884</v>
      </c>
      <c r="F82" s="112" t="str">
        <f t="shared" si="35"/>
        <v>N/A</v>
      </c>
      <c r="G82" s="128">
        <v>225447</v>
      </c>
      <c r="H82" s="112" t="str">
        <f t="shared" si="36"/>
        <v>N/A</v>
      </c>
      <c r="I82" s="114">
        <v>5.2519999999999998</v>
      </c>
      <c r="J82" s="114">
        <v>4.43</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48.498868911000002</v>
      </c>
      <c r="D85" s="112" t="str">
        <f t="shared" si="34"/>
        <v>N/A</v>
      </c>
      <c r="E85" s="129">
        <v>48.535787738000003</v>
      </c>
      <c r="F85" s="112" t="str">
        <f t="shared" si="35"/>
        <v>N/A</v>
      </c>
      <c r="G85" s="129">
        <v>43.145839154999997</v>
      </c>
      <c r="H85" s="112" t="str">
        <f t="shared" si="36"/>
        <v>N/A</v>
      </c>
      <c r="I85" s="114">
        <v>7.6100000000000001E-2</v>
      </c>
      <c r="J85" s="114">
        <v>-11.1</v>
      </c>
      <c r="K85" s="115" t="s">
        <v>732</v>
      </c>
      <c r="L85" s="116" t="str">
        <f t="shared" si="20"/>
        <v>Yes</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15.850852217</v>
      </c>
      <c r="D89" s="112" t="str">
        <f t="shared" si="34"/>
        <v>N/A</v>
      </c>
      <c r="E89" s="129">
        <v>16.729354653000001</v>
      </c>
      <c r="F89" s="112" t="str">
        <f t="shared" si="35"/>
        <v>N/A</v>
      </c>
      <c r="G89" s="129">
        <v>18.613243911000001</v>
      </c>
      <c r="H89" s="112" t="str">
        <f t="shared" si="36"/>
        <v>N/A</v>
      </c>
      <c r="I89" s="114">
        <v>5.5419999999999998</v>
      </c>
      <c r="J89" s="114">
        <v>11.26</v>
      </c>
      <c r="K89" s="115" t="s">
        <v>732</v>
      </c>
      <c r="L89" s="116" t="str">
        <f t="shared" si="20"/>
        <v>Yes</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19.423046921000001</v>
      </c>
      <c r="D93" s="112" t="str">
        <f t="shared" si="34"/>
        <v>N/A</v>
      </c>
      <c r="E93" s="129">
        <v>17.890626447999999</v>
      </c>
      <c r="F93" s="112" t="str">
        <f t="shared" si="35"/>
        <v>N/A</v>
      </c>
      <c r="G93" s="129">
        <v>23.558086823</v>
      </c>
      <c r="H93" s="112" t="str">
        <f t="shared" si="36"/>
        <v>N/A</v>
      </c>
      <c r="I93" s="114">
        <v>-7.89</v>
      </c>
      <c r="J93" s="114">
        <v>31.68</v>
      </c>
      <c r="K93" s="115" t="s">
        <v>732</v>
      </c>
      <c r="L93" s="116" t="str">
        <f t="shared" si="20"/>
        <v>No</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16.227231951</v>
      </c>
      <c r="D98" s="112" t="str">
        <f t="shared" si="34"/>
        <v>N/A</v>
      </c>
      <c r="E98" s="129">
        <v>16.844231161</v>
      </c>
      <c r="F98" s="112" t="str">
        <f t="shared" si="35"/>
        <v>N/A</v>
      </c>
      <c r="G98" s="129">
        <v>14.682830110999999</v>
      </c>
      <c r="H98" s="112" t="str">
        <f t="shared" si="36"/>
        <v>N/A</v>
      </c>
      <c r="I98" s="114">
        <v>3.802</v>
      </c>
      <c r="J98" s="114">
        <v>-12.8</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74992941</v>
      </c>
      <c r="D100" s="112" t="str">
        <f>IF($B100="N/A","N/A",IF(C100&gt;10,"No",IF(C100&lt;-10,"No","Yes")))</f>
        <v>N/A</v>
      </c>
      <c r="E100" s="118">
        <v>84849598</v>
      </c>
      <c r="F100" s="112" t="str">
        <f>IF($B100="N/A","N/A",IF(E100&gt;10,"No",IF(E100&lt;-10,"No","Yes")))</f>
        <v>N/A</v>
      </c>
      <c r="G100" s="118">
        <v>150264624</v>
      </c>
      <c r="H100" s="112" t="str">
        <f>IF($B100="N/A","N/A",IF(G100&gt;10,"No",IF(G100&lt;-10,"No","Yes")))</f>
        <v>N/A</v>
      </c>
      <c r="I100" s="114">
        <v>13.14</v>
      </c>
      <c r="J100" s="114">
        <v>77.099999999999994</v>
      </c>
      <c r="K100" s="115" t="s">
        <v>732</v>
      </c>
      <c r="L100" s="116" t="str">
        <f t="shared" ref="L100:L111" si="38">IF(J100="Div by 0", "N/A", IF(K100="N/A","N/A", IF(J100&gt;VALUE(MID(K100,1,2)), "No", IF(J100&lt;-1*VALUE(MID(K100,1,2)), "No", "Yes"))))</f>
        <v>No</v>
      </c>
    </row>
    <row r="101" spans="1:12" x14ac:dyDescent="0.25">
      <c r="A101" s="42" t="s">
        <v>455</v>
      </c>
      <c r="B101" s="117" t="s">
        <v>217</v>
      </c>
      <c r="C101" s="118">
        <v>74126415</v>
      </c>
      <c r="D101" s="112" t="str">
        <f>IF($B101="N/A","N/A",IF(C101&gt;10,"No",IF(C101&lt;-10,"No","Yes")))</f>
        <v>N/A</v>
      </c>
      <c r="E101" s="118">
        <v>83954932</v>
      </c>
      <c r="F101" s="112" t="str">
        <f>IF($B101="N/A","N/A",IF(E101&gt;10,"No",IF(E101&lt;-10,"No","Yes")))</f>
        <v>N/A</v>
      </c>
      <c r="G101" s="118">
        <v>149529856</v>
      </c>
      <c r="H101" s="112" t="str">
        <f>IF($B101="N/A","N/A",IF(G101&gt;10,"No",IF(G101&lt;-10,"No","Yes")))</f>
        <v>N/A</v>
      </c>
      <c r="I101" s="114">
        <v>13.26</v>
      </c>
      <c r="J101" s="114">
        <v>78.11</v>
      </c>
      <c r="K101" s="115" t="s">
        <v>732</v>
      </c>
      <c r="L101" s="116" t="str">
        <f t="shared" si="38"/>
        <v>No</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866526</v>
      </c>
      <c r="D103" s="112" t="str">
        <f>IF($B103="N/A","N/A",IF(C103&gt;10,"No",IF(C103&lt;-10,"No","Yes")))</f>
        <v>N/A</v>
      </c>
      <c r="E103" s="118">
        <v>894666</v>
      </c>
      <c r="F103" s="112" t="str">
        <f>IF($B103="N/A","N/A",IF(E103&gt;10,"No",IF(E103&lt;-10,"No","Yes")))</f>
        <v>N/A</v>
      </c>
      <c r="G103" s="118">
        <v>734768</v>
      </c>
      <c r="H103" s="112" t="str">
        <f>IF($B103="N/A","N/A",IF(G103&gt;10,"No",IF(G103&lt;-10,"No","Yes")))</f>
        <v>N/A</v>
      </c>
      <c r="I103" s="114">
        <v>3.2469999999999999</v>
      </c>
      <c r="J103" s="114">
        <v>-17.899999999999999</v>
      </c>
      <c r="K103" s="115" t="s">
        <v>732</v>
      </c>
      <c r="L103" s="116" t="str">
        <f t="shared" si="38"/>
        <v>Yes</v>
      </c>
    </row>
    <row r="104" spans="1:12" x14ac:dyDescent="0.25">
      <c r="A104" s="42" t="s">
        <v>108</v>
      </c>
      <c r="B104" s="133" t="s">
        <v>299</v>
      </c>
      <c r="C104" s="129">
        <v>0.38587950230000001</v>
      </c>
      <c r="D104" s="112" t="str">
        <f>IF($B104="N/A","N/A",IF(C104&gt;2,"No",IF(C104&lt;0.9,"No","Yes")))</f>
        <v>No</v>
      </c>
      <c r="E104" s="129">
        <v>0.39169881909999998</v>
      </c>
      <c r="F104" s="112" t="str">
        <f>IF($B104="N/A","N/A",IF(E104&gt;2,"No",IF(E104&lt;0.9,"No","Yes")))</f>
        <v>No</v>
      </c>
      <c r="G104" s="129">
        <v>0.49206270940000002</v>
      </c>
      <c r="H104" s="112" t="str">
        <f>IF($B104="N/A","N/A",IF(G104&gt;2,"No",IF(G104&lt;0.9,"No","Yes")))</f>
        <v>No</v>
      </c>
      <c r="I104" s="114">
        <v>1.508</v>
      </c>
      <c r="J104" s="114">
        <v>25.62</v>
      </c>
      <c r="K104" s="115" t="s">
        <v>732</v>
      </c>
      <c r="L104" s="116" t="str">
        <f t="shared" si="38"/>
        <v>Yes</v>
      </c>
    </row>
    <row r="105" spans="1:12" x14ac:dyDescent="0.25">
      <c r="A105" s="42" t="s">
        <v>458</v>
      </c>
      <c r="B105" s="133" t="s">
        <v>299</v>
      </c>
      <c r="C105" s="129">
        <v>0.92599058499999998</v>
      </c>
      <c r="D105" s="112" t="str">
        <f>IF($B105="N/A","N/A",IF(C105&gt;2,"No",IF(C105&lt;0.9,"No","Yes")))</f>
        <v>Yes</v>
      </c>
      <c r="E105" s="129">
        <v>0.93651796200000004</v>
      </c>
      <c r="F105" s="112" t="str">
        <f>IF($B105="N/A","N/A",IF(E105&gt;2,"No",IF(E105&lt;0.9,"No","Yes")))</f>
        <v>Yes</v>
      </c>
      <c r="G105" s="129">
        <v>1.0078073834000001</v>
      </c>
      <c r="H105" s="112" t="str">
        <f>IF($B105="N/A","N/A",IF(G105&gt;2,"No",IF(G105&lt;0.9,"No","Yes")))</f>
        <v>Yes</v>
      </c>
      <c r="I105" s="114">
        <v>1.137</v>
      </c>
      <c r="J105" s="114">
        <v>7.6120000000000001</v>
      </c>
      <c r="K105" s="115" t="s">
        <v>732</v>
      </c>
      <c r="L105" s="116" t="str">
        <f t="shared" si="38"/>
        <v>Yes</v>
      </c>
    </row>
    <row r="106" spans="1:12" x14ac:dyDescent="0.25">
      <c r="A106" s="42" t="s">
        <v>459</v>
      </c>
      <c r="B106" s="133" t="s">
        <v>299</v>
      </c>
      <c r="C106" s="129">
        <v>0</v>
      </c>
      <c r="D106" s="112" t="str">
        <f>IF($B106="N/A","N/A",IF(C106&gt;2,"No",IF(C106&lt;0.9,"No","Yes")))</f>
        <v>No</v>
      </c>
      <c r="E106" s="129">
        <v>0</v>
      </c>
      <c r="F106" s="112" t="str">
        <f>IF($B106="N/A","N/A",IF(E106&gt;2,"No",IF(E106&lt;0.9,"No","Yes")))</f>
        <v>No</v>
      </c>
      <c r="G106" s="129">
        <v>0</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0.91681320430000002</v>
      </c>
      <c r="D107" s="112" t="str">
        <f>IF($B107="N/A","N/A",IF(C107&gt;2,"No",IF(C107&lt;0.9,"No","Yes")))</f>
        <v>Yes</v>
      </c>
      <c r="E107" s="129">
        <v>0.92132737149999999</v>
      </c>
      <c r="F107" s="112" t="str">
        <f>IF($B107="N/A","N/A",IF(E107&gt;2,"No",IF(E107&lt;0.9,"No","Yes")))</f>
        <v>Yes</v>
      </c>
      <c r="G107" s="129">
        <v>1.0000353866</v>
      </c>
      <c r="H107" s="112" t="str">
        <f>IF($B107="N/A","N/A",IF(G107&gt;2,"No",IF(G107&lt;0.9,"No","Yes")))</f>
        <v>Yes</v>
      </c>
      <c r="I107" s="114">
        <v>0.4924</v>
      </c>
      <c r="J107" s="114">
        <v>8.5429999999999993</v>
      </c>
      <c r="K107" s="115" t="s">
        <v>732</v>
      </c>
      <c r="L107" s="116" t="str">
        <f t="shared" si="38"/>
        <v>Yes</v>
      </c>
    </row>
    <row r="108" spans="1:12" x14ac:dyDescent="0.25">
      <c r="A108" s="42" t="s">
        <v>1271</v>
      </c>
      <c r="B108" s="117" t="s">
        <v>217</v>
      </c>
      <c r="C108" s="118">
        <v>36.400117170999998</v>
      </c>
      <c r="D108" s="112" t="str">
        <f>IF($B108="N/A","N/A",IF(C108&gt;10,"No",IF(C108&lt;-10,"No","Yes")))</f>
        <v>N/A</v>
      </c>
      <c r="E108" s="118">
        <v>38.733426031999997</v>
      </c>
      <c r="F108" s="112" t="str">
        <f>IF($B108="N/A","N/A",IF(E108&gt;10,"No",IF(E108&lt;-10,"No","Yes")))</f>
        <v>N/A</v>
      </c>
      <c r="G108" s="118">
        <v>64.431634934000002</v>
      </c>
      <c r="H108" s="112" t="str">
        <f>IF($B108="N/A","N/A",IF(G108&gt;10,"No",IF(G108&lt;-10,"No","Yes")))</f>
        <v>N/A</v>
      </c>
      <c r="I108" s="114">
        <v>6.41</v>
      </c>
      <c r="J108" s="114">
        <v>66.349999999999994</v>
      </c>
      <c r="K108" s="115" t="s">
        <v>732</v>
      </c>
      <c r="L108" s="116" t="str">
        <f t="shared" si="38"/>
        <v>No</v>
      </c>
    </row>
    <row r="109" spans="1:12" x14ac:dyDescent="0.25">
      <c r="A109" s="42" t="s">
        <v>1272</v>
      </c>
      <c r="B109" s="117" t="s">
        <v>217</v>
      </c>
      <c r="C109" s="118">
        <v>189.75002112000001</v>
      </c>
      <c r="D109" s="112" t="str">
        <f>IF($B109="N/A","N/A",IF(C109&gt;10,"No",IF(C109&lt;-10,"No","Yes")))</f>
        <v>N/A</v>
      </c>
      <c r="E109" s="118">
        <v>191.43098971000001</v>
      </c>
      <c r="F109" s="112" t="str">
        <f>IF($B109="N/A","N/A",IF(E109&gt;10,"No",IF(E109&lt;-10,"No","Yes")))</f>
        <v>N/A</v>
      </c>
      <c r="G109" s="118">
        <v>193.15634014</v>
      </c>
      <c r="H109" s="112" t="str">
        <f>IF($B109="N/A","N/A",IF(G109&gt;10,"No",IF(G109&lt;-10,"No","Yes")))</f>
        <v>N/A</v>
      </c>
      <c r="I109" s="114">
        <v>0.88590000000000002</v>
      </c>
      <c r="J109" s="114">
        <v>0.90129999999999999</v>
      </c>
      <c r="K109" s="115" t="s">
        <v>732</v>
      </c>
      <c r="L109" s="116" t="str">
        <f t="shared" si="38"/>
        <v>Yes</v>
      </c>
    </row>
    <row r="110" spans="1:12" x14ac:dyDescent="0.25">
      <c r="A110" s="42" t="s">
        <v>1273</v>
      </c>
      <c r="B110" s="117" t="s">
        <v>217</v>
      </c>
      <c r="C110" s="118">
        <v>0</v>
      </c>
      <c r="D110" s="112" t="str">
        <f>IF($B110="N/A","N/A",IF(C110&gt;10,"No",IF(C110&lt;-10,"No","Yes")))</f>
        <v>N/A</v>
      </c>
      <c r="E110" s="118">
        <v>0</v>
      </c>
      <c r="F110" s="112" t="str">
        <f>IF($B110="N/A","N/A",IF(E110&gt;10,"No",IF(E110&lt;-10,"No","Yes")))</f>
        <v>N/A</v>
      </c>
      <c r="G110" s="118">
        <v>0</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1.8336264085</v>
      </c>
      <c r="D111" s="112" t="str">
        <f>IF($B111="N/A","N/A",IF(C111&gt;10,"No",IF(C111&lt;-10,"No","Yes")))</f>
        <v>N/A</v>
      </c>
      <c r="E111" s="118">
        <v>1.842654743</v>
      </c>
      <c r="F111" s="112" t="str">
        <f>IF($B111="N/A","N/A",IF(E111&gt;10,"No",IF(E111&lt;-10,"No","Yes")))</f>
        <v>N/A</v>
      </c>
      <c r="G111" s="118">
        <v>2.0000707731</v>
      </c>
      <c r="H111" s="112" t="str">
        <f>IF($B111="N/A","N/A",IF(G111&gt;10,"No",IF(G111&lt;-10,"No","Yes")))</f>
        <v>N/A</v>
      </c>
      <c r="I111" s="114">
        <v>0.4924</v>
      </c>
      <c r="J111" s="114">
        <v>8.5429999999999993</v>
      </c>
      <c r="K111" s="115" t="s">
        <v>732</v>
      </c>
      <c r="L111" s="116" t="str">
        <f t="shared" si="38"/>
        <v>Yes</v>
      </c>
    </row>
    <row r="112" spans="1:12" x14ac:dyDescent="0.25">
      <c r="A112" s="42" t="s">
        <v>329</v>
      </c>
      <c r="B112" s="115" t="s">
        <v>300</v>
      </c>
      <c r="C112" s="129">
        <v>42.100177092000003</v>
      </c>
      <c r="D112" s="112" t="str">
        <f>IF(OR($B112="N/A",$C112="N/A"),"N/A",IF(C112&gt;98,"Yes","No"))</f>
        <v>No</v>
      </c>
      <c r="E112" s="129">
        <v>46.489201698000002</v>
      </c>
      <c r="F112" s="112" t="str">
        <f>IF(OR($B112="N/A",$E112="N/A"),"N/A",IF(E112&gt;98,"Yes","No"))</f>
        <v>No</v>
      </c>
      <c r="G112" s="129">
        <v>50.874587914000003</v>
      </c>
      <c r="H112" s="112" t="str">
        <f t="shared" ref="H112:H115" si="39">IF($B112="N/A","N/A",IF(G112&gt;98,"Yes","No"))</f>
        <v>No</v>
      </c>
      <c r="I112" s="114">
        <v>10.43</v>
      </c>
      <c r="J112" s="114">
        <v>9.4329999999999998</v>
      </c>
      <c r="K112" s="115" t="s">
        <v>732</v>
      </c>
      <c r="L112" s="116" t="str">
        <f>IF(J112="Div by 0", "N/A", IF(OR(J112="N/A",K112="N/A"),"N/A", IF(J112&gt;VALUE(MID(K112,1,2)), "No", IF(J112&lt;-1*VALUE(MID(K112,1,2)), "No", "Yes"))))</f>
        <v>Yes</v>
      </c>
    </row>
    <row r="113" spans="1:12" x14ac:dyDescent="0.25">
      <c r="A113" s="42" t="s">
        <v>461</v>
      </c>
      <c r="B113" s="115" t="s">
        <v>300</v>
      </c>
      <c r="C113" s="129">
        <v>98.503461157999993</v>
      </c>
      <c r="D113" s="112" t="str">
        <f t="shared" ref="D113:D115" si="40">IF(OR($B113="N/A",$C113="N/A"),"N/A",IF(C113&gt;98,"Yes","No"))</f>
        <v>Yes</v>
      </c>
      <c r="E113" s="129">
        <v>98.534968896999999</v>
      </c>
      <c r="F113" s="112" t="str">
        <f t="shared" ref="F113:F115" si="41">IF(OR($B113="N/A",$E113="N/A"),"N/A",IF(E113&gt;98,"Yes","No"))</f>
        <v>Yes</v>
      </c>
      <c r="G113" s="129">
        <v>99.999167111000006</v>
      </c>
      <c r="H113" s="112" t="str">
        <f t="shared" si="39"/>
        <v>Yes</v>
      </c>
      <c r="I113" s="114">
        <v>3.2000000000000001E-2</v>
      </c>
      <c r="J113" s="114">
        <v>1.486</v>
      </c>
      <c r="K113" s="115" t="s">
        <v>732</v>
      </c>
      <c r="L113" s="116" t="str">
        <f t="shared" ref="L113:L115" si="42">IF(J113="Div by 0", "N/A", IF(OR(J113="N/A",K113="N/A"),"N/A", IF(J113&gt;VALUE(MID(K113,1,2)), "No", IF(J113&lt;-1*VALUE(MID(K113,1,2)), "No", "Yes"))))</f>
        <v>Yes</v>
      </c>
    </row>
    <row r="114" spans="1:12" x14ac:dyDescent="0.25">
      <c r="A114" s="42" t="s">
        <v>462</v>
      </c>
      <c r="B114" s="115" t="s">
        <v>300</v>
      </c>
      <c r="C114" s="129">
        <v>0</v>
      </c>
      <c r="D114" s="112" t="str">
        <f t="shared" si="40"/>
        <v>No</v>
      </c>
      <c r="E114" s="129">
        <v>0</v>
      </c>
      <c r="F114" s="112" t="str">
        <f t="shared" si="41"/>
        <v>No</v>
      </c>
      <c r="G114" s="129">
        <v>0</v>
      </c>
      <c r="H114" s="112" t="str">
        <f t="shared" si="39"/>
        <v>No</v>
      </c>
      <c r="I114" s="114" t="s">
        <v>1742</v>
      </c>
      <c r="J114" s="114" t="s">
        <v>1742</v>
      </c>
      <c r="K114" s="115" t="s">
        <v>732</v>
      </c>
      <c r="L114" s="116" t="str">
        <f t="shared" si="42"/>
        <v>N/A</v>
      </c>
    </row>
    <row r="115" spans="1:12" x14ac:dyDescent="0.25">
      <c r="A115" s="42" t="s">
        <v>463</v>
      </c>
      <c r="B115" s="115" t="s">
        <v>300</v>
      </c>
      <c r="C115" s="129">
        <v>97.961857620999993</v>
      </c>
      <c r="D115" s="112" t="str">
        <f t="shared" si="40"/>
        <v>No</v>
      </c>
      <c r="E115" s="129">
        <v>98.328742821999995</v>
      </c>
      <c r="F115" s="112" t="str">
        <f t="shared" si="41"/>
        <v>Yes</v>
      </c>
      <c r="G115" s="129">
        <v>99.993638778000005</v>
      </c>
      <c r="H115" s="112" t="str">
        <f t="shared" si="39"/>
        <v>Yes</v>
      </c>
      <c r="I115" s="114">
        <v>0.3745</v>
      </c>
      <c r="J115" s="114">
        <v>1.6930000000000001</v>
      </c>
      <c r="K115" s="115" t="s">
        <v>732</v>
      </c>
      <c r="L115" s="116" t="str">
        <f t="shared" si="42"/>
        <v>Yes</v>
      </c>
    </row>
    <row r="116" spans="1:12" x14ac:dyDescent="0.25">
      <c r="A116" s="3" t="s">
        <v>464</v>
      </c>
      <c r="B116" s="115" t="s">
        <v>217</v>
      </c>
      <c r="C116" s="131">
        <v>228695</v>
      </c>
      <c r="D116" s="112" t="str">
        <f>IF($B116="N/A","N/A",IF(C116&gt;10,"No",IF(C116&lt;-10,"No","Yes")))</f>
        <v>N/A</v>
      </c>
      <c r="E116" s="131">
        <v>240686</v>
      </c>
      <c r="F116" s="112" t="str">
        <f>IF($B116="N/A","N/A",IF(E116&gt;10,"No",IF(E116&lt;-10,"No","Yes")))</f>
        <v>N/A</v>
      </c>
      <c r="G116" s="131">
        <v>253891</v>
      </c>
      <c r="H116" s="112" t="str">
        <f>IF($B116="N/A","N/A",IF(G116&gt;10,"No",IF(G116&lt;-10,"No","Yes")))</f>
        <v>N/A</v>
      </c>
      <c r="I116" s="114">
        <v>5.2430000000000003</v>
      </c>
      <c r="J116" s="114">
        <v>5.4859999999999998</v>
      </c>
      <c r="K116" s="115" t="s">
        <v>732</v>
      </c>
      <c r="L116" s="116" t="str">
        <f>IF(J116="Div by 0", "N/A", IF(OR(J116="N/A",K116="N/A"),"N/A", IF(J116&gt;VALUE(MID(K116,1,2)), "No", IF(J116&lt;-1*VALUE(MID(K116,1,2)), "No", "Yes"))))</f>
        <v>Yes</v>
      </c>
    </row>
    <row r="117" spans="1:12" x14ac:dyDescent="0.25">
      <c r="A117" s="3" t="s">
        <v>215</v>
      </c>
      <c r="B117" s="115" t="s">
        <v>217</v>
      </c>
      <c r="C117" s="129">
        <v>15.500120247</v>
      </c>
      <c r="D117" s="112" t="str">
        <f>IF($B117="N/A","N/A",IF(C117&gt;10,"No",IF(C117&lt;-10,"No","Yes")))</f>
        <v>N/A</v>
      </c>
      <c r="E117" s="129">
        <v>16.720540454999998</v>
      </c>
      <c r="F117" s="112" t="str">
        <f>IF($B117="N/A","N/A",IF(E117&gt;10,"No",IF(E117&lt;-10,"No","Yes")))</f>
        <v>N/A</v>
      </c>
      <c r="G117" s="129">
        <v>36.183243990999998</v>
      </c>
      <c r="H117" s="112" t="str">
        <f>IF($B117="N/A","N/A",IF(G117&gt;10,"No",IF(G117&lt;-10,"No","Yes")))</f>
        <v>N/A</v>
      </c>
      <c r="I117" s="114">
        <v>7.8739999999999997</v>
      </c>
      <c r="J117" s="114">
        <v>116.4</v>
      </c>
      <c r="K117" s="115" t="s">
        <v>732</v>
      </c>
      <c r="L117" s="116" t="str">
        <f>IF(J117="Div by 0", "N/A", IF(OR(J117="N/A",K117="N/A"),"N/A", IF(J117&gt;VALUE(MID(K117,1,2)), "No", IF(J117&lt;-1*VALUE(MID(K117,1,2)), "No", "Yes"))))</f>
        <v>No</v>
      </c>
    </row>
    <row r="118" spans="1:12" x14ac:dyDescent="0.25">
      <c r="A118" s="4" t="s">
        <v>1629</v>
      </c>
      <c r="B118" s="115" t="s">
        <v>217</v>
      </c>
      <c r="C118" s="113">
        <v>858915</v>
      </c>
      <c r="D118" s="112" t="str">
        <f>IF($B118="N/A","N/A",IF(C118&gt;10,"No",IF(C118&lt;-10,"No","Yes")))</f>
        <v>N/A</v>
      </c>
      <c r="E118" s="113">
        <v>1280538</v>
      </c>
      <c r="F118" s="112" t="str">
        <f>IF($B118="N/A","N/A",IF(E118&gt;10,"No",IF(E118&lt;-10,"No","Yes")))</f>
        <v>N/A</v>
      </c>
      <c r="G118" s="113">
        <v>202661</v>
      </c>
      <c r="H118" s="112" t="str">
        <f>IF($B118="N/A","N/A",IF(G118&gt;10,"No",IF(G118&lt;-10,"No","Yes")))</f>
        <v>N/A</v>
      </c>
      <c r="I118" s="114">
        <v>49.09</v>
      </c>
      <c r="J118" s="114">
        <v>-84.2</v>
      </c>
      <c r="K118" s="115" t="s">
        <v>732</v>
      </c>
      <c r="L118" s="116" t="str">
        <f>IF(J118="Div by 0", "N/A", IF(K118="N/A","N/A", IF(J118&gt;VALUE(MID(K118,1,2)), "No", IF(J118&lt;-1*VALUE(MID(K118,1,2)), "No", "Yes"))))</f>
        <v>No</v>
      </c>
    </row>
    <row r="119" spans="1:12" x14ac:dyDescent="0.25">
      <c r="A119" s="4" t="s">
        <v>1630</v>
      </c>
      <c r="B119" s="115" t="s">
        <v>217</v>
      </c>
      <c r="C119" s="113">
        <v>642805046</v>
      </c>
      <c r="D119" s="112" t="str">
        <f>IF($B119="N/A","N/A",IF(C119&gt;10,"No",IF(C119&lt;-10,"No","Yes")))</f>
        <v>N/A</v>
      </c>
      <c r="E119" s="113">
        <v>681422764</v>
      </c>
      <c r="F119" s="112" t="str">
        <f>IF($B119="N/A","N/A",IF(E119&gt;10,"No",IF(E119&lt;-10,"No","Yes")))</f>
        <v>N/A</v>
      </c>
      <c r="G119" s="113">
        <v>433283495</v>
      </c>
      <c r="H119" s="112" t="str">
        <f>IF($B119="N/A","N/A",IF(G119&gt;10,"No",IF(G119&lt;-10,"No","Yes")))</f>
        <v>N/A</v>
      </c>
      <c r="I119" s="114">
        <v>6.008</v>
      </c>
      <c r="J119" s="114">
        <v>-36.4</v>
      </c>
      <c r="K119" s="115" t="s">
        <v>732</v>
      </c>
      <c r="L119" s="116" t="str">
        <f>IF(J119="Div by 0", "N/A", IF(K119="N/A","N/A", IF(J119&gt;VALUE(MID(K119,1,2)), "No", IF(J119&lt;-1*VALUE(MID(K119,1,2)), "No", "Yes"))))</f>
        <v>No</v>
      </c>
    </row>
    <row r="120" spans="1:12" x14ac:dyDescent="0.25">
      <c r="A120" s="4" t="s">
        <v>1631</v>
      </c>
      <c r="B120" s="115" t="s">
        <v>217</v>
      </c>
      <c r="C120" s="131">
        <v>183190</v>
      </c>
      <c r="D120" s="112" t="str">
        <f>IF($B120="N/A","N/A",IF(C120&gt;10,"No",IF(C120&lt;-10,"No","Yes")))</f>
        <v>N/A</v>
      </c>
      <c r="E120" s="131">
        <v>189083</v>
      </c>
      <c r="F120" s="112" t="str">
        <f>IF($B120="N/A","N/A",IF(E120&gt;10,"No",IF(E120&lt;-10,"No","Yes")))</f>
        <v>N/A</v>
      </c>
      <c r="G120" s="131">
        <v>133827</v>
      </c>
      <c r="H120" s="112" t="str">
        <f>IF($B120="N/A","N/A",IF(G120&gt;10,"No",IF(G120&lt;-10,"No","Yes")))</f>
        <v>N/A</v>
      </c>
      <c r="I120" s="114">
        <v>3.2170000000000001</v>
      </c>
      <c r="J120" s="114">
        <v>-29.2</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10010</v>
      </c>
      <c r="F121" s="116" t="str">
        <f t="shared" si="43"/>
        <v>N/A</v>
      </c>
      <c r="G121" s="131">
        <v>6872</v>
      </c>
      <c r="H121" s="116" t="str">
        <f t="shared" si="43"/>
        <v>N/A</v>
      </c>
      <c r="I121" s="114" t="s">
        <v>217</v>
      </c>
      <c r="J121" s="114">
        <v>-31.3</v>
      </c>
      <c r="K121" s="120" t="s">
        <v>732</v>
      </c>
      <c r="L121" s="116" t="str">
        <f t="shared" ref="L121:L142" si="44">IF(J121="Div by 0", "N/A", IF(OR(J121="N/A",K121="N/A"),"N/A", IF(J121&gt;VALUE(MID(K121,1,2)), "No", IF(J121&lt;-1*VALUE(MID(K121,1,2)), "No", "Yes"))))</f>
        <v>No</v>
      </c>
    </row>
    <row r="122" spans="1:12" x14ac:dyDescent="0.25">
      <c r="A122" s="4" t="s">
        <v>1633</v>
      </c>
      <c r="B122" s="120" t="s">
        <v>217</v>
      </c>
      <c r="C122" s="131" t="s">
        <v>217</v>
      </c>
      <c r="D122" s="116" t="str">
        <f t="shared" si="43"/>
        <v>N/A</v>
      </c>
      <c r="E122" s="131">
        <v>24149</v>
      </c>
      <c r="F122" s="116" t="str">
        <f t="shared" si="43"/>
        <v>N/A</v>
      </c>
      <c r="G122" s="131">
        <v>20947</v>
      </c>
      <c r="H122" s="116" t="str">
        <f t="shared" si="43"/>
        <v>N/A</v>
      </c>
      <c r="I122" s="114" t="s">
        <v>217</v>
      </c>
      <c r="J122" s="114">
        <v>-13.3</v>
      </c>
      <c r="K122" s="120" t="s">
        <v>732</v>
      </c>
      <c r="L122" s="116" t="str">
        <f t="shared" si="44"/>
        <v>Yes</v>
      </c>
    </row>
    <row r="123" spans="1:12" x14ac:dyDescent="0.25">
      <c r="A123" s="4" t="s">
        <v>1634</v>
      </c>
      <c r="B123" s="120" t="s">
        <v>217</v>
      </c>
      <c r="C123" s="131" t="s">
        <v>217</v>
      </c>
      <c r="D123" s="116" t="str">
        <f t="shared" si="43"/>
        <v>N/A</v>
      </c>
      <c r="E123" s="131">
        <v>127149</v>
      </c>
      <c r="F123" s="116" t="str">
        <f t="shared" si="43"/>
        <v>N/A</v>
      </c>
      <c r="G123" s="131">
        <v>86489</v>
      </c>
      <c r="H123" s="116" t="str">
        <f t="shared" si="43"/>
        <v>N/A</v>
      </c>
      <c r="I123" s="114" t="s">
        <v>217</v>
      </c>
      <c r="J123" s="114">
        <v>-32</v>
      </c>
      <c r="K123" s="120" t="s">
        <v>732</v>
      </c>
      <c r="L123" s="116" t="str">
        <f t="shared" si="44"/>
        <v>No</v>
      </c>
    </row>
    <row r="124" spans="1:12" x14ac:dyDescent="0.25">
      <c r="A124" s="4" t="s">
        <v>1635</v>
      </c>
      <c r="B124" s="120" t="s">
        <v>217</v>
      </c>
      <c r="C124" s="131" t="s">
        <v>217</v>
      </c>
      <c r="D124" s="116" t="str">
        <f t="shared" si="43"/>
        <v>N/A</v>
      </c>
      <c r="E124" s="131">
        <v>27775</v>
      </c>
      <c r="F124" s="116" t="str">
        <f t="shared" si="43"/>
        <v>N/A</v>
      </c>
      <c r="G124" s="131">
        <v>19519</v>
      </c>
      <c r="H124" s="116" t="str">
        <f t="shared" si="43"/>
        <v>N/A</v>
      </c>
      <c r="I124" s="114" t="s">
        <v>217</v>
      </c>
      <c r="J124" s="114">
        <v>-29.7</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46.583195840000002</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37.041828373999998</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52.376665916999997</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47.377214412999997</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42.260809319000003</v>
      </c>
      <c r="H129" s="116" t="str">
        <f t="shared" si="43"/>
        <v>N/A</v>
      </c>
      <c r="I129" s="114" t="s">
        <v>217</v>
      </c>
      <c r="J129" s="114" t="s">
        <v>217</v>
      </c>
      <c r="K129" s="120" t="s">
        <v>732</v>
      </c>
      <c r="L129" s="116" t="str">
        <f t="shared" si="45"/>
        <v>N/A</v>
      </c>
    </row>
    <row r="130" spans="1:12" ht="25" x14ac:dyDescent="0.25">
      <c r="A130" s="2" t="s">
        <v>1641</v>
      </c>
      <c r="B130" s="120" t="s">
        <v>217</v>
      </c>
      <c r="C130" s="119">
        <v>3.8211692999999998E-3</v>
      </c>
      <c r="D130" s="116" t="str">
        <f t="shared" si="43"/>
        <v>N/A</v>
      </c>
      <c r="E130" s="119">
        <v>1.5866048E-3</v>
      </c>
      <c r="F130" s="116" t="str">
        <f t="shared" si="43"/>
        <v>N/A</v>
      </c>
      <c r="G130" s="119">
        <v>3.7361667999999998E-3</v>
      </c>
      <c r="H130" s="116" t="str">
        <f t="shared" si="43"/>
        <v>N/A</v>
      </c>
      <c r="I130" s="114">
        <v>-58.5</v>
      </c>
      <c r="J130" s="114">
        <v>135.5</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0</v>
      </c>
      <c r="F131" s="116" t="str">
        <f t="shared" si="43"/>
        <v>N/A</v>
      </c>
      <c r="G131" s="119">
        <v>0</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0</v>
      </c>
      <c r="F132" s="116" t="str">
        <f t="shared" si="43"/>
        <v>N/A</v>
      </c>
      <c r="G132" s="119">
        <v>1.9095813199999999E-2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v>1.5729577000000001E-3</v>
      </c>
      <c r="F133" s="116" t="str">
        <f t="shared" si="43"/>
        <v>N/A</v>
      </c>
      <c r="G133" s="119">
        <v>0</v>
      </c>
      <c r="H133" s="116" t="str">
        <f t="shared" si="43"/>
        <v>N/A</v>
      </c>
      <c r="I133" s="114" t="s">
        <v>217</v>
      </c>
      <c r="J133" s="114">
        <v>-100</v>
      </c>
      <c r="K133" s="120" t="s">
        <v>732</v>
      </c>
      <c r="L133" s="116" t="str">
        <f t="shared" si="44"/>
        <v>No</v>
      </c>
    </row>
    <row r="134" spans="1:12" ht="25" x14ac:dyDescent="0.25">
      <c r="A134" s="2" t="s">
        <v>498</v>
      </c>
      <c r="B134" s="120" t="s">
        <v>217</v>
      </c>
      <c r="C134" s="119" t="s">
        <v>217</v>
      </c>
      <c r="D134" s="116" t="str">
        <f t="shared" si="43"/>
        <v>N/A</v>
      </c>
      <c r="E134" s="119">
        <v>3.6003599999999999E-3</v>
      </c>
      <c r="F134" s="116" t="str">
        <f t="shared" si="43"/>
        <v>N/A</v>
      </c>
      <c r="G134" s="119">
        <v>5.1232133000000003E-3</v>
      </c>
      <c r="H134" s="116" t="str">
        <f t="shared" si="43"/>
        <v>N/A</v>
      </c>
      <c r="I134" s="114" t="s">
        <v>217</v>
      </c>
      <c r="J134" s="114">
        <v>42.3</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0</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0</v>
      </c>
      <c r="F136" s="112" t="str">
        <f t="shared" si="47"/>
        <v>N/A</v>
      </c>
      <c r="G136" s="119">
        <v>7.4723339999999995E-4</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v>
      </c>
      <c r="F138" s="112" t="str">
        <f t="shared" si="47"/>
        <v>N/A</v>
      </c>
      <c r="G138" s="119">
        <v>0</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v>
      </c>
      <c r="F140" s="112" t="str">
        <f t="shared" si="47"/>
        <v>N/A</v>
      </c>
      <c r="G140" s="119">
        <v>0</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2.1154731000000001E-3</v>
      </c>
      <c r="F142" s="116" t="str">
        <f t="shared" ref="F142" si="50">IF($B142="N/A","N/A",IF(E142&lt;0,"No","Yes"))</f>
        <v>N/A</v>
      </c>
      <c r="G142" s="119">
        <v>8.2195671000000001E-3</v>
      </c>
      <c r="H142" s="116" t="str">
        <f t="shared" ref="H142" si="51">IF($B142="N/A","N/A",IF(G142&lt;0,"No","Yes"))</f>
        <v>N/A</v>
      </c>
      <c r="I142" s="114" t="s">
        <v>217</v>
      </c>
      <c r="J142" s="114">
        <v>288.5</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45505</v>
      </c>
      <c r="D150" s="112" t="str">
        <f t="shared" ref="D150:D172" si="56">IF($B150="N/A","N/A",IF(C150&gt;10,"No",IF(C150&lt;-10,"No","Yes")))</f>
        <v>N/A</v>
      </c>
      <c r="E150" s="131">
        <v>51603</v>
      </c>
      <c r="F150" s="112" t="str">
        <f t="shared" ref="F150:F172" si="57">IF($B150="N/A","N/A",IF(E150&gt;10,"No",IF(E150&lt;-10,"No","Yes")))</f>
        <v>N/A</v>
      </c>
      <c r="G150" s="131">
        <v>120064</v>
      </c>
      <c r="H150" s="112" t="str">
        <f t="shared" ref="H150:H172" si="58">IF($B150="N/A","N/A",IF(G150&gt;10,"No",IF(G150&lt;-10,"No","Yes")))</f>
        <v>N/A</v>
      </c>
      <c r="I150" s="114">
        <v>13.4</v>
      </c>
      <c r="J150" s="114">
        <v>132.69999999999999</v>
      </c>
      <c r="K150" s="115" t="s">
        <v>732</v>
      </c>
      <c r="L150" s="116" t="str">
        <f t="shared" ref="L150:L172" si="59">IF(J150="Div by 0", "N/A", IF(K150="N/A","N/A", IF(J150&gt;VALUE(MID(K150,1,2)), "No", IF(J150&lt;-1*VALUE(MID(K150,1,2)), "No", "Yes"))))</f>
        <v>No</v>
      </c>
    </row>
    <row r="151" spans="1:12" x14ac:dyDescent="0.25">
      <c r="A151" s="4" t="s">
        <v>534</v>
      </c>
      <c r="B151" s="115" t="s">
        <v>217</v>
      </c>
      <c r="C151" s="131">
        <v>305</v>
      </c>
      <c r="D151" s="112" t="str">
        <f t="shared" si="56"/>
        <v>N/A</v>
      </c>
      <c r="E151" s="131">
        <v>327</v>
      </c>
      <c r="F151" s="112" t="str">
        <f t="shared" si="57"/>
        <v>N/A</v>
      </c>
      <c r="G151" s="131">
        <v>760</v>
      </c>
      <c r="H151" s="112" t="str">
        <f t="shared" si="58"/>
        <v>N/A</v>
      </c>
      <c r="I151" s="114">
        <v>7.2130000000000001</v>
      </c>
      <c r="J151" s="114">
        <v>132.4</v>
      </c>
      <c r="K151" s="115" t="s">
        <v>732</v>
      </c>
      <c r="L151" s="116" t="str">
        <f t="shared" si="59"/>
        <v>No</v>
      </c>
    </row>
    <row r="152" spans="1:12" x14ac:dyDescent="0.25">
      <c r="A152" s="4" t="s">
        <v>535</v>
      </c>
      <c r="B152" s="115" t="s">
        <v>217</v>
      </c>
      <c r="C152" s="131">
        <v>3492</v>
      </c>
      <c r="D152" s="112" t="str">
        <f t="shared" si="56"/>
        <v>N/A</v>
      </c>
      <c r="E152" s="131">
        <v>3664</v>
      </c>
      <c r="F152" s="112" t="str">
        <f t="shared" si="57"/>
        <v>N/A</v>
      </c>
      <c r="G152" s="131">
        <v>8896</v>
      </c>
      <c r="H152" s="112" t="str">
        <f t="shared" si="58"/>
        <v>N/A</v>
      </c>
      <c r="I152" s="114">
        <v>4.9260000000000002</v>
      </c>
      <c r="J152" s="114">
        <v>142.80000000000001</v>
      </c>
      <c r="K152" s="115" t="s">
        <v>732</v>
      </c>
      <c r="L152" s="116" t="str">
        <f t="shared" si="59"/>
        <v>No</v>
      </c>
    </row>
    <row r="153" spans="1:12" x14ac:dyDescent="0.25">
      <c r="A153" s="4" t="s">
        <v>536</v>
      </c>
      <c r="B153" s="115" t="s">
        <v>217</v>
      </c>
      <c r="C153" s="131">
        <v>33274</v>
      </c>
      <c r="D153" s="112" t="str">
        <f t="shared" si="56"/>
        <v>N/A</v>
      </c>
      <c r="E153" s="131">
        <v>38309</v>
      </c>
      <c r="F153" s="112" t="str">
        <f t="shared" si="57"/>
        <v>N/A</v>
      </c>
      <c r="G153" s="131">
        <v>90235</v>
      </c>
      <c r="H153" s="112" t="str">
        <f t="shared" si="58"/>
        <v>N/A</v>
      </c>
      <c r="I153" s="114">
        <v>15.13</v>
      </c>
      <c r="J153" s="114">
        <v>135.5</v>
      </c>
      <c r="K153" s="115" t="s">
        <v>732</v>
      </c>
      <c r="L153" s="116" t="str">
        <f t="shared" si="59"/>
        <v>No</v>
      </c>
    </row>
    <row r="154" spans="1:12" x14ac:dyDescent="0.25">
      <c r="A154" s="4" t="s">
        <v>537</v>
      </c>
      <c r="B154" s="115" t="s">
        <v>217</v>
      </c>
      <c r="C154" s="131">
        <v>8434</v>
      </c>
      <c r="D154" s="112" t="str">
        <f t="shared" si="56"/>
        <v>N/A</v>
      </c>
      <c r="E154" s="131">
        <v>9303</v>
      </c>
      <c r="F154" s="112" t="str">
        <f t="shared" si="57"/>
        <v>N/A</v>
      </c>
      <c r="G154" s="131">
        <v>20173</v>
      </c>
      <c r="H154" s="112" t="str">
        <f t="shared" si="58"/>
        <v>N/A</v>
      </c>
      <c r="I154" s="114">
        <v>10.3</v>
      </c>
      <c r="J154" s="114">
        <v>116.8</v>
      </c>
      <c r="K154" s="115" t="s">
        <v>732</v>
      </c>
      <c r="L154" s="116" t="str">
        <f t="shared" si="59"/>
        <v>No</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41.792499460000002</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4.0965933591999999</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22.243892680999998</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49.429209987</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43.676792171000002</v>
      </c>
      <c r="H159" s="116" t="str">
        <f t="shared" si="62"/>
        <v>N/A</v>
      </c>
      <c r="I159" s="114" t="s">
        <v>217</v>
      </c>
      <c r="J159" s="114" t="s">
        <v>217</v>
      </c>
      <c r="K159" s="120" t="s">
        <v>732</v>
      </c>
      <c r="L159" s="116" t="str">
        <f t="shared" si="63"/>
        <v>N/A</v>
      </c>
    </row>
    <row r="160" spans="1:12" ht="25" x14ac:dyDescent="0.25">
      <c r="A160" s="4" t="s">
        <v>543</v>
      </c>
      <c r="B160" s="115" t="s">
        <v>217</v>
      </c>
      <c r="C160" s="131">
        <v>32558.7</v>
      </c>
      <c r="D160" s="112" t="str">
        <f t="shared" si="56"/>
        <v>N/A</v>
      </c>
      <c r="E160" s="131">
        <v>36549.83</v>
      </c>
      <c r="F160" s="112" t="str">
        <f t="shared" si="57"/>
        <v>N/A</v>
      </c>
      <c r="G160" s="131">
        <v>64630.67</v>
      </c>
      <c r="H160" s="112" t="str">
        <f t="shared" si="58"/>
        <v>N/A</v>
      </c>
      <c r="I160" s="114">
        <v>12.26</v>
      </c>
      <c r="J160" s="114">
        <v>76.83</v>
      </c>
      <c r="K160" s="115" t="s">
        <v>732</v>
      </c>
      <c r="L160" s="116" t="str">
        <f t="shared" si="59"/>
        <v>No</v>
      </c>
    </row>
    <row r="161" spans="1:12" x14ac:dyDescent="0.25">
      <c r="A161" s="4" t="s">
        <v>544</v>
      </c>
      <c r="B161" s="115" t="s">
        <v>217</v>
      </c>
      <c r="C161" s="113">
        <v>74134026</v>
      </c>
      <c r="D161" s="112" t="str">
        <f t="shared" si="56"/>
        <v>N/A</v>
      </c>
      <c r="E161" s="113">
        <v>83569060</v>
      </c>
      <c r="F161" s="112" t="str">
        <f t="shared" si="57"/>
        <v>N/A</v>
      </c>
      <c r="G161" s="113">
        <v>150061963</v>
      </c>
      <c r="H161" s="112" t="str">
        <f t="shared" si="58"/>
        <v>N/A</v>
      </c>
      <c r="I161" s="114">
        <v>12.73</v>
      </c>
      <c r="J161" s="114">
        <v>79.569999999999993</v>
      </c>
      <c r="K161" s="115" t="s">
        <v>732</v>
      </c>
      <c r="L161" s="116" t="str">
        <f t="shared" si="59"/>
        <v>No</v>
      </c>
    </row>
    <row r="162" spans="1:12" x14ac:dyDescent="0.25">
      <c r="A162" s="4" t="s">
        <v>1275</v>
      </c>
      <c r="B162" s="115" t="s">
        <v>217</v>
      </c>
      <c r="C162" s="113">
        <v>1629.1402263</v>
      </c>
      <c r="D162" s="112" t="str">
        <f t="shared" si="56"/>
        <v>N/A</v>
      </c>
      <c r="E162" s="113">
        <v>1619.4612715999999</v>
      </c>
      <c r="F162" s="112" t="str">
        <f t="shared" si="57"/>
        <v>N/A</v>
      </c>
      <c r="G162" s="113">
        <v>1249.8497718000001</v>
      </c>
      <c r="H162" s="112" t="str">
        <f t="shared" si="58"/>
        <v>N/A</v>
      </c>
      <c r="I162" s="114">
        <v>-0.59399999999999997</v>
      </c>
      <c r="J162" s="114">
        <v>-22.8</v>
      </c>
      <c r="K162" s="115" t="s">
        <v>732</v>
      </c>
      <c r="L162" s="116" t="str">
        <f t="shared" si="59"/>
        <v>Yes</v>
      </c>
    </row>
    <row r="163" spans="1:12" ht="25" x14ac:dyDescent="0.25">
      <c r="A163" s="4" t="s">
        <v>1276</v>
      </c>
      <c r="B163" s="115" t="s">
        <v>217</v>
      </c>
      <c r="C163" s="113">
        <v>6533.3672131000003</v>
      </c>
      <c r="D163" s="112" t="str">
        <f t="shared" si="56"/>
        <v>N/A</v>
      </c>
      <c r="E163" s="113">
        <v>6873.6941895999998</v>
      </c>
      <c r="F163" s="112" t="str">
        <f t="shared" si="57"/>
        <v>N/A</v>
      </c>
      <c r="G163" s="113">
        <v>5798.0605262999998</v>
      </c>
      <c r="H163" s="112" t="str">
        <f t="shared" si="58"/>
        <v>N/A</v>
      </c>
      <c r="I163" s="114">
        <v>5.2089999999999996</v>
      </c>
      <c r="J163" s="114">
        <v>-15.6</v>
      </c>
      <c r="K163" s="115" t="s">
        <v>732</v>
      </c>
      <c r="L163" s="116" t="str">
        <f t="shared" si="59"/>
        <v>Yes</v>
      </c>
    </row>
    <row r="164" spans="1:12" ht="25" x14ac:dyDescent="0.25">
      <c r="A164" s="4" t="s">
        <v>1277</v>
      </c>
      <c r="B164" s="115" t="s">
        <v>217</v>
      </c>
      <c r="C164" s="113">
        <v>5195.7740549999999</v>
      </c>
      <c r="D164" s="112" t="str">
        <f t="shared" si="56"/>
        <v>N/A</v>
      </c>
      <c r="E164" s="113">
        <v>5445.6375545999999</v>
      </c>
      <c r="F164" s="112" t="str">
        <f t="shared" si="57"/>
        <v>N/A</v>
      </c>
      <c r="G164" s="113">
        <v>4567.4654901000004</v>
      </c>
      <c r="H164" s="112" t="str">
        <f t="shared" si="58"/>
        <v>N/A</v>
      </c>
      <c r="I164" s="114">
        <v>4.8090000000000002</v>
      </c>
      <c r="J164" s="114">
        <v>-16.100000000000001</v>
      </c>
      <c r="K164" s="115" t="s">
        <v>732</v>
      </c>
      <c r="L164" s="116" t="str">
        <f t="shared" si="59"/>
        <v>Yes</v>
      </c>
    </row>
    <row r="165" spans="1:12" ht="25" x14ac:dyDescent="0.25">
      <c r="A165" s="4" t="s">
        <v>1278</v>
      </c>
      <c r="B165" s="115" t="s">
        <v>217</v>
      </c>
      <c r="C165" s="113">
        <v>1064.9637855000001</v>
      </c>
      <c r="D165" s="112" t="str">
        <f t="shared" si="56"/>
        <v>N/A</v>
      </c>
      <c r="E165" s="113">
        <v>1098.1644260999999</v>
      </c>
      <c r="F165" s="112" t="str">
        <f t="shared" si="57"/>
        <v>N/A</v>
      </c>
      <c r="G165" s="113">
        <v>648.06327922000003</v>
      </c>
      <c r="H165" s="112" t="str">
        <f t="shared" si="58"/>
        <v>N/A</v>
      </c>
      <c r="I165" s="114">
        <v>3.1179999999999999</v>
      </c>
      <c r="J165" s="114">
        <v>-41</v>
      </c>
      <c r="K165" s="115" t="s">
        <v>732</v>
      </c>
      <c r="L165" s="116" t="str">
        <f t="shared" si="59"/>
        <v>No</v>
      </c>
    </row>
    <row r="166" spans="1:12" ht="25" x14ac:dyDescent="0.25">
      <c r="A166" s="4" t="s">
        <v>1279</v>
      </c>
      <c r="B166" s="115" t="s">
        <v>217</v>
      </c>
      <c r="C166" s="113">
        <v>2200.8656627999999</v>
      </c>
      <c r="D166" s="112" t="str">
        <f t="shared" si="56"/>
        <v>N/A</v>
      </c>
      <c r="E166" s="113">
        <v>2074.4883371000001</v>
      </c>
      <c r="F166" s="112" t="str">
        <f t="shared" si="57"/>
        <v>N/A</v>
      </c>
      <c r="G166" s="113">
        <v>2307.3055073999999</v>
      </c>
      <c r="H166" s="112" t="str">
        <f t="shared" si="58"/>
        <v>N/A</v>
      </c>
      <c r="I166" s="114">
        <v>-5.74</v>
      </c>
      <c r="J166" s="114">
        <v>11.22</v>
      </c>
      <c r="K166" s="115" t="s">
        <v>732</v>
      </c>
      <c r="L166" s="116" t="str">
        <f t="shared" si="59"/>
        <v>Yes</v>
      </c>
    </row>
    <row r="167" spans="1:12" x14ac:dyDescent="0.25">
      <c r="A167" s="42" t="s">
        <v>545</v>
      </c>
      <c r="B167" s="117" t="s">
        <v>217</v>
      </c>
      <c r="C167" s="118">
        <v>83008398</v>
      </c>
      <c r="D167" s="112" t="str">
        <f t="shared" si="56"/>
        <v>N/A</v>
      </c>
      <c r="E167" s="118">
        <v>96296919</v>
      </c>
      <c r="F167" s="112" t="str">
        <f t="shared" si="57"/>
        <v>N/A</v>
      </c>
      <c r="G167" s="118">
        <v>280846669</v>
      </c>
      <c r="H167" s="112" t="str">
        <f t="shared" si="58"/>
        <v>N/A</v>
      </c>
      <c r="I167" s="114">
        <v>16.010000000000002</v>
      </c>
      <c r="J167" s="114">
        <v>191.6</v>
      </c>
      <c r="K167" s="115" t="s">
        <v>732</v>
      </c>
      <c r="L167" s="116" t="str">
        <f t="shared" si="59"/>
        <v>No</v>
      </c>
    </row>
    <row r="168" spans="1:12" x14ac:dyDescent="0.25">
      <c r="A168" s="42" t="s">
        <v>1280</v>
      </c>
      <c r="B168" s="117" t="s">
        <v>217</v>
      </c>
      <c r="C168" s="118">
        <v>1824.1599385</v>
      </c>
      <c r="D168" s="112" t="str">
        <f t="shared" si="56"/>
        <v>N/A</v>
      </c>
      <c r="E168" s="118">
        <v>1866.1108655999999</v>
      </c>
      <c r="F168" s="112" t="str">
        <f t="shared" si="57"/>
        <v>N/A</v>
      </c>
      <c r="G168" s="118">
        <v>2339.1413662999998</v>
      </c>
      <c r="H168" s="112" t="str">
        <f t="shared" si="58"/>
        <v>N/A</v>
      </c>
      <c r="I168" s="114">
        <v>2.2999999999999998</v>
      </c>
      <c r="J168" s="114">
        <v>25.35</v>
      </c>
      <c r="K168" s="115" t="s">
        <v>732</v>
      </c>
      <c r="L168" s="116" t="str">
        <f t="shared" si="59"/>
        <v>Yes</v>
      </c>
    </row>
    <row r="169" spans="1:12" ht="25" x14ac:dyDescent="0.25">
      <c r="A169" s="42" t="s">
        <v>1281</v>
      </c>
      <c r="B169" s="115" t="s">
        <v>217</v>
      </c>
      <c r="C169" s="113">
        <v>5532.9344262000004</v>
      </c>
      <c r="D169" s="112" t="str">
        <f t="shared" si="56"/>
        <v>N/A</v>
      </c>
      <c r="E169" s="113">
        <v>5047.8379205000001</v>
      </c>
      <c r="F169" s="112" t="str">
        <f t="shared" si="57"/>
        <v>N/A</v>
      </c>
      <c r="G169" s="113">
        <v>6585.0368421000003</v>
      </c>
      <c r="H169" s="112" t="str">
        <f t="shared" si="58"/>
        <v>N/A</v>
      </c>
      <c r="I169" s="114">
        <v>-8.77</v>
      </c>
      <c r="J169" s="114">
        <v>30.45</v>
      </c>
      <c r="K169" s="115" t="s">
        <v>732</v>
      </c>
      <c r="L169" s="116" t="str">
        <f t="shared" si="59"/>
        <v>No</v>
      </c>
    </row>
    <row r="170" spans="1:12" ht="25" x14ac:dyDescent="0.25">
      <c r="A170" s="42" t="s">
        <v>1282</v>
      </c>
      <c r="B170" s="115" t="s">
        <v>217</v>
      </c>
      <c r="C170" s="113">
        <v>8136.6065292000003</v>
      </c>
      <c r="D170" s="112" t="str">
        <f t="shared" si="56"/>
        <v>N/A</v>
      </c>
      <c r="E170" s="113">
        <v>8682.6274563000006</v>
      </c>
      <c r="F170" s="112" t="str">
        <f t="shared" si="57"/>
        <v>N/A</v>
      </c>
      <c r="G170" s="113">
        <v>10645.415580000001</v>
      </c>
      <c r="H170" s="112" t="str">
        <f t="shared" si="58"/>
        <v>N/A</v>
      </c>
      <c r="I170" s="114">
        <v>6.7110000000000003</v>
      </c>
      <c r="J170" s="114">
        <v>22.61</v>
      </c>
      <c r="K170" s="115" t="s">
        <v>732</v>
      </c>
      <c r="L170" s="116" t="str">
        <f t="shared" si="59"/>
        <v>Yes</v>
      </c>
    </row>
    <row r="171" spans="1:12" ht="25" x14ac:dyDescent="0.25">
      <c r="A171" s="42" t="s">
        <v>1283</v>
      </c>
      <c r="B171" s="115" t="s">
        <v>217</v>
      </c>
      <c r="C171" s="113">
        <v>1206.9564825</v>
      </c>
      <c r="D171" s="112" t="str">
        <f t="shared" si="56"/>
        <v>N/A</v>
      </c>
      <c r="E171" s="113">
        <v>1260.5065128000001</v>
      </c>
      <c r="F171" s="112" t="str">
        <f t="shared" si="57"/>
        <v>N/A</v>
      </c>
      <c r="G171" s="113">
        <v>1530.3868454999999</v>
      </c>
      <c r="H171" s="112" t="str">
        <f t="shared" si="58"/>
        <v>N/A</v>
      </c>
      <c r="I171" s="114">
        <v>4.4370000000000003</v>
      </c>
      <c r="J171" s="114">
        <v>21.41</v>
      </c>
      <c r="K171" s="115" t="s">
        <v>732</v>
      </c>
      <c r="L171" s="116" t="str">
        <f t="shared" si="59"/>
        <v>Yes</v>
      </c>
    </row>
    <row r="172" spans="1:12" ht="25" x14ac:dyDescent="0.25">
      <c r="A172" s="42" t="s">
        <v>1284</v>
      </c>
      <c r="B172" s="115" t="s">
        <v>217</v>
      </c>
      <c r="C172" s="113">
        <v>1511.4480673</v>
      </c>
      <c r="D172" s="112" t="str">
        <f t="shared" si="56"/>
        <v>N/A</v>
      </c>
      <c r="E172" s="113">
        <v>1563.4080403999999</v>
      </c>
      <c r="F172" s="112" t="str">
        <f t="shared" si="57"/>
        <v>N/A</v>
      </c>
      <c r="G172" s="113">
        <v>2133.8406285999999</v>
      </c>
      <c r="H172" s="112" t="str">
        <f t="shared" si="58"/>
        <v>N/A</v>
      </c>
      <c r="I172" s="114">
        <v>3.4380000000000002</v>
      </c>
      <c r="J172" s="114">
        <v>36.49</v>
      </c>
      <c r="K172" s="115" t="s">
        <v>732</v>
      </c>
      <c r="L172" s="116" t="str">
        <f t="shared" si="59"/>
        <v>No</v>
      </c>
    </row>
    <row r="173" spans="1:12" ht="25" x14ac:dyDescent="0.25">
      <c r="A173" s="2" t="s">
        <v>546</v>
      </c>
      <c r="B173" s="115" t="s">
        <v>217</v>
      </c>
      <c r="C173" s="113">
        <v>16624181</v>
      </c>
      <c r="D173" s="112" t="str">
        <f t="shared" ref="D173:D181" si="64">IF($B173="N/A","N/A",IF(C173&gt;10,"No",IF(C173&lt;-10,"No","Yes")))</f>
        <v>N/A</v>
      </c>
      <c r="E173" s="113">
        <v>20574841</v>
      </c>
      <c r="F173" s="112" t="str">
        <f t="shared" ref="F173:F181" si="65">IF($B173="N/A","N/A",IF(E173&gt;10,"No",IF(E173&lt;-10,"No","Yes")))</f>
        <v>N/A</v>
      </c>
      <c r="G173" s="113">
        <v>62391723</v>
      </c>
      <c r="H173" s="112" t="str">
        <f t="shared" ref="H173:H181" si="66">IF($B173="N/A","N/A",IF(G173&gt;10,"No",IF(G173&lt;-10,"No","Yes")))</f>
        <v>N/A</v>
      </c>
      <c r="I173" s="114">
        <v>23.76</v>
      </c>
      <c r="J173" s="114">
        <v>203.2</v>
      </c>
      <c r="K173" s="115" t="s">
        <v>732</v>
      </c>
      <c r="L173" s="116" t="str">
        <f t="shared" ref="L173:L181" si="67">IF(J173="Div by 0", "N/A", IF(K173="N/A","N/A", IF(J173&gt;VALUE(MID(K173,1,2)), "No", IF(J173&lt;-1*VALUE(MID(K173,1,2)), "No", "Yes"))))</f>
        <v>No</v>
      </c>
    </row>
    <row r="174" spans="1:12" ht="25" x14ac:dyDescent="0.25">
      <c r="A174" s="2" t="s">
        <v>1285</v>
      </c>
      <c r="B174" s="115" t="s">
        <v>217</v>
      </c>
      <c r="C174" s="113">
        <v>7718816</v>
      </c>
      <c r="D174" s="112" t="str">
        <f t="shared" si="64"/>
        <v>N/A</v>
      </c>
      <c r="E174" s="113">
        <v>9806446</v>
      </c>
      <c r="F174" s="112" t="str">
        <f t="shared" si="65"/>
        <v>N/A</v>
      </c>
      <c r="G174" s="113">
        <v>18832979</v>
      </c>
      <c r="H174" s="112" t="str">
        <f t="shared" si="66"/>
        <v>N/A</v>
      </c>
      <c r="I174" s="114">
        <v>27.05</v>
      </c>
      <c r="J174" s="114">
        <v>92.05</v>
      </c>
      <c r="K174" s="115" t="s">
        <v>732</v>
      </c>
      <c r="L174" s="116" t="str">
        <f t="shared" si="67"/>
        <v>No</v>
      </c>
    </row>
    <row r="175" spans="1:12" ht="25" x14ac:dyDescent="0.25">
      <c r="A175" s="2" t="s">
        <v>547</v>
      </c>
      <c r="B175" s="115" t="s">
        <v>217</v>
      </c>
      <c r="C175" s="113">
        <v>24661784</v>
      </c>
      <c r="D175" s="112" t="str">
        <f t="shared" si="64"/>
        <v>N/A</v>
      </c>
      <c r="E175" s="113">
        <v>26520073</v>
      </c>
      <c r="F175" s="112" t="str">
        <f t="shared" si="65"/>
        <v>N/A</v>
      </c>
      <c r="G175" s="113">
        <v>70535317</v>
      </c>
      <c r="H175" s="112" t="str">
        <f t="shared" si="66"/>
        <v>N/A</v>
      </c>
      <c r="I175" s="114">
        <v>7.5350000000000001</v>
      </c>
      <c r="J175" s="114">
        <v>166</v>
      </c>
      <c r="K175" s="115" t="s">
        <v>732</v>
      </c>
      <c r="L175" s="116" t="str">
        <f t="shared" si="67"/>
        <v>No</v>
      </c>
    </row>
    <row r="176" spans="1:12" ht="25" x14ac:dyDescent="0.25">
      <c r="A176" s="2" t="s">
        <v>512</v>
      </c>
      <c r="B176" s="115" t="s">
        <v>217</v>
      </c>
      <c r="C176" s="113">
        <v>34003617</v>
      </c>
      <c r="D176" s="112" t="str">
        <f t="shared" si="64"/>
        <v>N/A</v>
      </c>
      <c r="E176" s="113">
        <v>39395559</v>
      </c>
      <c r="F176" s="112" t="str">
        <f t="shared" si="65"/>
        <v>N/A</v>
      </c>
      <c r="G176" s="113">
        <v>129086650</v>
      </c>
      <c r="H176" s="112" t="str">
        <f t="shared" si="66"/>
        <v>N/A</v>
      </c>
      <c r="I176" s="114">
        <v>15.86</v>
      </c>
      <c r="J176" s="114">
        <v>227.7</v>
      </c>
      <c r="K176" s="115" t="s">
        <v>732</v>
      </c>
      <c r="L176" s="116" t="str">
        <f t="shared" si="67"/>
        <v>No</v>
      </c>
    </row>
    <row r="177" spans="1:12" ht="25" x14ac:dyDescent="0.25">
      <c r="A177" s="2" t="s">
        <v>513</v>
      </c>
      <c r="B177" s="117" t="s">
        <v>217</v>
      </c>
      <c r="C177" s="118">
        <v>365.32646962000001</v>
      </c>
      <c r="D177" s="112" t="str">
        <f t="shared" si="64"/>
        <v>N/A</v>
      </c>
      <c r="E177" s="118">
        <v>398.71404762999998</v>
      </c>
      <c r="F177" s="112" t="str">
        <f t="shared" si="65"/>
        <v>N/A</v>
      </c>
      <c r="G177" s="118">
        <v>519.65387626999996</v>
      </c>
      <c r="H177" s="112" t="str">
        <f t="shared" si="66"/>
        <v>N/A</v>
      </c>
      <c r="I177" s="114">
        <v>9.1389999999999993</v>
      </c>
      <c r="J177" s="114">
        <v>30.33</v>
      </c>
      <c r="K177" s="115" t="s">
        <v>732</v>
      </c>
      <c r="L177" s="116" t="str">
        <f t="shared" si="67"/>
        <v>No</v>
      </c>
    </row>
    <row r="178" spans="1:12" ht="25" x14ac:dyDescent="0.25">
      <c r="A178" s="2" t="s">
        <v>1286</v>
      </c>
      <c r="B178" s="117" t="s">
        <v>217</v>
      </c>
      <c r="C178" s="118">
        <v>169.62566751</v>
      </c>
      <c r="D178" s="112" t="str">
        <f t="shared" si="64"/>
        <v>N/A</v>
      </c>
      <c r="E178" s="118">
        <v>190.03635448</v>
      </c>
      <c r="F178" s="112" t="str">
        <f t="shared" si="65"/>
        <v>N/A</v>
      </c>
      <c r="G178" s="118">
        <v>156.85783416000001</v>
      </c>
      <c r="H178" s="112" t="str">
        <f t="shared" si="66"/>
        <v>N/A</v>
      </c>
      <c r="I178" s="114">
        <v>12.03</v>
      </c>
      <c r="J178" s="114">
        <v>-17.5</v>
      </c>
      <c r="K178" s="115" t="s">
        <v>732</v>
      </c>
      <c r="L178" s="116" t="str">
        <f t="shared" si="67"/>
        <v>Yes</v>
      </c>
    </row>
    <row r="179" spans="1:12" ht="25" x14ac:dyDescent="0.25">
      <c r="A179" s="2" t="s">
        <v>514</v>
      </c>
      <c r="B179" s="117" t="s">
        <v>217</v>
      </c>
      <c r="C179" s="118">
        <v>541.95767497999998</v>
      </c>
      <c r="D179" s="112" t="str">
        <f t="shared" si="64"/>
        <v>N/A</v>
      </c>
      <c r="E179" s="118">
        <v>513.92502374000003</v>
      </c>
      <c r="F179" s="112" t="str">
        <f t="shared" si="65"/>
        <v>N/A</v>
      </c>
      <c r="G179" s="118">
        <v>587.48098514000003</v>
      </c>
      <c r="H179" s="112" t="str">
        <f t="shared" si="66"/>
        <v>N/A</v>
      </c>
      <c r="I179" s="114">
        <v>-5.17</v>
      </c>
      <c r="J179" s="114">
        <v>14.31</v>
      </c>
      <c r="K179" s="115" t="s">
        <v>732</v>
      </c>
      <c r="L179" s="116" t="str">
        <f t="shared" si="67"/>
        <v>Yes</v>
      </c>
    </row>
    <row r="180" spans="1:12" ht="25" x14ac:dyDescent="0.25">
      <c r="A180" s="2" t="s">
        <v>515</v>
      </c>
      <c r="B180" s="115" t="s">
        <v>217</v>
      </c>
      <c r="C180" s="113">
        <v>747.25012635999997</v>
      </c>
      <c r="D180" s="112" t="str">
        <f t="shared" si="64"/>
        <v>N/A</v>
      </c>
      <c r="E180" s="113">
        <v>763.43543980000004</v>
      </c>
      <c r="F180" s="112" t="str">
        <f t="shared" si="65"/>
        <v>N/A</v>
      </c>
      <c r="G180" s="113">
        <v>1075.1486706999999</v>
      </c>
      <c r="H180" s="112" t="str">
        <f t="shared" si="66"/>
        <v>N/A</v>
      </c>
      <c r="I180" s="114">
        <v>2.1659999999999999</v>
      </c>
      <c r="J180" s="114">
        <v>40.83</v>
      </c>
      <c r="K180" s="115" t="s">
        <v>732</v>
      </c>
      <c r="L180" s="116" t="str">
        <f t="shared" si="67"/>
        <v>No</v>
      </c>
    </row>
    <row r="181" spans="1:12" ht="25" x14ac:dyDescent="0.25">
      <c r="A181" s="2" t="s">
        <v>1684</v>
      </c>
      <c r="B181" s="115" t="s">
        <v>217</v>
      </c>
      <c r="C181" s="119">
        <v>77.883749038999994</v>
      </c>
      <c r="D181" s="112" t="str">
        <f t="shared" si="64"/>
        <v>N/A</v>
      </c>
      <c r="E181" s="119">
        <v>77.981900276999994</v>
      </c>
      <c r="F181" s="112" t="str">
        <f t="shared" si="65"/>
        <v>N/A</v>
      </c>
      <c r="G181" s="119">
        <v>76.510027984999994</v>
      </c>
      <c r="H181" s="112" t="str">
        <f t="shared" si="66"/>
        <v>N/A</v>
      </c>
      <c r="I181" s="114">
        <v>0.126</v>
      </c>
      <c r="J181" s="114">
        <v>-1.89</v>
      </c>
      <c r="K181" s="115" t="s">
        <v>732</v>
      </c>
      <c r="L181" s="116" t="str">
        <f t="shared" si="67"/>
        <v>Yes</v>
      </c>
    </row>
    <row r="182" spans="1:12" ht="25" x14ac:dyDescent="0.25">
      <c r="A182" s="2" t="s">
        <v>1685</v>
      </c>
      <c r="B182" s="120" t="s">
        <v>217</v>
      </c>
      <c r="C182" s="119" t="s">
        <v>217</v>
      </c>
      <c r="D182" s="116" t="str">
        <f t="shared" ref="D182:D185" si="68">IF($B182="N/A","N/A",IF(C182&lt;0,"No","Yes"))</f>
        <v>N/A</v>
      </c>
      <c r="E182" s="119">
        <v>85.932721713000007</v>
      </c>
      <c r="F182" s="116" t="str">
        <f t="shared" ref="F182:F185" si="69">IF($B182="N/A","N/A",IF(E182&lt;0,"No","Yes"))</f>
        <v>N/A</v>
      </c>
      <c r="G182" s="119">
        <v>86.578947368000001</v>
      </c>
      <c r="H182" s="116" t="str">
        <f t="shared" ref="H182:H185" si="70">IF($B182="N/A","N/A",IF(G182&lt;0,"No","Yes"))</f>
        <v>N/A</v>
      </c>
      <c r="I182" s="114" t="s">
        <v>217</v>
      </c>
      <c r="J182" s="114">
        <v>0.752</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87.308951965000006</v>
      </c>
      <c r="F183" s="116" t="str">
        <f t="shared" si="69"/>
        <v>N/A</v>
      </c>
      <c r="G183" s="119">
        <v>82.981115107999997</v>
      </c>
      <c r="H183" s="116" t="str">
        <f t="shared" si="70"/>
        <v>N/A</v>
      </c>
      <c r="I183" s="114" t="s">
        <v>217</v>
      </c>
      <c r="J183" s="114">
        <v>-4.96</v>
      </c>
      <c r="K183" s="120" t="s">
        <v>732</v>
      </c>
      <c r="L183" s="116" t="str">
        <f t="shared" si="71"/>
        <v>Yes</v>
      </c>
    </row>
    <row r="184" spans="1:12" ht="25" x14ac:dyDescent="0.25">
      <c r="A184" s="2" t="s">
        <v>1687</v>
      </c>
      <c r="B184" s="120" t="s">
        <v>217</v>
      </c>
      <c r="C184" s="119" t="s">
        <v>217</v>
      </c>
      <c r="D184" s="116" t="str">
        <f t="shared" si="68"/>
        <v>N/A</v>
      </c>
      <c r="E184" s="119">
        <v>76.979299902999998</v>
      </c>
      <c r="F184" s="116" t="str">
        <f t="shared" si="69"/>
        <v>N/A</v>
      </c>
      <c r="G184" s="119">
        <v>75.319997783999995</v>
      </c>
      <c r="H184" s="116" t="str">
        <f t="shared" si="70"/>
        <v>N/A</v>
      </c>
      <c r="I184" s="114" t="s">
        <v>217</v>
      </c>
      <c r="J184" s="114">
        <v>-2.16</v>
      </c>
      <c r="K184" s="120" t="s">
        <v>732</v>
      </c>
      <c r="L184" s="116" t="str">
        <f t="shared" si="71"/>
        <v>Yes</v>
      </c>
    </row>
    <row r="185" spans="1:12" ht="25" x14ac:dyDescent="0.25">
      <c r="A185" s="2" t="s">
        <v>1688</v>
      </c>
      <c r="B185" s="120" t="s">
        <v>217</v>
      </c>
      <c r="C185" s="119" t="s">
        <v>217</v>
      </c>
      <c r="D185" s="116" t="str">
        <f t="shared" si="68"/>
        <v>N/A</v>
      </c>
      <c r="E185" s="119">
        <v>78.157583575000004</v>
      </c>
      <c r="F185" s="116" t="str">
        <f t="shared" si="69"/>
        <v>N/A</v>
      </c>
      <c r="G185" s="119">
        <v>78.600109056999997</v>
      </c>
      <c r="H185" s="116" t="str">
        <f t="shared" si="70"/>
        <v>N/A</v>
      </c>
      <c r="I185" s="114" t="s">
        <v>217</v>
      </c>
      <c r="J185" s="114">
        <v>0.56620000000000004</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7.9898455516000002</v>
      </c>
      <c r="F186" s="112" t="str">
        <f t="shared" ref="F186:F213" si="73">IF($B186="N/A","N/A",IF(E186&gt;10,"No",IF(E186&lt;-10,"No","Yes")))</f>
        <v>N/A</v>
      </c>
      <c r="G186" s="119">
        <v>4.5708955223999999</v>
      </c>
      <c r="H186" s="112" t="str">
        <f t="shared" ref="H186:H213" si="74">IF($B186="N/A","N/A",IF(G186&gt;10,"No",IF(G186&lt;-10,"No","Yes")))</f>
        <v>N/A</v>
      </c>
      <c r="I186" s="114" t="s">
        <v>217</v>
      </c>
      <c r="J186" s="114">
        <v>-42.8</v>
      </c>
      <c r="K186" s="115" t="s">
        <v>732</v>
      </c>
      <c r="L186" s="116" t="str">
        <f t="shared" si="71"/>
        <v>No</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72.474468539</v>
      </c>
      <c r="F191" s="112" t="str">
        <f t="shared" si="73"/>
        <v>N/A</v>
      </c>
      <c r="G191" s="119">
        <v>71.677605276999998</v>
      </c>
      <c r="H191" s="112" t="str">
        <f t="shared" si="74"/>
        <v>N/A</v>
      </c>
      <c r="I191" s="114" t="s">
        <v>217</v>
      </c>
      <c r="J191" s="114">
        <v>-1.1000000000000001</v>
      </c>
      <c r="K191" s="115" t="s">
        <v>732</v>
      </c>
      <c r="L191" s="116" t="str">
        <f t="shared" si="71"/>
        <v>Yes</v>
      </c>
    </row>
    <row r="192" spans="1:12" ht="25" x14ac:dyDescent="0.25">
      <c r="A192" s="2" t="s">
        <v>1695</v>
      </c>
      <c r="B192" s="117" t="s">
        <v>217</v>
      </c>
      <c r="C192" s="119" t="s">
        <v>217</v>
      </c>
      <c r="D192" s="112" t="str">
        <f t="shared" si="72"/>
        <v>N/A</v>
      </c>
      <c r="E192" s="119">
        <v>0.11821018160000001</v>
      </c>
      <c r="F192" s="112" t="str">
        <f t="shared" si="73"/>
        <v>N/A</v>
      </c>
      <c r="G192" s="119">
        <v>1.5541711087000001</v>
      </c>
      <c r="H192" s="112" t="str">
        <f t="shared" si="74"/>
        <v>N/A</v>
      </c>
      <c r="I192" s="114" t="s">
        <v>217</v>
      </c>
      <c r="J192" s="114">
        <v>1215</v>
      </c>
      <c r="K192" s="115" t="s">
        <v>732</v>
      </c>
      <c r="L192" s="116" t="str">
        <f t="shared" si="71"/>
        <v>No</v>
      </c>
    </row>
    <row r="193" spans="1:12" ht="25" x14ac:dyDescent="0.25">
      <c r="A193" s="2" t="s">
        <v>1696</v>
      </c>
      <c r="B193" s="117" t="s">
        <v>217</v>
      </c>
      <c r="C193" s="119" t="s">
        <v>217</v>
      </c>
      <c r="D193" s="112" t="str">
        <f t="shared" si="72"/>
        <v>N/A</v>
      </c>
      <c r="E193" s="119">
        <v>2.0270139333000001</v>
      </c>
      <c r="F193" s="112" t="str">
        <f t="shared" si="73"/>
        <v>N/A</v>
      </c>
      <c r="G193" s="119">
        <v>8.1848014391999993</v>
      </c>
      <c r="H193" s="112" t="str">
        <f t="shared" si="74"/>
        <v>N/A</v>
      </c>
      <c r="I193" s="114" t="s">
        <v>217</v>
      </c>
      <c r="J193" s="114">
        <v>303.8</v>
      </c>
      <c r="K193" s="115" t="s">
        <v>732</v>
      </c>
      <c r="L193" s="116" t="str">
        <f t="shared" si="71"/>
        <v>No</v>
      </c>
    </row>
    <row r="194" spans="1:12" ht="25" x14ac:dyDescent="0.25">
      <c r="A194" s="2" t="s">
        <v>1697</v>
      </c>
      <c r="B194" s="117" t="s">
        <v>217</v>
      </c>
      <c r="C194" s="119" t="s">
        <v>217</v>
      </c>
      <c r="D194" s="112" t="str">
        <f t="shared" si="72"/>
        <v>N/A</v>
      </c>
      <c r="E194" s="119">
        <v>37.734240257000003</v>
      </c>
      <c r="F194" s="112" t="str">
        <f t="shared" si="73"/>
        <v>N/A</v>
      </c>
      <c r="G194" s="119">
        <v>27.330423774</v>
      </c>
      <c r="H194" s="112" t="str">
        <f t="shared" si="74"/>
        <v>N/A</v>
      </c>
      <c r="I194" s="114" t="s">
        <v>217</v>
      </c>
      <c r="J194" s="114">
        <v>-27.6</v>
      </c>
      <c r="K194" s="115" t="s">
        <v>732</v>
      </c>
      <c r="L194" s="116" t="str">
        <f t="shared" si="71"/>
        <v>Yes</v>
      </c>
    </row>
    <row r="195" spans="1:12" ht="25" x14ac:dyDescent="0.25">
      <c r="A195" s="2" t="s">
        <v>1698</v>
      </c>
      <c r="B195" s="117" t="s">
        <v>217</v>
      </c>
      <c r="C195" s="119" t="s">
        <v>217</v>
      </c>
      <c r="D195" s="112" t="str">
        <f t="shared" si="72"/>
        <v>N/A</v>
      </c>
      <c r="E195" s="119">
        <v>0.18991143930000001</v>
      </c>
      <c r="F195" s="112" t="str">
        <f t="shared" si="73"/>
        <v>N/A</v>
      </c>
      <c r="G195" s="119">
        <v>4.2610607676000001</v>
      </c>
      <c r="H195" s="112" t="str">
        <f t="shared" si="74"/>
        <v>N/A</v>
      </c>
      <c r="I195" s="114" t="s">
        <v>217</v>
      </c>
      <c r="J195" s="114">
        <v>2144</v>
      </c>
      <c r="K195" s="115" t="s">
        <v>732</v>
      </c>
      <c r="L195" s="116" t="str">
        <f t="shared" si="71"/>
        <v>No</v>
      </c>
    </row>
    <row r="196" spans="1:12" ht="25" x14ac:dyDescent="0.25">
      <c r="A196" s="2" t="s">
        <v>1699</v>
      </c>
      <c r="B196" s="117" t="s">
        <v>217</v>
      </c>
      <c r="C196" s="119" t="s">
        <v>217</v>
      </c>
      <c r="D196" s="112" t="str">
        <f t="shared" si="72"/>
        <v>N/A</v>
      </c>
      <c r="E196" s="119">
        <v>0.57361006140000004</v>
      </c>
      <c r="F196" s="112" t="str">
        <f t="shared" si="73"/>
        <v>N/A</v>
      </c>
      <c r="G196" s="119">
        <v>0.37313432839999999</v>
      </c>
      <c r="H196" s="112" t="str">
        <f t="shared" si="74"/>
        <v>N/A</v>
      </c>
      <c r="I196" s="114" t="s">
        <v>217</v>
      </c>
      <c r="J196" s="114">
        <v>-34.9</v>
      </c>
      <c r="K196" s="115" t="s">
        <v>732</v>
      </c>
      <c r="L196" s="116" t="str">
        <f t="shared" si="71"/>
        <v>No</v>
      </c>
    </row>
    <row r="197" spans="1:12" ht="25" x14ac:dyDescent="0.25">
      <c r="A197" s="2" t="s">
        <v>1700</v>
      </c>
      <c r="B197" s="117" t="s">
        <v>217</v>
      </c>
      <c r="C197" s="119" t="s">
        <v>217</v>
      </c>
      <c r="D197" s="112" t="str">
        <f t="shared" si="72"/>
        <v>N/A</v>
      </c>
      <c r="E197" s="119">
        <v>55.512276417999999</v>
      </c>
      <c r="F197" s="112" t="str">
        <f t="shared" si="73"/>
        <v>N/A</v>
      </c>
      <c r="G197" s="119">
        <v>45.714785448000001</v>
      </c>
      <c r="H197" s="112" t="str">
        <f t="shared" si="74"/>
        <v>N/A</v>
      </c>
      <c r="I197" s="114" t="s">
        <v>217</v>
      </c>
      <c r="J197" s="114">
        <v>-17.600000000000001</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0.87591806679999995</v>
      </c>
      <c r="F199" s="112" t="str">
        <f t="shared" si="73"/>
        <v>N/A</v>
      </c>
      <c r="G199" s="119">
        <v>1.0411114072000001</v>
      </c>
      <c r="H199" s="112" t="str">
        <f t="shared" si="74"/>
        <v>N/A</v>
      </c>
      <c r="I199" s="114" t="s">
        <v>217</v>
      </c>
      <c r="J199" s="114">
        <v>18.86</v>
      </c>
      <c r="K199" s="115" t="s">
        <v>732</v>
      </c>
      <c r="L199" s="116" t="str">
        <f t="shared" si="71"/>
        <v>Yes</v>
      </c>
    </row>
    <row r="200" spans="1:12" ht="25" x14ac:dyDescent="0.25">
      <c r="A200" s="2" t="s">
        <v>1703</v>
      </c>
      <c r="B200" s="117" t="s">
        <v>217</v>
      </c>
      <c r="C200" s="119" t="s">
        <v>217</v>
      </c>
      <c r="D200" s="112" t="str">
        <f t="shared" si="72"/>
        <v>N/A</v>
      </c>
      <c r="E200" s="119">
        <v>13.479836444</v>
      </c>
      <c r="F200" s="112" t="str">
        <f t="shared" si="73"/>
        <v>N/A</v>
      </c>
      <c r="G200" s="119">
        <v>6.0809235074999997</v>
      </c>
      <c r="H200" s="112" t="str">
        <f t="shared" si="74"/>
        <v>N/A</v>
      </c>
      <c r="I200" s="114" t="s">
        <v>217</v>
      </c>
      <c r="J200" s="114">
        <v>-54.9</v>
      </c>
      <c r="K200" s="115" t="s">
        <v>732</v>
      </c>
      <c r="L200" s="116" t="str">
        <f t="shared" si="71"/>
        <v>No</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0.84297424570000001</v>
      </c>
      <c r="F204" s="112" t="str">
        <f t="shared" si="73"/>
        <v>N/A</v>
      </c>
      <c r="G204" s="119">
        <v>0.94866071429999999</v>
      </c>
      <c r="H204" s="112" t="str">
        <f t="shared" si="74"/>
        <v>N/A</v>
      </c>
      <c r="I204" s="114" t="s">
        <v>217</v>
      </c>
      <c r="J204" s="114">
        <v>12.54</v>
      </c>
      <c r="K204" s="115" t="s">
        <v>732</v>
      </c>
      <c r="L204" s="116" t="str">
        <f t="shared" si="71"/>
        <v>Yes</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0.42245605879999998</v>
      </c>
      <c r="F206" s="112" t="str">
        <f t="shared" si="73"/>
        <v>N/A</v>
      </c>
      <c r="G206" s="119">
        <v>0.78874600210000001</v>
      </c>
      <c r="H206" s="112" t="str">
        <f t="shared" si="74"/>
        <v>N/A</v>
      </c>
      <c r="I206" s="114" t="s">
        <v>217</v>
      </c>
      <c r="J206" s="114">
        <v>86.7</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4.1644456000000003E-3</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20.223630408999998</v>
      </c>
      <c r="F208" s="112" t="str">
        <f t="shared" si="73"/>
        <v>N/A</v>
      </c>
      <c r="G208" s="119">
        <v>16.168876599000001</v>
      </c>
      <c r="H208" s="112" t="str">
        <f t="shared" si="74"/>
        <v>N/A</v>
      </c>
      <c r="I208" s="114" t="s">
        <v>217</v>
      </c>
      <c r="J208" s="114">
        <v>-20</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5.5035559948000001</v>
      </c>
      <c r="F210" s="112" t="str">
        <f t="shared" si="73"/>
        <v>N/A</v>
      </c>
      <c r="G210" s="119">
        <v>2.3154317697</v>
      </c>
      <c r="H210" s="112" t="str">
        <f t="shared" si="74"/>
        <v>N/A</v>
      </c>
      <c r="I210" s="114" t="s">
        <v>217</v>
      </c>
      <c r="J210" s="114">
        <v>-57.9</v>
      </c>
      <c r="K210" s="115" t="s">
        <v>732</v>
      </c>
      <c r="L210" s="116" t="str">
        <f t="shared" si="71"/>
        <v>No</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1.7057569295999999</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0.49028157280000001</v>
      </c>
      <c r="F213" s="112" t="str">
        <f t="shared" si="73"/>
        <v>N/A</v>
      </c>
      <c r="G213" s="119">
        <v>0.25986140720000001</v>
      </c>
      <c r="H213" s="112" t="str">
        <f t="shared" si="74"/>
        <v>N/A</v>
      </c>
      <c r="I213" s="114" t="s">
        <v>217</v>
      </c>
      <c r="J213" s="114">
        <v>-47</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177548</v>
      </c>
      <c r="D6" s="11" t="str">
        <f t="shared" ref="D6:D39" si="0">IF($B6="N/A","N/A",IF(C6&gt;10,"No",IF(C6&lt;-10,"No","Yes")))</f>
        <v>N/A</v>
      </c>
      <c r="E6" s="1">
        <v>183128</v>
      </c>
      <c r="F6" s="11" t="str">
        <f t="shared" ref="F6:F39" si="1">IF($B6="N/A","N/A",IF(E6&gt;10,"No",IF(E6&lt;-10,"No","Yes")))</f>
        <v>N/A</v>
      </c>
      <c r="G6" s="1">
        <v>129491</v>
      </c>
      <c r="H6" s="11" t="str">
        <f t="shared" ref="H6:H39" si="2">IF($B6="N/A","N/A",IF(G6&gt;10,"No",IF(G6&lt;-10,"No","Yes")))</f>
        <v>N/A</v>
      </c>
      <c r="I6" s="12">
        <v>3.1429999999999998</v>
      </c>
      <c r="J6" s="12">
        <v>-29.3</v>
      </c>
      <c r="K6" s="41" t="s">
        <v>732</v>
      </c>
      <c r="L6" s="9" t="str">
        <f t="shared" ref="L6:L39" si="3">IF(J6="Div by 0", "N/A", IF(K6="N/A","N/A", IF(J6&gt;VALUE(MID(K6,1,2)), "No", IF(J6&lt;-1*VALUE(MID(K6,1,2)), "No", "Yes"))))</f>
        <v>Yes</v>
      </c>
    </row>
    <row r="7" spans="1:12" x14ac:dyDescent="0.25">
      <c r="A7" s="16" t="s">
        <v>4</v>
      </c>
      <c r="B7" s="33" t="s">
        <v>217</v>
      </c>
      <c r="C7" s="34">
        <v>157950</v>
      </c>
      <c r="D7" s="11" t="str">
        <f t="shared" si="0"/>
        <v>N/A</v>
      </c>
      <c r="E7" s="34">
        <v>163753</v>
      </c>
      <c r="F7" s="11" t="str">
        <f t="shared" si="1"/>
        <v>N/A</v>
      </c>
      <c r="G7" s="34">
        <v>112768</v>
      </c>
      <c r="H7" s="11" t="str">
        <f t="shared" si="2"/>
        <v>N/A</v>
      </c>
      <c r="I7" s="12">
        <v>3.6739999999999999</v>
      </c>
      <c r="J7" s="12">
        <v>-31.1</v>
      </c>
      <c r="K7" s="41" t="s">
        <v>732</v>
      </c>
      <c r="L7" s="9" t="str">
        <f t="shared" si="3"/>
        <v>No</v>
      </c>
    </row>
    <row r="8" spans="1:12" x14ac:dyDescent="0.25">
      <c r="A8" s="16" t="s">
        <v>363</v>
      </c>
      <c r="B8" s="33" t="s">
        <v>217</v>
      </c>
      <c r="C8" s="34" t="s">
        <v>217</v>
      </c>
      <c r="D8" s="11" t="str">
        <f>IF($B8="N/A","N/A",IF(C8&gt;10,"No",IF(C8&lt;-10,"No","Yes")))</f>
        <v>N/A</v>
      </c>
      <c r="E8" s="34" t="s">
        <v>217</v>
      </c>
      <c r="F8" s="11" t="str">
        <f t="shared" si="1"/>
        <v>N/A</v>
      </c>
      <c r="G8" s="8">
        <v>87.085588959999995</v>
      </c>
      <c r="H8" s="11" t="str">
        <f t="shared" si="2"/>
        <v>N/A</v>
      </c>
      <c r="I8" s="12" t="s">
        <v>217</v>
      </c>
      <c r="J8" s="12" t="s">
        <v>217</v>
      </c>
      <c r="K8" s="41" t="s">
        <v>732</v>
      </c>
      <c r="L8" s="9" t="str">
        <f t="shared" si="3"/>
        <v>No</v>
      </c>
    </row>
    <row r="9" spans="1:12" x14ac:dyDescent="0.25">
      <c r="A9" s="16" t="s">
        <v>83</v>
      </c>
      <c r="B9" s="33" t="s">
        <v>217</v>
      </c>
      <c r="C9" s="34">
        <v>133363.23000000001</v>
      </c>
      <c r="D9" s="11" t="str">
        <f t="shared" si="0"/>
        <v>N/A</v>
      </c>
      <c r="E9" s="34">
        <v>139570.99</v>
      </c>
      <c r="F9" s="11" t="str">
        <f t="shared" si="1"/>
        <v>N/A</v>
      </c>
      <c r="G9" s="34">
        <v>91754.45</v>
      </c>
      <c r="H9" s="11" t="str">
        <f t="shared" si="2"/>
        <v>N/A</v>
      </c>
      <c r="I9" s="12">
        <v>4.6550000000000002</v>
      </c>
      <c r="J9" s="12">
        <v>-34.299999999999997</v>
      </c>
      <c r="K9" s="41" t="s">
        <v>732</v>
      </c>
      <c r="L9" s="9" t="str">
        <f t="shared" si="3"/>
        <v>No</v>
      </c>
    </row>
    <row r="10" spans="1:12" x14ac:dyDescent="0.25">
      <c r="A10" s="16" t="s">
        <v>100</v>
      </c>
      <c r="B10" s="33" t="s">
        <v>217</v>
      </c>
      <c r="C10" s="34">
        <v>1024</v>
      </c>
      <c r="D10" s="11" t="str">
        <f t="shared" si="0"/>
        <v>N/A</v>
      </c>
      <c r="E10" s="34">
        <v>999</v>
      </c>
      <c r="F10" s="11" t="str">
        <f t="shared" si="1"/>
        <v>N/A</v>
      </c>
      <c r="G10" s="34">
        <v>646</v>
      </c>
      <c r="H10" s="11" t="str">
        <f t="shared" si="2"/>
        <v>N/A</v>
      </c>
      <c r="I10" s="12">
        <v>-2.44</v>
      </c>
      <c r="J10" s="12">
        <v>-35.299999999999997</v>
      </c>
      <c r="K10" s="41" t="s">
        <v>732</v>
      </c>
      <c r="L10" s="9" t="str">
        <f t="shared" si="3"/>
        <v>No</v>
      </c>
    </row>
    <row r="11" spans="1:12" x14ac:dyDescent="0.25">
      <c r="A11" s="16" t="s">
        <v>983</v>
      </c>
      <c r="B11" s="33" t="s">
        <v>217</v>
      </c>
      <c r="C11" s="34">
        <v>822</v>
      </c>
      <c r="D11" s="11" t="str">
        <f t="shared" si="0"/>
        <v>N/A</v>
      </c>
      <c r="E11" s="34">
        <v>817</v>
      </c>
      <c r="F11" s="11" t="str">
        <f t="shared" si="1"/>
        <v>N/A</v>
      </c>
      <c r="G11" s="34">
        <v>489</v>
      </c>
      <c r="H11" s="11" t="str">
        <f t="shared" si="2"/>
        <v>N/A</v>
      </c>
      <c r="I11" s="12">
        <v>-0.60799999999999998</v>
      </c>
      <c r="J11" s="12">
        <v>-40.1</v>
      </c>
      <c r="K11" s="41" t="s">
        <v>732</v>
      </c>
      <c r="L11" s="9" t="str">
        <f t="shared" si="3"/>
        <v>No</v>
      </c>
    </row>
    <row r="12" spans="1:12" x14ac:dyDescent="0.25">
      <c r="A12" s="16" t="s">
        <v>984</v>
      </c>
      <c r="B12" s="33" t="s">
        <v>217</v>
      </c>
      <c r="C12" s="34">
        <v>103</v>
      </c>
      <c r="D12" s="11" t="str">
        <f t="shared" si="0"/>
        <v>N/A</v>
      </c>
      <c r="E12" s="34">
        <v>89</v>
      </c>
      <c r="F12" s="11" t="str">
        <f t="shared" si="1"/>
        <v>N/A</v>
      </c>
      <c r="G12" s="34">
        <v>85</v>
      </c>
      <c r="H12" s="11" t="str">
        <f t="shared" si="2"/>
        <v>N/A</v>
      </c>
      <c r="I12" s="12">
        <v>-13.6</v>
      </c>
      <c r="J12" s="12">
        <v>-4.49</v>
      </c>
      <c r="K12" s="41" t="s">
        <v>732</v>
      </c>
      <c r="L12" s="9" t="str">
        <f t="shared" si="3"/>
        <v>Yes</v>
      </c>
    </row>
    <row r="13" spans="1:12" x14ac:dyDescent="0.25">
      <c r="A13" s="16" t="s">
        <v>985</v>
      </c>
      <c r="B13" s="33" t="s">
        <v>217</v>
      </c>
      <c r="C13" s="34">
        <v>98</v>
      </c>
      <c r="D13" s="11" t="str">
        <f t="shared" si="0"/>
        <v>N/A</v>
      </c>
      <c r="E13" s="34">
        <v>93</v>
      </c>
      <c r="F13" s="11" t="str">
        <f t="shared" si="1"/>
        <v>N/A</v>
      </c>
      <c r="G13" s="34">
        <v>72</v>
      </c>
      <c r="H13" s="11" t="str">
        <f t="shared" si="2"/>
        <v>N/A</v>
      </c>
      <c r="I13" s="12">
        <v>-5.0999999999999996</v>
      </c>
      <c r="J13" s="12">
        <v>-22.6</v>
      </c>
      <c r="K13" s="41" t="s">
        <v>732</v>
      </c>
      <c r="L13" s="9" t="str">
        <f t="shared" si="3"/>
        <v>Yes</v>
      </c>
    </row>
    <row r="14" spans="1:12" x14ac:dyDescent="0.25">
      <c r="A14" s="16" t="s">
        <v>986</v>
      </c>
      <c r="B14" s="33" t="s">
        <v>217</v>
      </c>
      <c r="C14" s="34">
        <v>11</v>
      </c>
      <c r="D14" s="11" t="str">
        <f t="shared" si="0"/>
        <v>N/A</v>
      </c>
      <c r="E14" s="34">
        <v>0</v>
      </c>
      <c r="F14" s="11" t="str">
        <f t="shared" si="1"/>
        <v>N/A</v>
      </c>
      <c r="G14" s="34">
        <v>0</v>
      </c>
      <c r="H14" s="11" t="str">
        <f t="shared" si="2"/>
        <v>N/A</v>
      </c>
      <c r="I14" s="12">
        <v>-100</v>
      </c>
      <c r="J14" s="12" t="s">
        <v>1742</v>
      </c>
      <c r="K14" s="41" t="s">
        <v>732</v>
      </c>
      <c r="L14" s="9" t="str">
        <f t="shared" si="3"/>
        <v>N/A</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13517</v>
      </c>
      <c r="D16" s="11" t="str">
        <f t="shared" si="0"/>
        <v>N/A</v>
      </c>
      <c r="E16" s="34">
        <v>14429</v>
      </c>
      <c r="F16" s="11" t="str">
        <f t="shared" si="1"/>
        <v>N/A</v>
      </c>
      <c r="G16" s="34">
        <v>10639</v>
      </c>
      <c r="H16" s="11" t="str">
        <f t="shared" si="2"/>
        <v>N/A</v>
      </c>
      <c r="I16" s="12">
        <v>6.7469999999999999</v>
      </c>
      <c r="J16" s="12">
        <v>-26.3</v>
      </c>
      <c r="K16" s="41" t="s">
        <v>732</v>
      </c>
      <c r="L16" s="9" t="str">
        <f t="shared" si="3"/>
        <v>Yes</v>
      </c>
    </row>
    <row r="17" spans="1:12" x14ac:dyDescent="0.25">
      <c r="A17" s="4" t="s">
        <v>988</v>
      </c>
      <c r="B17" s="33" t="s">
        <v>217</v>
      </c>
      <c r="C17" s="34">
        <v>10773</v>
      </c>
      <c r="D17" s="11" t="str">
        <f t="shared" si="0"/>
        <v>N/A</v>
      </c>
      <c r="E17" s="34">
        <v>11274</v>
      </c>
      <c r="F17" s="11" t="str">
        <f t="shared" si="1"/>
        <v>N/A</v>
      </c>
      <c r="G17" s="34">
        <v>7879</v>
      </c>
      <c r="H17" s="11" t="str">
        <f t="shared" si="2"/>
        <v>N/A</v>
      </c>
      <c r="I17" s="12">
        <v>4.6509999999999998</v>
      </c>
      <c r="J17" s="12">
        <v>-30.1</v>
      </c>
      <c r="K17" s="41" t="s">
        <v>732</v>
      </c>
      <c r="L17" s="9" t="str">
        <f t="shared" si="3"/>
        <v>No</v>
      </c>
    </row>
    <row r="18" spans="1:12" x14ac:dyDescent="0.25">
      <c r="A18" s="4" t="s">
        <v>989</v>
      </c>
      <c r="B18" s="33" t="s">
        <v>217</v>
      </c>
      <c r="C18" s="34">
        <v>432</v>
      </c>
      <c r="D18" s="11" t="str">
        <f t="shared" si="0"/>
        <v>N/A</v>
      </c>
      <c r="E18" s="34">
        <v>510</v>
      </c>
      <c r="F18" s="11" t="str">
        <f t="shared" si="1"/>
        <v>N/A</v>
      </c>
      <c r="G18" s="34">
        <v>562</v>
      </c>
      <c r="H18" s="11" t="str">
        <f t="shared" si="2"/>
        <v>N/A</v>
      </c>
      <c r="I18" s="12">
        <v>18.059999999999999</v>
      </c>
      <c r="J18" s="12">
        <v>10.199999999999999</v>
      </c>
      <c r="K18" s="41" t="s">
        <v>732</v>
      </c>
      <c r="L18" s="9" t="str">
        <f t="shared" si="3"/>
        <v>Yes</v>
      </c>
    </row>
    <row r="19" spans="1:12" x14ac:dyDescent="0.25">
      <c r="A19" s="4" t="s">
        <v>990</v>
      </c>
      <c r="B19" s="33" t="s">
        <v>217</v>
      </c>
      <c r="C19" s="34">
        <v>2210</v>
      </c>
      <c r="D19" s="11" t="str">
        <f t="shared" si="0"/>
        <v>N/A</v>
      </c>
      <c r="E19" s="34">
        <v>2548</v>
      </c>
      <c r="F19" s="11" t="str">
        <f t="shared" si="1"/>
        <v>N/A</v>
      </c>
      <c r="G19" s="34">
        <v>2104</v>
      </c>
      <c r="H19" s="11" t="str">
        <f t="shared" si="2"/>
        <v>N/A</v>
      </c>
      <c r="I19" s="12">
        <v>15.29</v>
      </c>
      <c r="J19" s="12">
        <v>-17.399999999999999</v>
      </c>
      <c r="K19" s="41" t="s">
        <v>732</v>
      </c>
      <c r="L19" s="9" t="str">
        <f t="shared" si="3"/>
        <v>Yes</v>
      </c>
    </row>
    <row r="20" spans="1:12" x14ac:dyDescent="0.25">
      <c r="A20" s="4" t="s">
        <v>991</v>
      </c>
      <c r="B20" s="33" t="s">
        <v>217</v>
      </c>
      <c r="C20" s="34">
        <v>102</v>
      </c>
      <c r="D20" s="11" t="str">
        <f t="shared" si="0"/>
        <v>N/A</v>
      </c>
      <c r="E20" s="34">
        <v>97</v>
      </c>
      <c r="F20" s="11" t="str">
        <f t="shared" si="1"/>
        <v>N/A</v>
      </c>
      <c r="G20" s="34">
        <v>94</v>
      </c>
      <c r="H20" s="11" t="str">
        <f t="shared" si="2"/>
        <v>N/A</v>
      </c>
      <c r="I20" s="12">
        <v>-4.9000000000000004</v>
      </c>
      <c r="J20" s="12">
        <v>-3.09</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128816</v>
      </c>
      <c r="D22" s="11" t="str">
        <f t="shared" si="0"/>
        <v>N/A</v>
      </c>
      <c r="E22" s="34">
        <v>132835</v>
      </c>
      <c r="F22" s="11" t="str">
        <f t="shared" si="1"/>
        <v>N/A</v>
      </c>
      <c r="G22" s="34">
        <v>92309</v>
      </c>
      <c r="H22" s="11" t="str">
        <f t="shared" si="2"/>
        <v>N/A</v>
      </c>
      <c r="I22" s="12">
        <v>3.12</v>
      </c>
      <c r="J22" s="12">
        <v>-30.5</v>
      </c>
      <c r="K22" s="41" t="s">
        <v>732</v>
      </c>
      <c r="L22" s="9" t="str">
        <f t="shared" si="3"/>
        <v>No</v>
      </c>
    </row>
    <row r="23" spans="1:12" x14ac:dyDescent="0.25">
      <c r="A23" s="4" t="s">
        <v>993</v>
      </c>
      <c r="B23" s="33" t="s">
        <v>217</v>
      </c>
      <c r="C23" s="34">
        <v>12081</v>
      </c>
      <c r="D23" s="11" t="str">
        <f t="shared" si="0"/>
        <v>N/A</v>
      </c>
      <c r="E23" s="34">
        <v>13042</v>
      </c>
      <c r="F23" s="11" t="str">
        <f t="shared" si="1"/>
        <v>N/A</v>
      </c>
      <c r="G23" s="34">
        <v>7515</v>
      </c>
      <c r="H23" s="11" t="str">
        <f t="shared" si="2"/>
        <v>N/A</v>
      </c>
      <c r="I23" s="12">
        <v>7.9550000000000001</v>
      </c>
      <c r="J23" s="12">
        <v>-42.4</v>
      </c>
      <c r="K23" s="41" t="s">
        <v>732</v>
      </c>
      <c r="L23" s="9" t="str">
        <f t="shared" si="3"/>
        <v>No</v>
      </c>
    </row>
    <row r="24" spans="1:12" x14ac:dyDescent="0.25">
      <c r="A24" s="4" t="s">
        <v>994</v>
      </c>
      <c r="B24" s="33" t="s">
        <v>217</v>
      </c>
      <c r="C24" s="34">
        <v>43</v>
      </c>
      <c r="D24" s="11" t="str">
        <f t="shared" si="0"/>
        <v>N/A</v>
      </c>
      <c r="E24" s="34">
        <v>48</v>
      </c>
      <c r="F24" s="11" t="str">
        <f t="shared" si="1"/>
        <v>N/A</v>
      </c>
      <c r="G24" s="34">
        <v>47</v>
      </c>
      <c r="H24" s="11" t="str">
        <f t="shared" si="2"/>
        <v>N/A</v>
      </c>
      <c r="I24" s="12">
        <v>11.63</v>
      </c>
      <c r="J24" s="12">
        <v>-2.08</v>
      </c>
      <c r="K24" s="41" t="s">
        <v>732</v>
      </c>
      <c r="L24" s="9" t="str">
        <f t="shared" si="3"/>
        <v>Yes</v>
      </c>
    </row>
    <row r="25" spans="1:12" x14ac:dyDescent="0.25">
      <c r="A25" s="4" t="s">
        <v>995</v>
      </c>
      <c r="B25" s="33" t="s">
        <v>217</v>
      </c>
      <c r="C25" s="34">
        <v>420</v>
      </c>
      <c r="D25" s="11" t="str">
        <f t="shared" si="0"/>
        <v>N/A</v>
      </c>
      <c r="E25" s="34">
        <v>369</v>
      </c>
      <c r="F25" s="11" t="str">
        <f t="shared" si="1"/>
        <v>N/A</v>
      </c>
      <c r="G25" s="34">
        <v>492</v>
      </c>
      <c r="H25" s="11" t="str">
        <f t="shared" si="2"/>
        <v>N/A</v>
      </c>
      <c r="I25" s="12">
        <v>-12.1</v>
      </c>
      <c r="J25" s="12">
        <v>33.33</v>
      </c>
      <c r="K25" s="41" t="s">
        <v>732</v>
      </c>
      <c r="L25" s="9" t="str">
        <f t="shared" si="3"/>
        <v>No</v>
      </c>
    </row>
    <row r="26" spans="1:12" x14ac:dyDescent="0.25">
      <c r="A26" s="4" t="s">
        <v>996</v>
      </c>
      <c r="B26" s="33" t="s">
        <v>217</v>
      </c>
      <c r="C26" s="34">
        <v>103715</v>
      </c>
      <c r="D26" s="11" t="str">
        <f t="shared" si="0"/>
        <v>N/A</v>
      </c>
      <c r="E26" s="34">
        <v>100500</v>
      </c>
      <c r="F26" s="11" t="str">
        <f t="shared" si="1"/>
        <v>N/A</v>
      </c>
      <c r="G26" s="34">
        <v>70184</v>
      </c>
      <c r="H26" s="11" t="str">
        <f t="shared" si="2"/>
        <v>N/A</v>
      </c>
      <c r="I26" s="12">
        <v>-3.1</v>
      </c>
      <c r="J26" s="12">
        <v>-30.2</v>
      </c>
      <c r="K26" s="41" t="s">
        <v>732</v>
      </c>
      <c r="L26" s="9" t="str">
        <f t="shared" si="3"/>
        <v>No</v>
      </c>
    </row>
    <row r="27" spans="1:12" x14ac:dyDescent="0.25">
      <c r="A27" s="4" t="s">
        <v>997</v>
      </c>
      <c r="B27" s="33" t="s">
        <v>217</v>
      </c>
      <c r="C27" s="34">
        <v>960</v>
      </c>
      <c r="D27" s="11" t="str">
        <f t="shared" si="0"/>
        <v>N/A</v>
      </c>
      <c r="E27" s="34">
        <v>7670</v>
      </c>
      <c r="F27" s="11" t="str">
        <f t="shared" si="1"/>
        <v>N/A</v>
      </c>
      <c r="G27" s="34">
        <v>5602</v>
      </c>
      <c r="H27" s="11" t="str">
        <f t="shared" si="2"/>
        <v>N/A</v>
      </c>
      <c r="I27" s="12">
        <v>699</v>
      </c>
      <c r="J27" s="12">
        <v>-27</v>
      </c>
      <c r="K27" s="41" t="s">
        <v>732</v>
      </c>
      <c r="L27" s="9" t="str">
        <f t="shared" si="3"/>
        <v>Yes</v>
      </c>
    </row>
    <row r="28" spans="1:12" x14ac:dyDescent="0.25">
      <c r="A28" s="48" t="s">
        <v>998</v>
      </c>
      <c r="B28" s="33" t="s">
        <v>217</v>
      </c>
      <c r="C28" s="34">
        <v>11597</v>
      </c>
      <c r="D28" s="11" t="str">
        <f t="shared" si="0"/>
        <v>N/A</v>
      </c>
      <c r="E28" s="34">
        <v>11206</v>
      </c>
      <c r="F28" s="11" t="str">
        <f t="shared" si="1"/>
        <v>N/A</v>
      </c>
      <c r="G28" s="34">
        <v>8469</v>
      </c>
      <c r="H28" s="11" t="str">
        <f t="shared" si="2"/>
        <v>N/A</v>
      </c>
      <c r="I28" s="12">
        <v>-3.37</v>
      </c>
      <c r="J28" s="12">
        <v>-24.4</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34191</v>
      </c>
      <c r="D30" s="11" t="str">
        <f t="shared" si="0"/>
        <v>N/A</v>
      </c>
      <c r="E30" s="34">
        <v>34865</v>
      </c>
      <c r="F30" s="11" t="str">
        <f t="shared" si="1"/>
        <v>N/A</v>
      </c>
      <c r="G30" s="34">
        <v>25897</v>
      </c>
      <c r="H30" s="11" t="str">
        <f t="shared" si="2"/>
        <v>N/A</v>
      </c>
      <c r="I30" s="12">
        <v>1.9710000000000001</v>
      </c>
      <c r="J30" s="12">
        <v>-25.7</v>
      </c>
      <c r="K30" s="41" t="s">
        <v>732</v>
      </c>
      <c r="L30" s="9" t="str">
        <f t="shared" si="3"/>
        <v>Yes</v>
      </c>
    </row>
    <row r="31" spans="1:12" x14ac:dyDescent="0.25">
      <c r="A31" s="42" t="s">
        <v>1000</v>
      </c>
      <c r="B31" s="33" t="s">
        <v>217</v>
      </c>
      <c r="C31" s="34">
        <v>6033</v>
      </c>
      <c r="D31" s="11" t="str">
        <f t="shared" si="0"/>
        <v>N/A</v>
      </c>
      <c r="E31" s="34">
        <v>6427</v>
      </c>
      <c r="F31" s="11" t="str">
        <f t="shared" si="1"/>
        <v>N/A</v>
      </c>
      <c r="G31" s="34">
        <v>3413</v>
      </c>
      <c r="H31" s="11" t="str">
        <f t="shared" si="2"/>
        <v>N/A</v>
      </c>
      <c r="I31" s="12">
        <v>6.5309999999999997</v>
      </c>
      <c r="J31" s="12">
        <v>-46.9</v>
      </c>
      <c r="K31" s="41" t="s">
        <v>732</v>
      </c>
      <c r="L31" s="9" t="str">
        <f t="shared" si="3"/>
        <v>No</v>
      </c>
    </row>
    <row r="32" spans="1:12" x14ac:dyDescent="0.25">
      <c r="A32" s="42" t="s">
        <v>1001</v>
      </c>
      <c r="B32" s="33" t="s">
        <v>217</v>
      </c>
      <c r="C32" s="34">
        <v>0</v>
      </c>
      <c r="D32" s="11" t="str">
        <f t="shared" si="0"/>
        <v>N/A</v>
      </c>
      <c r="E32" s="34">
        <v>11</v>
      </c>
      <c r="F32" s="11" t="str">
        <f t="shared" si="1"/>
        <v>N/A</v>
      </c>
      <c r="G32" s="34">
        <v>0</v>
      </c>
      <c r="H32" s="11" t="str">
        <f t="shared" si="2"/>
        <v>N/A</v>
      </c>
      <c r="I32" s="12" t="s">
        <v>1742</v>
      </c>
      <c r="J32" s="12">
        <v>-100</v>
      </c>
      <c r="K32" s="41" t="s">
        <v>732</v>
      </c>
      <c r="L32" s="9" t="str">
        <f t="shared" si="3"/>
        <v>No</v>
      </c>
    </row>
    <row r="33" spans="1:12" x14ac:dyDescent="0.25">
      <c r="A33" s="42" t="s">
        <v>1002</v>
      </c>
      <c r="B33" s="33" t="s">
        <v>217</v>
      </c>
      <c r="C33" s="34">
        <v>10362</v>
      </c>
      <c r="D33" s="11" t="str">
        <f t="shared" si="0"/>
        <v>N/A</v>
      </c>
      <c r="E33" s="34">
        <v>12250</v>
      </c>
      <c r="F33" s="11" t="str">
        <f t="shared" si="1"/>
        <v>N/A</v>
      </c>
      <c r="G33" s="34">
        <v>15462</v>
      </c>
      <c r="H33" s="11" t="str">
        <f t="shared" si="2"/>
        <v>N/A</v>
      </c>
      <c r="I33" s="12">
        <v>18.22</v>
      </c>
      <c r="J33" s="12">
        <v>26.22</v>
      </c>
      <c r="K33" s="41" t="s">
        <v>732</v>
      </c>
      <c r="L33" s="9" t="str">
        <f t="shared" si="3"/>
        <v>Yes</v>
      </c>
    </row>
    <row r="34" spans="1:12" x14ac:dyDescent="0.25">
      <c r="A34" s="42" t="s">
        <v>1003</v>
      </c>
      <c r="B34" s="33" t="s">
        <v>217</v>
      </c>
      <c r="C34" s="34">
        <v>9336</v>
      </c>
      <c r="D34" s="11" t="str">
        <f t="shared" si="0"/>
        <v>N/A</v>
      </c>
      <c r="E34" s="34">
        <v>9001</v>
      </c>
      <c r="F34" s="11" t="str">
        <f t="shared" si="1"/>
        <v>N/A</v>
      </c>
      <c r="G34" s="34">
        <v>1712</v>
      </c>
      <c r="H34" s="11" t="str">
        <f t="shared" si="2"/>
        <v>N/A</v>
      </c>
      <c r="I34" s="12">
        <v>-3.59</v>
      </c>
      <c r="J34" s="12">
        <v>-81</v>
      </c>
      <c r="K34" s="41" t="s">
        <v>732</v>
      </c>
      <c r="L34" s="9" t="str">
        <f t="shared" si="3"/>
        <v>No</v>
      </c>
    </row>
    <row r="35" spans="1:12" x14ac:dyDescent="0.25">
      <c r="A35" s="42" t="s">
        <v>1004</v>
      </c>
      <c r="B35" s="33" t="s">
        <v>217</v>
      </c>
      <c r="C35" s="34">
        <v>8460</v>
      </c>
      <c r="D35" s="11" t="str">
        <f t="shared" si="0"/>
        <v>N/A</v>
      </c>
      <c r="E35" s="34">
        <v>7184</v>
      </c>
      <c r="F35" s="11" t="str">
        <f t="shared" si="1"/>
        <v>N/A</v>
      </c>
      <c r="G35" s="34">
        <v>5310</v>
      </c>
      <c r="H35" s="11" t="str">
        <f t="shared" si="2"/>
        <v>N/A</v>
      </c>
      <c r="I35" s="12">
        <v>-15.1</v>
      </c>
      <c r="J35" s="12">
        <v>-26.1</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153</v>
      </c>
      <c r="D37" s="11" t="str">
        <f t="shared" si="0"/>
        <v>N/A</v>
      </c>
      <c r="E37" s="34">
        <v>116</v>
      </c>
      <c r="F37" s="11" t="str">
        <f t="shared" si="1"/>
        <v>N/A</v>
      </c>
      <c r="G37" s="34">
        <v>118</v>
      </c>
      <c r="H37" s="11" t="str">
        <f t="shared" si="2"/>
        <v>N/A</v>
      </c>
      <c r="I37" s="12">
        <v>-24.2</v>
      </c>
      <c r="J37" s="12">
        <v>1.724</v>
      </c>
      <c r="K37" s="41" t="s">
        <v>732</v>
      </c>
      <c r="L37" s="9" t="str">
        <f t="shared" si="3"/>
        <v>Yes</v>
      </c>
    </row>
    <row r="38" spans="1:12" x14ac:dyDescent="0.25">
      <c r="A38" s="42" t="s">
        <v>84</v>
      </c>
      <c r="B38" s="33" t="s">
        <v>217</v>
      </c>
      <c r="C38" s="43">
        <v>740831170</v>
      </c>
      <c r="D38" s="11" t="str">
        <f t="shared" si="0"/>
        <v>N/A</v>
      </c>
      <c r="E38" s="43">
        <v>767574915</v>
      </c>
      <c r="F38" s="11" t="str">
        <f t="shared" si="1"/>
        <v>N/A</v>
      </c>
      <c r="G38" s="43">
        <v>541480453</v>
      </c>
      <c r="H38" s="11" t="str">
        <f t="shared" si="2"/>
        <v>N/A</v>
      </c>
      <c r="I38" s="12">
        <v>3.61</v>
      </c>
      <c r="J38" s="12">
        <v>-29.5</v>
      </c>
      <c r="K38" s="41" t="s">
        <v>732</v>
      </c>
      <c r="L38" s="9" t="str">
        <f t="shared" si="3"/>
        <v>Yes</v>
      </c>
    </row>
    <row r="39" spans="1:12" x14ac:dyDescent="0.25">
      <c r="A39" s="42" t="s">
        <v>1287</v>
      </c>
      <c r="B39" s="33" t="s">
        <v>217</v>
      </c>
      <c r="C39" s="43">
        <v>4172.5683759000003</v>
      </c>
      <c r="D39" s="11" t="str">
        <f t="shared" si="0"/>
        <v>N/A</v>
      </c>
      <c r="E39" s="43">
        <v>4191.4667062999997</v>
      </c>
      <c r="F39" s="11" t="str">
        <f t="shared" si="1"/>
        <v>N/A</v>
      </c>
      <c r="G39" s="43">
        <v>4181.6068530000002</v>
      </c>
      <c r="H39" s="11" t="str">
        <f t="shared" si="2"/>
        <v>N/A</v>
      </c>
      <c r="I39" s="12">
        <v>0.45290000000000002</v>
      </c>
      <c r="J39" s="12">
        <v>-0.23499999999999999</v>
      </c>
      <c r="K39" s="41" t="s">
        <v>732</v>
      </c>
      <c r="L39" s="9" t="str">
        <f t="shared" si="3"/>
        <v>Yes</v>
      </c>
    </row>
    <row r="40" spans="1:12" x14ac:dyDescent="0.25">
      <c r="A40" s="42" t="s">
        <v>1288</v>
      </c>
      <c r="B40" s="33" t="s">
        <v>217</v>
      </c>
      <c r="C40" s="43">
        <v>4690.2891421000004</v>
      </c>
      <c r="D40" s="11" t="str">
        <f>IF($B40="N/A","N/A",IF(C40&gt;10,"No",IF(C40&lt;-10,"No","Yes")))</f>
        <v>N/A</v>
      </c>
      <c r="E40" s="43">
        <v>4687.3945210000002</v>
      </c>
      <c r="F40" s="11" t="str">
        <f>IF($B40="N/A","N/A",IF(E40&gt;10,"No",IF(E40&lt;-10,"No","Yes")))</f>
        <v>N/A</v>
      </c>
      <c r="G40" s="43">
        <v>4801.7208161999997</v>
      </c>
      <c r="H40" s="11" t="str">
        <f>IF($B40="N/A","N/A",IF(G40&gt;10,"No",IF(G40&lt;-10,"No","Yes")))</f>
        <v>N/A</v>
      </c>
      <c r="I40" s="12">
        <v>-6.2E-2</v>
      </c>
      <c r="J40" s="12">
        <v>2.4390000000000001</v>
      </c>
      <c r="K40" s="41" t="s">
        <v>732</v>
      </c>
      <c r="L40" s="9" t="str">
        <f>IF(J40="Div by 0", "N/A", IF(K40="N/A","N/A", IF(J40&gt;VALUE(MID(K40,1,2)), "No", IF(J40&lt;-1*VALUE(MID(K40,1,2)), "No", "Yes"))))</f>
        <v>Yes</v>
      </c>
    </row>
    <row r="41" spans="1:12" x14ac:dyDescent="0.25">
      <c r="A41" s="42" t="s">
        <v>107</v>
      </c>
      <c r="B41" s="33" t="s">
        <v>217</v>
      </c>
      <c r="C41" s="43">
        <v>865431</v>
      </c>
      <c r="D41" s="11" t="str">
        <f t="shared" ref="D41:D44" si="4">IF($B41="N/A","N/A",IF(C41&gt;10,"No",IF(C41&lt;-10,"No","Yes")))</f>
        <v>N/A</v>
      </c>
      <c r="E41" s="43">
        <v>1267184</v>
      </c>
      <c r="F41" s="11" t="str">
        <f t="shared" ref="F41:F44" si="5">IF($B41="N/A","N/A",IF(E41&gt;10,"No",IF(E41&lt;-10,"No","Yes")))</f>
        <v>N/A</v>
      </c>
      <c r="G41" s="43">
        <v>192426</v>
      </c>
      <c r="H41" s="11" t="str">
        <f t="shared" ref="H41:H44" si="6">IF($B41="N/A","N/A",IF(G41&gt;10,"No",IF(G41&lt;-10,"No","Yes")))</f>
        <v>N/A</v>
      </c>
      <c r="I41" s="12">
        <v>46.42</v>
      </c>
      <c r="J41" s="12">
        <v>-84.8</v>
      </c>
      <c r="K41" s="41" t="s">
        <v>732</v>
      </c>
      <c r="L41" s="9" t="str">
        <f t="shared" ref="L41:L43" si="7">IF(J41="Div by 0", "N/A", IF(K41="N/A","N/A", IF(J41&gt;VALUE(MID(K41,1,2)), "No", IF(J41&lt;-1*VALUE(MID(K41,1,2)), "No", "Yes"))))</f>
        <v>No</v>
      </c>
    </row>
    <row r="42" spans="1:12" x14ac:dyDescent="0.25">
      <c r="A42" s="42" t="s">
        <v>162</v>
      </c>
      <c r="B42" s="41" t="s">
        <v>221</v>
      </c>
      <c r="C42" s="1">
        <v>164</v>
      </c>
      <c r="D42" s="11" t="str">
        <f>IF($B42="N/A","N/A",IF(C42&gt;0,"No",IF(C42&lt;0,"No","Yes")))</f>
        <v>No</v>
      </c>
      <c r="E42" s="1">
        <v>575</v>
      </c>
      <c r="F42" s="11" t="str">
        <f>IF($B42="N/A","N/A",IF(E42&gt;0,"No",IF(E42&lt;0,"No","Yes")))</f>
        <v>No</v>
      </c>
      <c r="G42" s="1">
        <v>208</v>
      </c>
      <c r="H42" s="11" t="str">
        <f>IF($B42="N/A","N/A",IF(G42&gt;0,"No",IF(G42&lt;0,"No","Yes")))</f>
        <v>No</v>
      </c>
      <c r="I42" s="12">
        <v>250.6</v>
      </c>
      <c r="J42" s="12">
        <v>-63.8</v>
      </c>
      <c r="K42" s="41" t="s">
        <v>732</v>
      </c>
      <c r="L42" s="9" t="str">
        <f t="shared" si="7"/>
        <v>No</v>
      </c>
    </row>
    <row r="43" spans="1:12" x14ac:dyDescent="0.25">
      <c r="A43" s="42" t="s">
        <v>160</v>
      </c>
      <c r="B43" s="33" t="s">
        <v>217</v>
      </c>
      <c r="C43" s="43">
        <v>26607</v>
      </c>
      <c r="D43" s="11" t="str">
        <f t="shared" si="4"/>
        <v>N/A</v>
      </c>
      <c r="E43" s="43">
        <v>396866</v>
      </c>
      <c r="F43" s="11" t="str">
        <f t="shared" si="5"/>
        <v>N/A</v>
      </c>
      <c r="G43" s="43">
        <v>129468</v>
      </c>
      <c r="H43" s="11" t="str">
        <f t="shared" si="6"/>
        <v>N/A</v>
      </c>
      <c r="I43" s="12">
        <v>1392</v>
      </c>
      <c r="J43" s="12">
        <v>-67.400000000000006</v>
      </c>
      <c r="K43" s="41" t="s">
        <v>732</v>
      </c>
      <c r="L43" s="9" t="str">
        <f t="shared" si="7"/>
        <v>No</v>
      </c>
    </row>
    <row r="44" spans="1:12" x14ac:dyDescent="0.25">
      <c r="A44" s="42" t="s">
        <v>1289</v>
      </c>
      <c r="B44" s="33" t="s">
        <v>217</v>
      </c>
      <c r="C44" s="43">
        <v>162.23780488</v>
      </c>
      <c r="D44" s="11" t="str">
        <f t="shared" si="4"/>
        <v>N/A</v>
      </c>
      <c r="E44" s="43">
        <v>690.20173912999996</v>
      </c>
      <c r="F44" s="11" t="str">
        <f t="shared" si="5"/>
        <v>N/A</v>
      </c>
      <c r="G44" s="43">
        <v>622.44230769000001</v>
      </c>
      <c r="H44" s="11" t="str">
        <f t="shared" si="6"/>
        <v>N/A</v>
      </c>
      <c r="I44" s="12">
        <v>325.39999999999998</v>
      </c>
      <c r="J44" s="12">
        <v>-9.82</v>
      </c>
      <c r="K44" s="41" t="s">
        <v>732</v>
      </c>
      <c r="L44" s="9" t="str">
        <f>IF(J44="Div by 0", "N/A", IF(OR(J44="N/A",K44="N/A"),"N/A", IF(J44&gt;VALUE(MID(K44,1,2)), "No", IF(J44&lt;-1*VALUE(MID(K44,1,2)), "No", "Yes"))))</f>
        <v>Yes</v>
      </c>
    </row>
    <row r="45" spans="1:12" x14ac:dyDescent="0.25">
      <c r="A45" s="42" t="s">
        <v>1290</v>
      </c>
      <c r="B45" s="33" t="s">
        <v>217</v>
      </c>
      <c r="C45" s="43">
        <v>20412.65625</v>
      </c>
      <c r="D45" s="11" t="str">
        <f t="shared" ref="D45:D71" si="8">IF($B45="N/A","N/A",IF(C45&gt;10,"No",IF(C45&lt;-10,"No","Yes")))</f>
        <v>N/A</v>
      </c>
      <c r="E45" s="43">
        <v>21049.660661000002</v>
      </c>
      <c r="F45" s="11" t="str">
        <f t="shared" ref="F45:F71" si="9">IF($B45="N/A","N/A",IF(E45&gt;10,"No",IF(E45&lt;-10,"No","Yes")))</f>
        <v>N/A</v>
      </c>
      <c r="G45" s="43">
        <v>27041.119194999999</v>
      </c>
      <c r="H45" s="11" t="str">
        <f t="shared" ref="H45:H71" si="10">IF($B45="N/A","N/A",IF(G45&gt;10,"No",IF(G45&lt;-10,"No","Yes")))</f>
        <v>N/A</v>
      </c>
      <c r="I45" s="12">
        <v>3.121</v>
      </c>
      <c r="J45" s="12">
        <v>28.46</v>
      </c>
      <c r="K45" s="41" t="s">
        <v>732</v>
      </c>
      <c r="L45" s="9" t="str">
        <f t="shared" ref="L45:L71" si="11">IF(J45="Div by 0", "N/A", IF(K45="N/A","N/A", IF(J45&gt;VALUE(MID(K45,1,2)), "No", IF(J45&lt;-1*VALUE(MID(K45,1,2)), "No", "Yes"))))</f>
        <v>Yes</v>
      </c>
    </row>
    <row r="46" spans="1:12" x14ac:dyDescent="0.25">
      <c r="A46" s="42" t="s">
        <v>1291</v>
      </c>
      <c r="B46" s="33" t="s">
        <v>217</v>
      </c>
      <c r="C46" s="43">
        <v>20575.018248</v>
      </c>
      <c r="D46" s="11" t="str">
        <f t="shared" si="8"/>
        <v>N/A</v>
      </c>
      <c r="E46" s="43">
        <v>21190.150550999999</v>
      </c>
      <c r="F46" s="11" t="str">
        <f t="shared" si="9"/>
        <v>N/A</v>
      </c>
      <c r="G46" s="43">
        <v>29813.748466000001</v>
      </c>
      <c r="H46" s="11" t="str">
        <f t="shared" si="10"/>
        <v>N/A</v>
      </c>
      <c r="I46" s="12">
        <v>2.99</v>
      </c>
      <c r="J46" s="12">
        <v>40.700000000000003</v>
      </c>
      <c r="K46" s="41" t="s">
        <v>732</v>
      </c>
      <c r="L46" s="9" t="str">
        <f t="shared" si="11"/>
        <v>No</v>
      </c>
    </row>
    <row r="47" spans="1:12" x14ac:dyDescent="0.25">
      <c r="A47" s="42" t="s">
        <v>1292</v>
      </c>
      <c r="B47" s="33" t="s">
        <v>217</v>
      </c>
      <c r="C47" s="43">
        <v>34248.165049000003</v>
      </c>
      <c r="D47" s="11" t="str">
        <f t="shared" si="8"/>
        <v>N/A</v>
      </c>
      <c r="E47" s="43">
        <v>34287.146067000001</v>
      </c>
      <c r="F47" s="11" t="str">
        <f t="shared" si="9"/>
        <v>N/A</v>
      </c>
      <c r="G47" s="43">
        <v>30344.047059</v>
      </c>
      <c r="H47" s="11" t="str">
        <f t="shared" si="10"/>
        <v>N/A</v>
      </c>
      <c r="I47" s="12">
        <v>0.1138</v>
      </c>
      <c r="J47" s="12">
        <v>-11.5</v>
      </c>
      <c r="K47" s="41" t="s">
        <v>732</v>
      </c>
      <c r="L47" s="9" t="str">
        <f t="shared" si="11"/>
        <v>Yes</v>
      </c>
    </row>
    <row r="48" spans="1:12" x14ac:dyDescent="0.25">
      <c r="A48" s="42" t="s">
        <v>1293</v>
      </c>
      <c r="B48" s="33" t="s">
        <v>217</v>
      </c>
      <c r="C48" s="43">
        <v>4717.6938775999997</v>
      </c>
      <c r="D48" s="11" t="str">
        <f t="shared" si="8"/>
        <v>N/A</v>
      </c>
      <c r="E48" s="43">
        <v>7147.3333333</v>
      </c>
      <c r="F48" s="11" t="str">
        <f t="shared" si="9"/>
        <v>N/A</v>
      </c>
      <c r="G48" s="43">
        <v>4311.0555555999999</v>
      </c>
      <c r="H48" s="11" t="str">
        <f t="shared" si="10"/>
        <v>N/A</v>
      </c>
      <c r="I48" s="12">
        <v>51.5</v>
      </c>
      <c r="J48" s="12">
        <v>-39.700000000000003</v>
      </c>
      <c r="K48" s="41" t="s">
        <v>732</v>
      </c>
      <c r="L48" s="9" t="str">
        <f t="shared" si="11"/>
        <v>No</v>
      </c>
    </row>
    <row r="49" spans="1:12" x14ac:dyDescent="0.25">
      <c r="A49" s="42" t="s">
        <v>1294</v>
      </c>
      <c r="B49" s="33" t="s">
        <v>217</v>
      </c>
      <c r="C49" s="43">
        <v>0</v>
      </c>
      <c r="D49" s="11" t="str">
        <f t="shared" si="8"/>
        <v>N/A</v>
      </c>
      <c r="E49" s="43" t="s">
        <v>1742</v>
      </c>
      <c r="F49" s="11" t="str">
        <f t="shared" si="9"/>
        <v>N/A</v>
      </c>
      <c r="G49" s="43" t="s">
        <v>1742</v>
      </c>
      <c r="H49" s="11" t="str">
        <f t="shared" si="10"/>
        <v>N/A</v>
      </c>
      <c r="I49" s="12" t="s">
        <v>1742</v>
      </c>
      <c r="J49" s="12" t="s">
        <v>1742</v>
      </c>
      <c r="K49" s="41" t="s">
        <v>732</v>
      </c>
      <c r="L49" s="9" t="str">
        <f t="shared" si="11"/>
        <v>N/A</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22435.289117</v>
      </c>
      <c r="D51" s="11" t="str">
        <f t="shared" si="8"/>
        <v>N/A</v>
      </c>
      <c r="E51" s="43">
        <v>22219.129323000001</v>
      </c>
      <c r="F51" s="11" t="str">
        <f t="shared" si="9"/>
        <v>N/A</v>
      </c>
      <c r="G51" s="43">
        <v>24389.910424000002</v>
      </c>
      <c r="H51" s="11" t="str">
        <f t="shared" si="10"/>
        <v>N/A</v>
      </c>
      <c r="I51" s="12">
        <v>-0.96299999999999997</v>
      </c>
      <c r="J51" s="12">
        <v>9.77</v>
      </c>
      <c r="K51" s="41" t="s">
        <v>732</v>
      </c>
      <c r="L51" s="9" t="str">
        <f t="shared" si="11"/>
        <v>Yes</v>
      </c>
    </row>
    <row r="52" spans="1:12" x14ac:dyDescent="0.25">
      <c r="A52" s="42" t="s">
        <v>1297</v>
      </c>
      <c r="B52" s="33" t="s">
        <v>217</v>
      </c>
      <c r="C52" s="43">
        <v>22891.895014999998</v>
      </c>
      <c r="D52" s="11" t="str">
        <f t="shared" si="8"/>
        <v>N/A</v>
      </c>
      <c r="E52" s="43">
        <v>22490.234965</v>
      </c>
      <c r="F52" s="11" t="str">
        <f t="shared" si="9"/>
        <v>N/A</v>
      </c>
      <c r="G52" s="43">
        <v>25581.728772999999</v>
      </c>
      <c r="H52" s="11" t="str">
        <f t="shared" si="10"/>
        <v>N/A</v>
      </c>
      <c r="I52" s="12">
        <v>-1.75</v>
      </c>
      <c r="J52" s="12">
        <v>13.75</v>
      </c>
      <c r="K52" s="41" t="s">
        <v>732</v>
      </c>
      <c r="L52" s="9" t="str">
        <f t="shared" si="11"/>
        <v>Yes</v>
      </c>
    </row>
    <row r="53" spans="1:12" x14ac:dyDescent="0.25">
      <c r="A53" s="42" t="s">
        <v>1298</v>
      </c>
      <c r="B53" s="33" t="s">
        <v>217</v>
      </c>
      <c r="C53" s="43">
        <v>40735.611110999998</v>
      </c>
      <c r="D53" s="11" t="str">
        <f t="shared" si="8"/>
        <v>N/A</v>
      </c>
      <c r="E53" s="43">
        <v>42523.162745000001</v>
      </c>
      <c r="F53" s="11" t="str">
        <f t="shared" si="9"/>
        <v>N/A</v>
      </c>
      <c r="G53" s="43">
        <v>33663.065836000002</v>
      </c>
      <c r="H53" s="11" t="str">
        <f t="shared" si="10"/>
        <v>N/A</v>
      </c>
      <c r="I53" s="12">
        <v>4.3879999999999999</v>
      </c>
      <c r="J53" s="12">
        <v>-20.8</v>
      </c>
      <c r="K53" s="41" t="s">
        <v>732</v>
      </c>
      <c r="L53" s="9" t="str">
        <f t="shared" si="11"/>
        <v>Yes</v>
      </c>
    </row>
    <row r="54" spans="1:12" x14ac:dyDescent="0.25">
      <c r="A54" s="42" t="s">
        <v>1299</v>
      </c>
      <c r="B54" s="33" t="s">
        <v>217</v>
      </c>
      <c r="C54" s="43">
        <v>16873.789593000001</v>
      </c>
      <c r="D54" s="11" t="str">
        <f t="shared" si="8"/>
        <v>N/A</v>
      </c>
      <c r="E54" s="43">
        <v>17174.249215</v>
      </c>
      <c r="F54" s="11" t="str">
        <f t="shared" si="9"/>
        <v>N/A</v>
      </c>
      <c r="G54" s="43">
        <v>17755.271388000001</v>
      </c>
      <c r="H54" s="11" t="str">
        <f t="shared" si="10"/>
        <v>N/A</v>
      </c>
      <c r="I54" s="12">
        <v>1.7809999999999999</v>
      </c>
      <c r="J54" s="12">
        <v>3.383</v>
      </c>
      <c r="K54" s="41" t="s">
        <v>732</v>
      </c>
      <c r="L54" s="9" t="str">
        <f t="shared" si="11"/>
        <v>Yes</v>
      </c>
    </row>
    <row r="55" spans="1:12" x14ac:dyDescent="0.25">
      <c r="A55" s="42" t="s">
        <v>1300</v>
      </c>
      <c r="B55" s="33" t="s">
        <v>217</v>
      </c>
      <c r="C55" s="43">
        <v>17201.558824</v>
      </c>
      <c r="D55" s="11" t="str">
        <f t="shared" si="8"/>
        <v>N/A</v>
      </c>
      <c r="E55" s="43">
        <v>16475.340206000001</v>
      </c>
      <c r="F55" s="11" t="str">
        <f t="shared" si="9"/>
        <v>N/A</v>
      </c>
      <c r="G55" s="43">
        <v>17554.063829999999</v>
      </c>
      <c r="H55" s="11" t="str">
        <f t="shared" si="10"/>
        <v>N/A</v>
      </c>
      <c r="I55" s="12">
        <v>-4.22</v>
      </c>
      <c r="J55" s="12">
        <v>6.548</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2473.6664621999998</v>
      </c>
      <c r="D57" s="11" t="str">
        <f t="shared" si="8"/>
        <v>N/A</v>
      </c>
      <c r="E57" s="43">
        <v>2438.9750442</v>
      </c>
      <c r="F57" s="11" t="str">
        <f t="shared" si="9"/>
        <v>N/A</v>
      </c>
      <c r="G57" s="43">
        <v>2052.2685329000001</v>
      </c>
      <c r="H57" s="11" t="str">
        <f t="shared" si="10"/>
        <v>N/A</v>
      </c>
      <c r="I57" s="12">
        <v>-1.4</v>
      </c>
      <c r="J57" s="12">
        <v>-15.9</v>
      </c>
      <c r="K57" s="41" t="s">
        <v>732</v>
      </c>
      <c r="L57" s="9" t="str">
        <f t="shared" si="11"/>
        <v>Yes</v>
      </c>
    </row>
    <row r="58" spans="1:12" x14ac:dyDescent="0.25">
      <c r="A58" s="42" t="s">
        <v>1303</v>
      </c>
      <c r="B58" s="33" t="s">
        <v>217</v>
      </c>
      <c r="C58" s="43">
        <v>2021.4958199</v>
      </c>
      <c r="D58" s="11" t="str">
        <f t="shared" si="8"/>
        <v>N/A</v>
      </c>
      <c r="E58" s="43">
        <v>2198.0977610999998</v>
      </c>
      <c r="F58" s="11" t="str">
        <f t="shared" si="9"/>
        <v>N/A</v>
      </c>
      <c r="G58" s="43">
        <v>1824.4952761</v>
      </c>
      <c r="H58" s="11" t="str">
        <f t="shared" si="10"/>
        <v>N/A</v>
      </c>
      <c r="I58" s="12">
        <v>8.7360000000000007</v>
      </c>
      <c r="J58" s="12">
        <v>-17</v>
      </c>
      <c r="K58" s="41" t="s">
        <v>732</v>
      </c>
      <c r="L58" s="9" t="str">
        <f t="shared" si="11"/>
        <v>Yes</v>
      </c>
    </row>
    <row r="59" spans="1:12" x14ac:dyDescent="0.25">
      <c r="A59" s="42" t="s">
        <v>1304</v>
      </c>
      <c r="B59" s="33" t="s">
        <v>217</v>
      </c>
      <c r="C59" s="43">
        <v>2043.6511628000001</v>
      </c>
      <c r="D59" s="11" t="str">
        <f t="shared" si="8"/>
        <v>N/A</v>
      </c>
      <c r="E59" s="43">
        <v>2471.3333333</v>
      </c>
      <c r="F59" s="11" t="str">
        <f t="shared" si="9"/>
        <v>N/A</v>
      </c>
      <c r="G59" s="43">
        <v>1937.8510638</v>
      </c>
      <c r="H59" s="11" t="str">
        <f t="shared" si="10"/>
        <v>N/A</v>
      </c>
      <c r="I59" s="12">
        <v>20.93</v>
      </c>
      <c r="J59" s="12">
        <v>-21.6</v>
      </c>
      <c r="K59" s="41" t="s">
        <v>732</v>
      </c>
      <c r="L59" s="9" t="str">
        <f t="shared" si="11"/>
        <v>Yes</v>
      </c>
    </row>
    <row r="60" spans="1:12" x14ac:dyDescent="0.25">
      <c r="A60" s="42" t="s">
        <v>1305</v>
      </c>
      <c r="B60" s="33" t="s">
        <v>217</v>
      </c>
      <c r="C60" s="43">
        <v>21900.104761999999</v>
      </c>
      <c r="D60" s="11" t="str">
        <f t="shared" si="8"/>
        <v>N/A</v>
      </c>
      <c r="E60" s="43">
        <v>4540.8265583000002</v>
      </c>
      <c r="F60" s="11" t="str">
        <f t="shared" si="9"/>
        <v>N/A</v>
      </c>
      <c r="G60" s="43">
        <v>2799.2743902000002</v>
      </c>
      <c r="H60" s="11" t="str">
        <f t="shared" si="10"/>
        <v>N/A</v>
      </c>
      <c r="I60" s="12">
        <v>-79.3</v>
      </c>
      <c r="J60" s="12">
        <v>-38.4</v>
      </c>
      <c r="K60" s="41" t="s">
        <v>732</v>
      </c>
      <c r="L60" s="9" t="str">
        <f t="shared" si="11"/>
        <v>No</v>
      </c>
    </row>
    <row r="61" spans="1:12" x14ac:dyDescent="0.25">
      <c r="A61" s="3" t="s">
        <v>1306</v>
      </c>
      <c r="B61" s="33" t="s">
        <v>217</v>
      </c>
      <c r="C61" s="43">
        <v>1890.9209178999999</v>
      </c>
      <c r="D61" s="11" t="str">
        <f t="shared" si="8"/>
        <v>N/A</v>
      </c>
      <c r="E61" s="43">
        <v>1930.0123383</v>
      </c>
      <c r="F61" s="11" t="str">
        <f t="shared" si="9"/>
        <v>N/A</v>
      </c>
      <c r="G61" s="43">
        <v>1672.7187821</v>
      </c>
      <c r="H61" s="11" t="str">
        <f t="shared" si="10"/>
        <v>N/A</v>
      </c>
      <c r="I61" s="12">
        <v>2.0670000000000002</v>
      </c>
      <c r="J61" s="12">
        <v>-13.3</v>
      </c>
      <c r="K61" s="41" t="s">
        <v>732</v>
      </c>
      <c r="L61" s="9" t="str">
        <f t="shared" si="11"/>
        <v>Yes</v>
      </c>
    </row>
    <row r="62" spans="1:12" x14ac:dyDescent="0.25">
      <c r="A62" s="3" t="s">
        <v>1307</v>
      </c>
      <c r="B62" s="33" t="s">
        <v>217</v>
      </c>
      <c r="C62" s="43">
        <v>1530.3458333000001</v>
      </c>
      <c r="D62" s="11" t="str">
        <f t="shared" si="8"/>
        <v>N/A</v>
      </c>
      <c r="E62" s="43">
        <v>2072.9457627000002</v>
      </c>
      <c r="F62" s="11" t="str">
        <f t="shared" si="9"/>
        <v>N/A</v>
      </c>
      <c r="G62" s="43">
        <v>1917.7199215000001</v>
      </c>
      <c r="H62" s="11" t="str">
        <f t="shared" si="10"/>
        <v>N/A</v>
      </c>
      <c r="I62" s="12">
        <v>35.46</v>
      </c>
      <c r="J62" s="12">
        <v>-7.49</v>
      </c>
      <c r="K62" s="41" t="s">
        <v>732</v>
      </c>
      <c r="L62" s="9" t="str">
        <f t="shared" si="11"/>
        <v>Yes</v>
      </c>
    </row>
    <row r="63" spans="1:12" x14ac:dyDescent="0.25">
      <c r="A63" s="3" t="s">
        <v>1308</v>
      </c>
      <c r="B63" s="33" t="s">
        <v>217</v>
      </c>
      <c r="C63" s="43">
        <v>7532.4835733</v>
      </c>
      <c r="D63" s="11" t="str">
        <f t="shared" si="8"/>
        <v>N/A</v>
      </c>
      <c r="E63" s="43">
        <v>7465.0844190999996</v>
      </c>
      <c r="F63" s="11" t="str">
        <f t="shared" si="9"/>
        <v>N/A</v>
      </c>
      <c r="G63" s="43">
        <v>5446.0136970000003</v>
      </c>
      <c r="H63" s="11" t="str">
        <f t="shared" si="10"/>
        <v>N/A</v>
      </c>
      <c r="I63" s="12">
        <v>-0.89500000000000002</v>
      </c>
      <c r="J63" s="12">
        <v>-27</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2866.9236934</v>
      </c>
      <c r="D65" s="11" t="str">
        <f t="shared" si="8"/>
        <v>N/A</v>
      </c>
      <c r="E65" s="43">
        <v>2924.5729815</v>
      </c>
      <c r="F65" s="11" t="str">
        <f t="shared" si="9"/>
        <v>N/A</v>
      </c>
      <c r="G65" s="43">
        <v>2899.3619724</v>
      </c>
      <c r="H65" s="11" t="str">
        <f t="shared" si="10"/>
        <v>N/A</v>
      </c>
      <c r="I65" s="12">
        <v>2.0110000000000001</v>
      </c>
      <c r="J65" s="12">
        <v>-0.86199999999999999</v>
      </c>
      <c r="K65" s="41" t="s">
        <v>732</v>
      </c>
      <c r="L65" s="9" t="str">
        <f t="shared" si="11"/>
        <v>Yes</v>
      </c>
    </row>
    <row r="66" spans="1:12" x14ac:dyDescent="0.25">
      <c r="A66" s="3" t="s">
        <v>1311</v>
      </c>
      <c r="B66" s="33" t="s">
        <v>217</v>
      </c>
      <c r="C66" s="43">
        <v>2935.7430797000002</v>
      </c>
      <c r="D66" s="11" t="str">
        <f t="shared" si="8"/>
        <v>N/A</v>
      </c>
      <c r="E66" s="43">
        <v>3219.9533219</v>
      </c>
      <c r="F66" s="11" t="str">
        <f t="shared" si="9"/>
        <v>N/A</v>
      </c>
      <c r="G66" s="43">
        <v>3188.3214180999998</v>
      </c>
      <c r="H66" s="11" t="str">
        <f t="shared" si="10"/>
        <v>N/A</v>
      </c>
      <c r="I66" s="12">
        <v>9.6809999999999992</v>
      </c>
      <c r="J66" s="12">
        <v>-0.98199999999999998</v>
      </c>
      <c r="K66" s="41" t="s">
        <v>732</v>
      </c>
      <c r="L66" s="9" t="str">
        <f t="shared" si="11"/>
        <v>Yes</v>
      </c>
    </row>
    <row r="67" spans="1:12" x14ac:dyDescent="0.25">
      <c r="A67" s="3" t="s">
        <v>1312</v>
      </c>
      <c r="B67" s="33" t="s">
        <v>217</v>
      </c>
      <c r="C67" s="43" t="s">
        <v>1742</v>
      </c>
      <c r="D67" s="11" t="str">
        <f t="shared" si="8"/>
        <v>N/A</v>
      </c>
      <c r="E67" s="43">
        <v>4380</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3203.8851573000002</v>
      </c>
      <c r="D68" s="11" t="str">
        <f t="shared" si="8"/>
        <v>N/A</v>
      </c>
      <c r="E68" s="43">
        <v>3151.7133061</v>
      </c>
      <c r="F68" s="11" t="str">
        <f t="shared" si="9"/>
        <v>N/A</v>
      </c>
      <c r="G68" s="43">
        <v>2998.183094</v>
      </c>
      <c r="H68" s="11" t="str">
        <f t="shared" si="10"/>
        <v>N/A</v>
      </c>
      <c r="I68" s="12">
        <v>-1.63</v>
      </c>
      <c r="J68" s="12">
        <v>-4.87</v>
      </c>
      <c r="K68" s="41" t="s">
        <v>732</v>
      </c>
      <c r="L68" s="9" t="str">
        <f t="shared" si="11"/>
        <v>Yes</v>
      </c>
    </row>
    <row r="69" spans="1:12" x14ac:dyDescent="0.25">
      <c r="A69" s="2" t="s">
        <v>1314</v>
      </c>
      <c r="B69" s="33" t="s">
        <v>217</v>
      </c>
      <c r="C69" s="43">
        <v>2477.4469794000001</v>
      </c>
      <c r="D69" s="11" t="str">
        <f t="shared" si="8"/>
        <v>N/A</v>
      </c>
      <c r="E69" s="43">
        <v>2548.9128986000001</v>
      </c>
      <c r="F69" s="11" t="str">
        <f t="shared" si="9"/>
        <v>N/A</v>
      </c>
      <c r="G69" s="43">
        <v>1429.9544393000001</v>
      </c>
      <c r="H69" s="11" t="str">
        <f t="shared" si="10"/>
        <v>N/A</v>
      </c>
      <c r="I69" s="12">
        <v>2.8849999999999998</v>
      </c>
      <c r="J69" s="12">
        <v>-43.9</v>
      </c>
      <c r="K69" s="41" t="s">
        <v>732</v>
      </c>
      <c r="L69" s="9" t="str">
        <f t="shared" si="11"/>
        <v>No</v>
      </c>
    </row>
    <row r="70" spans="1:12" x14ac:dyDescent="0.25">
      <c r="A70" s="42" t="s">
        <v>1315</v>
      </c>
      <c r="B70" s="33" t="s">
        <v>217</v>
      </c>
      <c r="C70" s="43">
        <v>2834.9346335999999</v>
      </c>
      <c r="D70" s="11" t="str">
        <f t="shared" si="8"/>
        <v>N/A</v>
      </c>
      <c r="E70" s="43">
        <v>2743.0684855</v>
      </c>
      <c r="F70" s="11" t="str">
        <f t="shared" si="9"/>
        <v>N/A</v>
      </c>
      <c r="G70" s="43">
        <v>2899.6322034</v>
      </c>
      <c r="H70" s="11" t="str">
        <f t="shared" si="10"/>
        <v>N/A</v>
      </c>
      <c r="I70" s="12">
        <v>-3.24</v>
      </c>
      <c r="J70" s="12">
        <v>5.7080000000000002</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145024987</v>
      </c>
      <c r="D72" s="11" t="str">
        <f t="shared" ref="D72:D135" si="12">IF($B72="N/A","N/A",IF(C72&gt;10,"No",IF(C72&lt;-10,"No","Yes")))</f>
        <v>N/A</v>
      </c>
      <c r="E72" s="43">
        <v>155773550</v>
      </c>
      <c r="F72" s="11" t="str">
        <f t="shared" ref="F72:F135" si="13">IF($B72="N/A","N/A",IF(E72&gt;10,"No",IF(E72&lt;-10,"No","Yes")))</f>
        <v>N/A</v>
      </c>
      <c r="G72" s="43">
        <v>105921470</v>
      </c>
      <c r="H72" s="11" t="str">
        <f t="shared" ref="H72:H135" si="14">IF($B72="N/A","N/A",IF(G72&gt;10,"No",IF(G72&lt;-10,"No","Yes")))</f>
        <v>N/A</v>
      </c>
      <c r="I72" s="12">
        <v>7.4119999999999999</v>
      </c>
      <c r="J72" s="12">
        <v>-32</v>
      </c>
      <c r="K72" s="41" t="s">
        <v>732</v>
      </c>
      <c r="L72" s="9" t="str">
        <f t="shared" ref="L72:L132" si="15">IF(J72="Div by 0", "N/A", IF(K72="N/A","N/A", IF(J72&gt;VALUE(MID(K72,1,2)), "No", IF(J72&lt;-1*VALUE(MID(K72,1,2)), "No", "Yes"))))</f>
        <v>No</v>
      </c>
    </row>
    <row r="73" spans="1:12" x14ac:dyDescent="0.25">
      <c r="A73" s="42" t="s">
        <v>1625</v>
      </c>
      <c r="B73" s="33" t="s">
        <v>217</v>
      </c>
      <c r="C73" s="34">
        <v>17911</v>
      </c>
      <c r="D73" s="11" t="str">
        <f t="shared" si="12"/>
        <v>N/A</v>
      </c>
      <c r="E73" s="34">
        <v>17886</v>
      </c>
      <c r="F73" s="11" t="str">
        <f t="shared" si="13"/>
        <v>N/A</v>
      </c>
      <c r="G73" s="34">
        <v>14704</v>
      </c>
      <c r="H73" s="11" t="str">
        <f t="shared" si="14"/>
        <v>N/A</v>
      </c>
      <c r="I73" s="12">
        <v>-0.14000000000000001</v>
      </c>
      <c r="J73" s="12">
        <v>-17.8</v>
      </c>
      <c r="K73" s="41" t="s">
        <v>732</v>
      </c>
      <c r="L73" s="9" t="str">
        <f t="shared" si="15"/>
        <v>Yes</v>
      </c>
    </row>
    <row r="74" spans="1:12" x14ac:dyDescent="0.25">
      <c r="A74" s="42" t="s">
        <v>1317</v>
      </c>
      <c r="B74" s="33" t="s">
        <v>217</v>
      </c>
      <c r="C74" s="43">
        <v>8096.9787839999999</v>
      </c>
      <c r="D74" s="11" t="str">
        <f t="shared" si="12"/>
        <v>N/A</v>
      </c>
      <c r="E74" s="43">
        <v>8709.2446605999994</v>
      </c>
      <c r="F74" s="11" t="str">
        <f t="shared" si="13"/>
        <v>N/A</v>
      </c>
      <c r="G74" s="43">
        <v>7203.5820185000002</v>
      </c>
      <c r="H74" s="11" t="str">
        <f t="shared" si="14"/>
        <v>N/A</v>
      </c>
      <c r="I74" s="12">
        <v>7.5620000000000003</v>
      </c>
      <c r="J74" s="12">
        <v>-17.3</v>
      </c>
      <c r="K74" s="41" t="s">
        <v>732</v>
      </c>
      <c r="L74" s="9" t="str">
        <f t="shared" si="15"/>
        <v>Yes</v>
      </c>
    </row>
    <row r="75" spans="1:12" x14ac:dyDescent="0.25">
      <c r="A75" s="42" t="s">
        <v>1318</v>
      </c>
      <c r="B75" s="33" t="s">
        <v>217</v>
      </c>
      <c r="C75" s="34">
        <v>6.2870861482000002</v>
      </c>
      <c r="D75" s="11" t="str">
        <f t="shared" si="12"/>
        <v>N/A</v>
      </c>
      <c r="E75" s="34">
        <v>6.3450184502000004</v>
      </c>
      <c r="F75" s="11" t="str">
        <f t="shared" si="13"/>
        <v>N/A</v>
      </c>
      <c r="G75" s="34">
        <v>4.7901251360000003</v>
      </c>
      <c r="H75" s="11" t="str">
        <f t="shared" si="14"/>
        <v>N/A</v>
      </c>
      <c r="I75" s="12">
        <v>0.9214</v>
      </c>
      <c r="J75" s="12">
        <v>-24.5</v>
      </c>
      <c r="K75" s="41" t="s">
        <v>732</v>
      </c>
      <c r="L75" s="9" t="str">
        <f t="shared" si="15"/>
        <v>Yes</v>
      </c>
    </row>
    <row r="76" spans="1:12" ht="25" x14ac:dyDescent="0.25">
      <c r="A76" s="42" t="s">
        <v>548</v>
      </c>
      <c r="B76" s="33" t="s">
        <v>217</v>
      </c>
      <c r="C76" s="43">
        <v>4214</v>
      </c>
      <c r="D76" s="11" t="str">
        <f t="shared" si="12"/>
        <v>N/A</v>
      </c>
      <c r="E76" s="43">
        <v>0</v>
      </c>
      <c r="F76" s="11" t="str">
        <f t="shared" si="13"/>
        <v>N/A</v>
      </c>
      <c r="G76" s="43">
        <v>0</v>
      </c>
      <c r="H76" s="11" t="str">
        <f t="shared" si="14"/>
        <v>N/A</v>
      </c>
      <c r="I76" s="12">
        <v>-100</v>
      </c>
      <c r="J76" s="12" t="s">
        <v>1742</v>
      </c>
      <c r="K76" s="41" t="s">
        <v>732</v>
      </c>
      <c r="L76" s="9" t="str">
        <f t="shared" si="15"/>
        <v>N/A</v>
      </c>
    </row>
    <row r="77" spans="1:12" x14ac:dyDescent="0.25">
      <c r="A77" s="42" t="s">
        <v>549</v>
      </c>
      <c r="B77" s="33" t="s">
        <v>217</v>
      </c>
      <c r="C77" s="34">
        <v>11</v>
      </c>
      <c r="D77" s="11" t="str">
        <f t="shared" si="12"/>
        <v>N/A</v>
      </c>
      <c r="E77" s="34">
        <v>0</v>
      </c>
      <c r="F77" s="11" t="str">
        <f t="shared" si="13"/>
        <v>N/A</v>
      </c>
      <c r="G77" s="34">
        <v>0</v>
      </c>
      <c r="H77" s="11" t="str">
        <f t="shared" si="14"/>
        <v>N/A</v>
      </c>
      <c r="I77" s="12">
        <v>-100</v>
      </c>
      <c r="J77" s="12" t="s">
        <v>1742</v>
      </c>
      <c r="K77" s="41" t="s">
        <v>732</v>
      </c>
      <c r="L77" s="9" t="str">
        <f t="shared" si="15"/>
        <v>N/A</v>
      </c>
    </row>
    <row r="78" spans="1:12" x14ac:dyDescent="0.25">
      <c r="A78" s="42" t="s">
        <v>1319</v>
      </c>
      <c r="B78" s="33" t="s">
        <v>217</v>
      </c>
      <c r="C78" s="43">
        <v>4214</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36008046</v>
      </c>
      <c r="D79" s="11" t="str">
        <f t="shared" si="12"/>
        <v>N/A</v>
      </c>
      <c r="E79" s="43">
        <v>35003373</v>
      </c>
      <c r="F79" s="11" t="str">
        <f t="shared" si="13"/>
        <v>N/A</v>
      </c>
      <c r="G79" s="43">
        <v>15024694</v>
      </c>
      <c r="H79" s="11" t="str">
        <f t="shared" si="14"/>
        <v>N/A</v>
      </c>
      <c r="I79" s="12">
        <v>-2.79</v>
      </c>
      <c r="J79" s="12">
        <v>-57.1</v>
      </c>
      <c r="K79" s="41" t="s">
        <v>732</v>
      </c>
      <c r="L79" s="9" t="str">
        <f t="shared" si="15"/>
        <v>No</v>
      </c>
    </row>
    <row r="80" spans="1:12" x14ac:dyDescent="0.25">
      <c r="A80" s="42" t="s">
        <v>551</v>
      </c>
      <c r="B80" s="33" t="s">
        <v>217</v>
      </c>
      <c r="C80" s="34">
        <v>1238</v>
      </c>
      <c r="D80" s="11" t="str">
        <f t="shared" si="12"/>
        <v>N/A</v>
      </c>
      <c r="E80" s="34">
        <v>1215</v>
      </c>
      <c r="F80" s="11" t="str">
        <f t="shared" si="13"/>
        <v>N/A</v>
      </c>
      <c r="G80" s="34">
        <v>583</v>
      </c>
      <c r="H80" s="11" t="str">
        <f t="shared" si="14"/>
        <v>N/A</v>
      </c>
      <c r="I80" s="12">
        <v>-1.86</v>
      </c>
      <c r="J80" s="12">
        <v>-52</v>
      </c>
      <c r="K80" s="41" t="s">
        <v>732</v>
      </c>
      <c r="L80" s="9" t="str">
        <f t="shared" si="15"/>
        <v>No</v>
      </c>
    </row>
    <row r="81" spans="1:12" ht="25" x14ac:dyDescent="0.25">
      <c r="A81" s="42" t="s">
        <v>1320</v>
      </c>
      <c r="B81" s="33" t="s">
        <v>217</v>
      </c>
      <c r="C81" s="43">
        <v>29085.659127999999</v>
      </c>
      <c r="D81" s="11" t="str">
        <f t="shared" si="12"/>
        <v>N/A</v>
      </c>
      <c r="E81" s="43">
        <v>28809.360494</v>
      </c>
      <c r="F81" s="11" t="str">
        <f t="shared" si="13"/>
        <v>N/A</v>
      </c>
      <c r="G81" s="43">
        <v>25771.344767999999</v>
      </c>
      <c r="H81" s="11" t="str">
        <f t="shared" si="14"/>
        <v>N/A</v>
      </c>
      <c r="I81" s="12">
        <v>-0.95</v>
      </c>
      <c r="J81" s="12">
        <v>-10.5</v>
      </c>
      <c r="K81" s="41" t="s">
        <v>732</v>
      </c>
      <c r="L81" s="9" t="str">
        <f t="shared" si="15"/>
        <v>Yes</v>
      </c>
    </row>
    <row r="82" spans="1:12" x14ac:dyDescent="0.25">
      <c r="A82" s="42" t="s">
        <v>552</v>
      </c>
      <c r="B82" s="33" t="s">
        <v>217</v>
      </c>
      <c r="C82" s="43">
        <v>14213246</v>
      </c>
      <c r="D82" s="11" t="str">
        <f t="shared" si="12"/>
        <v>N/A</v>
      </c>
      <c r="E82" s="43">
        <v>11101164</v>
      </c>
      <c r="F82" s="11" t="str">
        <f t="shared" si="13"/>
        <v>N/A</v>
      </c>
      <c r="G82" s="43">
        <v>5882439</v>
      </c>
      <c r="H82" s="11" t="str">
        <f t="shared" si="14"/>
        <v>N/A</v>
      </c>
      <c r="I82" s="12">
        <v>-21.9</v>
      </c>
      <c r="J82" s="12">
        <v>-47</v>
      </c>
      <c r="K82" s="41" t="s">
        <v>732</v>
      </c>
      <c r="L82" s="9" t="str">
        <f t="shared" si="15"/>
        <v>No</v>
      </c>
    </row>
    <row r="83" spans="1:12" x14ac:dyDescent="0.25">
      <c r="A83" s="42" t="s">
        <v>553</v>
      </c>
      <c r="B83" s="33" t="s">
        <v>217</v>
      </c>
      <c r="C83" s="34">
        <v>125</v>
      </c>
      <c r="D83" s="11" t="str">
        <f t="shared" si="12"/>
        <v>N/A</v>
      </c>
      <c r="E83" s="34">
        <v>109</v>
      </c>
      <c r="F83" s="11" t="str">
        <f t="shared" si="13"/>
        <v>N/A</v>
      </c>
      <c r="G83" s="34">
        <v>66</v>
      </c>
      <c r="H83" s="11" t="str">
        <f t="shared" si="14"/>
        <v>N/A</v>
      </c>
      <c r="I83" s="12">
        <v>-12.8</v>
      </c>
      <c r="J83" s="12">
        <v>-39.4</v>
      </c>
      <c r="K83" s="41" t="s">
        <v>732</v>
      </c>
      <c r="L83" s="9" t="str">
        <f t="shared" si="15"/>
        <v>No</v>
      </c>
    </row>
    <row r="84" spans="1:12" x14ac:dyDescent="0.25">
      <c r="A84" s="42" t="s">
        <v>1321</v>
      </c>
      <c r="B84" s="33" t="s">
        <v>217</v>
      </c>
      <c r="C84" s="43">
        <v>113705.96799999999</v>
      </c>
      <c r="D84" s="11" t="str">
        <f t="shared" si="12"/>
        <v>N/A</v>
      </c>
      <c r="E84" s="43">
        <v>101845.54128</v>
      </c>
      <c r="F84" s="11" t="str">
        <f t="shared" si="13"/>
        <v>N/A</v>
      </c>
      <c r="G84" s="43">
        <v>89127.863635999995</v>
      </c>
      <c r="H84" s="11" t="str">
        <f t="shared" si="14"/>
        <v>N/A</v>
      </c>
      <c r="I84" s="12">
        <v>-10.4</v>
      </c>
      <c r="J84" s="12">
        <v>-12.5</v>
      </c>
      <c r="K84" s="41" t="s">
        <v>732</v>
      </c>
      <c r="L84" s="9" t="str">
        <f t="shared" si="15"/>
        <v>Yes</v>
      </c>
    </row>
    <row r="85" spans="1:12" x14ac:dyDescent="0.25">
      <c r="A85" s="42" t="s">
        <v>554</v>
      </c>
      <c r="B85" s="33" t="s">
        <v>217</v>
      </c>
      <c r="C85" s="43">
        <v>31857389</v>
      </c>
      <c r="D85" s="11" t="str">
        <f t="shared" si="12"/>
        <v>N/A</v>
      </c>
      <c r="E85" s="43">
        <v>33009762</v>
      </c>
      <c r="F85" s="11" t="str">
        <f t="shared" si="13"/>
        <v>N/A</v>
      </c>
      <c r="G85" s="43">
        <v>32236042</v>
      </c>
      <c r="H85" s="11" t="str">
        <f t="shared" si="14"/>
        <v>N/A</v>
      </c>
      <c r="I85" s="12">
        <v>3.617</v>
      </c>
      <c r="J85" s="12">
        <v>-2.34</v>
      </c>
      <c r="K85" s="41" t="s">
        <v>732</v>
      </c>
      <c r="L85" s="9" t="str">
        <f t="shared" si="15"/>
        <v>Yes</v>
      </c>
    </row>
    <row r="86" spans="1:12" x14ac:dyDescent="0.25">
      <c r="A86" s="42" t="s">
        <v>555</v>
      </c>
      <c r="B86" s="33" t="s">
        <v>217</v>
      </c>
      <c r="C86" s="34">
        <v>936</v>
      </c>
      <c r="D86" s="11" t="str">
        <f t="shared" si="12"/>
        <v>N/A</v>
      </c>
      <c r="E86" s="34">
        <v>915</v>
      </c>
      <c r="F86" s="11" t="str">
        <f t="shared" si="13"/>
        <v>N/A</v>
      </c>
      <c r="G86" s="34">
        <v>843</v>
      </c>
      <c r="H86" s="11" t="str">
        <f t="shared" si="14"/>
        <v>N/A</v>
      </c>
      <c r="I86" s="12">
        <v>-2.2400000000000002</v>
      </c>
      <c r="J86" s="12">
        <v>-7.87</v>
      </c>
      <c r="K86" s="41" t="s">
        <v>732</v>
      </c>
      <c r="L86" s="9" t="str">
        <f t="shared" si="15"/>
        <v>Yes</v>
      </c>
    </row>
    <row r="87" spans="1:12" x14ac:dyDescent="0.25">
      <c r="A87" s="42" t="s">
        <v>1322</v>
      </c>
      <c r="B87" s="33" t="s">
        <v>217</v>
      </c>
      <c r="C87" s="43">
        <v>34035.672009000002</v>
      </c>
      <c r="D87" s="11" t="str">
        <f t="shared" si="12"/>
        <v>N/A</v>
      </c>
      <c r="E87" s="43">
        <v>36076.242622999998</v>
      </c>
      <c r="F87" s="11" t="str">
        <f t="shared" si="13"/>
        <v>N/A</v>
      </c>
      <c r="G87" s="43">
        <v>38239.670225000002</v>
      </c>
      <c r="H87" s="11" t="str">
        <f t="shared" si="14"/>
        <v>N/A</v>
      </c>
      <c r="I87" s="12">
        <v>5.9950000000000001</v>
      </c>
      <c r="J87" s="12">
        <v>5.9969999999999999</v>
      </c>
      <c r="K87" s="41" t="s">
        <v>732</v>
      </c>
      <c r="L87" s="9" t="str">
        <f t="shared" si="15"/>
        <v>Yes</v>
      </c>
    </row>
    <row r="88" spans="1:12" ht="25" x14ac:dyDescent="0.25">
      <c r="A88" s="42" t="s">
        <v>556</v>
      </c>
      <c r="B88" s="33" t="s">
        <v>217</v>
      </c>
      <c r="C88" s="43">
        <v>81313086</v>
      </c>
      <c r="D88" s="11" t="str">
        <f t="shared" si="12"/>
        <v>N/A</v>
      </c>
      <c r="E88" s="43">
        <v>88965127</v>
      </c>
      <c r="F88" s="11" t="str">
        <f t="shared" si="13"/>
        <v>N/A</v>
      </c>
      <c r="G88" s="43">
        <v>53787250</v>
      </c>
      <c r="H88" s="11" t="str">
        <f t="shared" si="14"/>
        <v>N/A</v>
      </c>
      <c r="I88" s="12">
        <v>9.4109999999999996</v>
      </c>
      <c r="J88" s="12">
        <v>-39.5</v>
      </c>
      <c r="K88" s="41" t="s">
        <v>732</v>
      </c>
      <c r="L88" s="9" t="str">
        <f t="shared" si="15"/>
        <v>No</v>
      </c>
    </row>
    <row r="89" spans="1:12" x14ac:dyDescent="0.25">
      <c r="A89" s="42" t="s">
        <v>557</v>
      </c>
      <c r="B89" s="33" t="s">
        <v>217</v>
      </c>
      <c r="C89" s="34">
        <v>131210</v>
      </c>
      <c r="D89" s="11" t="str">
        <f t="shared" si="12"/>
        <v>N/A</v>
      </c>
      <c r="E89" s="34">
        <v>139215</v>
      </c>
      <c r="F89" s="11" t="str">
        <f t="shared" si="13"/>
        <v>N/A</v>
      </c>
      <c r="G89" s="34">
        <v>92053</v>
      </c>
      <c r="H89" s="11" t="str">
        <f t="shared" si="14"/>
        <v>N/A</v>
      </c>
      <c r="I89" s="12">
        <v>6.101</v>
      </c>
      <c r="J89" s="12">
        <v>-33.9</v>
      </c>
      <c r="K89" s="41" t="s">
        <v>732</v>
      </c>
      <c r="L89" s="9" t="str">
        <f t="shared" si="15"/>
        <v>No</v>
      </c>
    </row>
    <row r="90" spans="1:12" x14ac:dyDescent="0.25">
      <c r="A90" s="42" t="s">
        <v>1323</v>
      </c>
      <c r="B90" s="33" t="s">
        <v>217</v>
      </c>
      <c r="C90" s="43">
        <v>619.71714046</v>
      </c>
      <c r="D90" s="11" t="str">
        <f t="shared" si="12"/>
        <v>N/A</v>
      </c>
      <c r="E90" s="43">
        <v>639.04842869000004</v>
      </c>
      <c r="F90" s="11" t="str">
        <f t="shared" si="13"/>
        <v>N/A</v>
      </c>
      <c r="G90" s="43">
        <v>584.30740986000001</v>
      </c>
      <c r="H90" s="11" t="str">
        <f t="shared" si="14"/>
        <v>N/A</v>
      </c>
      <c r="I90" s="12">
        <v>3.1190000000000002</v>
      </c>
      <c r="J90" s="12">
        <v>-8.57</v>
      </c>
      <c r="K90" s="41" t="s">
        <v>732</v>
      </c>
      <c r="L90" s="9" t="str">
        <f t="shared" si="15"/>
        <v>Yes</v>
      </c>
    </row>
    <row r="91" spans="1:12" x14ac:dyDescent="0.25">
      <c r="A91" s="42" t="s">
        <v>558</v>
      </c>
      <c r="B91" s="33" t="s">
        <v>217</v>
      </c>
      <c r="C91" s="43">
        <v>22734841</v>
      </c>
      <c r="D91" s="11" t="str">
        <f t="shared" si="12"/>
        <v>N/A</v>
      </c>
      <c r="E91" s="43">
        <v>24077096</v>
      </c>
      <c r="F91" s="11" t="str">
        <f t="shared" si="13"/>
        <v>N/A</v>
      </c>
      <c r="G91" s="43">
        <v>14893415</v>
      </c>
      <c r="H91" s="11" t="str">
        <f t="shared" si="14"/>
        <v>N/A</v>
      </c>
      <c r="I91" s="12">
        <v>5.9039999999999999</v>
      </c>
      <c r="J91" s="12">
        <v>-38.1</v>
      </c>
      <c r="K91" s="41" t="s">
        <v>732</v>
      </c>
      <c r="L91" s="9" t="str">
        <f t="shared" si="15"/>
        <v>No</v>
      </c>
    </row>
    <row r="92" spans="1:12" x14ac:dyDescent="0.25">
      <c r="A92" s="42" t="s">
        <v>559</v>
      </c>
      <c r="B92" s="33" t="s">
        <v>217</v>
      </c>
      <c r="C92" s="34">
        <v>72444</v>
      </c>
      <c r="D92" s="11" t="str">
        <f t="shared" si="12"/>
        <v>N/A</v>
      </c>
      <c r="E92" s="34">
        <v>77989</v>
      </c>
      <c r="F92" s="11" t="str">
        <f t="shared" si="13"/>
        <v>N/A</v>
      </c>
      <c r="G92" s="34">
        <v>50605</v>
      </c>
      <c r="H92" s="11" t="str">
        <f t="shared" si="14"/>
        <v>N/A</v>
      </c>
      <c r="I92" s="12">
        <v>7.6539999999999999</v>
      </c>
      <c r="J92" s="12">
        <v>-35.1</v>
      </c>
      <c r="K92" s="41" t="s">
        <v>732</v>
      </c>
      <c r="L92" s="9" t="str">
        <f t="shared" si="15"/>
        <v>No</v>
      </c>
    </row>
    <row r="93" spans="1:12" x14ac:dyDescent="0.25">
      <c r="A93" s="42" t="s">
        <v>1324</v>
      </c>
      <c r="B93" s="33" t="s">
        <v>217</v>
      </c>
      <c r="C93" s="43">
        <v>313.82641765</v>
      </c>
      <c r="D93" s="11" t="str">
        <f t="shared" si="12"/>
        <v>N/A</v>
      </c>
      <c r="E93" s="43">
        <v>308.72425598000001</v>
      </c>
      <c r="F93" s="11" t="str">
        <f t="shared" si="13"/>
        <v>N/A</v>
      </c>
      <c r="G93" s="43">
        <v>294.30718308000002</v>
      </c>
      <c r="H93" s="11" t="str">
        <f t="shared" si="14"/>
        <v>N/A</v>
      </c>
      <c r="I93" s="12">
        <v>-1.63</v>
      </c>
      <c r="J93" s="12">
        <v>-4.67</v>
      </c>
      <c r="K93" s="41" t="s">
        <v>732</v>
      </c>
      <c r="L93" s="9" t="str">
        <f t="shared" si="15"/>
        <v>Yes</v>
      </c>
    </row>
    <row r="94" spans="1:12" ht="25" x14ac:dyDescent="0.25">
      <c r="A94" s="42" t="s">
        <v>560</v>
      </c>
      <c r="B94" s="33" t="s">
        <v>217</v>
      </c>
      <c r="C94" s="43">
        <v>5845790</v>
      </c>
      <c r="D94" s="11" t="str">
        <f t="shared" si="12"/>
        <v>N/A</v>
      </c>
      <c r="E94" s="43">
        <v>6137086</v>
      </c>
      <c r="F94" s="11" t="str">
        <f t="shared" si="13"/>
        <v>N/A</v>
      </c>
      <c r="G94" s="43">
        <v>4469279</v>
      </c>
      <c r="H94" s="11" t="str">
        <f t="shared" si="14"/>
        <v>N/A</v>
      </c>
      <c r="I94" s="12">
        <v>4.9829999999999997</v>
      </c>
      <c r="J94" s="12">
        <v>-27.2</v>
      </c>
      <c r="K94" s="41" t="s">
        <v>732</v>
      </c>
      <c r="L94" s="9" t="str">
        <f t="shared" si="15"/>
        <v>Yes</v>
      </c>
    </row>
    <row r="95" spans="1:12" x14ac:dyDescent="0.25">
      <c r="A95" s="42" t="s">
        <v>561</v>
      </c>
      <c r="B95" s="33" t="s">
        <v>217</v>
      </c>
      <c r="C95" s="34">
        <v>47608</v>
      </c>
      <c r="D95" s="11" t="str">
        <f t="shared" si="12"/>
        <v>N/A</v>
      </c>
      <c r="E95" s="34">
        <v>49556</v>
      </c>
      <c r="F95" s="11" t="str">
        <f t="shared" si="13"/>
        <v>N/A</v>
      </c>
      <c r="G95" s="34">
        <v>36492</v>
      </c>
      <c r="H95" s="11" t="str">
        <f t="shared" si="14"/>
        <v>N/A</v>
      </c>
      <c r="I95" s="12">
        <v>4.0919999999999996</v>
      </c>
      <c r="J95" s="12">
        <v>-26.4</v>
      </c>
      <c r="K95" s="41" t="s">
        <v>732</v>
      </c>
      <c r="L95" s="9" t="str">
        <f t="shared" si="15"/>
        <v>Yes</v>
      </c>
    </row>
    <row r="96" spans="1:12" ht="25" x14ac:dyDescent="0.25">
      <c r="A96" s="42" t="s">
        <v>1325</v>
      </c>
      <c r="B96" s="33" t="s">
        <v>217</v>
      </c>
      <c r="C96" s="43">
        <v>122.79007729999999</v>
      </c>
      <c r="D96" s="11" t="str">
        <f t="shared" si="12"/>
        <v>N/A</v>
      </c>
      <c r="E96" s="43">
        <v>123.84143192000001</v>
      </c>
      <c r="F96" s="11" t="str">
        <f t="shared" si="13"/>
        <v>N/A</v>
      </c>
      <c r="G96" s="43">
        <v>122.47284336</v>
      </c>
      <c r="H96" s="11" t="str">
        <f t="shared" si="14"/>
        <v>N/A</v>
      </c>
      <c r="I96" s="12">
        <v>0.85619999999999996</v>
      </c>
      <c r="J96" s="12">
        <v>-1.1100000000000001</v>
      </c>
      <c r="K96" s="41" t="s">
        <v>732</v>
      </c>
      <c r="L96" s="9" t="str">
        <f t="shared" si="15"/>
        <v>Yes</v>
      </c>
    </row>
    <row r="97" spans="1:12" ht="25" x14ac:dyDescent="0.25">
      <c r="A97" s="42" t="s">
        <v>562</v>
      </c>
      <c r="B97" s="33" t="s">
        <v>217</v>
      </c>
      <c r="C97" s="43">
        <v>38748730</v>
      </c>
      <c r="D97" s="11" t="str">
        <f t="shared" si="12"/>
        <v>N/A</v>
      </c>
      <c r="E97" s="43">
        <v>45507093</v>
      </c>
      <c r="F97" s="11" t="str">
        <f t="shared" si="13"/>
        <v>N/A</v>
      </c>
      <c r="G97" s="43">
        <v>32863355</v>
      </c>
      <c r="H97" s="11" t="str">
        <f t="shared" si="14"/>
        <v>N/A</v>
      </c>
      <c r="I97" s="12">
        <v>17.440000000000001</v>
      </c>
      <c r="J97" s="12">
        <v>-27.8</v>
      </c>
      <c r="K97" s="41" t="s">
        <v>732</v>
      </c>
      <c r="L97" s="9" t="str">
        <f t="shared" si="15"/>
        <v>Yes</v>
      </c>
    </row>
    <row r="98" spans="1:12" x14ac:dyDescent="0.25">
      <c r="A98" s="42" t="s">
        <v>563</v>
      </c>
      <c r="B98" s="33" t="s">
        <v>217</v>
      </c>
      <c r="C98" s="34">
        <v>63239</v>
      </c>
      <c r="D98" s="11" t="str">
        <f t="shared" si="12"/>
        <v>N/A</v>
      </c>
      <c r="E98" s="34">
        <v>68611</v>
      </c>
      <c r="F98" s="11" t="str">
        <f t="shared" si="13"/>
        <v>N/A</v>
      </c>
      <c r="G98" s="34">
        <v>43089</v>
      </c>
      <c r="H98" s="11" t="str">
        <f t="shared" si="14"/>
        <v>N/A</v>
      </c>
      <c r="I98" s="12">
        <v>8.4949999999999992</v>
      </c>
      <c r="J98" s="12">
        <v>-37.200000000000003</v>
      </c>
      <c r="K98" s="41" t="s">
        <v>732</v>
      </c>
      <c r="L98" s="9" t="str">
        <f t="shared" si="15"/>
        <v>No</v>
      </c>
    </row>
    <row r="99" spans="1:12" x14ac:dyDescent="0.25">
      <c r="A99" s="42" t="s">
        <v>1326</v>
      </c>
      <c r="B99" s="33" t="s">
        <v>217</v>
      </c>
      <c r="C99" s="43">
        <v>612.73470484999996</v>
      </c>
      <c r="D99" s="11" t="str">
        <f t="shared" si="12"/>
        <v>N/A</v>
      </c>
      <c r="E99" s="43">
        <v>663.2623486</v>
      </c>
      <c r="F99" s="11" t="str">
        <f t="shared" si="13"/>
        <v>N/A</v>
      </c>
      <c r="G99" s="43">
        <v>762.68548817999999</v>
      </c>
      <c r="H99" s="11" t="str">
        <f t="shared" si="14"/>
        <v>N/A</v>
      </c>
      <c r="I99" s="12">
        <v>8.2460000000000004</v>
      </c>
      <c r="J99" s="12">
        <v>14.99</v>
      </c>
      <c r="K99" s="41" t="s">
        <v>732</v>
      </c>
      <c r="L99" s="9" t="str">
        <f t="shared" si="15"/>
        <v>Yes</v>
      </c>
    </row>
    <row r="100" spans="1:12" x14ac:dyDescent="0.25">
      <c r="A100" s="42" t="s">
        <v>564</v>
      </c>
      <c r="B100" s="33" t="s">
        <v>217</v>
      </c>
      <c r="C100" s="43">
        <v>17561704</v>
      </c>
      <c r="D100" s="11" t="str">
        <f t="shared" si="12"/>
        <v>N/A</v>
      </c>
      <c r="E100" s="43">
        <v>18558432</v>
      </c>
      <c r="F100" s="11" t="str">
        <f t="shared" si="13"/>
        <v>N/A</v>
      </c>
      <c r="G100" s="43">
        <v>13843495</v>
      </c>
      <c r="H100" s="11" t="str">
        <f t="shared" si="14"/>
        <v>N/A</v>
      </c>
      <c r="I100" s="12">
        <v>5.6760000000000002</v>
      </c>
      <c r="J100" s="12">
        <v>-25.4</v>
      </c>
      <c r="K100" s="41" t="s">
        <v>732</v>
      </c>
      <c r="L100" s="9" t="str">
        <f t="shared" si="15"/>
        <v>Yes</v>
      </c>
    </row>
    <row r="101" spans="1:12" x14ac:dyDescent="0.25">
      <c r="A101" s="42" t="s">
        <v>565</v>
      </c>
      <c r="B101" s="33" t="s">
        <v>217</v>
      </c>
      <c r="C101" s="34">
        <v>32463</v>
      </c>
      <c r="D101" s="11" t="str">
        <f t="shared" si="12"/>
        <v>N/A</v>
      </c>
      <c r="E101" s="34">
        <v>34119</v>
      </c>
      <c r="F101" s="11" t="str">
        <f t="shared" si="13"/>
        <v>N/A</v>
      </c>
      <c r="G101" s="34">
        <v>26456</v>
      </c>
      <c r="H101" s="11" t="str">
        <f t="shared" si="14"/>
        <v>N/A</v>
      </c>
      <c r="I101" s="12">
        <v>5.101</v>
      </c>
      <c r="J101" s="12">
        <v>-22.5</v>
      </c>
      <c r="K101" s="41" t="s">
        <v>732</v>
      </c>
      <c r="L101" s="9" t="str">
        <f t="shared" si="15"/>
        <v>Yes</v>
      </c>
    </row>
    <row r="102" spans="1:12" x14ac:dyDescent="0.25">
      <c r="A102" s="42" t="s">
        <v>1327</v>
      </c>
      <c r="B102" s="33" t="s">
        <v>217</v>
      </c>
      <c r="C102" s="43">
        <v>540.97600345000001</v>
      </c>
      <c r="D102" s="11" t="str">
        <f t="shared" si="12"/>
        <v>N/A</v>
      </c>
      <c r="E102" s="43">
        <v>543.93247164000002</v>
      </c>
      <c r="F102" s="11" t="str">
        <f t="shared" si="13"/>
        <v>N/A</v>
      </c>
      <c r="G102" s="43">
        <v>523.26485485000001</v>
      </c>
      <c r="H102" s="11" t="str">
        <f t="shared" si="14"/>
        <v>N/A</v>
      </c>
      <c r="I102" s="12">
        <v>0.54649999999999999</v>
      </c>
      <c r="J102" s="12">
        <v>-3.8</v>
      </c>
      <c r="K102" s="41" t="s">
        <v>732</v>
      </c>
      <c r="L102" s="9" t="str">
        <f t="shared" si="15"/>
        <v>Yes</v>
      </c>
    </row>
    <row r="103" spans="1:12" ht="25" x14ac:dyDescent="0.25">
      <c r="A103" s="42" t="s">
        <v>566</v>
      </c>
      <c r="B103" s="33" t="s">
        <v>217</v>
      </c>
      <c r="C103" s="43">
        <v>11943981</v>
      </c>
      <c r="D103" s="11" t="str">
        <f t="shared" si="12"/>
        <v>N/A</v>
      </c>
      <c r="E103" s="43">
        <v>13017770</v>
      </c>
      <c r="F103" s="11" t="str">
        <f t="shared" si="13"/>
        <v>N/A</v>
      </c>
      <c r="G103" s="43">
        <v>8346196</v>
      </c>
      <c r="H103" s="11" t="str">
        <f t="shared" si="14"/>
        <v>N/A</v>
      </c>
      <c r="I103" s="12">
        <v>8.99</v>
      </c>
      <c r="J103" s="12">
        <v>-35.9</v>
      </c>
      <c r="K103" s="41" t="s">
        <v>732</v>
      </c>
      <c r="L103" s="9" t="str">
        <f t="shared" si="15"/>
        <v>No</v>
      </c>
    </row>
    <row r="104" spans="1:12" x14ac:dyDescent="0.25">
      <c r="A104" s="42" t="s">
        <v>567</v>
      </c>
      <c r="B104" s="33" t="s">
        <v>217</v>
      </c>
      <c r="C104" s="34">
        <v>3486</v>
      </c>
      <c r="D104" s="11" t="str">
        <f t="shared" si="12"/>
        <v>N/A</v>
      </c>
      <c r="E104" s="34">
        <v>3853</v>
      </c>
      <c r="F104" s="11" t="str">
        <f t="shared" si="13"/>
        <v>N/A</v>
      </c>
      <c r="G104" s="34">
        <v>1657</v>
      </c>
      <c r="H104" s="11" t="str">
        <f t="shared" si="14"/>
        <v>N/A</v>
      </c>
      <c r="I104" s="12">
        <v>10.53</v>
      </c>
      <c r="J104" s="12">
        <v>-57</v>
      </c>
      <c r="K104" s="41" t="s">
        <v>732</v>
      </c>
      <c r="L104" s="9" t="str">
        <f t="shared" si="15"/>
        <v>No</v>
      </c>
    </row>
    <row r="105" spans="1:12" x14ac:dyDescent="0.25">
      <c r="A105" s="42" t="s">
        <v>1328</v>
      </c>
      <c r="B105" s="33" t="s">
        <v>217</v>
      </c>
      <c r="C105" s="43">
        <v>3426.2710843</v>
      </c>
      <c r="D105" s="11" t="str">
        <f t="shared" si="12"/>
        <v>N/A</v>
      </c>
      <c r="E105" s="43">
        <v>3378.6062808000001</v>
      </c>
      <c r="F105" s="11" t="str">
        <f t="shared" si="13"/>
        <v>N/A</v>
      </c>
      <c r="G105" s="43">
        <v>5036.9318045</v>
      </c>
      <c r="H105" s="11" t="str">
        <f t="shared" si="14"/>
        <v>N/A</v>
      </c>
      <c r="I105" s="12">
        <v>-1.39</v>
      </c>
      <c r="J105" s="12">
        <v>49.08</v>
      </c>
      <c r="K105" s="41" t="s">
        <v>732</v>
      </c>
      <c r="L105" s="9" t="str">
        <f t="shared" si="15"/>
        <v>No</v>
      </c>
    </row>
    <row r="106" spans="1:12" x14ac:dyDescent="0.25">
      <c r="A106" s="42" t="s">
        <v>568</v>
      </c>
      <c r="B106" s="33" t="s">
        <v>217</v>
      </c>
      <c r="C106" s="43">
        <v>43358412</v>
      </c>
      <c r="D106" s="11" t="str">
        <f t="shared" si="12"/>
        <v>N/A</v>
      </c>
      <c r="E106" s="43">
        <v>46905777</v>
      </c>
      <c r="F106" s="11" t="str">
        <f t="shared" si="13"/>
        <v>N/A</v>
      </c>
      <c r="G106" s="43">
        <v>28992622</v>
      </c>
      <c r="H106" s="11" t="str">
        <f t="shared" si="14"/>
        <v>N/A</v>
      </c>
      <c r="I106" s="12">
        <v>8.1809999999999992</v>
      </c>
      <c r="J106" s="12">
        <v>-38.200000000000003</v>
      </c>
      <c r="K106" s="41" t="s">
        <v>732</v>
      </c>
      <c r="L106" s="9" t="str">
        <f t="shared" si="15"/>
        <v>No</v>
      </c>
    </row>
    <row r="107" spans="1:12" x14ac:dyDescent="0.25">
      <c r="A107" s="42" t="s">
        <v>569</v>
      </c>
      <c r="B107" s="33" t="s">
        <v>217</v>
      </c>
      <c r="C107" s="34">
        <v>104103</v>
      </c>
      <c r="D107" s="11" t="str">
        <f t="shared" si="12"/>
        <v>N/A</v>
      </c>
      <c r="E107" s="34">
        <v>109953</v>
      </c>
      <c r="F107" s="11" t="str">
        <f t="shared" si="13"/>
        <v>N/A</v>
      </c>
      <c r="G107" s="34">
        <v>68196</v>
      </c>
      <c r="H107" s="11" t="str">
        <f t="shared" si="14"/>
        <v>N/A</v>
      </c>
      <c r="I107" s="12">
        <v>5.6189999999999998</v>
      </c>
      <c r="J107" s="12">
        <v>-38</v>
      </c>
      <c r="K107" s="41" t="s">
        <v>732</v>
      </c>
      <c r="L107" s="9" t="str">
        <f t="shared" si="15"/>
        <v>No</v>
      </c>
    </row>
    <row r="108" spans="1:12" x14ac:dyDescent="0.25">
      <c r="A108" s="42" t="s">
        <v>1329</v>
      </c>
      <c r="B108" s="33" t="s">
        <v>217</v>
      </c>
      <c r="C108" s="43">
        <v>416.49531714</v>
      </c>
      <c r="D108" s="11" t="str">
        <f t="shared" si="12"/>
        <v>N/A</v>
      </c>
      <c r="E108" s="43">
        <v>426.59842842</v>
      </c>
      <c r="F108" s="11" t="str">
        <f t="shared" si="13"/>
        <v>N/A</v>
      </c>
      <c r="G108" s="43">
        <v>425.13669422999999</v>
      </c>
      <c r="H108" s="11" t="str">
        <f t="shared" si="14"/>
        <v>N/A</v>
      </c>
      <c r="I108" s="12">
        <v>2.4260000000000002</v>
      </c>
      <c r="J108" s="12">
        <v>-0.34300000000000003</v>
      </c>
      <c r="K108" s="41" t="s">
        <v>732</v>
      </c>
      <c r="L108" s="9" t="str">
        <f t="shared" si="15"/>
        <v>Yes</v>
      </c>
    </row>
    <row r="109" spans="1:12" x14ac:dyDescent="0.25">
      <c r="A109" s="42" t="s">
        <v>570</v>
      </c>
      <c r="B109" s="33" t="s">
        <v>217</v>
      </c>
      <c r="C109" s="43">
        <v>126882247</v>
      </c>
      <c r="D109" s="11" t="str">
        <f t="shared" si="12"/>
        <v>N/A</v>
      </c>
      <c r="E109" s="43">
        <v>116372377</v>
      </c>
      <c r="F109" s="11" t="str">
        <f t="shared" si="13"/>
        <v>N/A</v>
      </c>
      <c r="G109" s="43">
        <v>77007757</v>
      </c>
      <c r="H109" s="11" t="str">
        <f t="shared" si="14"/>
        <v>N/A</v>
      </c>
      <c r="I109" s="12">
        <v>-8.2799999999999994</v>
      </c>
      <c r="J109" s="12">
        <v>-33.799999999999997</v>
      </c>
      <c r="K109" s="41" t="s">
        <v>732</v>
      </c>
      <c r="L109" s="9" t="str">
        <f t="shared" si="15"/>
        <v>No</v>
      </c>
    </row>
    <row r="110" spans="1:12" x14ac:dyDescent="0.25">
      <c r="A110" s="42" t="s">
        <v>571</v>
      </c>
      <c r="B110" s="33" t="s">
        <v>217</v>
      </c>
      <c r="C110" s="34">
        <v>131516</v>
      </c>
      <c r="D110" s="11" t="str">
        <f t="shared" si="12"/>
        <v>N/A</v>
      </c>
      <c r="E110" s="34">
        <v>130003</v>
      </c>
      <c r="F110" s="11" t="str">
        <f t="shared" si="13"/>
        <v>N/A</v>
      </c>
      <c r="G110" s="34">
        <v>85895</v>
      </c>
      <c r="H110" s="11" t="str">
        <f t="shared" si="14"/>
        <v>N/A</v>
      </c>
      <c r="I110" s="12">
        <v>-1.1499999999999999</v>
      </c>
      <c r="J110" s="12">
        <v>-33.9</v>
      </c>
      <c r="K110" s="41" t="s">
        <v>732</v>
      </c>
      <c r="L110" s="9" t="str">
        <f t="shared" si="15"/>
        <v>No</v>
      </c>
    </row>
    <row r="111" spans="1:12" x14ac:dyDescent="0.25">
      <c r="A111" s="42" t="s">
        <v>1330</v>
      </c>
      <c r="B111" s="33" t="s">
        <v>217</v>
      </c>
      <c r="C111" s="43">
        <v>964.76662154999997</v>
      </c>
      <c r="D111" s="11" t="str">
        <f t="shared" si="12"/>
        <v>N/A</v>
      </c>
      <c r="E111" s="43">
        <v>895.15147343000001</v>
      </c>
      <c r="F111" s="11" t="str">
        <f t="shared" si="13"/>
        <v>N/A</v>
      </c>
      <c r="G111" s="43">
        <v>896.53363991000003</v>
      </c>
      <c r="H111" s="11" t="str">
        <f t="shared" si="14"/>
        <v>N/A</v>
      </c>
      <c r="I111" s="12">
        <v>-7.22</v>
      </c>
      <c r="J111" s="12">
        <v>0.15440000000000001</v>
      </c>
      <c r="K111" s="41" t="s">
        <v>732</v>
      </c>
      <c r="L111" s="9" t="str">
        <f t="shared" si="15"/>
        <v>Yes</v>
      </c>
    </row>
    <row r="112" spans="1:12" ht="25" x14ac:dyDescent="0.25">
      <c r="A112" s="42" t="s">
        <v>572</v>
      </c>
      <c r="B112" s="33" t="s">
        <v>217</v>
      </c>
      <c r="C112" s="43">
        <v>24377390</v>
      </c>
      <c r="D112" s="11" t="str">
        <f t="shared" si="12"/>
        <v>N/A</v>
      </c>
      <c r="E112" s="43">
        <v>27079350</v>
      </c>
      <c r="F112" s="11" t="str">
        <f t="shared" si="13"/>
        <v>N/A</v>
      </c>
      <c r="G112" s="43">
        <v>29037267</v>
      </c>
      <c r="H112" s="11" t="str">
        <f t="shared" si="14"/>
        <v>N/A</v>
      </c>
      <c r="I112" s="12">
        <v>11.08</v>
      </c>
      <c r="J112" s="12">
        <v>7.23</v>
      </c>
      <c r="K112" s="41" t="s">
        <v>732</v>
      </c>
      <c r="L112" s="9" t="str">
        <f t="shared" si="15"/>
        <v>Yes</v>
      </c>
    </row>
    <row r="113" spans="1:12" x14ac:dyDescent="0.25">
      <c r="A113" s="42" t="s">
        <v>573</v>
      </c>
      <c r="B113" s="33" t="s">
        <v>217</v>
      </c>
      <c r="C113" s="34">
        <v>14173</v>
      </c>
      <c r="D113" s="11" t="str">
        <f t="shared" si="12"/>
        <v>N/A</v>
      </c>
      <c r="E113" s="34">
        <v>14612</v>
      </c>
      <c r="F113" s="11" t="str">
        <f t="shared" si="13"/>
        <v>N/A</v>
      </c>
      <c r="G113" s="34">
        <v>10415</v>
      </c>
      <c r="H113" s="11" t="str">
        <f t="shared" si="14"/>
        <v>N/A</v>
      </c>
      <c r="I113" s="12">
        <v>3.097</v>
      </c>
      <c r="J113" s="12">
        <v>-28.7</v>
      </c>
      <c r="K113" s="41" t="s">
        <v>732</v>
      </c>
      <c r="L113" s="9" t="str">
        <f t="shared" si="15"/>
        <v>Yes</v>
      </c>
    </row>
    <row r="114" spans="1:12" ht="25" x14ac:dyDescent="0.25">
      <c r="A114" s="42" t="s">
        <v>1331</v>
      </c>
      <c r="B114" s="33" t="s">
        <v>217</v>
      </c>
      <c r="C114" s="43">
        <v>1719.9880054</v>
      </c>
      <c r="D114" s="11" t="str">
        <f t="shared" si="12"/>
        <v>N/A</v>
      </c>
      <c r="E114" s="43">
        <v>1853.2267999000001</v>
      </c>
      <c r="F114" s="11" t="str">
        <f t="shared" si="13"/>
        <v>N/A</v>
      </c>
      <c r="G114" s="43">
        <v>2788.0237158</v>
      </c>
      <c r="H114" s="11" t="str">
        <f t="shared" si="14"/>
        <v>N/A</v>
      </c>
      <c r="I114" s="12">
        <v>7.7460000000000004</v>
      </c>
      <c r="J114" s="12">
        <v>50.44</v>
      </c>
      <c r="K114" s="41" t="s">
        <v>732</v>
      </c>
      <c r="L114" s="9" t="str">
        <f t="shared" si="15"/>
        <v>No</v>
      </c>
    </row>
    <row r="115" spans="1:12" ht="25" x14ac:dyDescent="0.25">
      <c r="A115" s="42" t="s">
        <v>574</v>
      </c>
      <c r="B115" s="33" t="s">
        <v>217</v>
      </c>
      <c r="C115" s="43">
        <v>8207984</v>
      </c>
      <c r="D115" s="11" t="str">
        <f t="shared" si="12"/>
        <v>N/A</v>
      </c>
      <c r="E115" s="43">
        <v>8472177</v>
      </c>
      <c r="F115" s="11" t="str">
        <f t="shared" si="13"/>
        <v>N/A</v>
      </c>
      <c r="G115" s="43">
        <v>5154126</v>
      </c>
      <c r="H115" s="11" t="str">
        <f t="shared" si="14"/>
        <v>N/A</v>
      </c>
      <c r="I115" s="12">
        <v>3.2189999999999999</v>
      </c>
      <c r="J115" s="12">
        <v>-39.200000000000003</v>
      </c>
      <c r="K115" s="41" t="s">
        <v>732</v>
      </c>
      <c r="L115" s="9" t="str">
        <f t="shared" si="15"/>
        <v>No</v>
      </c>
    </row>
    <row r="116" spans="1:12" x14ac:dyDescent="0.25">
      <c r="A116" s="3" t="s">
        <v>575</v>
      </c>
      <c r="B116" s="33" t="s">
        <v>217</v>
      </c>
      <c r="C116" s="34">
        <v>10230</v>
      </c>
      <c r="D116" s="11" t="str">
        <f t="shared" si="12"/>
        <v>N/A</v>
      </c>
      <c r="E116" s="34">
        <v>10288</v>
      </c>
      <c r="F116" s="11" t="str">
        <f t="shared" si="13"/>
        <v>N/A</v>
      </c>
      <c r="G116" s="34">
        <v>5818</v>
      </c>
      <c r="H116" s="11" t="str">
        <f t="shared" si="14"/>
        <v>N/A</v>
      </c>
      <c r="I116" s="12">
        <v>0.56699999999999995</v>
      </c>
      <c r="J116" s="12">
        <v>-43.4</v>
      </c>
      <c r="K116" s="41" t="s">
        <v>732</v>
      </c>
      <c r="L116" s="9" t="str">
        <f t="shared" si="15"/>
        <v>No</v>
      </c>
    </row>
    <row r="117" spans="1:12" ht="25" x14ac:dyDescent="0.25">
      <c r="A117" s="3" t="s">
        <v>1332</v>
      </c>
      <c r="B117" s="33" t="s">
        <v>217</v>
      </c>
      <c r="C117" s="43">
        <v>802.34447703000001</v>
      </c>
      <c r="D117" s="11" t="str">
        <f t="shared" si="12"/>
        <v>N/A</v>
      </c>
      <c r="E117" s="43">
        <v>823.50087481000003</v>
      </c>
      <c r="F117" s="11" t="str">
        <f t="shared" si="13"/>
        <v>N/A</v>
      </c>
      <c r="G117" s="43">
        <v>885.89309041000001</v>
      </c>
      <c r="H117" s="11" t="str">
        <f t="shared" si="14"/>
        <v>N/A</v>
      </c>
      <c r="I117" s="12">
        <v>2.637</v>
      </c>
      <c r="J117" s="12">
        <v>7.5759999999999996</v>
      </c>
      <c r="K117" s="41" t="s">
        <v>732</v>
      </c>
      <c r="L117" s="9" t="str">
        <f t="shared" si="15"/>
        <v>Yes</v>
      </c>
    </row>
    <row r="118" spans="1:12" ht="25" x14ac:dyDescent="0.25">
      <c r="A118" s="4" t="s">
        <v>576</v>
      </c>
      <c r="B118" s="33" t="s">
        <v>217</v>
      </c>
      <c r="C118" s="43">
        <v>2197996</v>
      </c>
      <c r="D118" s="11" t="str">
        <f t="shared" si="12"/>
        <v>N/A</v>
      </c>
      <c r="E118" s="43">
        <v>3788938</v>
      </c>
      <c r="F118" s="11" t="str">
        <f t="shared" si="13"/>
        <v>N/A</v>
      </c>
      <c r="G118" s="43">
        <v>1938755</v>
      </c>
      <c r="H118" s="11" t="str">
        <f t="shared" si="14"/>
        <v>N/A</v>
      </c>
      <c r="I118" s="12">
        <v>72.38</v>
      </c>
      <c r="J118" s="12">
        <v>-48.8</v>
      </c>
      <c r="K118" s="41" t="s">
        <v>732</v>
      </c>
      <c r="L118" s="9" t="str">
        <f t="shared" si="15"/>
        <v>No</v>
      </c>
    </row>
    <row r="119" spans="1:12" x14ac:dyDescent="0.25">
      <c r="A119" s="4" t="s">
        <v>577</v>
      </c>
      <c r="B119" s="33" t="s">
        <v>217</v>
      </c>
      <c r="C119" s="34">
        <v>890</v>
      </c>
      <c r="D119" s="11" t="str">
        <f t="shared" si="12"/>
        <v>N/A</v>
      </c>
      <c r="E119" s="34">
        <v>956</v>
      </c>
      <c r="F119" s="11" t="str">
        <f t="shared" si="13"/>
        <v>N/A</v>
      </c>
      <c r="G119" s="34">
        <v>761</v>
      </c>
      <c r="H119" s="11" t="str">
        <f t="shared" si="14"/>
        <v>N/A</v>
      </c>
      <c r="I119" s="12">
        <v>7.4160000000000004</v>
      </c>
      <c r="J119" s="12">
        <v>-20.399999999999999</v>
      </c>
      <c r="K119" s="41" t="s">
        <v>732</v>
      </c>
      <c r="L119" s="9" t="str">
        <f t="shared" si="15"/>
        <v>Yes</v>
      </c>
    </row>
    <row r="120" spans="1:12" ht="25" x14ac:dyDescent="0.25">
      <c r="A120" s="4" t="s">
        <v>1333</v>
      </c>
      <c r="B120" s="33" t="s">
        <v>217</v>
      </c>
      <c r="C120" s="43">
        <v>2469.6584269999998</v>
      </c>
      <c r="D120" s="11" t="str">
        <f t="shared" si="12"/>
        <v>N/A</v>
      </c>
      <c r="E120" s="43">
        <v>3963.3242678000001</v>
      </c>
      <c r="F120" s="11" t="str">
        <f t="shared" si="13"/>
        <v>N/A</v>
      </c>
      <c r="G120" s="43">
        <v>2547.6412614999999</v>
      </c>
      <c r="H120" s="11" t="str">
        <f t="shared" si="14"/>
        <v>N/A</v>
      </c>
      <c r="I120" s="12">
        <v>60.48</v>
      </c>
      <c r="J120" s="12">
        <v>-35.700000000000003</v>
      </c>
      <c r="K120" s="41" t="s">
        <v>732</v>
      </c>
      <c r="L120" s="9" t="str">
        <f t="shared" si="15"/>
        <v>No</v>
      </c>
    </row>
    <row r="121" spans="1:12" ht="25" x14ac:dyDescent="0.25">
      <c r="A121" s="4" t="s">
        <v>578</v>
      </c>
      <c r="B121" s="33" t="s">
        <v>217</v>
      </c>
      <c r="C121" s="43">
        <v>0</v>
      </c>
      <c r="D121" s="11" t="str">
        <f t="shared" si="12"/>
        <v>N/A</v>
      </c>
      <c r="E121" s="43">
        <v>0</v>
      </c>
      <c r="F121" s="11" t="str">
        <f t="shared" si="13"/>
        <v>N/A</v>
      </c>
      <c r="G121" s="43">
        <v>0</v>
      </c>
      <c r="H121" s="11" t="str">
        <f t="shared" si="14"/>
        <v>N/A</v>
      </c>
      <c r="I121" s="12" t="s">
        <v>1742</v>
      </c>
      <c r="J121" s="12" t="s">
        <v>1742</v>
      </c>
      <c r="K121" s="41" t="s">
        <v>732</v>
      </c>
      <c r="L121" s="9" t="str">
        <f t="shared" si="15"/>
        <v>N/A</v>
      </c>
    </row>
    <row r="122" spans="1:12" x14ac:dyDescent="0.25">
      <c r="A122" s="4" t="s">
        <v>579</v>
      </c>
      <c r="B122" s="33" t="s">
        <v>217</v>
      </c>
      <c r="C122" s="34">
        <v>0</v>
      </c>
      <c r="D122" s="11" t="str">
        <f t="shared" si="12"/>
        <v>N/A</v>
      </c>
      <c r="E122" s="34">
        <v>0</v>
      </c>
      <c r="F122" s="11" t="str">
        <f t="shared" si="13"/>
        <v>N/A</v>
      </c>
      <c r="G122" s="34">
        <v>0</v>
      </c>
      <c r="H122" s="11" t="str">
        <f t="shared" si="14"/>
        <v>N/A</v>
      </c>
      <c r="I122" s="12" t="s">
        <v>1742</v>
      </c>
      <c r="J122" s="12" t="s">
        <v>1742</v>
      </c>
      <c r="K122" s="41" t="s">
        <v>732</v>
      </c>
      <c r="L122" s="9" t="str">
        <f t="shared" si="15"/>
        <v>N/A</v>
      </c>
    </row>
    <row r="123" spans="1:12" ht="25" x14ac:dyDescent="0.25">
      <c r="A123" s="4" t="s">
        <v>1334</v>
      </c>
      <c r="B123" s="33" t="s">
        <v>217</v>
      </c>
      <c r="C123" s="43" t="s">
        <v>1742</v>
      </c>
      <c r="D123" s="11" t="str">
        <f t="shared" si="12"/>
        <v>N/A</v>
      </c>
      <c r="E123" s="43" t="s">
        <v>1742</v>
      </c>
      <c r="F123" s="11" t="str">
        <f t="shared" si="13"/>
        <v>N/A</v>
      </c>
      <c r="G123" s="43" t="s">
        <v>1742</v>
      </c>
      <c r="H123" s="11" t="str">
        <f t="shared" si="14"/>
        <v>N/A</v>
      </c>
      <c r="I123" s="12" t="s">
        <v>1742</v>
      </c>
      <c r="J123" s="12" t="s">
        <v>1742</v>
      </c>
      <c r="K123" s="41" t="s">
        <v>732</v>
      </c>
      <c r="L123" s="9" t="str">
        <f t="shared" si="15"/>
        <v>N/A</v>
      </c>
    </row>
    <row r="124" spans="1:12" ht="25" x14ac:dyDescent="0.25">
      <c r="A124" s="4" t="s">
        <v>580</v>
      </c>
      <c r="B124" s="33" t="s">
        <v>217</v>
      </c>
      <c r="C124" s="43">
        <v>0</v>
      </c>
      <c r="D124" s="11" t="str">
        <f t="shared" si="12"/>
        <v>N/A</v>
      </c>
      <c r="E124" s="43">
        <v>0</v>
      </c>
      <c r="F124" s="11" t="str">
        <f t="shared" si="13"/>
        <v>N/A</v>
      </c>
      <c r="G124" s="43">
        <v>0</v>
      </c>
      <c r="H124" s="11" t="str">
        <f t="shared" si="14"/>
        <v>N/A</v>
      </c>
      <c r="I124" s="12" t="s">
        <v>1742</v>
      </c>
      <c r="J124" s="12" t="s">
        <v>1742</v>
      </c>
      <c r="K124" s="41" t="s">
        <v>732</v>
      </c>
      <c r="L124" s="9" t="str">
        <f t="shared" si="15"/>
        <v>N/A</v>
      </c>
    </row>
    <row r="125" spans="1:12" x14ac:dyDescent="0.25">
      <c r="A125" s="2" t="s">
        <v>581</v>
      </c>
      <c r="B125" s="33" t="s">
        <v>217</v>
      </c>
      <c r="C125" s="34">
        <v>0</v>
      </c>
      <c r="D125" s="11" t="str">
        <f t="shared" si="12"/>
        <v>N/A</v>
      </c>
      <c r="E125" s="34">
        <v>0</v>
      </c>
      <c r="F125" s="11" t="str">
        <f t="shared" si="13"/>
        <v>N/A</v>
      </c>
      <c r="G125" s="34">
        <v>0</v>
      </c>
      <c r="H125" s="11" t="str">
        <f t="shared" si="14"/>
        <v>N/A</v>
      </c>
      <c r="I125" s="12" t="s">
        <v>1742</v>
      </c>
      <c r="J125" s="12" t="s">
        <v>1742</v>
      </c>
      <c r="K125" s="41" t="s">
        <v>732</v>
      </c>
      <c r="L125" s="9" t="str">
        <f t="shared" si="15"/>
        <v>N/A</v>
      </c>
    </row>
    <row r="126" spans="1:12" ht="25" x14ac:dyDescent="0.25">
      <c r="A126" s="2" t="s">
        <v>1335</v>
      </c>
      <c r="B126" s="33" t="s">
        <v>217</v>
      </c>
      <c r="C126" s="43" t="s">
        <v>1742</v>
      </c>
      <c r="D126" s="11" t="str">
        <f t="shared" si="12"/>
        <v>N/A</v>
      </c>
      <c r="E126" s="43" t="s">
        <v>1742</v>
      </c>
      <c r="F126" s="11" t="str">
        <f t="shared" si="13"/>
        <v>N/A</v>
      </c>
      <c r="G126" s="43" t="s">
        <v>1742</v>
      </c>
      <c r="H126" s="11" t="str">
        <f t="shared" si="14"/>
        <v>N/A</v>
      </c>
      <c r="I126" s="12" t="s">
        <v>1742</v>
      </c>
      <c r="J126" s="12" t="s">
        <v>1742</v>
      </c>
      <c r="K126" s="41" t="s">
        <v>732</v>
      </c>
      <c r="L126" s="9" t="str">
        <f t="shared" si="15"/>
        <v>N/A</v>
      </c>
    </row>
    <row r="127" spans="1:12" ht="25" x14ac:dyDescent="0.25">
      <c r="A127" s="2" t="s">
        <v>582</v>
      </c>
      <c r="B127" s="33" t="s">
        <v>217</v>
      </c>
      <c r="C127" s="43">
        <v>10018941</v>
      </c>
      <c r="D127" s="11" t="str">
        <f t="shared" si="12"/>
        <v>N/A</v>
      </c>
      <c r="E127" s="43">
        <v>10820950</v>
      </c>
      <c r="F127" s="11" t="str">
        <f t="shared" si="13"/>
        <v>N/A</v>
      </c>
      <c r="G127" s="43">
        <v>8561492</v>
      </c>
      <c r="H127" s="11" t="str">
        <f t="shared" si="14"/>
        <v>N/A</v>
      </c>
      <c r="I127" s="12">
        <v>8.0050000000000008</v>
      </c>
      <c r="J127" s="12">
        <v>-20.9</v>
      </c>
      <c r="K127" s="41" t="s">
        <v>732</v>
      </c>
      <c r="L127" s="9" t="str">
        <f t="shared" si="15"/>
        <v>Yes</v>
      </c>
    </row>
    <row r="128" spans="1:12" x14ac:dyDescent="0.25">
      <c r="A128" s="2" t="s">
        <v>583</v>
      </c>
      <c r="B128" s="33" t="s">
        <v>217</v>
      </c>
      <c r="C128" s="34">
        <v>11082</v>
      </c>
      <c r="D128" s="11" t="str">
        <f t="shared" si="12"/>
        <v>N/A</v>
      </c>
      <c r="E128" s="34">
        <v>11986</v>
      </c>
      <c r="F128" s="11" t="str">
        <f t="shared" si="13"/>
        <v>N/A</v>
      </c>
      <c r="G128" s="34">
        <v>8800</v>
      </c>
      <c r="H128" s="11" t="str">
        <f t="shared" si="14"/>
        <v>N/A</v>
      </c>
      <c r="I128" s="12">
        <v>8.157</v>
      </c>
      <c r="J128" s="12">
        <v>-26.6</v>
      </c>
      <c r="K128" s="41" t="s">
        <v>732</v>
      </c>
      <c r="L128" s="9" t="str">
        <f t="shared" si="15"/>
        <v>Yes</v>
      </c>
    </row>
    <row r="129" spans="1:12" ht="25" x14ac:dyDescent="0.25">
      <c r="A129" s="2" t="s">
        <v>1336</v>
      </c>
      <c r="B129" s="33" t="s">
        <v>217</v>
      </c>
      <c r="C129" s="43">
        <v>904.07336221000003</v>
      </c>
      <c r="D129" s="11" t="str">
        <f t="shared" si="12"/>
        <v>N/A</v>
      </c>
      <c r="E129" s="43">
        <v>902.79909895000003</v>
      </c>
      <c r="F129" s="11" t="str">
        <f t="shared" si="13"/>
        <v>N/A</v>
      </c>
      <c r="G129" s="43">
        <v>972.89681817999997</v>
      </c>
      <c r="H129" s="11" t="str">
        <f t="shared" si="14"/>
        <v>N/A</v>
      </c>
      <c r="I129" s="12">
        <v>-0.14099999999999999</v>
      </c>
      <c r="J129" s="12">
        <v>7.7640000000000002</v>
      </c>
      <c r="K129" s="41" t="s">
        <v>732</v>
      </c>
      <c r="L129" s="9" t="str">
        <f t="shared" si="15"/>
        <v>Yes</v>
      </c>
    </row>
    <row r="130" spans="1:12" x14ac:dyDescent="0.25">
      <c r="A130" s="2" t="s">
        <v>584</v>
      </c>
      <c r="B130" s="33" t="s">
        <v>217</v>
      </c>
      <c r="C130" s="43">
        <v>657809</v>
      </c>
      <c r="D130" s="11" t="str">
        <f t="shared" si="12"/>
        <v>N/A</v>
      </c>
      <c r="E130" s="43">
        <v>819146</v>
      </c>
      <c r="F130" s="11" t="str">
        <f t="shared" si="13"/>
        <v>N/A</v>
      </c>
      <c r="G130" s="43">
        <v>960825</v>
      </c>
      <c r="H130" s="11" t="str">
        <f t="shared" si="14"/>
        <v>N/A</v>
      </c>
      <c r="I130" s="12">
        <v>24.53</v>
      </c>
      <c r="J130" s="12">
        <v>17.3</v>
      </c>
      <c r="K130" s="41" t="s">
        <v>732</v>
      </c>
      <c r="L130" s="9" t="str">
        <f t="shared" si="15"/>
        <v>Yes</v>
      </c>
    </row>
    <row r="131" spans="1:12" x14ac:dyDescent="0.25">
      <c r="A131" s="2" t="s">
        <v>585</v>
      </c>
      <c r="B131" s="33" t="s">
        <v>217</v>
      </c>
      <c r="C131" s="34">
        <v>75</v>
      </c>
      <c r="D131" s="11" t="str">
        <f t="shared" si="12"/>
        <v>N/A</v>
      </c>
      <c r="E131" s="34">
        <v>83</v>
      </c>
      <c r="F131" s="11" t="str">
        <f t="shared" si="13"/>
        <v>N/A</v>
      </c>
      <c r="G131" s="34">
        <v>95</v>
      </c>
      <c r="H131" s="11" t="str">
        <f t="shared" si="14"/>
        <v>N/A</v>
      </c>
      <c r="I131" s="12">
        <v>10.67</v>
      </c>
      <c r="J131" s="12">
        <v>14.46</v>
      </c>
      <c r="K131" s="41" t="s">
        <v>732</v>
      </c>
      <c r="L131" s="9" t="str">
        <f t="shared" si="15"/>
        <v>Yes</v>
      </c>
    </row>
    <row r="132" spans="1:12" x14ac:dyDescent="0.25">
      <c r="A132" s="2" t="s">
        <v>1337</v>
      </c>
      <c r="B132" s="33" t="s">
        <v>217</v>
      </c>
      <c r="C132" s="43">
        <v>8770.7866666999998</v>
      </c>
      <c r="D132" s="11" t="str">
        <f t="shared" si="12"/>
        <v>N/A</v>
      </c>
      <c r="E132" s="43">
        <v>9869.2289156999996</v>
      </c>
      <c r="F132" s="11" t="str">
        <f t="shared" si="13"/>
        <v>N/A</v>
      </c>
      <c r="G132" s="43">
        <v>10113.947367999999</v>
      </c>
      <c r="H132" s="11" t="str">
        <f t="shared" si="14"/>
        <v>N/A</v>
      </c>
      <c r="I132" s="12">
        <v>12.52</v>
      </c>
      <c r="J132" s="12">
        <v>2.48</v>
      </c>
      <c r="K132" s="41" t="s">
        <v>732</v>
      </c>
      <c r="L132" s="9" t="str">
        <f t="shared" si="15"/>
        <v>Yes</v>
      </c>
    </row>
    <row r="133" spans="1:12" ht="25" x14ac:dyDescent="0.25">
      <c r="A133" s="2" t="s">
        <v>586</v>
      </c>
      <c r="B133" s="33" t="s">
        <v>217</v>
      </c>
      <c r="C133" s="43">
        <v>1871535</v>
      </c>
      <c r="D133" s="11" t="str">
        <f t="shared" si="12"/>
        <v>N/A</v>
      </c>
      <c r="E133" s="43">
        <v>2069808</v>
      </c>
      <c r="F133" s="11" t="str">
        <f t="shared" si="13"/>
        <v>N/A</v>
      </c>
      <c r="G133" s="43">
        <v>1569507</v>
      </c>
      <c r="H133" s="11" t="str">
        <f t="shared" si="14"/>
        <v>N/A</v>
      </c>
      <c r="I133" s="12">
        <v>10.59</v>
      </c>
      <c r="J133" s="12">
        <v>-24.2</v>
      </c>
      <c r="K133" s="41" t="s">
        <v>732</v>
      </c>
      <c r="L133" s="9" t="str">
        <f>IF(J133="Div by 0", "N/A", IF(OR(J133="N/A",K133="N/A"),"N/A", IF(J133&gt;VALUE(MID(K133,1,2)), "No", IF(J133&lt;-1*VALUE(MID(K133,1,2)), "No", "Yes"))))</f>
        <v>Yes</v>
      </c>
    </row>
    <row r="134" spans="1:12" x14ac:dyDescent="0.25">
      <c r="A134" s="2" t="s">
        <v>587</v>
      </c>
      <c r="B134" s="33" t="s">
        <v>217</v>
      </c>
      <c r="C134" s="34">
        <v>8991</v>
      </c>
      <c r="D134" s="11" t="str">
        <f t="shared" si="12"/>
        <v>N/A</v>
      </c>
      <c r="E134" s="34">
        <v>9702</v>
      </c>
      <c r="F134" s="11" t="str">
        <f t="shared" si="13"/>
        <v>N/A</v>
      </c>
      <c r="G134" s="34">
        <v>7255</v>
      </c>
      <c r="H134" s="11" t="str">
        <f t="shared" si="14"/>
        <v>N/A</v>
      </c>
      <c r="I134" s="12">
        <v>7.9080000000000004</v>
      </c>
      <c r="J134" s="12">
        <v>-25.2</v>
      </c>
      <c r="K134" s="41" t="s">
        <v>732</v>
      </c>
      <c r="L134" s="9" t="str">
        <f t="shared" ref="L134:L138" si="16">IF(J134="Div by 0", "N/A", IF(OR(J134="N/A",K134="N/A"),"N/A", IF(J134&gt;VALUE(MID(K134,1,2)), "No", IF(J134&lt;-1*VALUE(MID(K134,1,2)), "No", "Yes"))))</f>
        <v>Yes</v>
      </c>
    </row>
    <row r="135" spans="1:12" ht="25" x14ac:dyDescent="0.25">
      <c r="A135" s="2" t="s">
        <v>1338</v>
      </c>
      <c r="B135" s="33" t="s">
        <v>217</v>
      </c>
      <c r="C135" s="43">
        <v>208.15648981999999</v>
      </c>
      <c r="D135" s="11" t="str">
        <f t="shared" si="12"/>
        <v>N/A</v>
      </c>
      <c r="E135" s="43">
        <v>213.33828077000001</v>
      </c>
      <c r="F135" s="11" t="str">
        <f t="shared" si="13"/>
        <v>N/A</v>
      </c>
      <c r="G135" s="43">
        <v>216.33452790999999</v>
      </c>
      <c r="H135" s="11" t="str">
        <f t="shared" si="14"/>
        <v>N/A</v>
      </c>
      <c r="I135" s="12">
        <v>2.4889999999999999</v>
      </c>
      <c r="J135" s="12">
        <v>1.4039999999999999</v>
      </c>
      <c r="K135" s="41" t="s">
        <v>732</v>
      </c>
      <c r="L135" s="9" t="str">
        <f t="shared" si="16"/>
        <v>Yes</v>
      </c>
    </row>
    <row r="136" spans="1:12" ht="25" x14ac:dyDescent="0.25">
      <c r="A136" s="2" t="s">
        <v>588</v>
      </c>
      <c r="B136" s="33" t="s">
        <v>217</v>
      </c>
      <c r="C136" s="43">
        <v>1568722</v>
      </c>
      <c r="D136" s="11" t="str">
        <f t="shared" ref="D136:D150" si="17">IF($B136="N/A","N/A",IF(C136&gt;10,"No",IF(C136&lt;-10,"No","Yes")))</f>
        <v>N/A</v>
      </c>
      <c r="E136" s="43">
        <v>1217285</v>
      </c>
      <c r="F136" s="11" t="str">
        <f t="shared" ref="F136:F150" si="18">IF($B136="N/A","N/A",IF(E136&gt;10,"No",IF(E136&lt;-10,"No","Yes")))</f>
        <v>N/A</v>
      </c>
      <c r="G136" s="43">
        <v>427663</v>
      </c>
      <c r="H136" s="11" t="str">
        <f t="shared" ref="H136:H150" si="19">IF($B136="N/A","N/A",IF(G136&gt;10,"No",IF(G136&lt;-10,"No","Yes")))</f>
        <v>N/A</v>
      </c>
      <c r="I136" s="12">
        <v>-22.4</v>
      </c>
      <c r="J136" s="12">
        <v>-64.900000000000006</v>
      </c>
      <c r="K136" s="41" t="s">
        <v>732</v>
      </c>
      <c r="L136" s="9" t="str">
        <f t="shared" si="16"/>
        <v>No</v>
      </c>
    </row>
    <row r="137" spans="1:12" x14ac:dyDescent="0.25">
      <c r="A137" s="2" t="s">
        <v>589</v>
      </c>
      <c r="B137" s="33" t="s">
        <v>217</v>
      </c>
      <c r="C137" s="34">
        <v>83</v>
      </c>
      <c r="D137" s="11" t="str">
        <f t="shared" si="17"/>
        <v>N/A</v>
      </c>
      <c r="E137" s="34">
        <v>70</v>
      </c>
      <c r="F137" s="11" t="str">
        <f t="shared" si="18"/>
        <v>N/A</v>
      </c>
      <c r="G137" s="34">
        <v>35</v>
      </c>
      <c r="H137" s="11" t="str">
        <f t="shared" si="19"/>
        <v>N/A</v>
      </c>
      <c r="I137" s="12">
        <v>-15.7</v>
      </c>
      <c r="J137" s="12">
        <v>-50</v>
      </c>
      <c r="K137" s="41" t="s">
        <v>732</v>
      </c>
      <c r="L137" s="9" t="str">
        <f t="shared" si="16"/>
        <v>No</v>
      </c>
    </row>
    <row r="138" spans="1:12" ht="25" x14ac:dyDescent="0.25">
      <c r="A138" s="2" t="s">
        <v>1339</v>
      </c>
      <c r="B138" s="33" t="s">
        <v>217</v>
      </c>
      <c r="C138" s="43">
        <v>18900.265060000002</v>
      </c>
      <c r="D138" s="11" t="str">
        <f t="shared" si="17"/>
        <v>N/A</v>
      </c>
      <c r="E138" s="43">
        <v>17389.785714000001</v>
      </c>
      <c r="F138" s="11" t="str">
        <f t="shared" si="18"/>
        <v>N/A</v>
      </c>
      <c r="G138" s="43">
        <v>12218.942857</v>
      </c>
      <c r="H138" s="11" t="str">
        <f t="shared" si="19"/>
        <v>N/A</v>
      </c>
      <c r="I138" s="12">
        <v>-7.99</v>
      </c>
      <c r="J138" s="12">
        <v>-29.7</v>
      </c>
      <c r="K138" s="41" t="s">
        <v>732</v>
      </c>
      <c r="L138" s="9" t="str">
        <f t="shared" si="16"/>
        <v>Yes</v>
      </c>
    </row>
    <row r="139" spans="1:12" ht="25" x14ac:dyDescent="0.25">
      <c r="A139" s="2" t="s">
        <v>590</v>
      </c>
      <c r="B139" s="33" t="s">
        <v>217</v>
      </c>
      <c r="C139" s="43">
        <v>25927671</v>
      </c>
      <c r="D139" s="11" t="str">
        <f t="shared" si="17"/>
        <v>N/A</v>
      </c>
      <c r="E139" s="43">
        <v>28100514</v>
      </c>
      <c r="F139" s="11" t="str">
        <f t="shared" si="18"/>
        <v>N/A</v>
      </c>
      <c r="G139" s="43">
        <v>19442223</v>
      </c>
      <c r="H139" s="11" t="str">
        <f t="shared" si="19"/>
        <v>N/A</v>
      </c>
      <c r="I139" s="12">
        <v>8.3800000000000008</v>
      </c>
      <c r="J139" s="12">
        <v>-30.8</v>
      </c>
      <c r="K139" s="41" t="s">
        <v>732</v>
      </c>
      <c r="L139" s="9" t="str">
        <f t="shared" ref="L139:L150" si="20">IF(J139="Div by 0", "N/A", IF(K139="N/A","N/A", IF(J139&gt;VALUE(MID(K139,1,2)), "No", IF(J139&lt;-1*VALUE(MID(K139,1,2)), "No", "Yes"))))</f>
        <v>No</v>
      </c>
    </row>
    <row r="140" spans="1:12" x14ac:dyDescent="0.25">
      <c r="A140" s="2" t="s">
        <v>591</v>
      </c>
      <c r="B140" s="33" t="s">
        <v>217</v>
      </c>
      <c r="C140" s="34">
        <v>63037</v>
      </c>
      <c r="D140" s="11" t="str">
        <f t="shared" si="17"/>
        <v>N/A</v>
      </c>
      <c r="E140" s="34">
        <v>66041</v>
      </c>
      <c r="F140" s="11" t="str">
        <f t="shared" si="18"/>
        <v>N/A</v>
      </c>
      <c r="G140" s="34">
        <v>42728</v>
      </c>
      <c r="H140" s="11" t="str">
        <f t="shared" si="19"/>
        <v>N/A</v>
      </c>
      <c r="I140" s="12">
        <v>4.7649999999999997</v>
      </c>
      <c r="J140" s="12">
        <v>-35.299999999999997</v>
      </c>
      <c r="K140" s="41" t="s">
        <v>732</v>
      </c>
      <c r="L140" s="9" t="str">
        <f t="shared" si="20"/>
        <v>No</v>
      </c>
    </row>
    <row r="141" spans="1:12" ht="25" x14ac:dyDescent="0.25">
      <c r="A141" s="2" t="s">
        <v>1340</v>
      </c>
      <c r="B141" s="33" t="s">
        <v>217</v>
      </c>
      <c r="C141" s="43">
        <v>411.30877104000001</v>
      </c>
      <c r="D141" s="11" t="str">
        <f t="shared" si="17"/>
        <v>N/A</v>
      </c>
      <c r="E141" s="43">
        <v>425.50103723000001</v>
      </c>
      <c r="F141" s="11" t="str">
        <f t="shared" si="18"/>
        <v>N/A</v>
      </c>
      <c r="G141" s="43">
        <v>455.02300599</v>
      </c>
      <c r="H141" s="11" t="str">
        <f t="shared" si="19"/>
        <v>N/A</v>
      </c>
      <c r="I141" s="12">
        <v>3.4510000000000001</v>
      </c>
      <c r="J141" s="12">
        <v>6.9379999999999997</v>
      </c>
      <c r="K141" s="41" t="s">
        <v>732</v>
      </c>
      <c r="L141" s="9" t="str">
        <f t="shared" si="20"/>
        <v>Yes</v>
      </c>
    </row>
    <row r="142" spans="1:12" ht="25" x14ac:dyDescent="0.25">
      <c r="A142" s="2" t="s">
        <v>592</v>
      </c>
      <c r="B142" s="33" t="s">
        <v>217</v>
      </c>
      <c r="C142" s="43">
        <v>37112680</v>
      </c>
      <c r="D142" s="11" t="str">
        <f t="shared" si="17"/>
        <v>N/A</v>
      </c>
      <c r="E142" s="43">
        <v>37523918</v>
      </c>
      <c r="F142" s="11" t="str">
        <f t="shared" si="18"/>
        <v>N/A</v>
      </c>
      <c r="G142" s="43">
        <v>42602503</v>
      </c>
      <c r="H142" s="11" t="str">
        <f t="shared" si="19"/>
        <v>N/A</v>
      </c>
      <c r="I142" s="12">
        <v>1.1080000000000001</v>
      </c>
      <c r="J142" s="12">
        <v>13.53</v>
      </c>
      <c r="K142" s="41" t="s">
        <v>732</v>
      </c>
      <c r="L142" s="9" t="str">
        <f t="shared" si="20"/>
        <v>Yes</v>
      </c>
    </row>
    <row r="143" spans="1:12" x14ac:dyDescent="0.25">
      <c r="A143" s="3" t="s">
        <v>593</v>
      </c>
      <c r="B143" s="33" t="s">
        <v>217</v>
      </c>
      <c r="C143" s="34">
        <v>1362</v>
      </c>
      <c r="D143" s="11" t="str">
        <f t="shared" si="17"/>
        <v>N/A</v>
      </c>
      <c r="E143" s="34">
        <v>1494</v>
      </c>
      <c r="F143" s="11" t="str">
        <f t="shared" si="18"/>
        <v>N/A</v>
      </c>
      <c r="G143" s="34">
        <v>1612</v>
      </c>
      <c r="H143" s="11" t="str">
        <f t="shared" si="19"/>
        <v>N/A</v>
      </c>
      <c r="I143" s="12">
        <v>9.6920000000000002</v>
      </c>
      <c r="J143" s="12">
        <v>7.8979999999999997</v>
      </c>
      <c r="K143" s="41" t="s">
        <v>732</v>
      </c>
      <c r="L143" s="9" t="str">
        <f t="shared" si="20"/>
        <v>Yes</v>
      </c>
    </row>
    <row r="144" spans="1:12" ht="25" x14ac:dyDescent="0.25">
      <c r="A144" s="3" t="s">
        <v>1341</v>
      </c>
      <c r="B144" s="33" t="s">
        <v>217</v>
      </c>
      <c r="C144" s="43">
        <v>27248.66373</v>
      </c>
      <c r="D144" s="11" t="str">
        <f t="shared" si="17"/>
        <v>N/A</v>
      </c>
      <c r="E144" s="43">
        <v>25116.410977</v>
      </c>
      <c r="F144" s="11" t="str">
        <f t="shared" si="18"/>
        <v>N/A</v>
      </c>
      <c r="G144" s="43">
        <v>26428.351737000001</v>
      </c>
      <c r="H144" s="11" t="str">
        <f t="shared" si="19"/>
        <v>N/A</v>
      </c>
      <c r="I144" s="12">
        <v>-7.83</v>
      </c>
      <c r="J144" s="12">
        <v>5.2229999999999999</v>
      </c>
      <c r="K144" s="41" t="s">
        <v>732</v>
      </c>
      <c r="L144" s="9" t="str">
        <f t="shared" si="20"/>
        <v>Yes</v>
      </c>
    </row>
    <row r="145" spans="1:12" ht="25" x14ac:dyDescent="0.25">
      <c r="A145" s="2" t="s">
        <v>594</v>
      </c>
      <c r="B145" s="33" t="s">
        <v>217</v>
      </c>
      <c r="C145" s="43">
        <v>33445273</v>
      </c>
      <c r="D145" s="11" t="str">
        <f t="shared" si="17"/>
        <v>N/A</v>
      </c>
      <c r="E145" s="43">
        <v>32077787</v>
      </c>
      <c r="F145" s="11" t="str">
        <f t="shared" si="18"/>
        <v>N/A</v>
      </c>
      <c r="G145" s="43">
        <v>17304922</v>
      </c>
      <c r="H145" s="11" t="str">
        <f t="shared" si="19"/>
        <v>N/A</v>
      </c>
      <c r="I145" s="12">
        <v>-4.09</v>
      </c>
      <c r="J145" s="12">
        <v>-46.1</v>
      </c>
      <c r="K145" s="41" t="s">
        <v>732</v>
      </c>
      <c r="L145" s="9" t="str">
        <f t="shared" si="20"/>
        <v>No</v>
      </c>
    </row>
    <row r="146" spans="1:12" x14ac:dyDescent="0.25">
      <c r="A146" s="2" t="s">
        <v>595</v>
      </c>
      <c r="B146" s="33" t="s">
        <v>217</v>
      </c>
      <c r="C146" s="34">
        <v>30766</v>
      </c>
      <c r="D146" s="11" t="str">
        <f t="shared" si="17"/>
        <v>N/A</v>
      </c>
      <c r="E146" s="34">
        <v>31744</v>
      </c>
      <c r="F146" s="11" t="str">
        <f t="shared" si="18"/>
        <v>N/A</v>
      </c>
      <c r="G146" s="34">
        <v>17158</v>
      </c>
      <c r="H146" s="11" t="str">
        <f t="shared" si="19"/>
        <v>N/A</v>
      </c>
      <c r="I146" s="12">
        <v>3.1789999999999998</v>
      </c>
      <c r="J146" s="12">
        <v>-45.9</v>
      </c>
      <c r="K146" s="41" t="s">
        <v>732</v>
      </c>
      <c r="L146" s="9" t="str">
        <f t="shared" si="20"/>
        <v>No</v>
      </c>
    </row>
    <row r="147" spans="1:12" ht="25" x14ac:dyDescent="0.25">
      <c r="A147" s="2" t="s">
        <v>1342</v>
      </c>
      <c r="B147" s="33" t="s">
        <v>217</v>
      </c>
      <c r="C147" s="43">
        <v>1087.0855165</v>
      </c>
      <c r="D147" s="11" t="str">
        <f t="shared" si="17"/>
        <v>N/A</v>
      </c>
      <c r="E147" s="43">
        <v>1010.5149635</v>
      </c>
      <c r="F147" s="11" t="str">
        <f t="shared" si="18"/>
        <v>N/A</v>
      </c>
      <c r="G147" s="43">
        <v>1008.5628861</v>
      </c>
      <c r="H147" s="11" t="str">
        <f t="shared" si="19"/>
        <v>N/A</v>
      </c>
      <c r="I147" s="12">
        <v>-7.04</v>
      </c>
      <c r="J147" s="12">
        <v>-0.193</v>
      </c>
      <c r="K147" s="41" t="s">
        <v>732</v>
      </c>
      <c r="L147" s="9" t="str">
        <f t="shared" si="20"/>
        <v>Yes</v>
      </c>
    </row>
    <row r="148" spans="1:12" ht="25" x14ac:dyDescent="0.25">
      <c r="A148" s="2" t="s">
        <v>596</v>
      </c>
      <c r="B148" s="33" t="s">
        <v>217</v>
      </c>
      <c r="C148" s="43">
        <v>17132155</v>
      </c>
      <c r="D148" s="11" t="str">
        <f t="shared" si="17"/>
        <v>N/A</v>
      </c>
      <c r="E148" s="43">
        <v>18062492</v>
      </c>
      <c r="F148" s="11" t="str">
        <f t="shared" si="18"/>
        <v>N/A</v>
      </c>
      <c r="G148" s="43">
        <v>19473072</v>
      </c>
      <c r="H148" s="11" t="str">
        <f t="shared" si="19"/>
        <v>N/A</v>
      </c>
      <c r="I148" s="12">
        <v>5.43</v>
      </c>
      <c r="J148" s="12">
        <v>7.8090000000000002</v>
      </c>
      <c r="K148" s="41" t="s">
        <v>732</v>
      </c>
      <c r="L148" s="9" t="str">
        <f t="shared" si="20"/>
        <v>Yes</v>
      </c>
    </row>
    <row r="149" spans="1:12" x14ac:dyDescent="0.25">
      <c r="A149" s="2" t="s">
        <v>597</v>
      </c>
      <c r="B149" s="33" t="s">
        <v>217</v>
      </c>
      <c r="C149" s="34">
        <v>1139</v>
      </c>
      <c r="D149" s="11" t="str">
        <f t="shared" si="17"/>
        <v>N/A</v>
      </c>
      <c r="E149" s="34">
        <v>1168</v>
      </c>
      <c r="F149" s="11" t="str">
        <f t="shared" si="18"/>
        <v>N/A</v>
      </c>
      <c r="G149" s="34">
        <v>1151</v>
      </c>
      <c r="H149" s="11" t="str">
        <f t="shared" si="19"/>
        <v>N/A</v>
      </c>
      <c r="I149" s="12">
        <v>2.5459999999999998</v>
      </c>
      <c r="J149" s="12">
        <v>-1.46</v>
      </c>
      <c r="K149" s="41" t="s">
        <v>732</v>
      </c>
      <c r="L149" s="9" t="str">
        <f t="shared" si="20"/>
        <v>Yes</v>
      </c>
    </row>
    <row r="150" spans="1:12" ht="25" x14ac:dyDescent="0.25">
      <c r="A150" s="4" t="s">
        <v>1343</v>
      </c>
      <c r="B150" s="33" t="s">
        <v>217</v>
      </c>
      <c r="C150" s="43">
        <v>15041.400351</v>
      </c>
      <c r="D150" s="11" t="str">
        <f t="shared" si="17"/>
        <v>N/A</v>
      </c>
      <c r="E150" s="43">
        <v>15464.462329</v>
      </c>
      <c r="F150" s="11" t="str">
        <f t="shared" si="18"/>
        <v>N/A</v>
      </c>
      <c r="G150" s="43">
        <v>16918.39444</v>
      </c>
      <c r="H150" s="11" t="str">
        <f t="shared" si="19"/>
        <v>N/A</v>
      </c>
      <c r="I150" s="12">
        <v>2.8130000000000002</v>
      </c>
      <c r="J150" s="12">
        <v>9.4019999999999992</v>
      </c>
      <c r="K150" s="41" t="s">
        <v>732</v>
      </c>
      <c r="L150" s="9" t="str">
        <f t="shared" si="20"/>
        <v>Yes</v>
      </c>
    </row>
    <row r="151" spans="1:12" x14ac:dyDescent="0.25">
      <c r="A151" s="4" t="s">
        <v>1344</v>
      </c>
      <c r="B151" s="33" t="s">
        <v>217</v>
      </c>
      <c r="C151" s="43">
        <v>816.82129339999994</v>
      </c>
      <c r="D151" s="11" t="str">
        <f t="shared" ref="D151:D170" si="21">IF($B151="N/A","N/A",IF(C151&gt;10,"No",IF(C151&lt;-10,"No","Yes")))</f>
        <v>N/A</v>
      </c>
      <c r="E151" s="43">
        <v>850.62661089999995</v>
      </c>
      <c r="F151" s="11" t="str">
        <f t="shared" ref="F151:F170" si="22">IF($B151="N/A","N/A",IF(E151&gt;10,"No",IF(E151&lt;-10,"No","Yes")))</f>
        <v>N/A</v>
      </c>
      <c r="G151" s="43">
        <v>817.98325752000005</v>
      </c>
      <c r="H151" s="11" t="str">
        <f t="shared" ref="H151:H170" si="23">IF($B151="N/A","N/A",IF(G151&gt;10,"No",IF(G151&lt;-10,"No","Yes")))</f>
        <v>N/A</v>
      </c>
      <c r="I151" s="12">
        <v>4.1390000000000002</v>
      </c>
      <c r="J151" s="12">
        <v>-3.84</v>
      </c>
      <c r="K151" s="41" t="s">
        <v>732</v>
      </c>
      <c r="L151" s="9" t="str">
        <f t="shared" ref="L151:L170" si="24">IF(J151="Div by 0", "N/A", IF(K151="N/A","N/A", IF(J151&gt;VALUE(MID(K151,1,2)), "No", IF(J151&lt;-1*VALUE(MID(K151,1,2)), "No", "Yes"))))</f>
        <v>Yes</v>
      </c>
    </row>
    <row r="152" spans="1:12" ht="25" x14ac:dyDescent="0.25">
      <c r="A152" s="4" t="s">
        <v>1345</v>
      </c>
      <c r="B152" s="33" t="s">
        <v>217</v>
      </c>
      <c r="C152" s="43">
        <v>2733.8144530999998</v>
      </c>
      <c r="D152" s="11" t="str">
        <f t="shared" si="21"/>
        <v>N/A</v>
      </c>
      <c r="E152" s="43">
        <v>3424.2492492000001</v>
      </c>
      <c r="F152" s="11" t="str">
        <f t="shared" si="22"/>
        <v>N/A</v>
      </c>
      <c r="G152" s="43">
        <v>3429.6904024999999</v>
      </c>
      <c r="H152" s="11" t="str">
        <f t="shared" si="23"/>
        <v>N/A</v>
      </c>
      <c r="I152" s="12">
        <v>25.26</v>
      </c>
      <c r="J152" s="12">
        <v>0.15890000000000001</v>
      </c>
      <c r="K152" s="41" t="s">
        <v>732</v>
      </c>
      <c r="L152" s="9" t="str">
        <f t="shared" si="24"/>
        <v>Yes</v>
      </c>
    </row>
    <row r="153" spans="1:12" ht="25" x14ac:dyDescent="0.25">
      <c r="A153" s="4" t="s">
        <v>1346</v>
      </c>
      <c r="B153" s="33" t="s">
        <v>217</v>
      </c>
      <c r="C153" s="43">
        <v>4286.8262928000004</v>
      </c>
      <c r="D153" s="11" t="str">
        <f t="shared" si="21"/>
        <v>N/A</v>
      </c>
      <c r="E153" s="43">
        <v>4328.3770877999996</v>
      </c>
      <c r="F153" s="11" t="str">
        <f t="shared" si="22"/>
        <v>N/A</v>
      </c>
      <c r="G153" s="43">
        <v>4188.8288372999996</v>
      </c>
      <c r="H153" s="11" t="str">
        <f t="shared" si="23"/>
        <v>N/A</v>
      </c>
      <c r="I153" s="12">
        <v>0.96930000000000005</v>
      </c>
      <c r="J153" s="12">
        <v>-3.22</v>
      </c>
      <c r="K153" s="41" t="s">
        <v>732</v>
      </c>
      <c r="L153" s="9" t="str">
        <f t="shared" si="24"/>
        <v>Yes</v>
      </c>
    </row>
    <row r="154" spans="1:12" ht="25" x14ac:dyDescent="0.25">
      <c r="A154" s="4" t="s">
        <v>1347</v>
      </c>
      <c r="B154" s="33" t="s">
        <v>217</v>
      </c>
      <c r="C154" s="43">
        <v>448.44612470999999</v>
      </c>
      <c r="D154" s="11" t="str">
        <f t="shared" si="21"/>
        <v>N/A</v>
      </c>
      <c r="E154" s="43">
        <v>473.12103738000002</v>
      </c>
      <c r="F154" s="11" t="str">
        <f t="shared" si="22"/>
        <v>N/A</v>
      </c>
      <c r="G154" s="43">
        <v>398.04158858</v>
      </c>
      <c r="H154" s="11" t="str">
        <f t="shared" si="23"/>
        <v>N/A</v>
      </c>
      <c r="I154" s="12">
        <v>5.5019999999999998</v>
      </c>
      <c r="J154" s="12">
        <v>-15.9</v>
      </c>
      <c r="K154" s="41" t="s">
        <v>732</v>
      </c>
      <c r="L154" s="9" t="str">
        <f t="shared" si="24"/>
        <v>Yes</v>
      </c>
    </row>
    <row r="155" spans="1:12" ht="25" x14ac:dyDescent="0.25">
      <c r="A155" s="2" t="s">
        <v>1348</v>
      </c>
      <c r="B155" s="33" t="s">
        <v>217</v>
      </c>
      <c r="C155" s="43">
        <v>775.45242900000005</v>
      </c>
      <c r="D155" s="11" t="str">
        <f t="shared" si="21"/>
        <v>N/A</v>
      </c>
      <c r="E155" s="43">
        <v>775.89384770000004</v>
      </c>
      <c r="F155" s="11" t="str">
        <f t="shared" si="22"/>
        <v>N/A</v>
      </c>
      <c r="G155" s="43">
        <v>864.89241996999999</v>
      </c>
      <c r="H155" s="11" t="str">
        <f t="shared" si="23"/>
        <v>N/A</v>
      </c>
      <c r="I155" s="12">
        <v>5.6899999999999999E-2</v>
      </c>
      <c r="J155" s="12">
        <v>11.47</v>
      </c>
      <c r="K155" s="41" t="s">
        <v>732</v>
      </c>
      <c r="L155" s="9" t="str">
        <f t="shared" si="24"/>
        <v>Yes</v>
      </c>
    </row>
    <row r="156" spans="1:12" x14ac:dyDescent="0.25">
      <c r="A156" s="2" t="s">
        <v>1349</v>
      </c>
      <c r="B156" s="33" t="s">
        <v>217</v>
      </c>
      <c r="C156" s="43">
        <v>462.31382499</v>
      </c>
      <c r="D156" s="11" t="str">
        <f t="shared" si="21"/>
        <v>N/A</v>
      </c>
      <c r="E156" s="43">
        <v>432.01639836999999</v>
      </c>
      <c r="F156" s="11" t="str">
        <f t="shared" si="22"/>
        <v>N/A</v>
      </c>
      <c r="G156" s="43">
        <v>410.40052976999999</v>
      </c>
      <c r="H156" s="11" t="str">
        <f t="shared" si="23"/>
        <v>N/A</v>
      </c>
      <c r="I156" s="12">
        <v>-6.55</v>
      </c>
      <c r="J156" s="12">
        <v>-5</v>
      </c>
      <c r="K156" s="41" t="s">
        <v>732</v>
      </c>
      <c r="L156" s="9" t="str">
        <f t="shared" si="24"/>
        <v>Yes</v>
      </c>
    </row>
    <row r="157" spans="1:12" ht="25" x14ac:dyDescent="0.25">
      <c r="A157" s="2" t="s">
        <v>1350</v>
      </c>
      <c r="B157" s="33" t="s">
        <v>217</v>
      </c>
      <c r="C157" s="43">
        <v>7391.1240233999997</v>
      </c>
      <c r="D157" s="11" t="str">
        <f t="shared" si="21"/>
        <v>N/A</v>
      </c>
      <c r="E157" s="43">
        <v>6538.7197196999996</v>
      </c>
      <c r="F157" s="11" t="str">
        <f t="shared" si="22"/>
        <v>N/A</v>
      </c>
      <c r="G157" s="43">
        <v>10689.857585</v>
      </c>
      <c r="H157" s="11" t="str">
        <f t="shared" si="23"/>
        <v>N/A</v>
      </c>
      <c r="I157" s="12">
        <v>-11.5</v>
      </c>
      <c r="J157" s="12">
        <v>63.49</v>
      </c>
      <c r="K157" s="41" t="s">
        <v>732</v>
      </c>
      <c r="L157" s="9" t="str">
        <f t="shared" si="24"/>
        <v>No</v>
      </c>
    </row>
    <row r="158" spans="1:12" ht="25" x14ac:dyDescent="0.25">
      <c r="A158" s="2" t="s">
        <v>1351</v>
      </c>
      <c r="B158" s="33" t="s">
        <v>217</v>
      </c>
      <c r="C158" s="43">
        <v>2854.8438262999998</v>
      </c>
      <c r="D158" s="11" t="str">
        <f t="shared" si="21"/>
        <v>N/A</v>
      </c>
      <c r="E158" s="43">
        <v>2633.5204795999998</v>
      </c>
      <c r="F158" s="11" t="str">
        <f t="shared" si="22"/>
        <v>N/A</v>
      </c>
      <c r="G158" s="43">
        <v>2900.1333771999998</v>
      </c>
      <c r="H158" s="11" t="str">
        <f t="shared" si="23"/>
        <v>N/A</v>
      </c>
      <c r="I158" s="12">
        <v>-7.75</v>
      </c>
      <c r="J158" s="12">
        <v>10.119999999999999</v>
      </c>
      <c r="K158" s="41" t="s">
        <v>732</v>
      </c>
      <c r="L158" s="9" t="str">
        <f t="shared" si="24"/>
        <v>Yes</v>
      </c>
    </row>
    <row r="159" spans="1:12" ht="25" x14ac:dyDescent="0.25">
      <c r="A159" s="2" t="s">
        <v>1352</v>
      </c>
      <c r="B159" s="33" t="s">
        <v>217</v>
      </c>
      <c r="C159" s="43">
        <v>274.93172432</v>
      </c>
      <c r="D159" s="11" t="str">
        <f t="shared" si="21"/>
        <v>N/A</v>
      </c>
      <c r="E159" s="43">
        <v>258.00733993</v>
      </c>
      <c r="F159" s="11" t="str">
        <f t="shared" si="22"/>
        <v>N/A</v>
      </c>
      <c r="G159" s="43">
        <v>162.31262390000001</v>
      </c>
      <c r="H159" s="11" t="str">
        <f t="shared" si="23"/>
        <v>N/A</v>
      </c>
      <c r="I159" s="12">
        <v>-6.16</v>
      </c>
      <c r="J159" s="12">
        <v>-37.1</v>
      </c>
      <c r="K159" s="41" t="s">
        <v>732</v>
      </c>
      <c r="L159" s="9" t="str">
        <f t="shared" si="24"/>
        <v>No</v>
      </c>
    </row>
    <row r="160" spans="1:12" ht="25" x14ac:dyDescent="0.25">
      <c r="A160" s="4" t="s">
        <v>1353</v>
      </c>
      <c r="B160" s="33" t="s">
        <v>217</v>
      </c>
      <c r="C160" s="43">
        <v>14.911965136999999</v>
      </c>
      <c r="D160" s="11" t="str">
        <f t="shared" si="21"/>
        <v>N/A</v>
      </c>
      <c r="E160" s="43">
        <v>8.9099670155999995</v>
      </c>
      <c r="F160" s="11" t="str">
        <f t="shared" si="22"/>
        <v>N/A</v>
      </c>
      <c r="G160" s="43">
        <v>15.449357067999999</v>
      </c>
      <c r="H160" s="11" t="str">
        <f t="shared" si="23"/>
        <v>N/A</v>
      </c>
      <c r="I160" s="12">
        <v>-40.200000000000003</v>
      </c>
      <c r="J160" s="12">
        <v>73.39</v>
      </c>
      <c r="K160" s="41" t="s">
        <v>732</v>
      </c>
      <c r="L160" s="9" t="str">
        <f t="shared" si="24"/>
        <v>No</v>
      </c>
    </row>
    <row r="161" spans="1:12" x14ac:dyDescent="0.25">
      <c r="A161" s="4" t="s">
        <v>1354</v>
      </c>
      <c r="B161" s="33" t="s">
        <v>217</v>
      </c>
      <c r="C161" s="43">
        <v>714.63630680000006</v>
      </c>
      <c r="D161" s="11" t="str">
        <f t="shared" si="21"/>
        <v>N/A</v>
      </c>
      <c r="E161" s="43">
        <v>635.47014655999999</v>
      </c>
      <c r="F161" s="11" t="str">
        <f t="shared" si="22"/>
        <v>N/A</v>
      </c>
      <c r="G161" s="43">
        <v>594.69582442000001</v>
      </c>
      <c r="H161" s="11" t="str">
        <f t="shared" si="23"/>
        <v>N/A</v>
      </c>
      <c r="I161" s="12">
        <v>-11.1</v>
      </c>
      <c r="J161" s="12">
        <v>-6.42</v>
      </c>
      <c r="K161" s="41" t="s">
        <v>732</v>
      </c>
      <c r="L161" s="9" t="str">
        <f t="shared" si="24"/>
        <v>Yes</v>
      </c>
    </row>
    <row r="162" spans="1:12" x14ac:dyDescent="0.25">
      <c r="A162" s="4" t="s">
        <v>1355</v>
      </c>
      <c r="B162" s="33" t="s">
        <v>217</v>
      </c>
      <c r="C162" s="43">
        <v>2746.4511719000002</v>
      </c>
      <c r="D162" s="11" t="str">
        <f t="shared" si="21"/>
        <v>N/A</v>
      </c>
      <c r="E162" s="43">
        <v>2809.3603604</v>
      </c>
      <c r="F162" s="11" t="str">
        <f t="shared" si="22"/>
        <v>N/A</v>
      </c>
      <c r="G162" s="43">
        <v>3149.4551084</v>
      </c>
      <c r="H162" s="11" t="str">
        <f t="shared" si="23"/>
        <v>N/A</v>
      </c>
      <c r="I162" s="12">
        <v>2.2909999999999999</v>
      </c>
      <c r="J162" s="12">
        <v>12.11</v>
      </c>
      <c r="K162" s="41" t="s">
        <v>732</v>
      </c>
      <c r="L162" s="9" t="str">
        <f t="shared" si="24"/>
        <v>Yes</v>
      </c>
    </row>
    <row r="163" spans="1:12" x14ac:dyDescent="0.25">
      <c r="A163" s="4" t="s">
        <v>1356</v>
      </c>
      <c r="B163" s="33" t="s">
        <v>217</v>
      </c>
      <c r="C163" s="43">
        <v>3717.4988533000001</v>
      </c>
      <c r="D163" s="11" t="str">
        <f t="shared" si="21"/>
        <v>N/A</v>
      </c>
      <c r="E163" s="43">
        <v>3544.6883360000002</v>
      </c>
      <c r="F163" s="11" t="str">
        <f t="shared" si="22"/>
        <v>N/A</v>
      </c>
      <c r="G163" s="43">
        <v>3279.2375222999999</v>
      </c>
      <c r="H163" s="11" t="str">
        <f t="shared" si="23"/>
        <v>N/A</v>
      </c>
      <c r="I163" s="12">
        <v>-4.6500000000000004</v>
      </c>
      <c r="J163" s="12">
        <v>-7.49</v>
      </c>
      <c r="K163" s="41" t="s">
        <v>732</v>
      </c>
      <c r="L163" s="9" t="str">
        <f t="shared" si="24"/>
        <v>Yes</v>
      </c>
    </row>
    <row r="164" spans="1:12" x14ac:dyDescent="0.25">
      <c r="A164" s="4" t="s">
        <v>1357</v>
      </c>
      <c r="B164" s="33" t="s">
        <v>217</v>
      </c>
      <c r="C164" s="43">
        <v>461.21161967</v>
      </c>
      <c r="D164" s="11" t="str">
        <f t="shared" si="21"/>
        <v>N/A</v>
      </c>
      <c r="E164" s="43">
        <v>363.42765837000002</v>
      </c>
      <c r="F164" s="11" t="str">
        <f t="shared" si="22"/>
        <v>N/A</v>
      </c>
      <c r="G164" s="43">
        <v>344.64135675</v>
      </c>
      <c r="H164" s="11" t="str">
        <f t="shared" si="23"/>
        <v>N/A</v>
      </c>
      <c r="I164" s="12">
        <v>-21.2</v>
      </c>
      <c r="J164" s="12">
        <v>-5.17</v>
      </c>
      <c r="K164" s="41" t="s">
        <v>732</v>
      </c>
      <c r="L164" s="9" t="str">
        <f t="shared" si="24"/>
        <v>Yes</v>
      </c>
    </row>
    <row r="165" spans="1:12" x14ac:dyDescent="0.25">
      <c r="A165" s="4" t="s">
        <v>1358</v>
      </c>
      <c r="B165" s="33" t="s">
        <v>217</v>
      </c>
      <c r="C165" s="43">
        <v>421.42707145000003</v>
      </c>
      <c r="D165" s="11" t="str">
        <f t="shared" si="21"/>
        <v>N/A</v>
      </c>
      <c r="E165" s="43">
        <v>405.66771834000002</v>
      </c>
      <c r="F165" s="11" t="str">
        <f t="shared" si="22"/>
        <v>N/A</v>
      </c>
      <c r="G165" s="43">
        <v>319.41545352999998</v>
      </c>
      <c r="H165" s="11" t="str">
        <f t="shared" si="23"/>
        <v>N/A</v>
      </c>
      <c r="I165" s="12">
        <v>-3.74</v>
      </c>
      <c r="J165" s="12">
        <v>-21.3</v>
      </c>
      <c r="K165" s="41" t="s">
        <v>732</v>
      </c>
      <c r="L165" s="9" t="str">
        <f t="shared" si="24"/>
        <v>Yes</v>
      </c>
    </row>
    <row r="166" spans="1:12" x14ac:dyDescent="0.25">
      <c r="A166" s="4" t="s">
        <v>1359</v>
      </c>
      <c r="B166" s="33" t="s">
        <v>217</v>
      </c>
      <c r="C166" s="43">
        <v>2178.7969506999998</v>
      </c>
      <c r="D166" s="11" t="str">
        <f t="shared" si="21"/>
        <v>N/A</v>
      </c>
      <c r="E166" s="43">
        <v>2273.3535505</v>
      </c>
      <c r="F166" s="11" t="str">
        <f t="shared" si="22"/>
        <v>N/A</v>
      </c>
      <c r="G166" s="43">
        <v>2358.5272412999998</v>
      </c>
      <c r="H166" s="11" t="str">
        <f t="shared" si="23"/>
        <v>N/A</v>
      </c>
      <c r="I166" s="12">
        <v>4.34</v>
      </c>
      <c r="J166" s="12">
        <v>3.7469999999999999</v>
      </c>
      <c r="K166" s="41" t="s">
        <v>732</v>
      </c>
      <c r="L166" s="9" t="str">
        <f t="shared" si="24"/>
        <v>Yes</v>
      </c>
    </row>
    <row r="167" spans="1:12" x14ac:dyDescent="0.25">
      <c r="A167" s="42" t="s">
        <v>1360</v>
      </c>
      <c r="B167" s="33" t="s">
        <v>217</v>
      </c>
      <c r="C167" s="43">
        <v>7541.2666016000003</v>
      </c>
      <c r="D167" s="11" t="str">
        <f t="shared" si="21"/>
        <v>N/A</v>
      </c>
      <c r="E167" s="43">
        <v>8277.3313312999999</v>
      </c>
      <c r="F167" s="11" t="str">
        <f t="shared" si="22"/>
        <v>N/A</v>
      </c>
      <c r="G167" s="43">
        <v>9772.1160990999997</v>
      </c>
      <c r="H167" s="11" t="str">
        <f t="shared" si="23"/>
        <v>N/A</v>
      </c>
      <c r="I167" s="12">
        <v>9.76</v>
      </c>
      <c r="J167" s="12">
        <v>18.059999999999999</v>
      </c>
      <c r="K167" s="41" t="s">
        <v>732</v>
      </c>
      <c r="L167" s="9" t="str">
        <f t="shared" si="24"/>
        <v>Yes</v>
      </c>
    </row>
    <row r="168" spans="1:12" x14ac:dyDescent="0.25">
      <c r="A168" s="42" t="s">
        <v>1361</v>
      </c>
      <c r="B168" s="33" t="s">
        <v>217</v>
      </c>
      <c r="C168" s="43">
        <v>11576.120145000001</v>
      </c>
      <c r="D168" s="11" t="str">
        <f t="shared" si="21"/>
        <v>N/A</v>
      </c>
      <c r="E168" s="43">
        <v>11712.54342</v>
      </c>
      <c r="F168" s="11" t="str">
        <f t="shared" si="22"/>
        <v>N/A</v>
      </c>
      <c r="G168" s="43">
        <v>14021.710687000001</v>
      </c>
      <c r="H168" s="11" t="str">
        <f t="shared" si="23"/>
        <v>N/A</v>
      </c>
      <c r="I168" s="12">
        <v>1.1779999999999999</v>
      </c>
      <c r="J168" s="12">
        <v>19.72</v>
      </c>
      <c r="K168" s="41" t="s">
        <v>732</v>
      </c>
      <c r="L168" s="9" t="str">
        <f t="shared" si="24"/>
        <v>Yes</v>
      </c>
    </row>
    <row r="169" spans="1:12" x14ac:dyDescent="0.25">
      <c r="A169" s="42" t="s">
        <v>1362</v>
      </c>
      <c r="B169" s="33" t="s">
        <v>217</v>
      </c>
      <c r="C169" s="43">
        <v>1289.0769935000001</v>
      </c>
      <c r="D169" s="11" t="str">
        <f t="shared" si="21"/>
        <v>N/A</v>
      </c>
      <c r="E169" s="43">
        <v>1344.4190085</v>
      </c>
      <c r="F169" s="11" t="str">
        <f t="shared" si="22"/>
        <v>N/A</v>
      </c>
      <c r="G169" s="43">
        <v>1147.2729635999999</v>
      </c>
      <c r="H169" s="11" t="str">
        <f t="shared" si="23"/>
        <v>N/A</v>
      </c>
      <c r="I169" s="12">
        <v>4.2930000000000001</v>
      </c>
      <c r="J169" s="12">
        <v>-14.7</v>
      </c>
      <c r="K169" s="41" t="s">
        <v>732</v>
      </c>
      <c r="L169" s="9" t="str">
        <f t="shared" si="24"/>
        <v>Yes</v>
      </c>
    </row>
    <row r="170" spans="1:12" x14ac:dyDescent="0.25">
      <c r="A170" s="42" t="s">
        <v>1363</v>
      </c>
      <c r="B170" s="33" t="s">
        <v>217</v>
      </c>
      <c r="C170" s="43">
        <v>1655.1322278</v>
      </c>
      <c r="D170" s="11" t="str">
        <f t="shared" si="21"/>
        <v>N/A</v>
      </c>
      <c r="E170" s="43">
        <v>1734.1014484</v>
      </c>
      <c r="F170" s="11" t="str">
        <f t="shared" si="22"/>
        <v>N/A</v>
      </c>
      <c r="G170" s="43">
        <v>1699.6047418999999</v>
      </c>
      <c r="H170" s="11" t="str">
        <f t="shared" si="23"/>
        <v>N/A</v>
      </c>
      <c r="I170" s="12">
        <v>4.7709999999999999</v>
      </c>
      <c r="J170" s="12">
        <v>-1.99</v>
      </c>
      <c r="K170" s="41" t="s">
        <v>732</v>
      </c>
      <c r="L170" s="9" t="str">
        <f t="shared" si="24"/>
        <v>Yes</v>
      </c>
    </row>
    <row r="171" spans="1:12" x14ac:dyDescent="0.25">
      <c r="A171" s="42" t="s">
        <v>85</v>
      </c>
      <c r="B171" s="33" t="s">
        <v>217</v>
      </c>
      <c r="C171" s="8">
        <v>10.087976209000001</v>
      </c>
      <c r="D171" s="11" t="str">
        <f t="shared" ref="D171:D202" si="25">IF($B171="N/A","N/A",IF(C171&gt;10,"No",IF(C171&lt;-10,"No","Yes")))</f>
        <v>N/A</v>
      </c>
      <c r="E171" s="8">
        <v>9.7669389716000001</v>
      </c>
      <c r="F171" s="11" t="str">
        <f t="shared" ref="F171:F202" si="26">IF($B171="N/A","N/A",IF(E171&gt;10,"No",IF(E171&lt;-10,"No","Yes")))</f>
        <v>N/A</v>
      </c>
      <c r="G171" s="8">
        <v>11.355229320999999</v>
      </c>
      <c r="H171" s="11" t="str">
        <f t="shared" ref="H171:H202" si="27">IF($B171="N/A","N/A",IF(G171&gt;10,"No",IF(G171&lt;-10,"No","Yes")))</f>
        <v>N/A</v>
      </c>
      <c r="I171" s="12">
        <v>-3.18</v>
      </c>
      <c r="J171" s="12">
        <v>16.260000000000002</v>
      </c>
      <c r="K171" s="41" t="s">
        <v>732</v>
      </c>
      <c r="L171" s="9" t="str">
        <f t="shared" ref="L171:L202" si="28">IF(J171="Div by 0", "N/A", IF(K171="N/A","N/A", IF(J171&gt;VALUE(MID(K171,1,2)), "No", IF(J171&lt;-1*VALUE(MID(K171,1,2)), "No", "Yes"))))</f>
        <v>Yes</v>
      </c>
    </row>
    <row r="172" spans="1:12" x14ac:dyDescent="0.25">
      <c r="A172" s="42" t="s">
        <v>465</v>
      </c>
      <c r="B172" s="33" t="s">
        <v>217</v>
      </c>
      <c r="C172" s="8">
        <v>21.77734375</v>
      </c>
      <c r="D172" s="11" t="str">
        <f t="shared" si="25"/>
        <v>N/A</v>
      </c>
      <c r="E172" s="8">
        <v>21.521521522</v>
      </c>
      <c r="F172" s="11" t="str">
        <f t="shared" si="26"/>
        <v>N/A</v>
      </c>
      <c r="G172" s="8">
        <v>21.981424148999999</v>
      </c>
      <c r="H172" s="11" t="str">
        <f t="shared" si="27"/>
        <v>N/A</v>
      </c>
      <c r="I172" s="12">
        <v>-1.17</v>
      </c>
      <c r="J172" s="12">
        <v>2.137</v>
      </c>
      <c r="K172" s="41" t="s">
        <v>732</v>
      </c>
      <c r="L172" s="9" t="str">
        <f t="shared" si="28"/>
        <v>Yes</v>
      </c>
    </row>
    <row r="173" spans="1:12" x14ac:dyDescent="0.25">
      <c r="A173" s="42" t="s">
        <v>466</v>
      </c>
      <c r="B173" s="33" t="s">
        <v>217</v>
      </c>
      <c r="C173" s="8">
        <v>19.775098024999998</v>
      </c>
      <c r="D173" s="11" t="str">
        <f t="shared" si="25"/>
        <v>N/A</v>
      </c>
      <c r="E173" s="8">
        <v>20.008316584999999</v>
      </c>
      <c r="F173" s="11" t="str">
        <f t="shared" si="26"/>
        <v>N/A</v>
      </c>
      <c r="G173" s="8">
        <v>20.152269950000001</v>
      </c>
      <c r="H173" s="11" t="str">
        <f t="shared" si="27"/>
        <v>N/A</v>
      </c>
      <c r="I173" s="12">
        <v>1.179</v>
      </c>
      <c r="J173" s="12">
        <v>0.71950000000000003</v>
      </c>
      <c r="K173" s="41" t="s">
        <v>732</v>
      </c>
      <c r="L173" s="9" t="str">
        <f t="shared" si="28"/>
        <v>Yes</v>
      </c>
    </row>
    <row r="174" spans="1:12" x14ac:dyDescent="0.25">
      <c r="A174" s="2" t="s">
        <v>467</v>
      </c>
      <c r="B174" s="33" t="s">
        <v>217</v>
      </c>
      <c r="C174" s="8">
        <v>7.8592721400999999</v>
      </c>
      <c r="D174" s="11" t="str">
        <f t="shared" si="25"/>
        <v>N/A</v>
      </c>
      <c r="E174" s="8">
        <v>7.5439454963000001</v>
      </c>
      <c r="F174" s="11" t="str">
        <f t="shared" si="26"/>
        <v>N/A</v>
      </c>
      <c r="G174" s="8">
        <v>8.2689661896000004</v>
      </c>
      <c r="H174" s="11" t="str">
        <f t="shared" si="27"/>
        <v>N/A</v>
      </c>
      <c r="I174" s="12">
        <v>-4.01</v>
      </c>
      <c r="J174" s="12">
        <v>9.6110000000000007</v>
      </c>
      <c r="K174" s="41" t="s">
        <v>732</v>
      </c>
      <c r="L174" s="9" t="str">
        <f t="shared" si="28"/>
        <v>Yes</v>
      </c>
    </row>
    <row r="175" spans="1:12" x14ac:dyDescent="0.25">
      <c r="A175" s="2" t="s">
        <v>468</v>
      </c>
      <c r="B175" s="33" t="s">
        <v>217</v>
      </c>
      <c r="C175" s="8">
        <v>14.304934047</v>
      </c>
      <c r="D175" s="11" t="str">
        <f t="shared" si="25"/>
        <v>N/A</v>
      </c>
      <c r="E175" s="8">
        <v>13.661264879000001</v>
      </c>
      <c r="F175" s="11" t="str">
        <f t="shared" si="26"/>
        <v>N/A</v>
      </c>
      <c r="G175" s="8">
        <v>18.477043673000001</v>
      </c>
      <c r="H175" s="11" t="str">
        <f t="shared" si="27"/>
        <v>N/A</v>
      </c>
      <c r="I175" s="12">
        <v>-4.5</v>
      </c>
      <c r="J175" s="12">
        <v>35.25</v>
      </c>
      <c r="K175" s="41" t="s">
        <v>732</v>
      </c>
      <c r="L175" s="9" t="str">
        <f t="shared" si="28"/>
        <v>No</v>
      </c>
    </row>
    <row r="176" spans="1:12" x14ac:dyDescent="0.25">
      <c r="A176" s="2" t="s">
        <v>1364</v>
      </c>
      <c r="B176" s="33" t="s">
        <v>217</v>
      </c>
      <c r="C176" s="8">
        <v>1.2920449680999999</v>
      </c>
      <c r="D176" s="11" t="str">
        <f t="shared" si="25"/>
        <v>N/A</v>
      </c>
      <c r="E176" s="8">
        <v>1.2199117557000001</v>
      </c>
      <c r="F176" s="11" t="str">
        <f t="shared" si="26"/>
        <v>N/A</v>
      </c>
      <c r="G176" s="8">
        <v>1.1514313735999999</v>
      </c>
      <c r="H176" s="11" t="str">
        <f t="shared" si="27"/>
        <v>N/A</v>
      </c>
      <c r="I176" s="12">
        <v>-5.58</v>
      </c>
      <c r="J176" s="12">
        <v>-5.61</v>
      </c>
      <c r="K176" s="41" t="s">
        <v>732</v>
      </c>
      <c r="L176" s="9" t="str">
        <f t="shared" si="28"/>
        <v>Yes</v>
      </c>
    </row>
    <row r="177" spans="1:12" x14ac:dyDescent="0.25">
      <c r="A177" s="2" t="s">
        <v>1365</v>
      </c>
      <c r="B177" s="33" t="s">
        <v>217</v>
      </c>
      <c r="C177" s="8">
        <v>22.36328125</v>
      </c>
      <c r="D177" s="11" t="str">
        <f t="shared" si="25"/>
        <v>N/A</v>
      </c>
      <c r="E177" s="8">
        <v>19.119119119</v>
      </c>
      <c r="F177" s="11" t="str">
        <f t="shared" si="26"/>
        <v>N/A</v>
      </c>
      <c r="G177" s="8">
        <v>30.804953560000001</v>
      </c>
      <c r="H177" s="11" t="str">
        <f t="shared" si="27"/>
        <v>N/A</v>
      </c>
      <c r="I177" s="12">
        <v>-14.5</v>
      </c>
      <c r="J177" s="12">
        <v>61.12</v>
      </c>
      <c r="K177" s="41" t="s">
        <v>732</v>
      </c>
      <c r="L177" s="9" t="str">
        <f t="shared" si="28"/>
        <v>No</v>
      </c>
    </row>
    <row r="178" spans="1:12" x14ac:dyDescent="0.25">
      <c r="A178" s="2" t="s">
        <v>1366</v>
      </c>
      <c r="B178" s="33" t="s">
        <v>217</v>
      </c>
      <c r="C178" s="8">
        <v>6.5547088851000002</v>
      </c>
      <c r="D178" s="11" t="str">
        <f t="shared" si="25"/>
        <v>N/A</v>
      </c>
      <c r="E178" s="8">
        <v>6.1473421581999999</v>
      </c>
      <c r="F178" s="11" t="str">
        <f t="shared" si="26"/>
        <v>N/A</v>
      </c>
      <c r="G178" s="8">
        <v>6.9273427954000004</v>
      </c>
      <c r="H178" s="11" t="str">
        <f t="shared" si="27"/>
        <v>N/A</v>
      </c>
      <c r="I178" s="12">
        <v>-6.21</v>
      </c>
      <c r="J178" s="12">
        <v>12.69</v>
      </c>
      <c r="K178" s="41" t="s">
        <v>732</v>
      </c>
      <c r="L178" s="9" t="str">
        <f t="shared" si="28"/>
        <v>Yes</v>
      </c>
    </row>
    <row r="179" spans="1:12" x14ac:dyDescent="0.25">
      <c r="A179" s="2" t="s">
        <v>1367</v>
      </c>
      <c r="B179" s="33" t="s">
        <v>217</v>
      </c>
      <c r="C179" s="8">
        <v>0.85936529620000002</v>
      </c>
      <c r="D179" s="11" t="str">
        <f t="shared" si="25"/>
        <v>N/A</v>
      </c>
      <c r="E179" s="8">
        <v>0.81604998679999996</v>
      </c>
      <c r="F179" s="11" t="str">
        <f t="shared" si="26"/>
        <v>N/A</v>
      </c>
      <c r="G179" s="8">
        <v>0.52107595139999996</v>
      </c>
      <c r="H179" s="11" t="str">
        <f t="shared" si="27"/>
        <v>N/A</v>
      </c>
      <c r="I179" s="12">
        <v>-5.04</v>
      </c>
      <c r="J179" s="12">
        <v>-36.1</v>
      </c>
      <c r="K179" s="41" t="s">
        <v>732</v>
      </c>
      <c r="L179" s="9" t="str">
        <f t="shared" si="28"/>
        <v>No</v>
      </c>
    </row>
    <row r="180" spans="1:12" x14ac:dyDescent="0.25">
      <c r="A180" s="2" t="s">
        <v>1368</v>
      </c>
      <c r="B180" s="33" t="s">
        <v>217</v>
      </c>
      <c r="C180" s="8">
        <v>0.21058173199999999</v>
      </c>
      <c r="D180" s="11" t="str">
        <f t="shared" si="25"/>
        <v>N/A</v>
      </c>
      <c r="E180" s="8">
        <v>0.20651082749999999</v>
      </c>
      <c r="F180" s="11" t="str">
        <f t="shared" si="26"/>
        <v>N/A</v>
      </c>
      <c r="G180" s="8">
        <v>0.28574738389999998</v>
      </c>
      <c r="H180" s="11" t="str">
        <f t="shared" si="27"/>
        <v>N/A</v>
      </c>
      <c r="I180" s="12">
        <v>-1.93</v>
      </c>
      <c r="J180" s="12">
        <v>38.369999999999997</v>
      </c>
      <c r="K180" s="41" t="s">
        <v>732</v>
      </c>
      <c r="L180" s="9" t="str">
        <f t="shared" si="28"/>
        <v>No</v>
      </c>
    </row>
    <row r="181" spans="1:12" x14ac:dyDescent="0.25">
      <c r="A181" s="2" t="s">
        <v>86</v>
      </c>
      <c r="B181" s="33" t="s">
        <v>217</v>
      </c>
      <c r="C181" s="8">
        <v>0.21795989539999999</v>
      </c>
      <c r="D181" s="11" t="str">
        <f t="shared" si="25"/>
        <v>N/A</v>
      </c>
      <c r="E181" s="8">
        <v>4.4762757399999999E-2</v>
      </c>
      <c r="F181" s="11" t="str">
        <f t="shared" si="26"/>
        <v>N/A</v>
      </c>
      <c r="G181" s="8">
        <v>0.40241448689999998</v>
      </c>
      <c r="H181" s="11" t="str">
        <f t="shared" si="27"/>
        <v>N/A</v>
      </c>
      <c r="I181" s="12">
        <v>-79.5</v>
      </c>
      <c r="J181" s="12">
        <v>799</v>
      </c>
      <c r="K181" s="41" t="s">
        <v>732</v>
      </c>
      <c r="L181" s="9" t="str">
        <f t="shared" si="28"/>
        <v>No</v>
      </c>
    </row>
    <row r="182" spans="1:12" x14ac:dyDescent="0.25">
      <c r="A182" s="2" t="s">
        <v>87</v>
      </c>
      <c r="B182" s="33" t="s">
        <v>217</v>
      </c>
      <c r="C182" s="8">
        <v>74.073489985999998</v>
      </c>
      <c r="D182" s="11" t="str">
        <f t="shared" si="25"/>
        <v>N/A</v>
      </c>
      <c r="E182" s="8">
        <v>70.990236336999999</v>
      </c>
      <c r="F182" s="11" t="str">
        <f t="shared" si="26"/>
        <v>N/A</v>
      </c>
      <c r="G182" s="8">
        <v>66.332795329000007</v>
      </c>
      <c r="H182" s="11" t="str">
        <f t="shared" si="27"/>
        <v>N/A</v>
      </c>
      <c r="I182" s="12">
        <v>-4.16</v>
      </c>
      <c r="J182" s="12">
        <v>-6.56</v>
      </c>
      <c r="K182" s="41" t="s">
        <v>732</v>
      </c>
      <c r="L182" s="9" t="str">
        <f t="shared" si="28"/>
        <v>Yes</v>
      </c>
    </row>
    <row r="183" spans="1:12" x14ac:dyDescent="0.25">
      <c r="A183" s="2" t="s">
        <v>469</v>
      </c>
      <c r="B183" s="33" t="s">
        <v>217</v>
      </c>
      <c r="C183" s="8">
        <v>85.15625</v>
      </c>
      <c r="D183" s="11" t="str">
        <f t="shared" si="25"/>
        <v>N/A</v>
      </c>
      <c r="E183" s="8">
        <v>86.186186186</v>
      </c>
      <c r="F183" s="11" t="str">
        <f t="shared" si="26"/>
        <v>N/A</v>
      </c>
      <c r="G183" s="8">
        <v>82.507739938</v>
      </c>
      <c r="H183" s="11" t="str">
        <f t="shared" si="27"/>
        <v>N/A</v>
      </c>
      <c r="I183" s="12">
        <v>1.2090000000000001</v>
      </c>
      <c r="J183" s="12">
        <v>-4.2699999999999996</v>
      </c>
      <c r="K183" s="41" t="s">
        <v>732</v>
      </c>
      <c r="L183" s="9" t="str">
        <f t="shared" si="28"/>
        <v>Yes</v>
      </c>
    </row>
    <row r="184" spans="1:12" x14ac:dyDescent="0.25">
      <c r="A184" s="2" t="s">
        <v>470</v>
      </c>
      <c r="B184" s="33" t="s">
        <v>217</v>
      </c>
      <c r="C184" s="8">
        <v>85.174225050000004</v>
      </c>
      <c r="D184" s="11" t="str">
        <f t="shared" si="25"/>
        <v>N/A</v>
      </c>
      <c r="E184" s="8">
        <v>83.997505024999995</v>
      </c>
      <c r="F184" s="11" t="str">
        <f t="shared" si="26"/>
        <v>N/A</v>
      </c>
      <c r="G184" s="8">
        <v>81.877996052</v>
      </c>
      <c r="H184" s="11" t="str">
        <f t="shared" si="27"/>
        <v>N/A</v>
      </c>
      <c r="I184" s="12">
        <v>-1.38</v>
      </c>
      <c r="J184" s="12">
        <v>-2.52</v>
      </c>
      <c r="K184" s="41" t="s">
        <v>732</v>
      </c>
      <c r="L184" s="9" t="str">
        <f t="shared" si="28"/>
        <v>Yes</v>
      </c>
    </row>
    <row r="185" spans="1:12" x14ac:dyDescent="0.25">
      <c r="A185" s="2" t="s">
        <v>471</v>
      </c>
      <c r="B185" s="33" t="s">
        <v>217</v>
      </c>
      <c r="C185" s="8">
        <v>74.923922493999996</v>
      </c>
      <c r="D185" s="11" t="str">
        <f t="shared" si="25"/>
        <v>N/A</v>
      </c>
      <c r="E185" s="8">
        <v>71.251552677999996</v>
      </c>
      <c r="F185" s="11" t="str">
        <f t="shared" si="26"/>
        <v>N/A</v>
      </c>
      <c r="G185" s="8">
        <v>66.163646014999998</v>
      </c>
      <c r="H185" s="11" t="str">
        <f t="shared" si="27"/>
        <v>N/A</v>
      </c>
      <c r="I185" s="12">
        <v>-4.9000000000000004</v>
      </c>
      <c r="J185" s="12">
        <v>-7.14</v>
      </c>
      <c r="K185" s="41" t="s">
        <v>732</v>
      </c>
      <c r="L185" s="9" t="str">
        <f t="shared" si="28"/>
        <v>Yes</v>
      </c>
    </row>
    <row r="186" spans="1:12" x14ac:dyDescent="0.25">
      <c r="A186" s="2" t="s">
        <v>472</v>
      </c>
      <c r="B186" s="33" t="s">
        <v>217</v>
      </c>
      <c r="C186" s="8">
        <v>66.148986574999995</v>
      </c>
      <c r="D186" s="11" t="str">
        <f t="shared" si="25"/>
        <v>N/A</v>
      </c>
      <c r="E186" s="8">
        <v>64.176107845000004</v>
      </c>
      <c r="F186" s="11" t="str">
        <f t="shared" si="26"/>
        <v>N/A</v>
      </c>
      <c r="G186" s="8">
        <v>60.145962853</v>
      </c>
      <c r="H186" s="11" t="str">
        <f t="shared" si="27"/>
        <v>N/A</v>
      </c>
      <c r="I186" s="12">
        <v>-2.98</v>
      </c>
      <c r="J186" s="12">
        <v>-6.28</v>
      </c>
      <c r="K186" s="41" t="s">
        <v>732</v>
      </c>
      <c r="L186" s="9" t="str">
        <f t="shared" si="28"/>
        <v>Yes</v>
      </c>
    </row>
    <row r="187" spans="1:12" x14ac:dyDescent="0.25">
      <c r="A187" s="2" t="s">
        <v>116</v>
      </c>
      <c r="B187" s="33" t="s">
        <v>217</v>
      </c>
      <c r="C187" s="8">
        <v>87.243449659000007</v>
      </c>
      <c r="D187" s="11" t="str">
        <f t="shared" si="25"/>
        <v>N/A</v>
      </c>
      <c r="E187" s="8">
        <v>87.993643789999993</v>
      </c>
      <c r="F187" s="11" t="str">
        <f t="shared" si="26"/>
        <v>N/A</v>
      </c>
      <c r="G187" s="8">
        <v>85.362689298999996</v>
      </c>
      <c r="H187" s="11" t="str">
        <f t="shared" si="27"/>
        <v>N/A</v>
      </c>
      <c r="I187" s="12">
        <v>0.8599</v>
      </c>
      <c r="J187" s="12">
        <v>-2.99</v>
      </c>
      <c r="K187" s="41" t="s">
        <v>732</v>
      </c>
      <c r="L187" s="9" t="str">
        <f t="shared" si="28"/>
        <v>Yes</v>
      </c>
    </row>
    <row r="188" spans="1:12" x14ac:dyDescent="0.25">
      <c r="A188" s="2" t="s">
        <v>473</v>
      </c>
      <c r="B188" s="33" t="s">
        <v>217</v>
      </c>
      <c r="C188" s="8">
        <v>90.625</v>
      </c>
      <c r="D188" s="11" t="str">
        <f t="shared" si="25"/>
        <v>N/A</v>
      </c>
      <c r="E188" s="8">
        <v>90.790790791000006</v>
      </c>
      <c r="F188" s="11" t="str">
        <f t="shared" si="26"/>
        <v>N/A</v>
      </c>
      <c r="G188" s="8">
        <v>89.318885449000007</v>
      </c>
      <c r="H188" s="11" t="str">
        <f t="shared" si="27"/>
        <v>N/A</v>
      </c>
      <c r="I188" s="12">
        <v>0.18290000000000001</v>
      </c>
      <c r="J188" s="12">
        <v>-1.62</v>
      </c>
      <c r="K188" s="41" t="s">
        <v>732</v>
      </c>
      <c r="L188" s="9" t="str">
        <f t="shared" si="28"/>
        <v>Yes</v>
      </c>
    </row>
    <row r="189" spans="1:12" x14ac:dyDescent="0.25">
      <c r="A189" s="2" t="s">
        <v>474</v>
      </c>
      <c r="B189" s="33" t="s">
        <v>217</v>
      </c>
      <c r="C189" s="8">
        <v>93.460087297000001</v>
      </c>
      <c r="D189" s="11" t="str">
        <f t="shared" si="25"/>
        <v>N/A</v>
      </c>
      <c r="E189" s="8">
        <v>93.436828609000003</v>
      </c>
      <c r="F189" s="11" t="str">
        <f t="shared" si="26"/>
        <v>N/A</v>
      </c>
      <c r="G189" s="8">
        <v>92.659084500000006</v>
      </c>
      <c r="H189" s="11" t="str">
        <f t="shared" si="27"/>
        <v>N/A</v>
      </c>
      <c r="I189" s="12">
        <v>-2.5000000000000001E-2</v>
      </c>
      <c r="J189" s="12">
        <v>-0.83199999999999996</v>
      </c>
      <c r="K189" s="41" t="s">
        <v>732</v>
      </c>
      <c r="L189" s="9" t="str">
        <f t="shared" si="28"/>
        <v>Yes</v>
      </c>
    </row>
    <row r="190" spans="1:12" x14ac:dyDescent="0.25">
      <c r="A190" s="2" t="s">
        <v>475</v>
      </c>
      <c r="B190" s="33" t="s">
        <v>217</v>
      </c>
      <c r="C190" s="8">
        <v>88.078344305000002</v>
      </c>
      <c r="D190" s="11" t="str">
        <f t="shared" si="25"/>
        <v>N/A</v>
      </c>
      <c r="E190" s="8">
        <v>89.124854142000004</v>
      </c>
      <c r="F190" s="11" t="str">
        <f t="shared" si="26"/>
        <v>N/A</v>
      </c>
      <c r="G190" s="8">
        <v>85.937449219000001</v>
      </c>
      <c r="H190" s="11" t="str">
        <f t="shared" si="27"/>
        <v>N/A</v>
      </c>
      <c r="I190" s="12">
        <v>1.1879999999999999</v>
      </c>
      <c r="J190" s="12">
        <v>-3.58</v>
      </c>
      <c r="K190" s="41" t="s">
        <v>732</v>
      </c>
      <c r="L190" s="9" t="str">
        <f t="shared" si="28"/>
        <v>Yes</v>
      </c>
    </row>
    <row r="191" spans="1:12" x14ac:dyDescent="0.25">
      <c r="A191" s="2" t="s">
        <v>476</v>
      </c>
      <c r="B191" s="33" t="s">
        <v>217</v>
      </c>
      <c r="C191" s="8">
        <v>81.539001491999997</v>
      </c>
      <c r="D191" s="11" t="str">
        <f t="shared" si="25"/>
        <v>N/A</v>
      </c>
      <c r="E191" s="8">
        <v>81.350924996000003</v>
      </c>
      <c r="F191" s="11" t="str">
        <f t="shared" si="26"/>
        <v>N/A</v>
      </c>
      <c r="G191" s="8">
        <v>80.217785844000005</v>
      </c>
      <c r="H191" s="11" t="str">
        <f t="shared" si="27"/>
        <v>N/A</v>
      </c>
      <c r="I191" s="12">
        <v>-0.23100000000000001</v>
      </c>
      <c r="J191" s="12">
        <v>-1.39</v>
      </c>
      <c r="K191" s="41" t="s">
        <v>732</v>
      </c>
      <c r="L191" s="9" t="str">
        <f t="shared" si="28"/>
        <v>Yes</v>
      </c>
    </row>
    <row r="192" spans="1:12" x14ac:dyDescent="0.25">
      <c r="A192" s="2" t="s">
        <v>1369</v>
      </c>
      <c r="B192" s="33" t="s">
        <v>217</v>
      </c>
      <c r="C192" s="34">
        <v>6.2870861482000002</v>
      </c>
      <c r="D192" s="11" t="str">
        <f t="shared" si="25"/>
        <v>N/A</v>
      </c>
      <c r="E192" s="34">
        <v>6.3450184502000004</v>
      </c>
      <c r="F192" s="11" t="str">
        <f t="shared" si="26"/>
        <v>N/A</v>
      </c>
      <c r="G192" s="34">
        <v>4.7901251360000003</v>
      </c>
      <c r="H192" s="11" t="str">
        <f t="shared" si="27"/>
        <v>N/A</v>
      </c>
      <c r="I192" s="12">
        <v>0.9214</v>
      </c>
      <c r="J192" s="12">
        <v>-24.5</v>
      </c>
      <c r="K192" s="41" t="s">
        <v>732</v>
      </c>
      <c r="L192" s="9" t="str">
        <f t="shared" si="28"/>
        <v>Yes</v>
      </c>
    </row>
    <row r="193" spans="1:12" x14ac:dyDescent="0.25">
      <c r="A193" s="2" t="s">
        <v>1370</v>
      </c>
      <c r="B193" s="33" t="s">
        <v>217</v>
      </c>
      <c r="C193" s="34">
        <v>8.4843049327000006</v>
      </c>
      <c r="D193" s="11" t="str">
        <f t="shared" si="25"/>
        <v>N/A</v>
      </c>
      <c r="E193" s="34">
        <v>8.4651162791000001</v>
      </c>
      <c r="F193" s="11" t="str">
        <f t="shared" si="26"/>
        <v>N/A</v>
      </c>
      <c r="G193" s="34">
        <v>8.2746478873000004</v>
      </c>
      <c r="H193" s="11" t="str">
        <f t="shared" si="27"/>
        <v>N/A</v>
      </c>
      <c r="I193" s="12">
        <v>-0.22600000000000001</v>
      </c>
      <c r="J193" s="12">
        <v>-2.25</v>
      </c>
      <c r="K193" s="41" t="s">
        <v>732</v>
      </c>
      <c r="L193" s="9" t="str">
        <f t="shared" si="28"/>
        <v>Yes</v>
      </c>
    </row>
    <row r="194" spans="1:12" x14ac:dyDescent="0.25">
      <c r="A194" s="2" t="s">
        <v>1371</v>
      </c>
      <c r="B194" s="33" t="s">
        <v>217</v>
      </c>
      <c r="C194" s="34">
        <v>12.827908717</v>
      </c>
      <c r="D194" s="11" t="str">
        <f t="shared" si="25"/>
        <v>N/A</v>
      </c>
      <c r="E194" s="34">
        <v>11.99965362</v>
      </c>
      <c r="F194" s="11" t="str">
        <f t="shared" si="26"/>
        <v>N/A</v>
      </c>
      <c r="G194" s="34">
        <v>10.85494403</v>
      </c>
      <c r="H194" s="11" t="str">
        <f t="shared" si="27"/>
        <v>N/A</v>
      </c>
      <c r="I194" s="12">
        <v>-6.46</v>
      </c>
      <c r="J194" s="12">
        <v>-9.5399999999999991</v>
      </c>
      <c r="K194" s="41" t="s">
        <v>732</v>
      </c>
      <c r="L194" s="9" t="str">
        <f t="shared" si="28"/>
        <v>Yes</v>
      </c>
    </row>
    <row r="195" spans="1:12" x14ac:dyDescent="0.25">
      <c r="A195" s="2" t="s">
        <v>1372</v>
      </c>
      <c r="B195" s="33" t="s">
        <v>217</v>
      </c>
      <c r="C195" s="34">
        <v>5.5512643223999998</v>
      </c>
      <c r="D195" s="11" t="str">
        <f t="shared" si="25"/>
        <v>N/A</v>
      </c>
      <c r="E195" s="34">
        <v>5.7779662708000004</v>
      </c>
      <c r="F195" s="11" t="str">
        <f t="shared" si="26"/>
        <v>N/A</v>
      </c>
      <c r="G195" s="34">
        <v>4.1690030132000002</v>
      </c>
      <c r="H195" s="11" t="str">
        <f t="shared" si="27"/>
        <v>N/A</v>
      </c>
      <c r="I195" s="12">
        <v>4.0839999999999996</v>
      </c>
      <c r="J195" s="12">
        <v>-27.8</v>
      </c>
      <c r="K195" s="41" t="s">
        <v>732</v>
      </c>
      <c r="L195" s="9" t="str">
        <f t="shared" si="28"/>
        <v>Yes</v>
      </c>
    </row>
    <row r="196" spans="1:12" x14ac:dyDescent="0.25">
      <c r="A196" s="2" t="s">
        <v>1373</v>
      </c>
      <c r="B196" s="33" t="s">
        <v>217</v>
      </c>
      <c r="C196" s="34">
        <v>4.1353506439999999</v>
      </c>
      <c r="D196" s="11" t="str">
        <f t="shared" si="25"/>
        <v>N/A</v>
      </c>
      <c r="E196" s="34">
        <v>4.0149065715000001</v>
      </c>
      <c r="F196" s="11" t="str">
        <f t="shared" si="26"/>
        <v>N/A</v>
      </c>
      <c r="G196" s="34">
        <v>2.9600835945999999</v>
      </c>
      <c r="H196" s="11" t="str">
        <f t="shared" si="27"/>
        <v>N/A</v>
      </c>
      <c r="I196" s="12">
        <v>-2.91</v>
      </c>
      <c r="J196" s="12">
        <v>-26.3</v>
      </c>
      <c r="K196" s="41" t="s">
        <v>732</v>
      </c>
      <c r="L196" s="9" t="str">
        <f t="shared" si="28"/>
        <v>Yes</v>
      </c>
    </row>
    <row r="197" spans="1:12" x14ac:dyDescent="0.25">
      <c r="A197" s="2" t="s">
        <v>1374</v>
      </c>
      <c r="B197" s="33" t="s">
        <v>217</v>
      </c>
      <c r="C197" s="34">
        <v>162.68657367</v>
      </c>
      <c r="D197" s="11" t="str">
        <f t="shared" si="25"/>
        <v>N/A</v>
      </c>
      <c r="E197" s="34">
        <v>157.84198746999999</v>
      </c>
      <c r="F197" s="11" t="str">
        <f t="shared" si="26"/>
        <v>N/A</v>
      </c>
      <c r="G197" s="34">
        <v>172.37961100000001</v>
      </c>
      <c r="H197" s="11" t="str">
        <f t="shared" si="27"/>
        <v>N/A</v>
      </c>
      <c r="I197" s="12">
        <v>-2.98</v>
      </c>
      <c r="J197" s="12">
        <v>9.2100000000000009</v>
      </c>
      <c r="K197" s="41" t="s">
        <v>732</v>
      </c>
      <c r="L197" s="9" t="str">
        <f t="shared" si="28"/>
        <v>Yes</v>
      </c>
    </row>
    <row r="198" spans="1:12" x14ac:dyDescent="0.25">
      <c r="A198" s="2" t="s">
        <v>1375</v>
      </c>
      <c r="B198" s="33" t="s">
        <v>217</v>
      </c>
      <c r="C198" s="34">
        <v>237.67685589999999</v>
      </c>
      <c r="D198" s="11" t="str">
        <f t="shared" si="25"/>
        <v>N/A</v>
      </c>
      <c r="E198" s="34">
        <v>251.35602094000001</v>
      </c>
      <c r="F198" s="11" t="str">
        <f t="shared" si="26"/>
        <v>N/A</v>
      </c>
      <c r="G198" s="34">
        <v>253.69849246000001</v>
      </c>
      <c r="H198" s="11" t="str">
        <f t="shared" si="27"/>
        <v>N/A</v>
      </c>
      <c r="I198" s="12">
        <v>5.7549999999999999</v>
      </c>
      <c r="J198" s="12">
        <v>0.93189999999999995</v>
      </c>
      <c r="K198" s="41" t="s">
        <v>732</v>
      </c>
      <c r="L198" s="9" t="str">
        <f t="shared" si="28"/>
        <v>Yes</v>
      </c>
    </row>
    <row r="199" spans="1:12" x14ac:dyDescent="0.25">
      <c r="A199" s="2" t="s">
        <v>1376</v>
      </c>
      <c r="B199" s="33" t="s">
        <v>217</v>
      </c>
      <c r="C199" s="34">
        <v>195.4469526</v>
      </c>
      <c r="D199" s="11" t="str">
        <f t="shared" si="25"/>
        <v>N/A</v>
      </c>
      <c r="E199" s="34">
        <v>192.09582864000001</v>
      </c>
      <c r="F199" s="11" t="str">
        <f t="shared" si="26"/>
        <v>N/A</v>
      </c>
      <c r="G199" s="34">
        <v>203.93351425</v>
      </c>
      <c r="H199" s="11" t="str">
        <f t="shared" si="27"/>
        <v>N/A</v>
      </c>
      <c r="I199" s="12">
        <v>-1.71</v>
      </c>
      <c r="J199" s="12">
        <v>6.1619999999999999</v>
      </c>
      <c r="K199" s="41" t="s">
        <v>732</v>
      </c>
      <c r="L199" s="9" t="str">
        <f t="shared" si="28"/>
        <v>Yes</v>
      </c>
    </row>
    <row r="200" spans="1:12" x14ac:dyDescent="0.25">
      <c r="A200" s="2" t="s">
        <v>1377</v>
      </c>
      <c r="B200" s="33" t="s">
        <v>217</v>
      </c>
      <c r="C200" s="34">
        <v>129.66395664000001</v>
      </c>
      <c r="D200" s="11" t="str">
        <f t="shared" si="25"/>
        <v>N/A</v>
      </c>
      <c r="E200" s="34">
        <v>122.33948339</v>
      </c>
      <c r="F200" s="11" t="str">
        <f t="shared" si="26"/>
        <v>N/A</v>
      </c>
      <c r="G200" s="34">
        <v>113.24116424</v>
      </c>
      <c r="H200" s="11" t="str">
        <f t="shared" si="27"/>
        <v>N/A</v>
      </c>
      <c r="I200" s="12">
        <v>-5.65</v>
      </c>
      <c r="J200" s="12">
        <v>-7.44</v>
      </c>
      <c r="K200" s="41" t="s">
        <v>732</v>
      </c>
      <c r="L200" s="9" t="str">
        <f t="shared" si="28"/>
        <v>Yes</v>
      </c>
    </row>
    <row r="201" spans="1:12" x14ac:dyDescent="0.25">
      <c r="A201" s="2" t="s">
        <v>1378</v>
      </c>
      <c r="B201" s="33" t="s">
        <v>217</v>
      </c>
      <c r="C201" s="34">
        <v>28.763888889</v>
      </c>
      <c r="D201" s="11" t="str">
        <f t="shared" si="25"/>
        <v>N/A</v>
      </c>
      <c r="E201" s="34">
        <v>22.291666667000001</v>
      </c>
      <c r="F201" s="11" t="str">
        <f t="shared" si="26"/>
        <v>N/A</v>
      </c>
      <c r="G201" s="34">
        <v>23.837837837999999</v>
      </c>
      <c r="H201" s="11" t="str">
        <f t="shared" si="27"/>
        <v>N/A</v>
      </c>
      <c r="I201" s="12">
        <v>-22.5</v>
      </c>
      <c r="J201" s="12">
        <v>6.9359999999999999</v>
      </c>
      <c r="K201" s="41" t="s">
        <v>732</v>
      </c>
      <c r="L201" s="9" t="str">
        <f t="shared" si="28"/>
        <v>Yes</v>
      </c>
    </row>
    <row r="202" spans="1:12" x14ac:dyDescent="0.25">
      <c r="A202" s="2" t="s">
        <v>28</v>
      </c>
      <c r="B202" s="33" t="s">
        <v>217</v>
      </c>
      <c r="C202" s="8">
        <v>1.0881564422000001</v>
      </c>
      <c r="D202" s="11" t="str">
        <f t="shared" si="25"/>
        <v>N/A</v>
      </c>
      <c r="E202" s="8">
        <v>1.0222358132</v>
      </c>
      <c r="F202" s="11" t="str">
        <f t="shared" si="26"/>
        <v>N/A</v>
      </c>
      <c r="G202" s="8">
        <v>2.9129437566999998</v>
      </c>
      <c r="H202" s="11" t="str">
        <f t="shared" si="27"/>
        <v>N/A</v>
      </c>
      <c r="I202" s="12">
        <v>-6.06</v>
      </c>
      <c r="J202" s="12">
        <v>185</v>
      </c>
      <c r="K202" s="41" t="s">
        <v>732</v>
      </c>
      <c r="L202" s="9" t="str">
        <f t="shared" si="28"/>
        <v>No</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-66.7</v>
      </c>
      <c r="J203" s="12">
        <v>100</v>
      </c>
      <c r="K203" s="14" t="s">
        <v>217</v>
      </c>
      <c r="L203" s="9" t="str">
        <f t="shared" ref="L203:L213" si="32">IF(J203="Div by 0", "N/A", IF(K203="N/A","N/A", IF(J203&gt;VALUE(MID(K203,1,2)), "No", IF(J203&lt;-1*VALUE(MID(K203,1,2)), "No", "Yes"))))</f>
        <v>N/A</v>
      </c>
    </row>
    <row r="204" spans="1:12" x14ac:dyDescent="0.25">
      <c r="A204" s="2" t="s">
        <v>124</v>
      </c>
      <c r="B204" s="33" t="s">
        <v>217</v>
      </c>
      <c r="C204" s="34">
        <v>16</v>
      </c>
      <c r="D204" s="11" t="str">
        <f t="shared" si="29"/>
        <v>N/A</v>
      </c>
      <c r="E204" s="34">
        <v>11</v>
      </c>
      <c r="F204" s="11" t="str">
        <f t="shared" si="30"/>
        <v>N/A</v>
      </c>
      <c r="G204" s="34">
        <v>11</v>
      </c>
      <c r="H204" s="11" t="str">
        <f t="shared" si="31"/>
        <v>N/A</v>
      </c>
      <c r="I204" s="12">
        <v>-31.3</v>
      </c>
      <c r="J204" s="12">
        <v>-18.2</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0</v>
      </c>
      <c r="J205" s="12">
        <v>-40</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0</v>
      </c>
      <c r="J206" s="12">
        <v>-11.1</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-16.7</v>
      </c>
      <c r="J207" s="12">
        <v>20</v>
      </c>
      <c r="K207" s="14" t="s">
        <v>217</v>
      </c>
      <c r="L207" s="9" t="str">
        <f t="shared" si="32"/>
        <v>N/A</v>
      </c>
    </row>
    <row r="208" spans="1:12" x14ac:dyDescent="0.25">
      <c r="A208" s="2" t="s">
        <v>1628</v>
      </c>
      <c r="B208" s="33" t="s">
        <v>217</v>
      </c>
      <c r="C208" s="34">
        <v>15</v>
      </c>
      <c r="D208" s="11" t="str">
        <f t="shared" si="29"/>
        <v>N/A</v>
      </c>
      <c r="E208" s="34">
        <v>19</v>
      </c>
      <c r="F208" s="11" t="str">
        <f t="shared" si="30"/>
        <v>N/A</v>
      </c>
      <c r="G208" s="34">
        <v>15</v>
      </c>
      <c r="H208" s="11" t="str">
        <f t="shared" si="31"/>
        <v>N/A</v>
      </c>
      <c r="I208" s="12">
        <v>26.67</v>
      </c>
      <c r="J208" s="12">
        <v>-21.1</v>
      </c>
      <c r="K208" s="14" t="s">
        <v>217</v>
      </c>
      <c r="L208" s="9" t="str">
        <f t="shared" si="32"/>
        <v>N/A</v>
      </c>
    </row>
    <row r="209" spans="1:12" x14ac:dyDescent="0.25">
      <c r="A209" s="2" t="s">
        <v>125</v>
      </c>
      <c r="B209" s="33" t="s">
        <v>217</v>
      </c>
      <c r="C209" s="43">
        <v>7791238</v>
      </c>
      <c r="D209" s="11" t="str">
        <f t="shared" si="29"/>
        <v>N/A</v>
      </c>
      <c r="E209" s="43">
        <v>1028600</v>
      </c>
      <c r="F209" s="11" t="str">
        <f t="shared" si="30"/>
        <v>N/A</v>
      </c>
      <c r="G209" s="43">
        <v>2210250</v>
      </c>
      <c r="H209" s="11" t="str">
        <f t="shared" si="31"/>
        <v>N/A</v>
      </c>
      <c r="I209" s="12">
        <v>-86.8</v>
      </c>
      <c r="J209" s="12">
        <v>114.9</v>
      </c>
      <c r="K209" s="14" t="s">
        <v>217</v>
      </c>
      <c r="L209" s="9" t="str">
        <f t="shared" si="32"/>
        <v>N/A</v>
      </c>
    </row>
    <row r="210" spans="1:12" x14ac:dyDescent="0.25">
      <c r="A210" s="42" t="s">
        <v>1623</v>
      </c>
      <c r="B210" s="33" t="s">
        <v>217</v>
      </c>
      <c r="C210" s="43">
        <v>759367</v>
      </c>
      <c r="D210" s="11" t="str">
        <f t="shared" si="29"/>
        <v>N/A</v>
      </c>
      <c r="E210" s="43">
        <v>1027930</v>
      </c>
      <c r="F210" s="11" t="str">
        <f t="shared" si="30"/>
        <v>N/A</v>
      </c>
      <c r="G210" s="43">
        <v>678324</v>
      </c>
      <c r="H210" s="11" t="str">
        <f t="shared" si="31"/>
        <v>N/A</v>
      </c>
      <c r="I210" s="12">
        <v>35.369999999999997</v>
      </c>
      <c r="J210" s="12">
        <v>-34</v>
      </c>
      <c r="K210" s="14" t="s">
        <v>217</v>
      </c>
      <c r="L210" s="9" t="str">
        <f t="shared" si="32"/>
        <v>N/A</v>
      </c>
    </row>
    <row r="211" spans="1:12" x14ac:dyDescent="0.25">
      <c r="A211" s="42" t="s">
        <v>1380</v>
      </c>
      <c r="B211" s="33" t="s">
        <v>217</v>
      </c>
      <c r="C211" s="43">
        <v>289716</v>
      </c>
      <c r="D211" s="11" t="str">
        <f t="shared" si="29"/>
        <v>N/A</v>
      </c>
      <c r="E211" s="43">
        <v>288420</v>
      </c>
      <c r="F211" s="11" t="str">
        <f t="shared" si="30"/>
        <v>N/A</v>
      </c>
      <c r="G211" s="43">
        <v>290392</v>
      </c>
      <c r="H211" s="11" t="str">
        <f t="shared" si="31"/>
        <v>N/A</v>
      </c>
      <c r="I211" s="12">
        <v>-0.44700000000000001</v>
      </c>
      <c r="J211" s="12">
        <v>0.68369999999999997</v>
      </c>
      <c r="K211" s="14" t="s">
        <v>217</v>
      </c>
      <c r="L211" s="9" t="str">
        <f t="shared" si="32"/>
        <v>N/A</v>
      </c>
    </row>
    <row r="212" spans="1:12" x14ac:dyDescent="0.25">
      <c r="A212" s="42" t="s">
        <v>1617</v>
      </c>
      <c r="B212" s="33" t="s">
        <v>217</v>
      </c>
      <c r="C212" s="43">
        <v>7523407</v>
      </c>
      <c r="D212" s="11" t="str">
        <f t="shared" si="29"/>
        <v>N/A</v>
      </c>
      <c r="E212" s="43">
        <v>808843</v>
      </c>
      <c r="F212" s="11" t="str">
        <f t="shared" si="30"/>
        <v>N/A</v>
      </c>
      <c r="G212" s="43">
        <v>1995142</v>
      </c>
      <c r="H212" s="11" t="str">
        <f t="shared" si="31"/>
        <v>N/A</v>
      </c>
      <c r="I212" s="12">
        <v>-89.2</v>
      </c>
      <c r="J212" s="12">
        <v>146.69999999999999</v>
      </c>
      <c r="K212" s="14" t="s">
        <v>217</v>
      </c>
      <c r="L212" s="9" t="str">
        <f t="shared" si="32"/>
        <v>N/A</v>
      </c>
    </row>
    <row r="213" spans="1:12" x14ac:dyDescent="0.25">
      <c r="A213" s="42" t="s">
        <v>1618</v>
      </c>
      <c r="B213" s="33" t="s">
        <v>217</v>
      </c>
      <c r="C213" s="43">
        <v>271419</v>
      </c>
      <c r="D213" s="11" t="str">
        <f t="shared" si="29"/>
        <v>N/A</v>
      </c>
      <c r="E213" s="43">
        <v>320277</v>
      </c>
      <c r="F213" s="11" t="str">
        <f t="shared" si="30"/>
        <v>N/A</v>
      </c>
      <c r="G213" s="43">
        <v>282204</v>
      </c>
      <c r="H213" s="11" t="str">
        <f t="shared" si="31"/>
        <v>N/A</v>
      </c>
      <c r="I213" s="12">
        <v>18</v>
      </c>
      <c r="J213" s="12">
        <v>-11.9</v>
      </c>
      <c r="K213" s="14" t="s">
        <v>217</v>
      </c>
      <c r="L213" s="9" t="str">
        <f t="shared" si="32"/>
        <v>N/A</v>
      </c>
    </row>
    <row r="214" spans="1:12" ht="25" x14ac:dyDescent="0.25">
      <c r="A214" s="2" t="s">
        <v>1381</v>
      </c>
      <c r="B214" s="33" t="s">
        <v>217</v>
      </c>
      <c r="C214" s="43">
        <v>6471455</v>
      </c>
      <c r="D214" s="11" t="str">
        <f t="shared" ref="D214:D228" si="33">IF($B214="N/A","N/A",IF(C214&gt;10,"No",IF(C214&lt;-10,"No","Yes")))</f>
        <v>N/A</v>
      </c>
      <c r="E214" s="43">
        <v>7045398</v>
      </c>
      <c r="F214" s="11" t="str">
        <f t="shared" ref="F214:F228" si="34">IF($B214="N/A","N/A",IF(E214&gt;10,"No",IF(E214&lt;-10,"No","Yes")))</f>
        <v>N/A</v>
      </c>
      <c r="G214" s="43">
        <v>4157176</v>
      </c>
      <c r="H214" s="11" t="str">
        <f t="shared" ref="H214:H228" si="35">IF($B214="N/A","N/A",IF(G214&gt;10,"No",IF(G214&lt;-10,"No","Yes")))</f>
        <v>N/A</v>
      </c>
      <c r="I214" s="12">
        <v>8.8689999999999998</v>
      </c>
      <c r="J214" s="12">
        <v>-41</v>
      </c>
      <c r="K214" s="41" t="s">
        <v>732</v>
      </c>
      <c r="L214" s="9" t="str">
        <f t="shared" ref="L214:L228" si="36">IF(J214="Div by 0", "N/A", IF(K214="N/A","N/A", IF(J214&gt;VALUE(MID(K214,1,2)), "No", IF(J214&lt;-1*VALUE(MID(K214,1,2)), "No", "Yes"))))</f>
        <v>No</v>
      </c>
    </row>
    <row r="215" spans="1:12" x14ac:dyDescent="0.25">
      <c r="A215" s="4" t="s">
        <v>649</v>
      </c>
      <c r="B215" s="33" t="s">
        <v>217</v>
      </c>
      <c r="C215" s="34">
        <v>19345</v>
      </c>
      <c r="D215" s="11" t="str">
        <f t="shared" si="33"/>
        <v>N/A</v>
      </c>
      <c r="E215" s="34">
        <v>19743</v>
      </c>
      <c r="F215" s="11" t="str">
        <f t="shared" si="34"/>
        <v>N/A</v>
      </c>
      <c r="G215" s="34">
        <v>12283</v>
      </c>
      <c r="H215" s="11" t="str">
        <f t="shared" si="35"/>
        <v>N/A</v>
      </c>
      <c r="I215" s="12">
        <v>2.0569999999999999</v>
      </c>
      <c r="J215" s="12">
        <v>-37.799999999999997</v>
      </c>
      <c r="K215" s="41" t="s">
        <v>732</v>
      </c>
      <c r="L215" s="9" t="str">
        <f t="shared" si="36"/>
        <v>No</v>
      </c>
    </row>
    <row r="216" spans="1:12" x14ac:dyDescent="0.25">
      <c r="A216" s="4" t="s">
        <v>1382</v>
      </c>
      <c r="B216" s="33" t="s">
        <v>217</v>
      </c>
      <c r="C216" s="43">
        <v>334.52856035000002</v>
      </c>
      <c r="D216" s="11" t="str">
        <f t="shared" si="33"/>
        <v>N/A</v>
      </c>
      <c r="E216" s="43">
        <v>356.85549308999998</v>
      </c>
      <c r="F216" s="11" t="str">
        <f t="shared" si="34"/>
        <v>N/A</v>
      </c>
      <c r="G216" s="43">
        <v>338.44956444000002</v>
      </c>
      <c r="H216" s="11" t="str">
        <f t="shared" si="35"/>
        <v>N/A</v>
      </c>
      <c r="I216" s="12">
        <v>6.6740000000000004</v>
      </c>
      <c r="J216" s="12">
        <v>-5.16</v>
      </c>
      <c r="K216" s="41" t="s">
        <v>732</v>
      </c>
      <c r="L216" s="9" t="str">
        <f t="shared" si="36"/>
        <v>Yes</v>
      </c>
    </row>
    <row r="217" spans="1:12" ht="25" x14ac:dyDescent="0.25">
      <c r="A217" s="2" t="s">
        <v>1383</v>
      </c>
      <c r="B217" s="33" t="s">
        <v>217</v>
      </c>
      <c r="C217" s="43">
        <v>4566310</v>
      </c>
      <c r="D217" s="11" t="str">
        <f t="shared" si="33"/>
        <v>N/A</v>
      </c>
      <c r="E217" s="43">
        <v>5261227</v>
      </c>
      <c r="F217" s="11" t="str">
        <f t="shared" si="34"/>
        <v>N/A</v>
      </c>
      <c r="G217" s="43">
        <v>4880722</v>
      </c>
      <c r="H217" s="11" t="str">
        <f t="shared" si="35"/>
        <v>N/A</v>
      </c>
      <c r="I217" s="12">
        <v>15.22</v>
      </c>
      <c r="J217" s="12">
        <v>-7.23</v>
      </c>
      <c r="K217" s="41" t="s">
        <v>732</v>
      </c>
      <c r="L217" s="9" t="str">
        <f t="shared" si="36"/>
        <v>Yes</v>
      </c>
    </row>
    <row r="218" spans="1:12" x14ac:dyDescent="0.25">
      <c r="A218" s="4" t="s">
        <v>516</v>
      </c>
      <c r="B218" s="33" t="s">
        <v>217</v>
      </c>
      <c r="C218" s="34">
        <v>18047</v>
      </c>
      <c r="D218" s="11" t="str">
        <f t="shared" si="33"/>
        <v>N/A</v>
      </c>
      <c r="E218" s="34">
        <v>19402</v>
      </c>
      <c r="F218" s="11" t="str">
        <f t="shared" si="34"/>
        <v>N/A</v>
      </c>
      <c r="G218" s="34">
        <v>17683</v>
      </c>
      <c r="H218" s="11" t="str">
        <f t="shared" si="35"/>
        <v>N/A</v>
      </c>
      <c r="I218" s="12">
        <v>7.508</v>
      </c>
      <c r="J218" s="12">
        <v>-8.86</v>
      </c>
      <c r="K218" s="41" t="s">
        <v>732</v>
      </c>
      <c r="L218" s="9" t="str">
        <f t="shared" si="36"/>
        <v>Yes</v>
      </c>
    </row>
    <row r="219" spans="1:12" x14ac:dyDescent="0.25">
      <c r="A219" s="2" t="s">
        <v>1384</v>
      </c>
      <c r="B219" s="33" t="s">
        <v>217</v>
      </c>
      <c r="C219" s="43">
        <v>253.02321716</v>
      </c>
      <c r="D219" s="11" t="str">
        <f t="shared" si="33"/>
        <v>N/A</v>
      </c>
      <c r="E219" s="43">
        <v>271.16931244</v>
      </c>
      <c r="F219" s="11" t="str">
        <f t="shared" si="34"/>
        <v>N/A</v>
      </c>
      <c r="G219" s="43">
        <v>276.01210201999999</v>
      </c>
      <c r="H219" s="11" t="str">
        <f t="shared" si="35"/>
        <v>N/A</v>
      </c>
      <c r="I219" s="12">
        <v>7.1719999999999997</v>
      </c>
      <c r="J219" s="12">
        <v>1.786</v>
      </c>
      <c r="K219" s="41" t="s">
        <v>732</v>
      </c>
      <c r="L219" s="9" t="str">
        <f t="shared" si="36"/>
        <v>Yes</v>
      </c>
    </row>
    <row r="220" spans="1:12" ht="25" x14ac:dyDescent="0.25">
      <c r="A220" s="2" t="s">
        <v>1385</v>
      </c>
      <c r="B220" s="33" t="s">
        <v>217</v>
      </c>
      <c r="C220" s="43">
        <v>2283523</v>
      </c>
      <c r="D220" s="11" t="str">
        <f t="shared" si="33"/>
        <v>N/A</v>
      </c>
      <c r="E220" s="43">
        <v>2602607</v>
      </c>
      <c r="F220" s="11" t="str">
        <f t="shared" si="34"/>
        <v>N/A</v>
      </c>
      <c r="G220" s="43">
        <v>899554</v>
      </c>
      <c r="H220" s="11" t="str">
        <f t="shared" si="35"/>
        <v>N/A</v>
      </c>
      <c r="I220" s="12">
        <v>13.97</v>
      </c>
      <c r="J220" s="12">
        <v>-65.400000000000006</v>
      </c>
      <c r="K220" s="41" t="s">
        <v>732</v>
      </c>
      <c r="L220" s="9" t="str">
        <f t="shared" si="36"/>
        <v>No</v>
      </c>
    </row>
    <row r="221" spans="1:12" x14ac:dyDescent="0.25">
      <c r="A221" s="4" t="s">
        <v>517</v>
      </c>
      <c r="B221" s="33" t="s">
        <v>217</v>
      </c>
      <c r="C221" s="34">
        <v>7180</v>
      </c>
      <c r="D221" s="11" t="str">
        <f t="shared" si="33"/>
        <v>N/A</v>
      </c>
      <c r="E221" s="34">
        <v>8352</v>
      </c>
      <c r="F221" s="11" t="str">
        <f t="shared" si="34"/>
        <v>N/A</v>
      </c>
      <c r="G221" s="34">
        <v>3192</v>
      </c>
      <c r="H221" s="11" t="str">
        <f t="shared" si="35"/>
        <v>N/A</v>
      </c>
      <c r="I221" s="12">
        <v>16.32</v>
      </c>
      <c r="J221" s="12">
        <v>-61.8</v>
      </c>
      <c r="K221" s="41" t="s">
        <v>732</v>
      </c>
      <c r="L221" s="9" t="str">
        <f t="shared" si="36"/>
        <v>No</v>
      </c>
    </row>
    <row r="222" spans="1:12" ht="25" x14ac:dyDescent="0.25">
      <c r="A222" s="2" t="s">
        <v>1386</v>
      </c>
      <c r="B222" s="33" t="s">
        <v>217</v>
      </c>
      <c r="C222" s="43">
        <v>318.03941503999999</v>
      </c>
      <c r="D222" s="11" t="str">
        <f t="shared" si="33"/>
        <v>N/A</v>
      </c>
      <c r="E222" s="43">
        <v>311.61482280000001</v>
      </c>
      <c r="F222" s="11" t="str">
        <f t="shared" si="34"/>
        <v>N/A</v>
      </c>
      <c r="G222" s="43">
        <v>281.81516291000003</v>
      </c>
      <c r="H222" s="11" t="str">
        <f t="shared" si="35"/>
        <v>N/A</v>
      </c>
      <c r="I222" s="12">
        <v>-2.02</v>
      </c>
      <c r="J222" s="12">
        <v>-9.56</v>
      </c>
      <c r="K222" s="41" t="s">
        <v>732</v>
      </c>
      <c r="L222" s="9" t="str">
        <f t="shared" si="36"/>
        <v>Yes</v>
      </c>
    </row>
    <row r="223" spans="1:12" ht="25" x14ac:dyDescent="0.25">
      <c r="A223" s="2" t="s">
        <v>1387</v>
      </c>
      <c r="B223" s="33" t="s">
        <v>217</v>
      </c>
      <c r="C223" s="43">
        <v>3436970</v>
      </c>
      <c r="D223" s="11" t="str">
        <f t="shared" si="33"/>
        <v>N/A</v>
      </c>
      <c r="E223" s="43">
        <v>3695596</v>
      </c>
      <c r="F223" s="11" t="str">
        <f t="shared" si="34"/>
        <v>N/A</v>
      </c>
      <c r="G223" s="43">
        <v>4033938</v>
      </c>
      <c r="H223" s="11" t="str">
        <f t="shared" si="35"/>
        <v>N/A</v>
      </c>
      <c r="I223" s="12">
        <v>7.5250000000000004</v>
      </c>
      <c r="J223" s="12">
        <v>9.1549999999999994</v>
      </c>
      <c r="K223" s="41" t="s">
        <v>732</v>
      </c>
      <c r="L223" s="9" t="str">
        <f t="shared" si="36"/>
        <v>Yes</v>
      </c>
    </row>
    <row r="224" spans="1:12" x14ac:dyDescent="0.25">
      <c r="A224" s="2" t="s">
        <v>518</v>
      </c>
      <c r="B224" s="33" t="s">
        <v>217</v>
      </c>
      <c r="C224" s="34">
        <v>2633</v>
      </c>
      <c r="D224" s="11" t="str">
        <f t="shared" si="33"/>
        <v>N/A</v>
      </c>
      <c r="E224" s="34">
        <v>2696</v>
      </c>
      <c r="F224" s="11" t="str">
        <f t="shared" si="34"/>
        <v>N/A</v>
      </c>
      <c r="G224" s="34">
        <v>2707</v>
      </c>
      <c r="H224" s="11" t="str">
        <f t="shared" si="35"/>
        <v>N/A</v>
      </c>
      <c r="I224" s="12">
        <v>2.3929999999999998</v>
      </c>
      <c r="J224" s="12">
        <v>0.40799999999999997</v>
      </c>
      <c r="K224" s="41" t="s">
        <v>732</v>
      </c>
      <c r="L224" s="9" t="str">
        <f t="shared" si="36"/>
        <v>Yes</v>
      </c>
    </row>
    <row r="225" spans="1:12" x14ac:dyDescent="0.25">
      <c r="A225" s="2" t="s">
        <v>1388</v>
      </c>
      <c r="B225" s="33" t="s">
        <v>217</v>
      </c>
      <c r="C225" s="43">
        <v>1305.3437144</v>
      </c>
      <c r="D225" s="11" t="str">
        <f t="shared" si="33"/>
        <v>N/A</v>
      </c>
      <c r="E225" s="43">
        <v>1370.7700296999999</v>
      </c>
      <c r="F225" s="11" t="str">
        <f t="shared" si="34"/>
        <v>N/A</v>
      </c>
      <c r="G225" s="43">
        <v>1490.1876616</v>
      </c>
      <c r="H225" s="11" t="str">
        <f t="shared" si="35"/>
        <v>N/A</v>
      </c>
      <c r="I225" s="12">
        <v>5.0119999999999996</v>
      </c>
      <c r="J225" s="12">
        <v>8.7119999999999997</v>
      </c>
      <c r="K225" s="41" t="s">
        <v>732</v>
      </c>
      <c r="L225" s="9" t="str">
        <f t="shared" si="36"/>
        <v>Yes</v>
      </c>
    </row>
    <row r="226" spans="1:12" ht="25" x14ac:dyDescent="0.25">
      <c r="A226" s="2" t="s">
        <v>1389</v>
      </c>
      <c r="B226" s="33" t="s">
        <v>217</v>
      </c>
      <c r="C226" s="43">
        <v>77211383</v>
      </c>
      <c r="D226" s="11" t="str">
        <f t="shared" si="33"/>
        <v>N/A</v>
      </c>
      <c r="E226" s="43">
        <v>80978584</v>
      </c>
      <c r="F226" s="11" t="str">
        <f t="shared" si="34"/>
        <v>N/A</v>
      </c>
      <c r="G226" s="43">
        <v>89889306</v>
      </c>
      <c r="H226" s="11" t="str">
        <f t="shared" si="35"/>
        <v>N/A</v>
      </c>
      <c r="I226" s="12">
        <v>4.8789999999999996</v>
      </c>
      <c r="J226" s="12">
        <v>11</v>
      </c>
      <c r="K226" s="41" t="s">
        <v>732</v>
      </c>
      <c r="L226" s="9" t="str">
        <f t="shared" si="36"/>
        <v>Yes</v>
      </c>
    </row>
    <row r="227" spans="1:12" ht="25" x14ac:dyDescent="0.25">
      <c r="A227" s="2" t="s">
        <v>519</v>
      </c>
      <c r="B227" s="33" t="s">
        <v>217</v>
      </c>
      <c r="C227" s="34">
        <v>2670</v>
      </c>
      <c r="D227" s="11" t="str">
        <f t="shared" si="33"/>
        <v>N/A</v>
      </c>
      <c r="E227" s="34">
        <v>2772</v>
      </c>
      <c r="F227" s="11" t="str">
        <f t="shared" si="34"/>
        <v>N/A</v>
      </c>
      <c r="G227" s="34">
        <v>2878</v>
      </c>
      <c r="H227" s="11" t="str">
        <f t="shared" si="35"/>
        <v>N/A</v>
      </c>
      <c r="I227" s="12">
        <v>3.82</v>
      </c>
      <c r="J227" s="12">
        <v>3.8239999999999998</v>
      </c>
      <c r="K227" s="41" t="s">
        <v>732</v>
      </c>
      <c r="L227" s="9" t="str">
        <f t="shared" si="36"/>
        <v>Yes</v>
      </c>
    </row>
    <row r="228" spans="1:12" ht="25" x14ac:dyDescent="0.25">
      <c r="A228" s="2" t="s">
        <v>1390</v>
      </c>
      <c r="B228" s="33" t="s">
        <v>217</v>
      </c>
      <c r="C228" s="43">
        <v>28918.120974000001</v>
      </c>
      <c r="D228" s="11" t="str">
        <f t="shared" si="33"/>
        <v>N/A</v>
      </c>
      <c r="E228" s="43">
        <v>29213.053391000001</v>
      </c>
      <c r="F228" s="11" t="str">
        <f t="shared" si="34"/>
        <v>N/A</v>
      </c>
      <c r="G228" s="43">
        <v>31233.254343000001</v>
      </c>
      <c r="H228" s="11" t="str">
        <f t="shared" si="35"/>
        <v>N/A</v>
      </c>
      <c r="I228" s="12">
        <v>1.02</v>
      </c>
      <c r="J228" s="12">
        <v>6.915</v>
      </c>
      <c r="K228" s="41" t="s">
        <v>732</v>
      </c>
      <c r="L228" s="9" t="str">
        <f t="shared" si="36"/>
        <v>Yes</v>
      </c>
    </row>
    <row r="229" spans="1:12" x14ac:dyDescent="0.25">
      <c r="A229" s="2" t="s">
        <v>1391</v>
      </c>
      <c r="B229" s="33" t="s">
        <v>217</v>
      </c>
      <c r="C229" s="14">
        <v>92937568</v>
      </c>
      <c r="D229" s="11" t="str">
        <f t="shared" ref="D229:D252" si="37">IF($B229="N/A","N/A",IF(C229&gt;10,"No",IF(C229&lt;-10,"No","Yes")))</f>
        <v>N/A</v>
      </c>
      <c r="E229" s="14">
        <v>99021300</v>
      </c>
      <c r="F229" s="11" t="str">
        <f t="shared" ref="F229:F252" si="38">IF($B229="N/A","N/A",IF(E229&gt;10,"No",IF(E229&lt;-10,"No","Yes")))</f>
        <v>N/A</v>
      </c>
      <c r="G229" s="14">
        <v>100605729</v>
      </c>
      <c r="H229" s="11" t="str">
        <f t="shared" ref="H229:H252" si="39">IF($B229="N/A","N/A",IF(G229&gt;10,"No",IF(G229&lt;-10,"No","Yes")))</f>
        <v>N/A</v>
      </c>
      <c r="I229" s="12">
        <v>6.5460000000000003</v>
      </c>
      <c r="J229" s="12">
        <v>1.6</v>
      </c>
      <c r="K229" s="41" t="s">
        <v>732</v>
      </c>
      <c r="L229" s="9" t="str">
        <f t="shared" ref="L229:L252" si="40">IF(J229="Div by 0", "N/A", IF(K229="N/A","N/A", IF(J229&gt;VALUE(MID(K229,1,2)), "No", IF(J229&lt;-1*VALUE(MID(K229,1,2)), "No", "Yes"))))</f>
        <v>Yes</v>
      </c>
    </row>
    <row r="230" spans="1:12" x14ac:dyDescent="0.25">
      <c r="A230" s="4" t="s">
        <v>1392</v>
      </c>
      <c r="B230" s="33" t="s">
        <v>217</v>
      </c>
      <c r="C230" s="1">
        <v>6699</v>
      </c>
      <c r="D230" s="11" t="str">
        <f t="shared" si="37"/>
        <v>N/A</v>
      </c>
      <c r="E230" s="1">
        <v>7202</v>
      </c>
      <c r="F230" s="11" t="str">
        <f t="shared" si="38"/>
        <v>N/A</v>
      </c>
      <c r="G230" s="1">
        <v>4954</v>
      </c>
      <c r="H230" s="11" t="str">
        <f t="shared" si="39"/>
        <v>N/A</v>
      </c>
      <c r="I230" s="12">
        <v>7.5090000000000003</v>
      </c>
      <c r="J230" s="12">
        <v>-31.2</v>
      </c>
      <c r="K230" s="41" t="s">
        <v>732</v>
      </c>
      <c r="L230" s="9" t="str">
        <f t="shared" si="40"/>
        <v>No</v>
      </c>
    </row>
    <row r="231" spans="1:12" x14ac:dyDescent="0.25">
      <c r="A231" s="4" t="s">
        <v>1393</v>
      </c>
      <c r="B231" s="33" t="s">
        <v>217</v>
      </c>
      <c r="C231" s="14">
        <v>13873.349455</v>
      </c>
      <c r="D231" s="11" t="str">
        <f t="shared" si="37"/>
        <v>N/A</v>
      </c>
      <c r="E231" s="14">
        <v>13749.139128000001</v>
      </c>
      <c r="F231" s="11" t="str">
        <f t="shared" si="38"/>
        <v>N/A</v>
      </c>
      <c r="G231" s="14">
        <v>20307.979209000001</v>
      </c>
      <c r="H231" s="11" t="str">
        <f t="shared" si="39"/>
        <v>N/A</v>
      </c>
      <c r="I231" s="12">
        <v>-0.89500000000000002</v>
      </c>
      <c r="J231" s="12">
        <v>47.7</v>
      </c>
      <c r="K231" s="41" t="s">
        <v>732</v>
      </c>
      <c r="L231" s="9" t="str">
        <f t="shared" si="40"/>
        <v>No</v>
      </c>
    </row>
    <row r="232" spans="1:12" x14ac:dyDescent="0.25">
      <c r="A232" s="4" t="s">
        <v>1394</v>
      </c>
      <c r="B232" s="33" t="s">
        <v>217</v>
      </c>
      <c r="C232" s="14">
        <v>13271.768889000001</v>
      </c>
      <c r="D232" s="11" t="str">
        <f t="shared" si="37"/>
        <v>N/A</v>
      </c>
      <c r="E232" s="14">
        <v>14404.320346</v>
      </c>
      <c r="F232" s="11" t="str">
        <f t="shared" si="38"/>
        <v>N/A</v>
      </c>
      <c r="G232" s="14">
        <v>16638.383647999999</v>
      </c>
      <c r="H232" s="11" t="str">
        <f t="shared" si="39"/>
        <v>N/A</v>
      </c>
      <c r="I232" s="12">
        <v>8.5340000000000007</v>
      </c>
      <c r="J232" s="12">
        <v>15.51</v>
      </c>
      <c r="K232" s="41" t="s">
        <v>732</v>
      </c>
      <c r="L232" s="9" t="str">
        <f t="shared" si="40"/>
        <v>Yes</v>
      </c>
    </row>
    <row r="233" spans="1:12" ht="25" x14ac:dyDescent="0.25">
      <c r="A233" s="4" t="s">
        <v>1395</v>
      </c>
      <c r="B233" s="33" t="s">
        <v>217</v>
      </c>
      <c r="C233" s="14">
        <v>27237.089380000001</v>
      </c>
      <c r="D233" s="11" t="str">
        <f t="shared" si="37"/>
        <v>N/A</v>
      </c>
      <c r="E233" s="14">
        <v>27885.008728000001</v>
      </c>
      <c r="F233" s="11" t="str">
        <f t="shared" si="38"/>
        <v>N/A</v>
      </c>
      <c r="G233" s="14">
        <v>33445.324447999999</v>
      </c>
      <c r="H233" s="11" t="str">
        <f t="shared" si="39"/>
        <v>N/A</v>
      </c>
      <c r="I233" s="12">
        <v>2.379</v>
      </c>
      <c r="J233" s="12">
        <v>19.940000000000001</v>
      </c>
      <c r="K233" s="41" t="s">
        <v>732</v>
      </c>
      <c r="L233" s="9" t="str">
        <f t="shared" si="40"/>
        <v>Yes</v>
      </c>
    </row>
    <row r="234" spans="1:12" x14ac:dyDescent="0.25">
      <c r="A234" s="4" t="s">
        <v>1396</v>
      </c>
      <c r="B234" s="33" t="s">
        <v>217</v>
      </c>
      <c r="C234" s="14">
        <v>4046.3015177000002</v>
      </c>
      <c r="D234" s="11" t="str">
        <f t="shared" si="37"/>
        <v>N/A</v>
      </c>
      <c r="E234" s="14">
        <v>3702.0062892999999</v>
      </c>
      <c r="F234" s="11" t="str">
        <f t="shared" si="38"/>
        <v>N/A</v>
      </c>
      <c r="G234" s="14">
        <v>5013.7695000000003</v>
      </c>
      <c r="H234" s="11" t="str">
        <f t="shared" si="39"/>
        <v>N/A</v>
      </c>
      <c r="I234" s="12">
        <v>-8.51</v>
      </c>
      <c r="J234" s="12">
        <v>35.43</v>
      </c>
      <c r="K234" s="41" t="s">
        <v>732</v>
      </c>
      <c r="L234" s="9" t="str">
        <f t="shared" si="40"/>
        <v>No</v>
      </c>
    </row>
    <row r="235" spans="1:12" x14ac:dyDescent="0.25">
      <c r="A235" s="4" t="s">
        <v>1397</v>
      </c>
      <c r="B235" s="33" t="s">
        <v>217</v>
      </c>
      <c r="C235" s="14">
        <v>376.09756098000003</v>
      </c>
      <c r="D235" s="11" t="str">
        <f t="shared" si="37"/>
        <v>N/A</v>
      </c>
      <c r="E235" s="14">
        <v>403.46401225</v>
      </c>
      <c r="F235" s="11" t="str">
        <f t="shared" si="38"/>
        <v>N/A</v>
      </c>
      <c r="G235" s="14">
        <v>622.86982249000005</v>
      </c>
      <c r="H235" s="11" t="str">
        <f t="shared" si="39"/>
        <v>N/A</v>
      </c>
      <c r="I235" s="12">
        <v>7.2759999999999998</v>
      </c>
      <c r="J235" s="12">
        <v>54.38</v>
      </c>
      <c r="K235" s="41" t="s">
        <v>732</v>
      </c>
      <c r="L235" s="9" t="str">
        <f t="shared" si="40"/>
        <v>No</v>
      </c>
    </row>
    <row r="236" spans="1:12" x14ac:dyDescent="0.25">
      <c r="A236" s="4" t="s">
        <v>1398</v>
      </c>
      <c r="B236" s="33" t="s">
        <v>217</v>
      </c>
      <c r="C236" s="11">
        <v>3.7730641855</v>
      </c>
      <c r="D236" s="11" t="str">
        <f t="shared" si="37"/>
        <v>N/A</v>
      </c>
      <c r="E236" s="11">
        <v>3.9327683369000002</v>
      </c>
      <c r="F236" s="11" t="str">
        <f t="shared" si="38"/>
        <v>N/A</v>
      </c>
      <c r="G236" s="11">
        <v>3.8257485076000002</v>
      </c>
      <c r="H236" s="11" t="str">
        <f t="shared" si="39"/>
        <v>N/A</v>
      </c>
      <c r="I236" s="12">
        <v>4.2329999999999997</v>
      </c>
      <c r="J236" s="12">
        <v>-2.72</v>
      </c>
      <c r="K236" s="41" t="s">
        <v>732</v>
      </c>
      <c r="L236" s="9" t="str">
        <f t="shared" si="40"/>
        <v>Yes</v>
      </c>
    </row>
    <row r="237" spans="1:12" x14ac:dyDescent="0.25">
      <c r="A237" s="4" t="s">
        <v>1399</v>
      </c>
      <c r="B237" s="33" t="s">
        <v>217</v>
      </c>
      <c r="C237" s="11">
        <v>21.97265625</v>
      </c>
      <c r="D237" s="11" t="str">
        <f t="shared" si="37"/>
        <v>N/A</v>
      </c>
      <c r="E237" s="11">
        <v>23.123123122999999</v>
      </c>
      <c r="F237" s="11" t="str">
        <f t="shared" si="38"/>
        <v>N/A</v>
      </c>
      <c r="G237" s="11">
        <v>24.613003096</v>
      </c>
      <c r="H237" s="11" t="str">
        <f t="shared" si="39"/>
        <v>N/A</v>
      </c>
      <c r="I237" s="12">
        <v>5.2359999999999998</v>
      </c>
      <c r="J237" s="12">
        <v>6.4429999999999996</v>
      </c>
      <c r="K237" s="41" t="s">
        <v>732</v>
      </c>
      <c r="L237" s="9" t="str">
        <f t="shared" si="40"/>
        <v>Yes</v>
      </c>
    </row>
    <row r="238" spans="1:12" x14ac:dyDescent="0.25">
      <c r="A238" s="4" t="s">
        <v>1400</v>
      </c>
      <c r="B238" s="33" t="s">
        <v>217</v>
      </c>
      <c r="C238" s="11">
        <v>21.106754457000001</v>
      </c>
      <c r="D238" s="11" t="str">
        <f t="shared" si="37"/>
        <v>N/A</v>
      </c>
      <c r="E238" s="11">
        <v>20.645921408</v>
      </c>
      <c r="F238" s="11" t="str">
        <f t="shared" si="38"/>
        <v>N/A</v>
      </c>
      <c r="G238" s="11">
        <v>24.682770937000001</v>
      </c>
      <c r="H238" s="11" t="str">
        <f t="shared" si="39"/>
        <v>N/A</v>
      </c>
      <c r="I238" s="12">
        <v>-2.1800000000000002</v>
      </c>
      <c r="J238" s="12">
        <v>19.55</v>
      </c>
      <c r="K238" s="41" t="s">
        <v>732</v>
      </c>
      <c r="L238" s="9" t="str">
        <f t="shared" si="40"/>
        <v>Yes</v>
      </c>
    </row>
    <row r="239" spans="1:12" x14ac:dyDescent="0.25">
      <c r="A239" s="4" t="s">
        <v>1401</v>
      </c>
      <c r="B239" s="33" t="s">
        <v>217</v>
      </c>
      <c r="C239" s="11">
        <v>2.301732704</v>
      </c>
      <c r="D239" s="11" t="str">
        <f t="shared" si="37"/>
        <v>N/A</v>
      </c>
      <c r="E239" s="11">
        <v>2.5136447471999999</v>
      </c>
      <c r="F239" s="11" t="str">
        <f t="shared" si="38"/>
        <v>N/A</v>
      </c>
      <c r="G239" s="11">
        <v>2.1666359727</v>
      </c>
      <c r="H239" s="11" t="str">
        <f t="shared" si="39"/>
        <v>N/A</v>
      </c>
      <c r="I239" s="12">
        <v>9.2070000000000007</v>
      </c>
      <c r="J239" s="12">
        <v>-13.8</v>
      </c>
      <c r="K239" s="41" t="s">
        <v>732</v>
      </c>
      <c r="L239" s="9" t="str">
        <f t="shared" si="40"/>
        <v>Yes</v>
      </c>
    </row>
    <row r="240" spans="1:12" x14ac:dyDescent="0.25">
      <c r="A240" s="4" t="s">
        <v>1402</v>
      </c>
      <c r="B240" s="33" t="s">
        <v>217</v>
      </c>
      <c r="C240" s="11">
        <v>1.9186335585000001</v>
      </c>
      <c r="D240" s="11" t="str">
        <f t="shared" si="37"/>
        <v>N/A</v>
      </c>
      <c r="E240" s="11">
        <v>1.8729384769999999</v>
      </c>
      <c r="F240" s="11" t="str">
        <f t="shared" si="38"/>
        <v>N/A</v>
      </c>
      <c r="G240" s="11">
        <v>0.65258524149999997</v>
      </c>
      <c r="H240" s="11" t="str">
        <f t="shared" si="39"/>
        <v>N/A</v>
      </c>
      <c r="I240" s="12">
        <v>-2.38</v>
      </c>
      <c r="J240" s="12">
        <v>-65.2</v>
      </c>
      <c r="K240" s="41" t="s">
        <v>732</v>
      </c>
      <c r="L240" s="9" t="str">
        <f t="shared" si="40"/>
        <v>No</v>
      </c>
    </row>
    <row r="241" spans="1:12" x14ac:dyDescent="0.25">
      <c r="A241" s="4" t="s">
        <v>1403</v>
      </c>
      <c r="B241" s="33" t="s">
        <v>217</v>
      </c>
      <c r="C241" s="14">
        <v>77211383</v>
      </c>
      <c r="D241" s="11" t="str">
        <f t="shared" si="37"/>
        <v>N/A</v>
      </c>
      <c r="E241" s="14">
        <v>80978584</v>
      </c>
      <c r="F241" s="11" t="str">
        <f t="shared" si="38"/>
        <v>N/A</v>
      </c>
      <c r="G241" s="14">
        <v>89889306</v>
      </c>
      <c r="H241" s="11" t="str">
        <f t="shared" si="39"/>
        <v>N/A</v>
      </c>
      <c r="I241" s="12">
        <v>4.8789999999999996</v>
      </c>
      <c r="J241" s="12">
        <v>11</v>
      </c>
      <c r="K241" s="41" t="s">
        <v>732</v>
      </c>
      <c r="L241" s="9" t="str">
        <f t="shared" si="40"/>
        <v>Yes</v>
      </c>
    </row>
    <row r="242" spans="1:12" x14ac:dyDescent="0.25">
      <c r="A242" s="4" t="s">
        <v>1404</v>
      </c>
      <c r="B242" s="33" t="s">
        <v>217</v>
      </c>
      <c r="C242" s="1">
        <v>2670</v>
      </c>
      <c r="D242" s="11" t="str">
        <f t="shared" si="37"/>
        <v>N/A</v>
      </c>
      <c r="E242" s="1">
        <v>2772</v>
      </c>
      <c r="F242" s="11" t="str">
        <f t="shared" si="38"/>
        <v>N/A</v>
      </c>
      <c r="G242" s="1">
        <v>2878</v>
      </c>
      <c r="H242" s="11" t="str">
        <f t="shared" si="39"/>
        <v>N/A</v>
      </c>
      <c r="I242" s="12">
        <v>3.82</v>
      </c>
      <c r="J242" s="12">
        <v>3.8239999999999998</v>
      </c>
      <c r="K242" s="41" t="s">
        <v>732</v>
      </c>
      <c r="L242" s="9" t="str">
        <f t="shared" si="40"/>
        <v>Yes</v>
      </c>
    </row>
    <row r="243" spans="1:12" ht="25" x14ac:dyDescent="0.25">
      <c r="A243" s="4" t="s">
        <v>1405</v>
      </c>
      <c r="B243" s="33" t="s">
        <v>217</v>
      </c>
      <c r="C243" s="14">
        <v>28918.120974000001</v>
      </c>
      <c r="D243" s="11" t="str">
        <f t="shared" si="37"/>
        <v>N/A</v>
      </c>
      <c r="E243" s="14">
        <v>29213.053391000001</v>
      </c>
      <c r="F243" s="11" t="str">
        <f t="shared" si="38"/>
        <v>N/A</v>
      </c>
      <c r="G243" s="14">
        <v>31233.254343000001</v>
      </c>
      <c r="H243" s="11" t="str">
        <f t="shared" si="39"/>
        <v>N/A</v>
      </c>
      <c r="I243" s="12">
        <v>1.02</v>
      </c>
      <c r="J243" s="12">
        <v>6.915</v>
      </c>
      <c r="K243" s="41" t="s">
        <v>732</v>
      </c>
      <c r="L243" s="9" t="str">
        <f t="shared" si="40"/>
        <v>Yes</v>
      </c>
    </row>
    <row r="244" spans="1:12" ht="25" x14ac:dyDescent="0.25">
      <c r="A244" s="4" t="s">
        <v>1406</v>
      </c>
      <c r="B244" s="33" t="s">
        <v>217</v>
      </c>
      <c r="C244" s="14">
        <v>19262.259843</v>
      </c>
      <c r="D244" s="11" t="str">
        <f t="shared" si="37"/>
        <v>N/A</v>
      </c>
      <c r="E244" s="14">
        <v>19701.459016000001</v>
      </c>
      <c r="F244" s="11" t="str">
        <f t="shared" si="38"/>
        <v>N/A</v>
      </c>
      <c r="G244" s="14">
        <v>20295.260504000002</v>
      </c>
      <c r="H244" s="11" t="str">
        <f t="shared" si="39"/>
        <v>N/A</v>
      </c>
      <c r="I244" s="12">
        <v>2.2799999999999998</v>
      </c>
      <c r="J244" s="12">
        <v>3.0139999999999998</v>
      </c>
      <c r="K244" s="41" t="s">
        <v>732</v>
      </c>
      <c r="L244" s="9" t="str">
        <f t="shared" si="40"/>
        <v>Yes</v>
      </c>
    </row>
    <row r="245" spans="1:12" ht="25" x14ac:dyDescent="0.25">
      <c r="A245" s="4" t="s">
        <v>1407</v>
      </c>
      <c r="B245" s="33" t="s">
        <v>217</v>
      </c>
      <c r="C245" s="14">
        <v>33762.7768</v>
      </c>
      <c r="D245" s="11" t="str">
        <f t="shared" si="37"/>
        <v>N/A</v>
      </c>
      <c r="E245" s="14">
        <v>34529.192154999997</v>
      </c>
      <c r="F245" s="11" t="str">
        <f t="shared" si="38"/>
        <v>N/A</v>
      </c>
      <c r="G245" s="14">
        <v>37451.855038000002</v>
      </c>
      <c r="H245" s="11" t="str">
        <f t="shared" si="39"/>
        <v>N/A</v>
      </c>
      <c r="I245" s="12">
        <v>2.27</v>
      </c>
      <c r="J245" s="12">
        <v>8.4640000000000004</v>
      </c>
      <c r="K245" s="41" t="s">
        <v>732</v>
      </c>
      <c r="L245" s="9" t="str">
        <f t="shared" si="40"/>
        <v>Yes</v>
      </c>
    </row>
    <row r="246" spans="1:12" ht="25" x14ac:dyDescent="0.25">
      <c r="A246" s="4" t="s">
        <v>1408</v>
      </c>
      <c r="B246" s="33" t="s">
        <v>217</v>
      </c>
      <c r="C246" s="14">
        <v>15613.274219999999</v>
      </c>
      <c r="D246" s="11" t="str">
        <f t="shared" si="37"/>
        <v>N/A</v>
      </c>
      <c r="E246" s="14">
        <v>14154.200315</v>
      </c>
      <c r="F246" s="11" t="str">
        <f t="shared" si="38"/>
        <v>N/A</v>
      </c>
      <c r="G246" s="14">
        <v>13225.607963</v>
      </c>
      <c r="H246" s="11" t="str">
        <f t="shared" si="39"/>
        <v>N/A</v>
      </c>
      <c r="I246" s="12">
        <v>-9.35</v>
      </c>
      <c r="J246" s="12">
        <v>-6.56</v>
      </c>
      <c r="K246" s="41" t="s">
        <v>732</v>
      </c>
      <c r="L246" s="9" t="str">
        <f t="shared" si="40"/>
        <v>Yes</v>
      </c>
    </row>
    <row r="247" spans="1:12" ht="25" x14ac:dyDescent="0.25">
      <c r="A247" s="4" t="s">
        <v>1409</v>
      </c>
      <c r="B247" s="33" t="s">
        <v>217</v>
      </c>
      <c r="C247" s="14">
        <v>20223.333332999999</v>
      </c>
      <c r="D247" s="11" t="str">
        <f t="shared" si="37"/>
        <v>N/A</v>
      </c>
      <c r="E247" s="14">
        <v>29725</v>
      </c>
      <c r="F247" s="11" t="str">
        <f t="shared" si="38"/>
        <v>N/A</v>
      </c>
      <c r="G247" s="14">
        <v>19572.5</v>
      </c>
      <c r="H247" s="11" t="str">
        <f t="shared" si="39"/>
        <v>N/A</v>
      </c>
      <c r="I247" s="12">
        <v>46.98</v>
      </c>
      <c r="J247" s="12">
        <v>-34.200000000000003</v>
      </c>
      <c r="K247" s="41" t="s">
        <v>732</v>
      </c>
      <c r="L247" s="9" t="str">
        <f t="shared" si="40"/>
        <v>No</v>
      </c>
    </row>
    <row r="248" spans="1:12" ht="25" x14ac:dyDescent="0.25">
      <c r="A248" s="4" t="s">
        <v>1410</v>
      </c>
      <c r="B248" s="33" t="s">
        <v>217</v>
      </c>
      <c r="C248" s="11">
        <v>1.5038186857</v>
      </c>
      <c r="D248" s="11" t="str">
        <f t="shared" si="37"/>
        <v>N/A</v>
      </c>
      <c r="E248" s="11">
        <v>1.5136953388000001</v>
      </c>
      <c r="F248" s="11" t="str">
        <f t="shared" si="38"/>
        <v>N/A</v>
      </c>
      <c r="G248" s="11">
        <v>2.2225482851999998</v>
      </c>
      <c r="H248" s="11" t="str">
        <f t="shared" si="39"/>
        <v>N/A</v>
      </c>
      <c r="I248" s="12">
        <v>0.65680000000000005</v>
      </c>
      <c r="J248" s="12">
        <v>46.83</v>
      </c>
      <c r="K248" s="41" t="s">
        <v>732</v>
      </c>
      <c r="L248" s="9" t="str">
        <f t="shared" si="40"/>
        <v>No</v>
      </c>
    </row>
    <row r="249" spans="1:12" ht="25" x14ac:dyDescent="0.25">
      <c r="A249" s="4" t="s">
        <v>1411</v>
      </c>
      <c r="B249" s="33" t="s">
        <v>217</v>
      </c>
      <c r="C249" s="11">
        <v>12.40234375</v>
      </c>
      <c r="D249" s="11" t="str">
        <f t="shared" si="37"/>
        <v>N/A</v>
      </c>
      <c r="E249" s="11">
        <v>12.212212212000001</v>
      </c>
      <c r="F249" s="11" t="str">
        <f t="shared" si="38"/>
        <v>N/A</v>
      </c>
      <c r="G249" s="11">
        <v>18.421052631999999</v>
      </c>
      <c r="H249" s="11" t="str">
        <f t="shared" si="39"/>
        <v>N/A</v>
      </c>
      <c r="I249" s="12">
        <v>-1.53</v>
      </c>
      <c r="J249" s="12">
        <v>50.84</v>
      </c>
      <c r="K249" s="41" t="s">
        <v>732</v>
      </c>
      <c r="L249" s="9" t="str">
        <f t="shared" si="40"/>
        <v>No</v>
      </c>
    </row>
    <row r="250" spans="1:12" ht="25" x14ac:dyDescent="0.25">
      <c r="A250" s="4" t="s">
        <v>1412</v>
      </c>
      <c r="B250" s="33" t="s">
        <v>217</v>
      </c>
      <c r="C250" s="11">
        <v>14.285714285999999</v>
      </c>
      <c r="D250" s="11" t="str">
        <f t="shared" si="37"/>
        <v>N/A</v>
      </c>
      <c r="E250" s="11">
        <v>13.958001247</v>
      </c>
      <c r="F250" s="11" t="str">
        <f t="shared" si="38"/>
        <v>N/A</v>
      </c>
      <c r="G250" s="11">
        <v>19.776294764999999</v>
      </c>
      <c r="H250" s="11" t="str">
        <f t="shared" si="39"/>
        <v>N/A</v>
      </c>
      <c r="I250" s="12">
        <v>-2.29</v>
      </c>
      <c r="J250" s="12">
        <v>41.68</v>
      </c>
      <c r="K250" s="41" t="s">
        <v>732</v>
      </c>
      <c r="L250" s="9" t="str">
        <f t="shared" si="40"/>
        <v>No</v>
      </c>
    </row>
    <row r="251" spans="1:12" ht="25" x14ac:dyDescent="0.25">
      <c r="A251" s="4" t="s">
        <v>1413</v>
      </c>
      <c r="B251" s="33" t="s">
        <v>217</v>
      </c>
      <c r="C251" s="11">
        <v>0.47276735809999998</v>
      </c>
      <c r="D251" s="11" t="str">
        <f t="shared" si="37"/>
        <v>N/A</v>
      </c>
      <c r="E251" s="11">
        <v>0.47728384839999999</v>
      </c>
      <c r="F251" s="11" t="str">
        <f t="shared" si="38"/>
        <v>N/A</v>
      </c>
      <c r="G251" s="11">
        <v>0.70740664509999995</v>
      </c>
      <c r="H251" s="11" t="str">
        <f t="shared" si="39"/>
        <v>N/A</v>
      </c>
      <c r="I251" s="12">
        <v>0.95530000000000004</v>
      </c>
      <c r="J251" s="12">
        <v>48.22</v>
      </c>
      <c r="K251" s="41" t="s">
        <v>732</v>
      </c>
      <c r="L251" s="9" t="str">
        <f t="shared" si="40"/>
        <v>No</v>
      </c>
    </row>
    <row r="252" spans="1:12" ht="25" x14ac:dyDescent="0.25">
      <c r="A252" s="4" t="s">
        <v>1414</v>
      </c>
      <c r="B252" s="33" t="s">
        <v>217</v>
      </c>
      <c r="C252" s="11">
        <v>8.7742388000000004E-3</v>
      </c>
      <c r="D252" s="11" t="str">
        <f t="shared" si="37"/>
        <v>N/A</v>
      </c>
      <c r="E252" s="11">
        <v>5.7364119000000002E-3</v>
      </c>
      <c r="F252" s="11" t="str">
        <f t="shared" si="38"/>
        <v>N/A</v>
      </c>
      <c r="G252" s="11">
        <v>7.7229022999999999E-3</v>
      </c>
      <c r="H252" s="11" t="str">
        <f t="shared" si="39"/>
        <v>N/A</v>
      </c>
      <c r="I252" s="12">
        <v>-34.6</v>
      </c>
      <c r="J252" s="12">
        <v>34.630000000000003</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38412</v>
      </c>
      <c r="D6" s="11" t="str">
        <f t="shared" ref="D6:D37" si="0">IF($B6="N/A","N/A",IF(C6&gt;10,"No",IF(C6&lt;-10,"No","Yes")))</f>
        <v>N/A</v>
      </c>
      <c r="E6" s="34">
        <v>38694</v>
      </c>
      <c r="F6" s="11" t="str">
        <f t="shared" ref="F6:F37" si="1">IF($B6="N/A","N/A",IF(E6&gt;10,"No",IF(E6&lt;-10,"No","Yes")))</f>
        <v>N/A</v>
      </c>
      <c r="G6" s="34">
        <v>37731</v>
      </c>
      <c r="H6" s="11" t="str">
        <f t="shared" ref="H6:H37" si="2">IF($B6="N/A","N/A",IF(G6&gt;10,"No",IF(G6&lt;-10,"No","Yes")))</f>
        <v>N/A</v>
      </c>
      <c r="I6" s="12">
        <v>0.73409999999999997</v>
      </c>
      <c r="J6" s="12">
        <v>-2.4900000000000002</v>
      </c>
      <c r="K6" s="41" t="s">
        <v>732</v>
      </c>
      <c r="L6" s="9" t="str">
        <f t="shared" ref="L6:L39" si="3">IF(J6="Div by 0", "N/A", IF(K6="N/A","N/A", IF(J6&gt;VALUE(MID(K6,1,2)), "No", IF(J6&lt;-1*VALUE(MID(K6,1,2)), "No", "Yes"))))</f>
        <v>Yes</v>
      </c>
    </row>
    <row r="7" spans="1:12" x14ac:dyDescent="0.25">
      <c r="A7" s="42" t="s">
        <v>6</v>
      </c>
      <c r="B7" s="33" t="s">
        <v>217</v>
      </c>
      <c r="C7" s="34">
        <v>36914</v>
      </c>
      <c r="D7" s="11" t="str">
        <f t="shared" si="0"/>
        <v>N/A</v>
      </c>
      <c r="E7" s="34">
        <v>37142</v>
      </c>
      <c r="F7" s="11" t="str">
        <f t="shared" si="1"/>
        <v>N/A</v>
      </c>
      <c r="G7" s="34">
        <v>35206</v>
      </c>
      <c r="H7" s="11" t="str">
        <f t="shared" si="2"/>
        <v>N/A</v>
      </c>
      <c r="I7" s="12">
        <v>0.61770000000000003</v>
      </c>
      <c r="J7" s="12">
        <v>-5.21</v>
      </c>
      <c r="K7" s="41" t="s">
        <v>732</v>
      </c>
      <c r="L7" s="9" t="str">
        <f t="shared" si="3"/>
        <v>Yes</v>
      </c>
    </row>
    <row r="8" spans="1:12" x14ac:dyDescent="0.25">
      <c r="A8" s="42" t="s">
        <v>364</v>
      </c>
      <c r="B8" s="33" t="s">
        <v>217</v>
      </c>
      <c r="C8" s="34" t="s">
        <v>217</v>
      </c>
      <c r="D8" s="11" t="str">
        <f t="shared" si="0"/>
        <v>N/A</v>
      </c>
      <c r="E8" s="34" t="s">
        <v>217</v>
      </c>
      <c r="F8" s="11" t="str">
        <f t="shared" si="1"/>
        <v>N/A</v>
      </c>
      <c r="G8" s="8">
        <v>93.307890064000006</v>
      </c>
      <c r="H8" s="11" t="str">
        <f t="shared" si="2"/>
        <v>N/A</v>
      </c>
      <c r="I8" s="12" t="s">
        <v>217</v>
      </c>
      <c r="J8" s="12" t="s">
        <v>217</v>
      </c>
      <c r="K8" s="41" t="s">
        <v>732</v>
      </c>
      <c r="L8" s="9" t="str">
        <f t="shared" si="3"/>
        <v>No</v>
      </c>
    </row>
    <row r="9" spans="1:12" x14ac:dyDescent="0.25">
      <c r="A9" s="4" t="s">
        <v>88</v>
      </c>
      <c r="B9" s="41" t="s">
        <v>217</v>
      </c>
      <c r="C9" s="1">
        <v>33807.72</v>
      </c>
      <c r="D9" s="11" t="str">
        <f t="shared" si="0"/>
        <v>N/A</v>
      </c>
      <c r="E9" s="1">
        <v>34200.980000000003</v>
      </c>
      <c r="F9" s="11" t="str">
        <f t="shared" si="1"/>
        <v>N/A</v>
      </c>
      <c r="G9" s="1">
        <v>30666.63</v>
      </c>
      <c r="H9" s="11" t="str">
        <f t="shared" si="2"/>
        <v>N/A</v>
      </c>
      <c r="I9" s="12">
        <v>1.163</v>
      </c>
      <c r="J9" s="12">
        <v>-10.3</v>
      </c>
      <c r="K9" s="41" t="s">
        <v>732</v>
      </c>
      <c r="L9" s="9" t="str">
        <f t="shared" si="3"/>
        <v>Yes</v>
      </c>
    </row>
    <row r="10" spans="1:12" x14ac:dyDescent="0.25">
      <c r="A10" s="4" t="s">
        <v>1415</v>
      </c>
      <c r="B10" s="33" t="s">
        <v>217</v>
      </c>
      <c r="C10" s="8">
        <v>1.0283244818999999</v>
      </c>
      <c r="D10" s="11" t="str">
        <f t="shared" si="0"/>
        <v>N/A</v>
      </c>
      <c r="E10" s="8">
        <v>1.1939835633</v>
      </c>
      <c r="F10" s="11" t="str">
        <f t="shared" si="1"/>
        <v>N/A</v>
      </c>
      <c r="G10" s="8">
        <v>1.0230314595000001</v>
      </c>
      <c r="H10" s="11" t="str">
        <f t="shared" si="2"/>
        <v>N/A</v>
      </c>
      <c r="I10" s="12">
        <v>16.11</v>
      </c>
      <c r="J10" s="12">
        <v>-14.3</v>
      </c>
      <c r="K10" s="41" t="s">
        <v>732</v>
      </c>
      <c r="L10" s="9" t="str">
        <f t="shared" si="3"/>
        <v>Yes</v>
      </c>
    </row>
    <row r="11" spans="1:12" x14ac:dyDescent="0.25">
      <c r="A11" s="4" t="s">
        <v>1416</v>
      </c>
      <c r="B11" s="33" t="s">
        <v>217</v>
      </c>
      <c r="C11" s="8">
        <v>0</v>
      </c>
      <c r="D11" s="11" t="str">
        <f t="shared" si="0"/>
        <v>N/A</v>
      </c>
      <c r="E11" s="8">
        <v>0</v>
      </c>
      <c r="F11" s="11" t="str">
        <f t="shared" si="1"/>
        <v>N/A</v>
      </c>
      <c r="G11" s="8">
        <v>0</v>
      </c>
      <c r="H11" s="11" t="str">
        <f t="shared" si="2"/>
        <v>N/A</v>
      </c>
      <c r="I11" s="12" t="s">
        <v>1742</v>
      </c>
      <c r="J11" s="12" t="s">
        <v>1742</v>
      </c>
      <c r="K11" s="41" t="s">
        <v>732</v>
      </c>
      <c r="L11" s="9" t="str">
        <f t="shared" si="3"/>
        <v>N/A</v>
      </c>
    </row>
    <row r="12" spans="1:12" x14ac:dyDescent="0.25">
      <c r="A12" s="4" t="s">
        <v>1417</v>
      </c>
      <c r="B12" s="33" t="s">
        <v>217</v>
      </c>
      <c r="C12" s="8">
        <v>65.830990315999998</v>
      </c>
      <c r="D12" s="11" t="str">
        <f t="shared" si="0"/>
        <v>N/A</v>
      </c>
      <c r="E12" s="8">
        <v>62.309401973999996</v>
      </c>
      <c r="F12" s="11" t="str">
        <f t="shared" si="1"/>
        <v>N/A</v>
      </c>
      <c r="G12" s="8">
        <v>38.400784500999997</v>
      </c>
      <c r="H12" s="11" t="str">
        <f t="shared" si="2"/>
        <v>N/A</v>
      </c>
      <c r="I12" s="12">
        <v>-5.35</v>
      </c>
      <c r="J12" s="12">
        <v>-38.4</v>
      </c>
      <c r="K12" s="41" t="s">
        <v>732</v>
      </c>
      <c r="L12" s="9" t="str">
        <f t="shared" si="3"/>
        <v>No</v>
      </c>
    </row>
    <row r="13" spans="1:12" x14ac:dyDescent="0.25">
      <c r="A13" s="4" t="s">
        <v>1418</v>
      </c>
      <c r="B13" s="33" t="s">
        <v>217</v>
      </c>
      <c r="C13" s="8">
        <v>0.69769863580000002</v>
      </c>
      <c r="D13" s="11" t="str">
        <f t="shared" si="0"/>
        <v>N/A</v>
      </c>
      <c r="E13" s="8">
        <v>0.79340466220000005</v>
      </c>
      <c r="F13" s="11" t="str">
        <f t="shared" si="1"/>
        <v>N/A</v>
      </c>
      <c r="G13" s="8">
        <v>2.6503405999999999E-3</v>
      </c>
      <c r="H13" s="11" t="str">
        <f t="shared" si="2"/>
        <v>N/A</v>
      </c>
      <c r="I13" s="12">
        <v>13.72</v>
      </c>
      <c r="J13" s="12">
        <v>-99.7</v>
      </c>
      <c r="K13" s="41" t="s">
        <v>732</v>
      </c>
      <c r="L13" s="9" t="str">
        <f t="shared" si="3"/>
        <v>No</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0.65864833909999998</v>
      </c>
      <c r="D16" s="11" t="str">
        <f t="shared" si="0"/>
        <v>N/A</v>
      </c>
      <c r="E16" s="8">
        <v>0.69002946190000003</v>
      </c>
      <c r="F16" s="11" t="str">
        <f t="shared" si="1"/>
        <v>N/A</v>
      </c>
      <c r="G16" s="8">
        <v>7.9510216999999998E-3</v>
      </c>
      <c r="H16" s="11" t="str">
        <f t="shared" si="2"/>
        <v>N/A</v>
      </c>
      <c r="I16" s="12">
        <v>4.7640000000000002</v>
      </c>
      <c r="J16" s="12">
        <v>-98.8</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31.784338227999999</v>
      </c>
      <c r="D18" s="11" t="str">
        <f t="shared" si="0"/>
        <v>N/A</v>
      </c>
      <c r="E18" s="8">
        <v>35.013180337999998</v>
      </c>
      <c r="F18" s="11" t="str">
        <f t="shared" si="1"/>
        <v>N/A</v>
      </c>
      <c r="G18" s="8">
        <v>60.565582677000002</v>
      </c>
      <c r="H18" s="11" t="str">
        <f t="shared" si="2"/>
        <v>N/A</v>
      </c>
      <c r="I18" s="12">
        <v>10.16</v>
      </c>
      <c r="J18" s="12">
        <v>72.98</v>
      </c>
      <c r="K18" s="41" t="s">
        <v>732</v>
      </c>
      <c r="L18" s="9" t="str">
        <f t="shared" si="3"/>
        <v>No</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98.643653025000006</v>
      </c>
      <c r="D20" s="11" t="str">
        <f t="shared" si="0"/>
        <v>N/A</v>
      </c>
      <c r="E20" s="8">
        <v>98.516565876000001</v>
      </c>
      <c r="F20" s="11" t="str">
        <f t="shared" si="1"/>
        <v>N/A</v>
      </c>
      <c r="G20" s="8">
        <v>99.989398637999997</v>
      </c>
      <c r="H20" s="11" t="str">
        <f t="shared" si="2"/>
        <v>N/A</v>
      </c>
      <c r="I20" s="12">
        <v>-0.129</v>
      </c>
      <c r="J20" s="12">
        <v>1.4950000000000001</v>
      </c>
      <c r="K20" s="41" t="s">
        <v>732</v>
      </c>
      <c r="L20" s="9" t="str">
        <f t="shared" si="3"/>
        <v>Yes</v>
      </c>
    </row>
    <row r="21" spans="1:12" x14ac:dyDescent="0.25">
      <c r="A21" s="2" t="s">
        <v>968</v>
      </c>
      <c r="B21" s="33" t="s">
        <v>217</v>
      </c>
      <c r="C21" s="8">
        <v>1.3563469748999999</v>
      </c>
      <c r="D21" s="11" t="str">
        <f t="shared" si="0"/>
        <v>N/A</v>
      </c>
      <c r="E21" s="8">
        <v>1.4834341242</v>
      </c>
      <c r="F21" s="11" t="str">
        <f t="shared" si="1"/>
        <v>N/A</v>
      </c>
      <c r="G21" s="8">
        <v>1.06013623E-2</v>
      </c>
      <c r="H21" s="11" t="str">
        <f t="shared" si="2"/>
        <v>N/A</v>
      </c>
      <c r="I21" s="12">
        <v>9.3699999999999992</v>
      </c>
      <c r="J21" s="12">
        <v>-99.3</v>
      </c>
      <c r="K21" s="41" t="s">
        <v>732</v>
      </c>
      <c r="L21" s="9" t="str">
        <f t="shared" si="3"/>
        <v>No</v>
      </c>
    </row>
    <row r="22" spans="1:12" x14ac:dyDescent="0.25">
      <c r="A22" s="3" t="s">
        <v>1727</v>
      </c>
      <c r="B22" s="33" t="s">
        <v>217</v>
      </c>
      <c r="C22" s="34">
        <v>20088</v>
      </c>
      <c r="D22" s="11" t="str">
        <f t="shared" si="0"/>
        <v>N/A</v>
      </c>
      <c r="E22" s="34">
        <v>19900</v>
      </c>
      <c r="F22" s="11" t="str">
        <f t="shared" si="1"/>
        <v>N/A</v>
      </c>
      <c r="G22" s="34">
        <v>17146</v>
      </c>
      <c r="H22" s="11" t="str">
        <f t="shared" si="2"/>
        <v>N/A</v>
      </c>
      <c r="I22" s="12">
        <v>-0.93600000000000005</v>
      </c>
      <c r="J22" s="12">
        <v>-13.8</v>
      </c>
      <c r="K22" s="41" t="s">
        <v>732</v>
      </c>
      <c r="L22" s="9" t="str">
        <f t="shared" si="3"/>
        <v>Yes</v>
      </c>
    </row>
    <row r="23" spans="1:12" x14ac:dyDescent="0.25">
      <c r="A23" s="3" t="s">
        <v>983</v>
      </c>
      <c r="B23" s="33" t="s">
        <v>217</v>
      </c>
      <c r="C23" s="34">
        <v>3170</v>
      </c>
      <c r="D23" s="11" t="str">
        <f t="shared" si="0"/>
        <v>N/A</v>
      </c>
      <c r="E23" s="34">
        <v>3115</v>
      </c>
      <c r="F23" s="11" t="str">
        <f t="shared" si="1"/>
        <v>N/A</v>
      </c>
      <c r="G23" s="34">
        <v>3142</v>
      </c>
      <c r="H23" s="11" t="str">
        <f t="shared" si="2"/>
        <v>N/A</v>
      </c>
      <c r="I23" s="12">
        <v>-1.74</v>
      </c>
      <c r="J23" s="12">
        <v>0.86680000000000001</v>
      </c>
      <c r="K23" s="41" t="s">
        <v>732</v>
      </c>
      <c r="L23" s="9" t="str">
        <f t="shared" si="3"/>
        <v>Yes</v>
      </c>
    </row>
    <row r="24" spans="1:12" x14ac:dyDescent="0.25">
      <c r="A24" s="3" t="s">
        <v>984</v>
      </c>
      <c r="B24" s="33" t="s">
        <v>217</v>
      </c>
      <c r="C24" s="34">
        <v>9699</v>
      </c>
      <c r="D24" s="11" t="str">
        <f t="shared" si="0"/>
        <v>N/A</v>
      </c>
      <c r="E24" s="34">
        <v>9671</v>
      </c>
      <c r="F24" s="11" t="str">
        <f t="shared" si="1"/>
        <v>N/A</v>
      </c>
      <c r="G24" s="34">
        <v>9914</v>
      </c>
      <c r="H24" s="11" t="str">
        <f t="shared" si="2"/>
        <v>N/A</v>
      </c>
      <c r="I24" s="12">
        <v>-0.28899999999999998</v>
      </c>
      <c r="J24" s="12">
        <v>2.5129999999999999</v>
      </c>
      <c r="K24" s="41" t="s">
        <v>732</v>
      </c>
      <c r="L24" s="9" t="str">
        <f t="shared" si="3"/>
        <v>Yes</v>
      </c>
    </row>
    <row r="25" spans="1:12" x14ac:dyDescent="0.25">
      <c r="A25" s="3" t="s">
        <v>985</v>
      </c>
      <c r="B25" s="33" t="s">
        <v>217</v>
      </c>
      <c r="C25" s="34">
        <v>7201</v>
      </c>
      <c r="D25" s="11" t="str">
        <f t="shared" si="0"/>
        <v>N/A</v>
      </c>
      <c r="E25" s="34">
        <v>7090</v>
      </c>
      <c r="F25" s="11" t="str">
        <f t="shared" si="1"/>
        <v>N/A</v>
      </c>
      <c r="G25" s="34">
        <v>4068</v>
      </c>
      <c r="H25" s="11" t="str">
        <f t="shared" si="2"/>
        <v>N/A</v>
      </c>
      <c r="I25" s="12">
        <v>-1.54</v>
      </c>
      <c r="J25" s="12">
        <v>-42.6</v>
      </c>
      <c r="K25" s="41" t="s">
        <v>732</v>
      </c>
      <c r="L25" s="9" t="str">
        <f t="shared" si="3"/>
        <v>No</v>
      </c>
    </row>
    <row r="26" spans="1:12" x14ac:dyDescent="0.25">
      <c r="A26" s="3" t="s">
        <v>986</v>
      </c>
      <c r="B26" s="33" t="s">
        <v>217</v>
      </c>
      <c r="C26" s="34">
        <v>18</v>
      </c>
      <c r="D26" s="11" t="str">
        <f t="shared" si="0"/>
        <v>N/A</v>
      </c>
      <c r="E26" s="34">
        <v>24</v>
      </c>
      <c r="F26" s="11" t="str">
        <f t="shared" si="1"/>
        <v>N/A</v>
      </c>
      <c r="G26" s="34">
        <v>22</v>
      </c>
      <c r="H26" s="11" t="str">
        <f t="shared" si="2"/>
        <v>N/A</v>
      </c>
      <c r="I26" s="12">
        <v>33.33</v>
      </c>
      <c r="J26" s="12">
        <v>-8.33</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18163</v>
      </c>
      <c r="D28" s="11" t="str">
        <f t="shared" si="0"/>
        <v>N/A</v>
      </c>
      <c r="E28" s="34">
        <v>18637</v>
      </c>
      <c r="F28" s="11" t="str">
        <f t="shared" si="1"/>
        <v>N/A</v>
      </c>
      <c r="G28" s="34">
        <v>20458</v>
      </c>
      <c r="H28" s="11" t="str">
        <f t="shared" si="2"/>
        <v>N/A</v>
      </c>
      <c r="I28" s="12">
        <v>2.61</v>
      </c>
      <c r="J28" s="12">
        <v>9.7710000000000008</v>
      </c>
      <c r="K28" s="41" t="s">
        <v>732</v>
      </c>
      <c r="L28" s="9" t="str">
        <f t="shared" si="3"/>
        <v>Yes</v>
      </c>
    </row>
    <row r="29" spans="1:12" x14ac:dyDescent="0.25">
      <c r="A29" s="3" t="s">
        <v>988</v>
      </c>
      <c r="B29" s="33" t="s">
        <v>217</v>
      </c>
      <c r="C29" s="34">
        <v>6395</v>
      </c>
      <c r="D29" s="11" t="str">
        <f t="shared" si="0"/>
        <v>N/A</v>
      </c>
      <c r="E29" s="34">
        <v>6477</v>
      </c>
      <c r="F29" s="11" t="str">
        <f t="shared" si="1"/>
        <v>N/A</v>
      </c>
      <c r="G29" s="34">
        <v>6551</v>
      </c>
      <c r="H29" s="11" t="str">
        <f t="shared" si="2"/>
        <v>N/A</v>
      </c>
      <c r="I29" s="12">
        <v>1.282</v>
      </c>
      <c r="J29" s="12">
        <v>1.143</v>
      </c>
      <c r="K29" s="41" t="s">
        <v>732</v>
      </c>
      <c r="L29" s="9" t="str">
        <f t="shared" si="3"/>
        <v>Yes</v>
      </c>
    </row>
    <row r="30" spans="1:12" x14ac:dyDescent="0.25">
      <c r="A30" s="3" t="s">
        <v>989</v>
      </c>
      <c r="B30" s="33" t="s">
        <v>217</v>
      </c>
      <c r="C30" s="34">
        <v>1861</v>
      </c>
      <c r="D30" s="11" t="str">
        <f t="shared" si="0"/>
        <v>N/A</v>
      </c>
      <c r="E30" s="34">
        <v>1884</v>
      </c>
      <c r="F30" s="11" t="str">
        <f t="shared" si="1"/>
        <v>N/A</v>
      </c>
      <c r="G30" s="34">
        <v>1893</v>
      </c>
      <c r="H30" s="11" t="str">
        <f t="shared" si="2"/>
        <v>N/A</v>
      </c>
      <c r="I30" s="12">
        <v>1.236</v>
      </c>
      <c r="J30" s="12">
        <v>0.47770000000000001</v>
      </c>
      <c r="K30" s="41" t="s">
        <v>732</v>
      </c>
      <c r="L30" s="9" t="str">
        <f t="shared" si="3"/>
        <v>Yes</v>
      </c>
    </row>
    <row r="31" spans="1:12" x14ac:dyDescent="0.25">
      <c r="A31" s="3" t="s">
        <v>990</v>
      </c>
      <c r="B31" s="33" t="s">
        <v>217</v>
      </c>
      <c r="C31" s="34">
        <v>9544</v>
      </c>
      <c r="D31" s="11" t="str">
        <f t="shared" si="0"/>
        <v>N/A</v>
      </c>
      <c r="E31" s="34">
        <v>9829</v>
      </c>
      <c r="F31" s="11" t="str">
        <f t="shared" si="1"/>
        <v>N/A</v>
      </c>
      <c r="G31" s="34">
        <v>1129</v>
      </c>
      <c r="H31" s="11" t="str">
        <f t="shared" si="2"/>
        <v>N/A</v>
      </c>
      <c r="I31" s="12">
        <v>2.9860000000000002</v>
      </c>
      <c r="J31" s="12">
        <v>-88.5</v>
      </c>
      <c r="K31" s="41" t="s">
        <v>732</v>
      </c>
      <c r="L31" s="9" t="str">
        <f t="shared" si="3"/>
        <v>No</v>
      </c>
    </row>
    <row r="32" spans="1:12" x14ac:dyDescent="0.25">
      <c r="A32" s="3" t="s">
        <v>991</v>
      </c>
      <c r="B32" s="33" t="s">
        <v>217</v>
      </c>
      <c r="C32" s="34">
        <v>363</v>
      </c>
      <c r="D32" s="11" t="str">
        <f t="shared" si="0"/>
        <v>N/A</v>
      </c>
      <c r="E32" s="34">
        <v>447</v>
      </c>
      <c r="F32" s="11" t="str">
        <f t="shared" si="1"/>
        <v>N/A</v>
      </c>
      <c r="G32" s="34">
        <v>10885</v>
      </c>
      <c r="H32" s="11" t="str">
        <f t="shared" si="2"/>
        <v>N/A</v>
      </c>
      <c r="I32" s="12">
        <v>23.14</v>
      </c>
      <c r="J32" s="12">
        <v>2335</v>
      </c>
      <c r="K32" s="41" t="s">
        <v>732</v>
      </c>
      <c r="L32" s="9" t="str">
        <f t="shared" si="3"/>
        <v>No</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593590134</v>
      </c>
      <c r="D34" s="11" t="str">
        <f t="shared" si="0"/>
        <v>N/A</v>
      </c>
      <c r="E34" s="43">
        <v>604009676</v>
      </c>
      <c r="F34" s="11" t="str">
        <f t="shared" si="1"/>
        <v>N/A</v>
      </c>
      <c r="G34" s="43">
        <v>571793582</v>
      </c>
      <c r="H34" s="11" t="str">
        <f t="shared" si="2"/>
        <v>N/A</v>
      </c>
      <c r="I34" s="12">
        <v>1.7549999999999999</v>
      </c>
      <c r="J34" s="12">
        <v>-5.33</v>
      </c>
      <c r="K34" s="41" t="s">
        <v>732</v>
      </c>
      <c r="L34" s="9" t="str">
        <f t="shared" si="3"/>
        <v>Yes</v>
      </c>
    </row>
    <row r="35" spans="1:12" x14ac:dyDescent="0.25">
      <c r="A35" s="42" t="s">
        <v>1425</v>
      </c>
      <c r="B35" s="33" t="s">
        <v>217</v>
      </c>
      <c r="C35" s="43">
        <v>15453.247266</v>
      </c>
      <c r="D35" s="11" t="str">
        <f t="shared" si="0"/>
        <v>N/A</v>
      </c>
      <c r="E35" s="43">
        <v>15609.905307999999</v>
      </c>
      <c r="F35" s="11" t="str">
        <f t="shared" si="1"/>
        <v>N/A</v>
      </c>
      <c r="G35" s="43">
        <v>15154.477273</v>
      </c>
      <c r="H35" s="11" t="str">
        <f t="shared" si="2"/>
        <v>N/A</v>
      </c>
      <c r="I35" s="12">
        <v>1.014</v>
      </c>
      <c r="J35" s="12">
        <v>-2.92</v>
      </c>
      <c r="K35" s="41" t="s">
        <v>732</v>
      </c>
      <c r="L35" s="9" t="str">
        <f t="shared" si="3"/>
        <v>Yes</v>
      </c>
    </row>
    <row r="36" spans="1:12" x14ac:dyDescent="0.25">
      <c r="A36" s="42" t="s">
        <v>1426</v>
      </c>
      <c r="B36" s="33" t="s">
        <v>217</v>
      </c>
      <c r="C36" s="43">
        <v>16080.352548999999</v>
      </c>
      <c r="D36" s="11" t="str">
        <f t="shared" si="0"/>
        <v>N/A</v>
      </c>
      <c r="E36" s="43">
        <v>16262.17425</v>
      </c>
      <c r="F36" s="11" t="str">
        <f t="shared" si="1"/>
        <v>N/A</v>
      </c>
      <c r="G36" s="43">
        <v>16241.367437000001</v>
      </c>
      <c r="H36" s="11" t="str">
        <f t="shared" si="2"/>
        <v>N/A</v>
      </c>
      <c r="I36" s="12">
        <v>1.131</v>
      </c>
      <c r="J36" s="12">
        <v>-0.128</v>
      </c>
      <c r="K36" s="41" t="s">
        <v>732</v>
      </c>
      <c r="L36" s="9" t="str">
        <f t="shared" si="3"/>
        <v>Yes</v>
      </c>
    </row>
    <row r="37" spans="1:12" x14ac:dyDescent="0.25">
      <c r="A37" s="4" t="s">
        <v>107</v>
      </c>
      <c r="B37" s="33" t="s">
        <v>217</v>
      </c>
      <c r="C37" s="43">
        <v>4181</v>
      </c>
      <c r="D37" s="11" t="str">
        <f t="shared" si="0"/>
        <v>N/A</v>
      </c>
      <c r="E37" s="43">
        <v>34563</v>
      </c>
      <c r="F37" s="11" t="str">
        <f t="shared" si="1"/>
        <v>N/A</v>
      </c>
      <c r="G37" s="43">
        <v>30453</v>
      </c>
      <c r="H37" s="11" t="str">
        <f t="shared" si="2"/>
        <v>N/A</v>
      </c>
      <c r="I37" s="12">
        <v>726.7</v>
      </c>
      <c r="J37" s="12">
        <v>-11.9</v>
      </c>
      <c r="K37" s="41" t="s">
        <v>732</v>
      </c>
      <c r="L37" s="9" t="str">
        <f t="shared" si="3"/>
        <v>Yes</v>
      </c>
    </row>
    <row r="38" spans="1:12" x14ac:dyDescent="0.25">
      <c r="A38" s="42" t="s">
        <v>162</v>
      </c>
      <c r="B38" s="41" t="s">
        <v>221</v>
      </c>
      <c r="C38" s="1">
        <v>11</v>
      </c>
      <c r="D38" s="11" t="str">
        <f>IF($B38="N/A","N/A",IF(C38&gt;0,"No",IF(C38&lt;0,"No","Yes")))</f>
        <v>No</v>
      </c>
      <c r="E38" s="1">
        <v>42</v>
      </c>
      <c r="F38" s="11" t="str">
        <f>IF($B38="N/A","N/A",IF(E38&gt;0,"No",IF(E38&lt;0,"No","Yes")))</f>
        <v>No</v>
      </c>
      <c r="G38" s="1">
        <v>49</v>
      </c>
      <c r="H38" s="11" t="str">
        <f>IF($B38="N/A","N/A",IF(G38&gt;0,"No",IF(G38&lt;0,"No","Yes")))</f>
        <v>No</v>
      </c>
      <c r="I38" s="12">
        <v>1300</v>
      </c>
      <c r="J38" s="12">
        <v>16.670000000000002</v>
      </c>
      <c r="K38" s="41" t="s">
        <v>732</v>
      </c>
      <c r="L38" s="9" t="str">
        <f t="shared" si="3"/>
        <v>Yes</v>
      </c>
    </row>
    <row r="39" spans="1:12" x14ac:dyDescent="0.25">
      <c r="A39" s="42" t="s">
        <v>160</v>
      </c>
      <c r="B39" s="33" t="s">
        <v>217</v>
      </c>
      <c r="C39" s="43">
        <v>273</v>
      </c>
      <c r="D39" s="11" t="str">
        <f t="shared" ref="D39:D40" si="4">IF($B39="N/A","N/A",IF(C39&gt;10,"No",IF(C39&lt;-10,"No","Yes")))</f>
        <v>N/A</v>
      </c>
      <c r="E39" s="43">
        <v>30939</v>
      </c>
      <c r="F39" s="11" t="str">
        <f t="shared" ref="F39:F40" si="5">IF($B39="N/A","N/A",IF(E39&gt;10,"No",IF(E39&lt;-10,"No","Yes")))</f>
        <v>N/A</v>
      </c>
      <c r="G39" s="43">
        <v>28269</v>
      </c>
      <c r="H39" s="11" t="str">
        <f t="shared" ref="H39:H40" si="6">IF($B39="N/A","N/A",IF(G39&gt;10,"No",IF(G39&lt;-10,"No","Yes")))</f>
        <v>N/A</v>
      </c>
      <c r="I39" s="12">
        <v>11233</v>
      </c>
      <c r="J39" s="12">
        <v>-8.6300000000000008</v>
      </c>
      <c r="K39" s="41" t="s">
        <v>732</v>
      </c>
      <c r="L39" s="9" t="str">
        <f t="shared" si="3"/>
        <v>Yes</v>
      </c>
    </row>
    <row r="40" spans="1:12" x14ac:dyDescent="0.25">
      <c r="A40" s="42" t="s">
        <v>1289</v>
      </c>
      <c r="B40" s="33" t="s">
        <v>217</v>
      </c>
      <c r="C40" s="43">
        <v>91</v>
      </c>
      <c r="D40" s="11" t="str">
        <f t="shared" si="4"/>
        <v>N/A</v>
      </c>
      <c r="E40" s="43">
        <v>736.64285714000005</v>
      </c>
      <c r="F40" s="11" t="str">
        <f t="shared" si="5"/>
        <v>N/A</v>
      </c>
      <c r="G40" s="43">
        <v>576.91836735000004</v>
      </c>
      <c r="H40" s="11" t="str">
        <f t="shared" si="6"/>
        <v>N/A</v>
      </c>
      <c r="I40" s="12">
        <v>709.5</v>
      </c>
      <c r="J40" s="12">
        <v>-21.7</v>
      </c>
      <c r="K40" s="41" t="s">
        <v>732</v>
      </c>
      <c r="L40" s="9" t="str">
        <f>IF(J40="Div by 0", "N/A", IF(OR(J40="N/A",K40="N/A"),"N/A", IF(J40&gt;VALUE(MID(K40,1,2)), "No", IF(J40&lt;-1*VALUE(MID(K40,1,2)), "No", "Yes"))))</f>
        <v>Yes</v>
      </c>
    </row>
    <row r="41" spans="1:12" x14ac:dyDescent="0.25">
      <c r="A41" s="3" t="s">
        <v>1427</v>
      </c>
      <c r="B41" s="33" t="s">
        <v>217</v>
      </c>
      <c r="C41" s="43">
        <v>16007.082089</v>
      </c>
      <c r="D41" s="11" t="str">
        <f t="shared" ref="D41:D52" si="7">IF($B41="N/A","N/A",IF(C41&gt;10,"No",IF(C41&lt;-10,"No","Yes")))</f>
        <v>N/A</v>
      </c>
      <c r="E41" s="43">
        <v>16462.709347</v>
      </c>
      <c r="F41" s="11" t="str">
        <f t="shared" ref="F41:F52" si="8">IF($B41="N/A","N/A",IF(E41&gt;10,"No",IF(E41&lt;-10,"No","Yes")))</f>
        <v>N/A</v>
      </c>
      <c r="G41" s="43">
        <v>17881.126501999999</v>
      </c>
      <c r="H41" s="11" t="str">
        <f t="shared" ref="H41:H52" si="9">IF($B41="N/A","N/A",IF(G41&gt;10,"No",IF(G41&lt;-10,"No","Yes")))</f>
        <v>N/A</v>
      </c>
      <c r="I41" s="12">
        <v>2.8460000000000001</v>
      </c>
      <c r="J41" s="12">
        <v>8.6159999999999997</v>
      </c>
      <c r="K41" s="41" t="s">
        <v>732</v>
      </c>
      <c r="L41" s="9" t="str">
        <f t="shared" ref="L41:L52" si="10">IF(J41="Div by 0", "N/A", IF(K41="N/A","N/A", IF(J41&gt;VALUE(MID(K41,1,2)), "No", IF(J41&lt;-1*VALUE(MID(K41,1,2)), "No", "Yes"))))</f>
        <v>Yes</v>
      </c>
    </row>
    <row r="42" spans="1:12" x14ac:dyDescent="0.25">
      <c r="A42" s="3" t="s">
        <v>1428</v>
      </c>
      <c r="B42" s="33" t="s">
        <v>217</v>
      </c>
      <c r="C42" s="43">
        <v>7594.5914825999998</v>
      </c>
      <c r="D42" s="11" t="str">
        <f t="shared" si="7"/>
        <v>N/A</v>
      </c>
      <c r="E42" s="43">
        <v>7706.0545745999998</v>
      </c>
      <c r="F42" s="11" t="str">
        <f t="shared" si="8"/>
        <v>N/A</v>
      </c>
      <c r="G42" s="43">
        <v>7575.6174411000002</v>
      </c>
      <c r="H42" s="11" t="str">
        <f t="shared" si="9"/>
        <v>N/A</v>
      </c>
      <c r="I42" s="12">
        <v>1.468</v>
      </c>
      <c r="J42" s="12">
        <v>-1.69</v>
      </c>
      <c r="K42" s="41" t="s">
        <v>732</v>
      </c>
      <c r="L42" s="9" t="str">
        <f t="shared" si="10"/>
        <v>Yes</v>
      </c>
    </row>
    <row r="43" spans="1:12" x14ac:dyDescent="0.25">
      <c r="A43" s="3" t="s">
        <v>1429</v>
      </c>
      <c r="B43" s="33" t="s">
        <v>217</v>
      </c>
      <c r="C43" s="43">
        <v>27697.277554</v>
      </c>
      <c r="D43" s="11" t="str">
        <f t="shared" si="7"/>
        <v>N/A</v>
      </c>
      <c r="E43" s="43">
        <v>28219.087892</v>
      </c>
      <c r="F43" s="11" t="str">
        <f t="shared" si="8"/>
        <v>N/A</v>
      </c>
      <c r="G43" s="43">
        <v>26776.938773000002</v>
      </c>
      <c r="H43" s="11" t="str">
        <f t="shared" si="9"/>
        <v>N/A</v>
      </c>
      <c r="I43" s="12">
        <v>1.8839999999999999</v>
      </c>
      <c r="J43" s="12">
        <v>-5.1100000000000003</v>
      </c>
      <c r="K43" s="41" t="s">
        <v>732</v>
      </c>
      <c r="L43" s="9" t="str">
        <f t="shared" si="10"/>
        <v>Yes</v>
      </c>
    </row>
    <row r="44" spans="1:12" x14ac:dyDescent="0.25">
      <c r="A44" s="3" t="s">
        <v>1430</v>
      </c>
      <c r="B44" s="33" t="s">
        <v>217</v>
      </c>
      <c r="C44" s="43">
        <v>3992.7880850000001</v>
      </c>
      <c r="D44" s="11" t="str">
        <f t="shared" si="7"/>
        <v>N/A</v>
      </c>
      <c r="E44" s="43">
        <v>4316.3279266999998</v>
      </c>
      <c r="F44" s="11" t="str">
        <f t="shared" si="8"/>
        <v>N/A</v>
      </c>
      <c r="G44" s="43">
        <v>4237.7268928000003</v>
      </c>
      <c r="H44" s="11" t="str">
        <f t="shared" si="9"/>
        <v>N/A</v>
      </c>
      <c r="I44" s="12">
        <v>8.1029999999999998</v>
      </c>
      <c r="J44" s="12">
        <v>-1.82</v>
      </c>
      <c r="K44" s="41" t="s">
        <v>732</v>
      </c>
      <c r="L44" s="9" t="str">
        <f t="shared" si="10"/>
        <v>Yes</v>
      </c>
    </row>
    <row r="45" spans="1:12" x14ac:dyDescent="0.25">
      <c r="A45" s="3" t="s">
        <v>1431</v>
      </c>
      <c r="B45" s="33" t="s">
        <v>217</v>
      </c>
      <c r="C45" s="43">
        <v>4858.2222222</v>
      </c>
      <c r="D45" s="11" t="str">
        <f t="shared" si="7"/>
        <v>N/A</v>
      </c>
      <c r="E45" s="43">
        <v>3916.3333333</v>
      </c>
      <c r="F45" s="11" t="str">
        <f t="shared" si="8"/>
        <v>N/A</v>
      </c>
      <c r="G45" s="43">
        <v>3707.3181817999998</v>
      </c>
      <c r="H45" s="11" t="str">
        <f t="shared" si="9"/>
        <v>N/A</v>
      </c>
      <c r="I45" s="12">
        <v>-19.399999999999999</v>
      </c>
      <c r="J45" s="12">
        <v>-5.34</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14891.121015000001</v>
      </c>
      <c r="D47" s="11" t="str">
        <f t="shared" si="7"/>
        <v>N/A</v>
      </c>
      <c r="E47" s="43">
        <v>14756.545206000001</v>
      </c>
      <c r="F47" s="11" t="str">
        <f t="shared" si="8"/>
        <v>N/A</v>
      </c>
      <c r="G47" s="43">
        <v>12925.124792000001</v>
      </c>
      <c r="H47" s="11" t="str">
        <f t="shared" si="9"/>
        <v>N/A</v>
      </c>
      <c r="I47" s="12">
        <v>-0.90400000000000003</v>
      </c>
      <c r="J47" s="12">
        <v>-12.4</v>
      </c>
      <c r="K47" s="41" t="s">
        <v>732</v>
      </c>
      <c r="L47" s="9" t="str">
        <f t="shared" si="10"/>
        <v>Yes</v>
      </c>
    </row>
    <row r="48" spans="1:12" x14ac:dyDescent="0.25">
      <c r="A48" s="3" t="s">
        <v>1434</v>
      </c>
      <c r="B48" s="41" t="s">
        <v>217</v>
      </c>
      <c r="C48" s="14">
        <v>11240.690852</v>
      </c>
      <c r="D48" s="11" t="str">
        <f t="shared" si="7"/>
        <v>N/A</v>
      </c>
      <c r="E48" s="14">
        <v>11779.972981000001</v>
      </c>
      <c r="F48" s="11" t="str">
        <f t="shared" si="8"/>
        <v>N/A</v>
      </c>
      <c r="G48" s="14">
        <v>12255.532132</v>
      </c>
      <c r="H48" s="11" t="str">
        <f t="shared" si="9"/>
        <v>N/A</v>
      </c>
      <c r="I48" s="12">
        <v>4.798</v>
      </c>
      <c r="J48" s="12">
        <v>4.0369999999999999</v>
      </c>
      <c r="K48" s="41" t="s">
        <v>732</v>
      </c>
      <c r="L48" s="9" t="str">
        <f t="shared" si="10"/>
        <v>Yes</v>
      </c>
    </row>
    <row r="49" spans="1:12" x14ac:dyDescent="0.25">
      <c r="A49" s="3" t="s">
        <v>1435</v>
      </c>
      <c r="B49" s="41" t="s">
        <v>217</v>
      </c>
      <c r="C49" s="14">
        <v>54465.722192000001</v>
      </c>
      <c r="D49" s="11" t="str">
        <f t="shared" si="7"/>
        <v>N/A</v>
      </c>
      <c r="E49" s="14">
        <v>50447.388004</v>
      </c>
      <c r="F49" s="11" t="str">
        <f t="shared" si="8"/>
        <v>N/A</v>
      </c>
      <c r="G49" s="14">
        <v>38871.104595999997</v>
      </c>
      <c r="H49" s="11" t="str">
        <f t="shared" si="9"/>
        <v>N/A</v>
      </c>
      <c r="I49" s="12">
        <v>-7.38</v>
      </c>
      <c r="J49" s="12">
        <v>-22.9</v>
      </c>
      <c r="K49" s="41" t="s">
        <v>732</v>
      </c>
      <c r="L49" s="9" t="str">
        <f t="shared" si="10"/>
        <v>Yes</v>
      </c>
    </row>
    <row r="50" spans="1:12" x14ac:dyDescent="0.25">
      <c r="A50" s="3" t="s">
        <v>1436</v>
      </c>
      <c r="B50" s="41" t="s">
        <v>217</v>
      </c>
      <c r="C50" s="14">
        <v>9764.2811189999993</v>
      </c>
      <c r="D50" s="11" t="str">
        <f t="shared" si="7"/>
        <v>N/A</v>
      </c>
      <c r="E50" s="14">
        <v>10097.143962</v>
      </c>
      <c r="F50" s="11" t="str">
        <f t="shared" si="8"/>
        <v>N/A</v>
      </c>
      <c r="G50" s="14">
        <v>8883.8441098000003</v>
      </c>
      <c r="H50" s="11" t="str">
        <f t="shared" si="9"/>
        <v>N/A</v>
      </c>
      <c r="I50" s="12">
        <v>3.4089999999999998</v>
      </c>
      <c r="J50" s="12">
        <v>-12</v>
      </c>
      <c r="K50" s="41" t="s">
        <v>732</v>
      </c>
      <c r="L50" s="9" t="str">
        <f t="shared" si="10"/>
        <v>Yes</v>
      </c>
    </row>
    <row r="51" spans="1:12" x14ac:dyDescent="0.25">
      <c r="A51" s="3" t="s">
        <v>1437</v>
      </c>
      <c r="B51" s="41" t="s">
        <v>217</v>
      </c>
      <c r="C51" s="14">
        <v>11108.002755</v>
      </c>
      <c r="D51" s="11" t="str">
        <f t="shared" si="7"/>
        <v>N/A</v>
      </c>
      <c r="E51" s="14">
        <v>9913.0671141000003</v>
      </c>
      <c r="F51" s="11" t="str">
        <f t="shared" si="8"/>
        <v>N/A</v>
      </c>
      <c r="G51" s="14">
        <v>9235.0345429000008</v>
      </c>
      <c r="H51" s="11" t="str">
        <f t="shared" si="9"/>
        <v>N/A</v>
      </c>
      <c r="I51" s="12">
        <v>-10.8</v>
      </c>
      <c r="J51" s="12">
        <v>-6.84</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17150308</v>
      </c>
      <c r="D53" s="11" t="str">
        <f t="shared" ref="D53:D122" si="11">IF($B53="N/A","N/A",IF(C53&gt;10,"No",IF(C53&lt;-10,"No","Yes")))</f>
        <v>N/A</v>
      </c>
      <c r="E53" s="43">
        <v>16478712</v>
      </c>
      <c r="F53" s="11" t="str">
        <f t="shared" ref="F53:F122" si="12">IF($B53="N/A","N/A",IF(E53&gt;10,"No",IF(E53&lt;-10,"No","Yes")))</f>
        <v>N/A</v>
      </c>
      <c r="G53" s="43">
        <v>16960705</v>
      </c>
      <c r="H53" s="11" t="str">
        <f t="shared" ref="H53:H122" si="13">IF($B53="N/A","N/A",IF(G53&gt;10,"No",IF(G53&lt;-10,"No","Yes")))</f>
        <v>N/A</v>
      </c>
      <c r="I53" s="12">
        <v>-3.92</v>
      </c>
      <c r="J53" s="12">
        <v>2.9249999999999998</v>
      </c>
      <c r="K53" s="41" t="s">
        <v>732</v>
      </c>
      <c r="L53" s="9" t="str">
        <f t="shared" ref="L53:L113" si="14">IF(J53="Div by 0", "N/A", IF(K53="N/A","N/A", IF(J53&gt;VALUE(MID(K53,1,2)), "No", IF(J53&lt;-1*VALUE(MID(K53,1,2)), "No", "Yes"))))</f>
        <v>Yes</v>
      </c>
    </row>
    <row r="54" spans="1:12" x14ac:dyDescent="0.25">
      <c r="A54" s="42" t="s">
        <v>598</v>
      </c>
      <c r="B54" s="33" t="s">
        <v>217</v>
      </c>
      <c r="C54" s="34">
        <v>8072</v>
      </c>
      <c r="D54" s="11" t="str">
        <f t="shared" si="11"/>
        <v>N/A</v>
      </c>
      <c r="E54" s="34">
        <v>7944</v>
      </c>
      <c r="F54" s="11" t="str">
        <f t="shared" si="12"/>
        <v>N/A</v>
      </c>
      <c r="G54" s="34">
        <v>7482</v>
      </c>
      <c r="H54" s="11" t="str">
        <f t="shared" si="13"/>
        <v>N/A</v>
      </c>
      <c r="I54" s="12">
        <v>-1.59</v>
      </c>
      <c r="J54" s="12">
        <v>-5.82</v>
      </c>
      <c r="K54" s="41" t="s">
        <v>732</v>
      </c>
      <c r="L54" s="9" t="str">
        <f t="shared" si="14"/>
        <v>Yes</v>
      </c>
    </row>
    <row r="55" spans="1:12" x14ac:dyDescent="0.25">
      <c r="A55" s="42" t="s">
        <v>1439</v>
      </c>
      <c r="B55" s="33" t="s">
        <v>217</v>
      </c>
      <c r="C55" s="43">
        <v>2124.6665014999999</v>
      </c>
      <c r="D55" s="11" t="str">
        <f t="shared" si="11"/>
        <v>N/A</v>
      </c>
      <c r="E55" s="43">
        <v>2074.3595166</v>
      </c>
      <c r="F55" s="11" t="str">
        <f t="shared" si="12"/>
        <v>N/A</v>
      </c>
      <c r="G55" s="43">
        <v>2266.8678160999998</v>
      </c>
      <c r="H55" s="11" t="str">
        <f t="shared" si="13"/>
        <v>N/A</v>
      </c>
      <c r="I55" s="12">
        <v>-2.37</v>
      </c>
      <c r="J55" s="12">
        <v>9.2799999999999994</v>
      </c>
      <c r="K55" s="41" t="s">
        <v>732</v>
      </c>
      <c r="L55" s="9" t="str">
        <f t="shared" si="14"/>
        <v>Yes</v>
      </c>
    </row>
    <row r="56" spans="1:12" x14ac:dyDescent="0.25">
      <c r="A56" s="42" t="s">
        <v>1440</v>
      </c>
      <c r="B56" s="33" t="s">
        <v>217</v>
      </c>
      <c r="C56" s="34">
        <v>0.37239841429999998</v>
      </c>
      <c r="D56" s="11" t="str">
        <f t="shared" si="11"/>
        <v>N/A</v>
      </c>
      <c r="E56" s="34">
        <v>0.3859516616</v>
      </c>
      <c r="F56" s="11" t="str">
        <f t="shared" si="12"/>
        <v>N/A</v>
      </c>
      <c r="G56" s="34">
        <v>0.3727612938</v>
      </c>
      <c r="H56" s="11" t="str">
        <f t="shared" si="13"/>
        <v>N/A</v>
      </c>
      <c r="I56" s="12">
        <v>3.6389999999999998</v>
      </c>
      <c r="J56" s="12">
        <v>-3.42</v>
      </c>
      <c r="K56" s="41" t="s">
        <v>732</v>
      </c>
      <c r="L56" s="9" t="str">
        <f t="shared" si="14"/>
        <v>Yes</v>
      </c>
    </row>
    <row r="57" spans="1:12" x14ac:dyDescent="0.25">
      <c r="A57" s="42" t="s">
        <v>599</v>
      </c>
      <c r="B57" s="33" t="s">
        <v>217</v>
      </c>
      <c r="C57" s="43">
        <v>9432</v>
      </c>
      <c r="D57" s="11" t="str">
        <f t="shared" si="11"/>
        <v>N/A</v>
      </c>
      <c r="E57" s="43">
        <v>0</v>
      </c>
      <c r="F57" s="11" t="str">
        <f t="shared" si="12"/>
        <v>N/A</v>
      </c>
      <c r="G57" s="43">
        <v>0</v>
      </c>
      <c r="H57" s="11" t="str">
        <f t="shared" si="13"/>
        <v>N/A</v>
      </c>
      <c r="I57" s="12">
        <v>-100</v>
      </c>
      <c r="J57" s="12" t="s">
        <v>1742</v>
      </c>
      <c r="K57" s="41" t="s">
        <v>732</v>
      </c>
      <c r="L57" s="9" t="str">
        <f t="shared" si="14"/>
        <v>N/A</v>
      </c>
    </row>
    <row r="58" spans="1:12" x14ac:dyDescent="0.25">
      <c r="A58" s="42" t="s">
        <v>600</v>
      </c>
      <c r="B58" s="33" t="s">
        <v>217</v>
      </c>
      <c r="C58" s="34">
        <v>11</v>
      </c>
      <c r="D58" s="11" t="str">
        <f t="shared" si="11"/>
        <v>N/A</v>
      </c>
      <c r="E58" s="34">
        <v>0</v>
      </c>
      <c r="F58" s="11" t="str">
        <f t="shared" si="12"/>
        <v>N/A</v>
      </c>
      <c r="G58" s="34">
        <v>0</v>
      </c>
      <c r="H58" s="11" t="str">
        <f t="shared" si="13"/>
        <v>N/A</v>
      </c>
      <c r="I58" s="12">
        <v>-100</v>
      </c>
      <c r="J58" s="12" t="s">
        <v>1742</v>
      </c>
      <c r="K58" s="41" t="s">
        <v>732</v>
      </c>
      <c r="L58" s="9" t="str">
        <f t="shared" si="14"/>
        <v>N/A</v>
      </c>
    </row>
    <row r="59" spans="1:12" x14ac:dyDescent="0.25">
      <c r="A59" s="42" t="s">
        <v>1441</v>
      </c>
      <c r="B59" s="33" t="s">
        <v>217</v>
      </c>
      <c r="C59" s="43">
        <v>4716</v>
      </c>
      <c r="D59" s="11" t="str">
        <f t="shared" si="11"/>
        <v>N/A</v>
      </c>
      <c r="E59" s="43" t="s">
        <v>1742</v>
      </c>
      <c r="F59" s="11" t="str">
        <f t="shared" si="12"/>
        <v>N/A</v>
      </c>
      <c r="G59" s="43" t="s">
        <v>1742</v>
      </c>
      <c r="H59" s="11" t="str">
        <f t="shared" si="13"/>
        <v>N/A</v>
      </c>
      <c r="I59" s="12" t="s">
        <v>1742</v>
      </c>
      <c r="J59" s="12" t="s">
        <v>1742</v>
      </c>
      <c r="K59" s="41" t="s">
        <v>732</v>
      </c>
      <c r="L59" s="9" t="str">
        <f t="shared" si="14"/>
        <v>N/A</v>
      </c>
    </row>
    <row r="60" spans="1:12" ht="25" x14ac:dyDescent="0.25">
      <c r="A60" s="42" t="s">
        <v>601</v>
      </c>
      <c r="B60" s="33" t="s">
        <v>217</v>
      </c>
      <c r="C60" s="43">
        <v>640982</v>
      </c>
      <c r="D60" s="11" t="str">
        <f t="shared" si="11"/>
        <v>N/A</v>
      </c>
      <c r="E60" s="43">
        <v>727402</v>
      </c>
      <c r="F60" s="11" t="str">
        <f t="shared" si="12"/>
        <v>N/A</v>
      </c>
      <c r="G60" s="43">
        <v>1001478</v>
      </c>
      <c r="H60" s="11" t="str">
        <f t="shared" si="13"/>
        <v>N/A</v>
      </c>
      <c r="I60" s="12">
        <v>13.48</v>
      </c>
      <c r="J60" s="12">
        <v>37.68</v>
      </c>
      <c r="K60" s="41" t="s">
        <v>732</v>
      </c>
      <c r="L60" s="9" t="str">
        <f t="shared" si="14"/>
        <v>No</v>
      </c>
    </row>
    <row r="61" spans="1:12" x14ac:dyDescent="0.25">
      <c r="A61" s="4" t="s">
        <v>602</v>
      </c>
      <c r="B61" s="41" t="s">
        <v>217</v>
      </c>
      <c r="C61" s="1">
        <v>77</v>
      </c>
      <c r="D61" s="11" t="str">
        <f t="shared" si="11"/>
        <v>N/A</v>
      </c>
      <c r="E61" s="1">
        <v>71</v>
      </c>
      <c r="F61" s="11" t="str">
        <f t="shared" si="12"/>
        <v>N/A</v>
      </c>
      <c r="G61" s="1">
        <v>73</v>
      </c>
      <c r="H61" s="11" t="str">
        <f t="shared" si="13"/>
        <v>N/A</v>
      </c>
      <c r="I61" s="12">
        <v>-7.79</v>
      </c>
      <c r="J61" s="12">
        <v>2.8170000000000002</v>
      </c>
      <c r="K61" s="41" t="s">
        <v>732</v>
      </c>
      <c r="L61" s="9" t="str">
        <f t="shared" si="14"/>
        <v>Yes</v>
      </c>
    </row>
    <row r="62" spans="1:12" ht="25" x14ac:dyDescent="0.25">
      <c r="A62" s="4" t="s">
        <v>1442</v>
      </c>
      <c r="B62" s="41" t="s">
        <v>217</v>
      </c>
      <c r="C62" s="14">
        <v>8324.4415583999998</v>
      </c>
      <c r="D62" s="11" t="str">
        <f t="shared" si="11"/>
        <v>N/A</v>
      </c>
      <c r="E62" s="14">
        <v>10245.098592</v>
      </c>
      <c r="F62" s="11" t="str">
        <f t="shared" si="12"/>
        <v>N/A</v>
      </c>
      <c r="G62" s="14">
        <v>13718.876711999999</v>
      </c>
      <c r="H62" s="11" t="str">
        <f t="shared" si="13"/>
        <v>N/A</v>
      </c>
      <c r="I62" s="12">
        <v>23.07</v>
      </c>
      <c r="J62" s="12">
        <v>33.909999999999997</v>
      </c>
      <c r="K62" s="41" t="s">
        <v>732</v>
      </c>
      <c r="L62" s="9" t="str">
        <f t="shared" si="14"/>
        <v>No</v>
      </c>
    </row>
    <row r="63" spans="1:12" x14ac:dyDescent="0.25">
      <c r="A63" s="4" t="s">
        <v>603</v>
      </c>
      <c r="B63" s="41" t="s">
        <v>217</v>
      </c>
      <c r="C63" s="14">
        <v>51316494</v>
      </c>
      <c r="D63" s="11" t="str">
        <f t="shared" si="11"/>
        <v>N/A</v>
      </c>
      <c r="E63" s="14">
        <v>40331470</v>
      </c>
      <c r="F63" s="11" t="str">
        <f t="shared" si="12"/>
        <v>N/A</v>
      </c>
      <c r="G63" s="14">
        <v>14914025</v>
      </c>
      <c r="H63" s="11" t="str">
        <f t="shared" si="13"/>
        <v>N/A</v>
      </c>
      <c r="I63" s="12">
        <v>-21.4</v>
      </c>
      <c r="J63" s="12">
        <v>-63</v>
      </c>
      <c r="K63" s="41" t="s">
        <v>732</v>
      </c>
      <c r="L63" s="9" t="str">
        <f t="shared" si="14"/>
        <v>No</v>
      </c>
    </row>
    <row r="64" spans="1:12" x14ac:dyDescent="0.25">
      <c r="A64" s="4" t="s">
        <v>604</v>
      </c>
      <c r="B64" s="41" t="s">
        <v>217</v>
      </c>
      <c r="C64" s="1">
        <v>450</v>
      </c>
      <c r="D64" s="11" t="str">
        <f t="shared" si="11"/>
        <v>N/A</v>
      </c>
      <c r="E64" s="1">
        <v>391</v>
      </c>
      <c r="F64" s="11" t="str">
        <f t="shared" si="12"/>
        <v>N/A</v>
      </c>
      <c r="G64" s="1">
        <v>191</v>
      </c>
      <c r="H64" s="11" t="str">
        <f t="shared" si="13"/>
        <v>N/A</v>
      </c>
      <c r="I64" s="12">
        <v>-13.1</v>
      </c>
      <c r="J64" s="12">
        <v>-51.2</v>
      </c>
      <c r="K64" s="41" t="s">
        <v>732</v>
      </c>
      <c r="L64" s="9" t="str">
        <f t="shared" si="14"/>
        <v>No</v>
      </c>
    </row>
    <row r="65" spans="1:12" x14ac:dyDescent="0.25">
      <c r="A65" s="4" t="s">
        <v>1443</v>
      </c>
      <c r="B65" s="41" t="s">
        <v>217</v>
      </c>
      <c r="C65" s="14">
        <v>114036.65333</v>
      </c>
      <c r="D65" s="11" t="str">
        <f t="shared" si="11"/>
        <v>N/A</v>
      </c>
      <c r="E65" s="14">
        <v>103149.53964</v>
      </c>
      <c r="F65" s="11" t="str">
        <f t="shared" si="12"/>
        <v>N/A</v>
      </c>
      <c r="G65" s="14">
        <v>78083.900523999997</v>
      </c>
      <c r="H65" s="11" t="str">
        <f t="shared" si="13"/>
        <v>N/A</v>
      </c>
      <c r="I65" s="12">
        <v>-9.5500000000000007</v>
      </c>
      <c r="J65" s="12">
        <v>-24.3</v>
      </c>
      <c r="K65" s="41" t="s">
        <v>732</v>
      </c>
      <c r="L65" s="9" t="str">
        <f t="shared" si="14"/>
        <v>Yes</v>
      </c>
    </row>
    <row r="66" spans="1:12" x14ac:dyDescent="0.25">
      <c r="A66" s="4" t="s">
        <v>605</v>
      </c>
      <c r="B66" s="41" t="s">
        <v>217</v>
      </c>
      <c r="C66" s="14">
        <v>265034344</v>
      </c>
      <c r="D66" s="11" t="str">
        <f t="shared" si="11"/>
        <v>N/A</v>
      </c>
      <c r="E66" s="14">
        <v>268331608</v>
      </c>
      <c r="F66" s="11" t="str">
        <f t="shared" si="12"/>
        <v>N/A</v>
      </c>
      <c r="G66" s="14">
        <v>258014475</v>
      </c>
      <c r="H66" s="11" t="str">
        <f t="shared" si="13"/>
        <v>N/A</v>
      </c>
      <c r="I66" s="12">
        <v>1.244</v>
      </c>
      <c r="J66" s="12">
        <v>-3.84</v>
      </c>
      <c r="K66" s="41" t="s">
        <v>732</v>
      </c>
      <c r="L66" s="9" t="str">
        <f t="shared" si="14"/>
        <v>Yes</v>
      </c>
    </row>
    <row r="67" spans="1:12" x14ac:dyDescent="0.25">
      <c r="A67" s="4" t="s">
        <v>606</v>
      </c>
      <c r="B67" s="41" t="s">
        <v>217</v>
      </c>
      <c r="C67" s="1">
        <v>9801</v>
      </c>
      <c r="D67" s="11" t="str">
        <f t="shared" si="11"/>
        <v>N/A</v>
      </c>
      <c r="E67" s="1">
        <v>9677</v>
      </c>
      <c r="F67" s="11" t="str">
        <f t="shared" si="12"/>
        <v>N/A</v>
      </c>
      <c r="G67" s="1">
        <v>9297</v>
      </c>
      <c r="H67" s="11" t="str">
        <f t="shared" si="13"/>
        <v>N/A</v>
      </c>
      <c r="I67" s="12">
        <v>-1.27</v>
      </c>
      <c r="J67" s="12">
        <v>-3.93</v>
      </c>
      <c r="K67" s="41" t="s">
        <v>732</v>
      </c>
      <c r="L67" s="9" t="str">
        <f t="shared" si="14"/>
        <v>Yes</v>
      </c>
    </row>
    <row r="68" spans="1:12" x14ac:dyDescent="0.25">
      <c r="A68" s="4" t="s">
        <v>1444</v>
      </c>
      <c r="B68" s="41" t="s">
        <v>217</v>
      </c>
      <c r="C68" s="14">
        <v>27041.561473000002</v>
      </c>
      <c r="D68" s="11" t="str">
        <f t="shared" si="11"/>
        <v>N/A</v>
      </c>
      <c r="E68" s="14">
        <v>27728.801074999999</v>
      </c>
      <c r="F68" s="11" t="str">
        <f t="shared" si="12"/>
        <v>N/A</v>
      </c>
      <c r="G68" s="14">
        <v>27752.444337000001</v>
      </c>
      <c r="H68" s="11" t="str">
        <f t="shared" si="13"/>
        <v>N/A</v>
      </c>
      <c r="I68" s="12">
        <v>2.5409999999999999</v>
      </c>
      <c r="J68" s="12">
        <v>8.5300000000000001E-2</v>
      </c>
      <c r="K68" s="41" t="s">
        <v>732</v>
      </c>
      <c r="L68" s="9" t="str">
        <f t="shared" si="14"/>
        <v>Yes</v>
      </c>
    </row>
    <row r="69" spans="1:12" x14ac:dyDescent="0.25">
      <c r="A69" s="4" t="s">
        <v>607</v>
      </c>
      <c r="B69" s="41" t="s">
        <v>217</v>
      </c>
      <c r="C69" s="14">
        <v>12089649</v>
      </c>
      <c r="D69" s="11" t="str">
        <f t="shared" si="11"/>
        <v>N/A</v>
      </c>
      <c r="E69" s="14">
        <v>12761289</v>
      </c>
      <c r="F69" s="11" t="str">
        <f t="shared" si="12"/>
        <v>N/A</v>
      </c>
      <c r="G69" s="14">
        <v>12610357</v>
      </c>
      <c r="H69" s="11" t="str">
        <f t="shared" si="13"/>
        <v>N/A</v>
      </c>
      <c r="I69" s="12">
        <v>5.5549999999999997</v>
      </c>
      <c r="J69" s="12">
        <v>-1.18</v>
      </c>
      <c r="K69" s="41" t="s">
        <v>732</v>
      </c>
      <c r="L69" s="9" t="str">
        <f t="shared" si="14"/>
        <v>Yes</v>
      </c>
    </row>
    <row r="70" spans="1:12" x14ac:dyDescent="0.25">
      <c r="A70" s="4" t="s">
        <v>608</v>
      </c>
      <c r="B70" s="41" t="s">
        <v>217</v>
      </c>
      <c r="C70" s="1">
        <v>28596</v>
      </c>
      <c r="D70" s="11" t="str">
        <f t="shared" si="11"/>
        <v>N/A</v>
      </c>
      <c r="E70" s="1">
        <v>29026</v>
      </c>
      <c r="F70" s="11" t="str">
        <f t="shared" si="12"/>
        <v>N/A</v>
      </c>
      <c r="G70" s="1">
        <v>27991</v>
      </c>
      <c r="H70" s="11" t="str">
        <f t="shared" si="13"/>
        <v>N/A</v>
      </c>
      <c r="I70" s="12">
        <v>1.504</v>
      </c>
      <c r="J70" s="12">
        <v>-3.57</v>
      </c>
      <c r="K70" s="41" t="s">
        <v>732</v>
      </c>
      <c r="L70" s="9" t="str">
        <f t="shared" si="14"/>
        <v>Yes</v>
      </c>
    </row>
    <row r="71" spans="1:12" x14ac:dyDescent="0.25">
      <c r="A71" s="4" t="s">
        <v>1445</v>
      </c>
      <c r="B71" s="41" t="s">
        <v>217</v>
      </c>
      <c r="C71" s="14">
        <v>422.77412924999999</v>
      </c>
      <c r="D71" s="11" t="str">
        <f t="shared" si="11"/>
        <v>N/A</v>
      </c>
      <c r="E71" s="14">
        <v>439.65027906</v>
      </c>
      <c r="F71" s="11" t="str">
        <f t="shared" si="12"/>
        <v>N/A</v>
      </c>
      <c r="G71" s="14">
        <v>450.51470115000001</v>
      </c>
      <c r="H71" s="11" t="str">
        <f t="shared" si="13"/>
        <v>N/A</v>
      </c>
      <c r="I71" s="12">
        <v>3.992</v>
      </c>
      <c r="J71" s="12">
        <v>2.4710000000000001</v>
      </c>
      <c r="K71" s="41" t="s">
        <v>732</v>
      </c>
      <c r="L71" s="9" t="str">
        <f t="shared" si="14"/>
        <v>Yes</v>
      </c>
    </row>
    <row r="72" spans="1:12" x14ac:dyDescent="0.25">
      <c r="A72" s="4" t="s">
        <v>609</v>
      </c>
      <c r="B72" s="41" t="s">
        <v>217</v>
      </c>
      <c r="C72" s="14">
        <v>5077544</v>
      </c>
      <c r="D72" s="11" t="str">
        <f t="shared" si="11"/>
        <v>N/A</v>
      </c>
      <c r="E72" s="14">
        <v>4836753</v>
      </c>
      <c r="F72" s="11" t="str">
        <f t="shared" si="12"/>
        <v>N/A</v>
      </c>
      <c r="G72" s="14">
        <v>4498169</v>
      </c>
      <c r="H72" s="11" t="str">
        <f t="shared" si="13"/>
        <v>N/A</v>
      </c>
      <c r="I72" s="12">
        <v>-4.74</v>
      </c>
      <c r="J72" s="12">
        <v>-7</v>
      </c>
      <c r="K72" s="41" t="s">
        <v>732</v>
      </c>
      <c r="L72" s="9" t="str">
        <f t="shared" si="14"/>
        <v>Yes</v>
      </c>
    </row>
    <row r="73" spans="1:12" x14ac:dyDescent="0.25">
      <c r="A73" s="4" t="s">
        <v>610</v>
      </c>
      <c r="B73" s="41" t="s">
        <v>217</v>
      </c>
      <c r="C73" s="1">
        <v>15228</v>
      </c>
      <c r="D73" s="11" t="str">
        <f t="shared" si="11"/>
        <v>N/A</v>
      </c>
      <c r="E73" s="1">
        <v>15575</v>
      </c>
      <c r="F73" s="11" t="str">
        <f t="shared" si="12"/>
        <v>N/A</v>
      </c>
      <c r="G73" s="1">
        <v>14914</v>
      </c>
      <c r="H73" s="11" t="str">
        <f t="shared" si="13"/>
        <v>N/A</v>
      </c>
      <c r="I73" s="12">
        <v>2.2789999999999999</v>
      </c>
      <c r="J73" s="12">
        <v>-4.24</v>
      </c>
      <c r="K73" s="41" t="s">
        <v>732</v>
      </c>
      <c r="L73" s="9" t="str">
        <f t="shared" si="14"/>
        <v>Yes</v>
      </c>
    </row>
    <row r="74" spans="1:12" x14ac:dyDescent="0.25">
      <c r="A74" s="4" t="s">
        <v>1446</v>
      </c>
      <c r="B74" s="41" t="s">
        <v>217</v>
      </c>
      <c r="C74" s="14">
        <v>333.43472551000002</v>
      </c>
      <c r="D74" s="11" t="str">
        <f t="shared" si="11"/>
        <v>N/A</v>
      </c>
      <c r="E74" s="14">
        <v>310.54593899999998</v>
      </c>
      <c r="F74" s="11" t="str">
        <f t="shared" si="12"/>
        <v>N/A</v>
      </c>
      <c r="G74" s="14">
        <v>301.60714765</v>
      </c>
      <c r="H74" s="11" t="str">
        <f t="shared" si="13"/>
        <v>N/A</v>
      </c>
      <c r="I74" s="12">
        <v>-6.86</v>
      </c>
      <c r="J74" s="12">
        <v>-2.88</v>
      </c>
      <c r="K74" s="41" t="s">
        <v>732</v>
      </c>
      <c r="L74" s="9" t="str">
        <f t="shared" si="14"/>
        <v>Yes</v>
      </c>
    </row>
    <row r="75" spans="1:12" ht="25" x14ac:dyDescent="0.25">
      <c r="A75" s="4" t="s">
        <v>611</v>
      </c>
      <c r="B75" s="41" t="s">
        <v>217</v>
      </c>
      <c r="C75" s="14">
        <v>4577326</v>
      </c>
      <c r="D75" s="11" t="str">
        <f t="shared" si="11"/>
        <v>N/A</v>
      </c>
      <c r="E75" s="14">
        <v>4909136</v>
      </c>
      <c r="F75" s="11" t="str">
        <f t="shared" si="12"/>
        <v>N/A</v>
      </c>
      <c r="G75" s="14">
        <v>4847692</v>
      </c>
      <c r="H75" s="11" t="str">
        <f t="shared" si="13"/>
        <v>N/A</v>
      </c>
      <c r="I75" s="12">
        <v>7.2489999999999997</v>
      </c>
      <c r="J75" s="12">
        <v>-1.25</v>
      </c>
      <c r="K75" s="41" t="s">
        <v>732</v>
      </c>
      <c r="L75" s="9" t="str">
        <f t="shared" si="14"/>
        <v>Yes</v>
      </c>
    </row>
    <row r="76" spans="1:12" x14ac:dyDescent="0.25">
      <c r="A76" s="42" t="s">
        <v>612</v>
      </c>
      <c r="B76" s="33" t="s">
        <v>217</v>
      </c>
      <c r="C76" s="34">
        <v>22236</v>
      </c>
      <c r="D76" s="11" t="str">
        <f t="shared" si="11"/>
        <v>N/A</v>
      </c>
      <c r="E76" s="34">
        <v>22343</v>
      </c>
      <c r="F76" s="11" t="str">
        <f t="shared" si="12"/>
        <v>N/A</v>
      </c>
      <c r="G76" s="34">
        <v>21363</v>
      </c>
      <c r="H76" s="11" t="str">
        <f t="shared" si="13"/>
        <v>N/A</v>
      </c>
      <c r="I76" s="12">
        <v>0.48120000000000002</v>
      </c>
      <c r="J76" s="12">
        <v>-4.3899999999999997</v>
      </c>
      <c r="K76" s="41" t="s">
        <v>732</v>
      </c>
      <c r="L76" s="9" t="str">
        <f t="shared" si="14"/>
        <v>Yes</v>
      </c>
    </row>
    <row r="77" spans="1:12" ht="25" x14ac:dyDescent="0.25">
      <c r="A77" s="42" t="s">
        <v>1447</v>
      </c>
      <c r="B77" s="33" t="s">
        <v>217</v>
      </c>
      <c r="C77" s="43">
        <v>205.85204173</v>
      </c>
      <c r="D77" s="11" t="str">
        <f t="shared" si="11"/>
        <v>N/A</v>
      </c>
      <c r="E77" s="43">
        <v>219.71695833000001</v>
      </c>
      <c r="F77" s="11" t="str">
        <f t="shared" si="12"/>
        <v>N/A</v>
      </c>
      <c r="G77" s="43">
        <v>226.92000186999999</v>
      </c>
      <c r="H77" s="11" t="str">
        <f t="shared" si="13"/>
        <v>N/A</v>
      </c>
      <c r="I77" s="12">
        <v>6.7350000000000003</v>
      </c>
      <c r="J77" s="12">
        <v>3.278</v>
      </c>
      <c r="K77" s="41" t="s">
        <v>732</v>
      </c>
      <c r="L77" s="9" t="str">
        <f t="shared" si="14"/>
        <v>Yes</v>
      </c>
    </row>
    <row r="78" spans="1:12" ht="25" x14ac:dyDescent="0.25">
      <c r="A78" s="42" t="s">
        <v>613</v>
      </c>
      <c r="B78" s="33" t="s">
        <v>217</v>
      </c>
      <c r="C78" s="43">
        <v>10644883</v>
      </c>
      <c r="D78" s="11" t="str">
        <f t="shared" si="11"/>
        <v>N/A</v>
      </c>
      <c r="E78" s="43">
        <v>12415340</v>
      </c>
      <c r="F78" s="11" t="str">
        <f t="shared" si="12"/>
        <v>N/A</v>
      </c>
      <c r="G78" s="43">
        <v>11769357</v>
      </c>
      <c r="H78" s="11" t="str">
        <f t="shared" si="13"/>
        <v>N/A</v>
      </c>
      <c r="I78" s="12">
        <v>16.63</v>
      </c>
      <c r="J78" s="12">
        <v>-5.2</v>
      </c>
      <c r="K78" s="41" t="s">
        <v>732</v>
      </c>
      <c r="L78" s="9" t="str">
        <f t="shared" si="14"/>
        <v>Yes</v>
      </c>
    </row>
    <row r="79" spans="1:12" x14ac:dyDescent="0.25">
      <c r="A79" s="42" t="s">
        <v>614</v>
      </c>
      <c r="B79" s="33" t="s">
        <v>217</v>
      </c>
      <c r="C79" s="34">
        <v>16924</v>
      </c>
      <c r="D79" s="11" t="str">
        <f t="shared" si="11"/>
        <v>N/A</v>
      </c>
      <c r="E79" s="34">
        <v>17252</v>
      </c>
      <c r="F79" s="11" t="str">
        <f t="shared" si="12"/>
        <v>N/A</v>
      </c>
      <c r="G79" s="34">
        <v>16821</v>
      </c>
      <c r="H79" s="11" t="str">
        <f t="shared" si="13"/>
        <v>N/A</v>
      </c>
      <c r="I79" s="12">
        <v>1.9379999999999999</v>
      </c>
      <c r="J79" s="12">
        <v>-2.5</v>
      </c>
      <c r="K79" s="41" t="s">
        <v>732</v>
      </c>
      <c r="L79" s="9" t="str">
        <f t="shared" si="14"/>
        <v>Yes</v>
      </c>
    </row>
    <row r="80" spans="1:12" x14ac:dyDescent="0.25">
      <c r="A80" s="42" t="s">
        <v>1448</v>
      </c>
      <c r="B80" s="33" t="s">
        <v>217</v>
      </c>
      <c r="C80" s="43">
        <v>628.98150554999995</v>
      </c>
      <c r="D80" s="11" t="str">
        <f t="shared" si="11"/>
        <v>N/A</v>
      </c>
      <c r="E80" s="43">
        <v>719.64641781</v>
      </c>
      <c r="F80" s="11" t="str">
        <f t="shared" si="12"/>
        <v>N/A</v>
      </c>
      <c r="G80" s="43">
        <v>699.68236133000005</v>
      </c>
      <c r="H80" s="11" t="str">
        <f t="shared" si="13"/>
        <v>N/A</v>
      </c>
      <c r="I80" s="12">
        <v>14.41</v>
      </c>
      <c r="J80" s="12">
        <v>-2.77</v>
      </c>
      <c r="K80" s="41" t="s">
        <v>732</v>
      </c>
      <c r="L80" s="9" t="str">
        <f t="shared" si="14"/>
        <v>Yes</v>
      </c>
    </row>
    <row r="81" spans="1:12" x14ac:dyDescent="0.25">
      <c r="A81" s="42" t="s">
        <v>615</v>
      </c>
      <c r="B81" s="33" t="s">
        <v>217</v>
      </c>
      <c r="C81" s="43">
        <v>1706579</v>
      </c>
      <c r="D81" s="11" t="str">
        <f t="shared" si="11"/>
        <v>N/A</v>
      </c>
      <c r="E81" s="43">
        <v>1658523</v>
      </c>
      <c r="F81" s="11" t="str">
        <f t="shared" si="12"/>
        <v>N/A</v>
      </c>
      <c r="G81" s="43">
        <v>1638261</v>
      </c>
      <c r="H81" s="11" t="str">
        <f t="shared" si="13"/>
        <v>N/A</v>
      </c>
      <c r="I81" s="12">
        <v>-2.82</v>
      </c>
      <c r="J81" s="12">
        <v>-1.22</v>
      </c>
      <c r="K81" s="41" t="s">
        <v>732</v>
      </c>
      <c r="L81" s="9" t="str">
        <f t="shared" si="14"/>
        <v>Yes</v>
      </c>
    </row>
    <row r="82" spans="1:12" x14ac:dyDescent="0.25">
      <c r="A82" s="42" t="s">
        <v>616</v>
      </c>
      <c r="B82" s="33" t="s">
        <v>217</v>
      </c>
      <c r="C82" s="34">
        <v>8215</v>
      </c>
      <c r="D82" s="11" t="str">
        <f t="shared" si="11"/>
        <v>N/A</v>
      </c>
      <c r="E82" s="34">
        <v>8610</v>
      </c>
      <c r="F82" s="11" t="str">
        <f t="shared" si="12"/>
        <v>N/A</v>
      </c>
      <c r="G82" s="34">
        <v>8435</v>
      </c>
      <c r="H82" s="11" t="str">
        <f t="shared" si="13"/>
        <v>N/A</v>
      </c>
      <c r="I82" s="12">
        <v>4.8079999999999998</v>
      </c>
      <c r="J82" s="12">
        <v>-2.0299999999999998</v>
      </c>
      <c r="K82" s="41" t="s">
        <v>732</v>
      </c>
      <c r="L82" s="9" t="str">
        <f t="shared" si="14"/>
        <v>Yes</v>
      </c>
    </row>
    <row r="83" spans="1:12" x14ac:dyDescent="0.25">
      <c r="A83" s="42" t="s">
        <v>1449</v>
      </c>
      <c r="B83" s="33" t="s">
        <v>217</v>
      </c>
      <c r="C83" s="43">
        <v>207.73937917999999</v>
      </c>
      <c r="D83" s="11" t="str">
        <f t="shared" si="11"/>
        <v>N/A</v>
      </c>
      <c r="E83" s="43">
        <v>192.62752613000001</v>
      </c>
      <c r="F83" s="11" t="str">
        <f t="shared" si="12"/>
        <v>N/A</v>
      </c>
      <c r="G83" s="43">
        <v>194.22181387000001</v>
      </c>
      <c r="H83" s="11" t="str">
        <f t="shared" si="13"/>
        <v>N/A</v>
      </c>
      <c r="I83" s="12">
        <v>-7.27</v>
      </c>
      <c r="J83" s="12">
        <v>0.82769999999999999</v>
      </c>
      <c r="K83" s="41" t="s">
        <v>732</v>
      </c>
      <c r="L83" s="9" t="str">
        <f t="shared" si="14"/>
        <v>Yes</v>
      </c>
    </row>
    <row r="84" spans="1:12" ht="25" x14ac:dyDescent="0.25">
      <c r="A84" s="42" t="s">
        <v>617</v>
      </c>
      <c r="B84" s="33" t="s">
        <v>217</v>
      </c>
      <c r="C84" s="43">
        <v>10940743</v>
      </c>
      <c r="D84" s="11" t="str">
        <f t="shared" si="11"/>
        <v>N/A</v>
      </c>
      <c r="E84" s="43">
        <v>10219438</v>
      </c>
      <c r="F84" s="11" t="str">
        <f t="shared" si="12"/>
        <v>N/A</v>
      </c>
      <c r="G84" s="43">
        <v>9462190</v>
      </c>
      <c r="H84" s="11" t="str">
        <f t="shared" si="13"/>
        <v>N/A</v>
      </c>
      <c r="I84" s="12">
        <v>-6.59</v>
      </c>
      <c r="J84" s="12">
        <v>-7.41</v>
      </c>
      <c r="K84" s="41" t="s">
        <v>732</v>
      </c>
      <c r="L84" s="9" t="str">
        <f t="shared" si="14"/>
        <v>Yes</v>
      </c>
    </row>
    <row r="85" spans="1:12" x14ac:dyDescent="0.25">
      <c r="A85" s="42" t="s">
        <v>618</v>
      </c>
      <c r="B85" s="33" t="s">
        <v>217</v>
      </c>
      <c r="C85" s="34">
        <v>1137</v>
      </c>
      <c r="D85" s="11" t="str">
        <f t="shared" si="11"/>
        <v>N/A</v>
      </c>
      <c r="E85" s="34">
        <v>1004</v>
      </c>
      <c r="F85" s="11" t="str">
        <f t="shared" si="12"/>
        <v>N/A</v>
      </c>
      <c r="G85" s="34">
        <v>795</v>
      </c>
      <c r="H85" s="11" t="str">
        <f t="shared" si="13"/>
        <v>N/A</v>
      </c>
      <c r="I85" s="12">
        <v>-11.7</v>
      </c>
      <c r="J85" s="12">
        <v>-20.8</v>
      </c>
      <c r="K85" s="41" t="s">
        <v>732</v>
      </c>
      <c r="L85" s="9" t="str">
        <f t="shared" si="14"/>
        <v>Yes</v>
      </c>
    </row>
    <row r="86" spans="1:12" x14ac:dyDescent="0.25">
      <c r="A86" s="42" t="s">
        <v>1450</v>
      </c>
      <c r="B86" s="33" t="s">
        <v>217</v>
      </c>
      <c r="C86" s="43">
        <v>9622.4652595000007</v>
      </c>
      <c r="D86" s="11" t="str">
        <f t="shared" si="11"/>
        <v>N/A</v>
      </c>
      <c r="E86" s="43">
        <v>10178.723108</v>
      </c>
      <c r="F86" s="11" t="str">
        <f t="shared" si="12"/>
        <v>N/A</v>
      </c>
      <c r="G86" s="43">
        <v>11902.125786000001</v>
      </c>
      <c r="H86" s="11" t="str">
        <f t="shared" si="13"/>
        <v>N/A</v>
      </c>
      <c r="I86" s="12">
        <v>5.7809999999999997</v>
      </c>
      <c r="J86" s="12">
        <v>16.93</v>
      </c>
      <c r="K86" s="41" t="s">
        <v>732</v>
      </c>
      <c r="L86" s="9" t="str">
        <f t="shared" si="14"/>
        <v>Yes</v>
      </c>
    </row>
    <row r="87" spans="1:12" x14ac:dyDescent="0.25">
      <c r="A87" s="42" t="s">
        <v>619</v>
      </c>
      <c r="B87" s="33" t="s">
        <v>217</v>
      </c>
      <c r="C87" s="43">
        <v>5311549</v>
      </c>
      <c r="D87" s="11" t="str">
        <f t="shared" si="11"/>
        <v>N/A</v>
      </c>
      <c r="E87" s="43">
        <v>5413207</v>
      </c>
      <c r="F87" s="11" t="str">
        <f t="shared" si="12"/>
        <v>N/A</v>
      </c>
      <c r="G87" s="43">
        <v>5020130</v>
      </c>
      <c r="H87" s="11" t="str">
        <f t="shared" si="13"/>
        <v>N/A</v>
      </c>
      <c r="I87" s="12">
        <v>1.9139999999999999</v>
      </c>
      <c r="J87" s="12">
        <v>-7.26</v>
      </c>
      <c r="K87" s="41" t="s">
        <v>732</v>
      </c>
      <c r="L87" s="9" t="str">
        <f t="shared" si="14"/>
        <v>Yes</v>
      </c>
    </row>
    <row r="88" spans="1:12" x14ac:dyDescent="0.25">
      <c r="A88" s="42" t="s">
        <v>620</v>
      </c>
      <c r="B88" s="33" t="s">
        <v>217</v>
      </c>
      <c r="C88" s="34">
        <v>20805</v>
      </c>
      <c r="D88" s="11" t="str">
        <f t="shared" si="11"/>
        <v>N/A</v>
      </c>
      <c r="E88" s="34">
        <v>21117</v>
      </c>
      <c r="F88" s="11" t="str">
        <f t="shared" si="12"/>
        <v>N/A</v>
      </c>
      <c r="G88" s="34">
        <v>19916</v>
      </c>
      <c r="H88" s="11" t="str">
        <f t="shared" si="13"/>
        <v>N/A</v>
      </c>
      <c r="I88" s="12">
        <v>1.5</v>
      </c>
      <c r="J88" s="12">
        <v>-5.69</v>
      </c>
      <c r="K88" s="41" t="s">
        <v>732</v>
      </c>
      <c r="L88" s="9" t="str">
        <f t="shared" si="14"/>
        <v>Yes</v>
      </c>
    </row>
    <row r="89" spans="1:12" x14ac:dyDescent="0.25">
      <c r="A89" s="42" t="s">
        <v>1451</v>
      </c>
      <c r="B89" s="33" t="s">
        <v>217</v>
      </c>
      <c r="C89" s="43">
        <v>255.30156212</v>
      </c>
      <c r="D89" s="11" t="str">
        <f t="shared" si="11"/>
        <v>N/A</v>
      </c>
      <c r="E89" s="43">
        <v>256.34356206000001</v>
      </c>
      <c r="F89" s="11" t="str">
        <f t="shared" si="12"/>
        <v>N/A</v>
      </c>
      <c r="G89" s="43">
        <v>252.06517373</v>
      </c>
      <c r="H89" s="11" t="str">
        <f t="shared" si="13"/>
        <v>N/A</v>
      </c>
      <c r="I89" s="12">
        <v>0.40810000000000002</v>
      </c>
      <c r="J89" s="12">
        <v>-1.67</v>
      </c>
      <c r="K89" s="41" t="s">
        <v>732</v>
      </c>
      <c r="L89" s="9" t="str">
        <f t="shared" si="14"/>
        <v>Yes</v>
      </c>
    </row>
    <row r="90" spans="1:12" x14ac:dyDescent="0.25">
      <c r="A90" s="42" t="s">
        <v>621</v>
      </c>
      <c r="B90" s="33" t="s">
        <v>217</v>
      </c>
      <c r="C90" s="43">
        <v>7684959</v>
      </c>
      <c r="D90" s="11" t="str">
        <f t="shared" si="11"/>
        <v>N/A</v>
      </c>
      <c r="E90" s="43">
        <v>6562546</v>
      </c>
      <c r="F90" s="11" t="str">
        <f t="shared" si="12"/>
        <v>N/A</v>
      </c>
      <c r="G90" s="43">
        <v>5619979</v>
      </c>
      <c r="H90" s="11" t="str">
        <f t="shared" si="13"/>
        <v>N/A</v>
      </c>
      <c r="I90" s="12">
        <v>-14.6</v>
      </c>
      <c r="J90" s="12">
        <v>-14.4</v>
      </c>
      <c r="K90" s="41" t="s">
        <v>732</v>
      </c>
      <c r="L90" s="9" t="str">
        <f t="shared" si="14"/>
        <v>Yes</v>
      </c>
    </row>
    <row r="91" spans="1:12" x14ac:dyDescent="0.25">
      <c r="A91" s="42" t="s">
        <v>622</v>
      </c>
      <c r="B91" s="33" t="s">
        <v>217</v>
      </c>
      <c r="C91" s="34">
        <v>26064</v>
      </c>
      <c r="D91" s="11" t="str">
        <f t="shared" si="11"/>
        <v>N/A</v>
      </c>
      <c r="E91" s="34">
        <v>25555</v>
      </c>
      <c r="F91" s="11" t="str">
        <f t="shared" si="12"/>
        <v>N/A</v>
      </c>
      <c r="G91" s="34">
        <v>24875</v>
      </c>
      <c r="H91" s="11" t="str">
        <f t="shared" si="13"/>
        <v>N/A</v>
      </c>
      <c r="I91" s="12">
        <v>-1.95</v>
      </c>
      <c r="J91" s="12">
        <v>-2.66</v>
      </c>
      <c r="K91" s="41" t="s">
        <v>732</v>
      </c>
      <c r="L91" s="9" t="str">
        <f t="shared" si="14"/>
        <v>Yes</v>
      </c>
    </row>
    <row r="92" spans="1:12" x14ac:dyDescent="0.25">
      <c r="A92" s="42" t="s">
        <v>1452</v>
      </c>
      <c r="B92" s="33" t="s">
        <v>217</v>
      </c>
      <c r="C92" s="43">
        <v>294.84956261999997</v>
      </c>
      <c r="D92" s="11" t="str">
        <f t="shared" si="11"/>
        <v>N/A</v>
      </c>
      <c r="E92" s="43">
        <v>256.80086089000002</v>
      </c>
      <c r="F92" s="11" t="str">
        <f t="shared" si="12"/>
        <v>N/A</v>
      </c>
      <c r="G92" s="43">
        <v>225.92880402</v>
      </c>
      <c r="H92" s="11" t="str">
        <f t="shared" si="13"/>
        <v>N/A</v>
      </c>
      <c r="I92" s="12">
        <v>-12.9</v>
      </c>
      <c r="J92" s="12">
        <v>-12</v>
      </c>
      <c r="K92" s="41" t="s">
        <v>732</v>
      </c>
      <c r="L92" s="9" t="str">
        <f t="shared" si="14"/>
        <v>Yes</v>
      </c>
    </row>
    <row r="93" spans="1:12" ht="25" x14ac:dyDescent="0.25">
      <c r="A93" s="42" t="s">
        <v>623</v>
      </c>
      <c r="B93" s="33" t="s">
        <v>217</v>
      </c>
      <c r="C93" s="43">
        <v>58062104</v>
      </c>
      <c r="D93" s="11" t="str">
        <f t="shared" si="11"/>
        <v>N/A</v>
      </c>
      <c r="E93" s="43">
        <v>61158346</v>
      </c>
      <c r="F93" s="11" t="str">
        <f t="shared" si="12"/>
        <v>N/A</v>
      </c>
      <c r="G93" s="43">
        <v>62339470</v>
      </c>
      <c r="H93" s="11" t="str">
        <f t="shared" si="13"/>
        <v>N/A</v>
      </c>
      <c r="I93" s="12">
        <v>5.3330000000000002</v>
      </c>
      <c r="J93" s="12">
        <v>1.931</v>
      </c>
      <c r="K93" s="41" t="s">
        <v>732</v>
      </c>
      <c r="L93" s="9" t="str">
        <f t="shared" si="14"/>
        <v>Yes</v>
      </c>
    </row>
    <row r="94" spans="1:12" x14ac:dyDescent="0.25">
      <c r="A94" s="44" t="s">
        <v>624</v>
      </c>
      <c r="B94" s="34" t="s">
        <v>217</v>
      </c>
      <c r="C94" s="34">
        <v>20450</v>
      </c>
      <c r="D94" s="11" t="str">
        <f t="shared" si="11"/>
        <v>N/A</v>
      </c>
      <c r="E94" s="34">
        <v>20327</v>
      </c>
      <c r="F94" s="11" t="str">
        <f t="shared" si="12"/>
        <v>N/A</v>
      </c>
      <c r="G94" s="34">
        <v>19533</v>
      </c>
      <c r="H94" s="11" t="str">
        <f t="shared" si="13"/>
        <v>N/A</v>
      </c>
      <c r="I94" s="12">
        <v>-0.60099999999999998</v>
      </c>
      <c r="J94" s="12">
        <v>-3.91</v>
      </c>
      <c r="K94" s="1" t="s">
        <v>732</v>
      </c>
      <c r="L94" s="9" t="str">
        <f t="shared" si="14"/>
        <v>Yes</v>
      </c>
    </row>
    <row r="95" spans="1:12" x14ac:dyDescent="0.25">
      <c r="A95" s="42" t="s">
        <v>1453</v>
      </c>
      <c r="B95" s="33" t="s">
        <v>217</v>
      </c>
      <c r="C95" s="43">
        <v>2839.2226894999999</v>
      </c>
      <c r="D95" s="11" t="str">
        <f t="shared" si="11"/>
        <v>N/A</v>
      </c>
      <c r="E95" s="43">
        <v>3008.7246519</v>
      </c>
      <c r="F95" s="11" t="str">
        <f t="shared" si="12"/>
        <v>N/A</v>
      </c>
      <c r="G95" s="43">
        <v>3191.4949061000002</v>
      </c>
      <c r="H95" s="11" t="str">
        <f t="shared" si="13"/>
        <v>N/A</v>
      </c>
      <c r="I95" s="12">
        <v>5.97</v>
      </c>
      <c r="J95" s="12">
        <v>6.0750000000000002</v>
      </c>
      <c r="K95" s="41" t="s">
        <v>732</v>
      </c>
      <c r="L95" s="9" t="str">
        <f t="shared" si="14"/>
        <v>Yes</v>
      </c>
    </row>
    <row r="96" spans="1:12" ht="25" x14ac:dyDescent="0.25">
      <c r="A96" s="42" t="s">
        <v>625</v>
      </c>
      <c r="B96" s="33" t="s">
        <v>217</v>
      </c>
      <c r="C96" s="43">
        <v>5300252</v>
      </c>
      <c r="D96" s="11" t="str">
        <f t="shared" si="11"/>
        <v>N/A</v>
      </c>
      <c r="E96" s="43">
        <v>5259565</v>
      </c>
      <c r="F96" s="11" t="str">
        <f t="shared" si="12"/>
        <v>N/A</v>
      </c>
      <c r="G96" s="43">
        <v>4872290</v>
      </c>
      <c r="H96" s="11" t="str">
        <f t="shared" si="13"/>
        <v>N/A</v>
      </c>
      <c r="I96" s="12">
        <v>-0.76800000000000002</v>
      </c>
      <c r="J96" s="12">
        <v>-7.36</v>
      </c>
      <c r="K96" s="41" t="s">
        <v>732</v>
      </c>
      <c r="L96" s="9" t="str">
        <f t="shared" si="14"/>
        <v>Yes</v>
      </c>
    </row>
    <row r="97" spans="1:12" x14ac:dyDescent="0.25">
      <c r="A97" s="42" t="s">
        <v>626</v>
      </c>
      <c r="B97" s="33" t="s">
        <v>217</v>
      </c>
      <c r="C97" s="34">
        <v>5202</v>
      </c>
      <c r="D97" s="11" t="str">
        <f t="shared" si="11"/>
        <v>N/A</v>
      </c>
      <c r="E97" s="34">
        <v>5285</v>
      </c>
      <c r="F97" s="11" t="str">
        <f t="shared" si="12"/>
        <v>N/A</v>
      </c>
      <c r="G97" s="34">
        <v>4995</v>
      </c>
      <c r="H97" s="11" t="str">
        <f t="shared" si="13"/>
        <v>N/A</v>
      </c>
      <c r="I97" s="12">
        <v>1.5960000000000001</v>
      </c>
      <c r="J97" s="12">
        <v>-5.49</v>
      </c>
      <c r="K97" s="41" t="s">
        <v>732</v>
      </c>
      <c r="L97" s="9" t="str">
        <f t="shared" si="14"/>
        <v>Yes</v>
      </c>
    </row>
    <row r="98" spans="1:12" x14ac:dyDescent="0.25">
      <c r="A98" s="42" t="s">
        <v>1454</v>
      </c>
      <c r="B98" s="33" t="s">
        <v>217</v>
      </c>
      <c r="C98" s="43">
        <v>1018.887351</v>
      </c>
      <c r="D98" s="11" t="str">
        <f t="shared" si="11"/>
        <v>N/A</v>
      </c>
      <c r="E98" s="43">
        <v>995.18732261000002</v>
      </c>
      <c r="F98" s="11" t="str">
        <f t="shared" si="12"/>
        <v>N/A</v>
      </c>
      <c r="G98" s="43">
        <v>975.43343343000004</v>
      </c>
      <c r="H98" s="11" t="str">
        <f t="shared" si="13"/>
        <v>N/A</v>
      </c>
      <c r="I98" s="12">
        <v>-2.33</v>
      </c>
      <c r="J98" s="12">
        <v>-1.98</v>
      </c>
      <c r="K98" s="41" t="s">
        <v>732</v>
      </c>
      <c r="L98" s="9" t="str">
        <f t="shared" si="14"/>
        <v>Yes</v>
      </c>
    </row>
    <row r="99" spans="1:12" ht="25" x14ac:dyDescent="0.25">
      <c r="A99" s="42" t="s">
        <v>627</v>
      </c>
      <c r="B99" s="33" t="s">
        <v>217</v>
      </c>
      <c r="C99" s="43">
        <v>4762539</v>
      </c>
      <c r="D99" s="11" t="str">
        <f t="shared" si="11"/>
        <v>N/A</v>
      </c>
      <c r="E99" s="43">
        <v>8451677</v>
      </c>
      <c r="F99" s="11" t="str">
        <f t="shared" si="12"/>
        <v>N/A</v>
      </c>
      <c r="G99" s="43">
        <v>6959889</v>
      </c>
      <c r="H99" s="11" t="str">
        <f t="shared" si="13"/>
        <v>N/A</v>
      </c>
      <c r="I99" s="12">
        <v>77.459999999999994</v>
      </c>
      <c r="J99" s="12">
        <v>-17.7</v>
      </c>
      <c r="K99" s="41" t="s">
        <v>732</v>
      </c>
      <c r="L99" s="9" t="str">
        <f t="shared" si="14"/>
        <v>Yes</v>
      </c>
    </row>
    <row r="100" spans="1:12" x14ac:dyDescent="0.25">
      <c r="A100" s="42" t="s">
        <v>628</v>
      </c>
      <c r="B100" s="33" t="s">
        <v>217</v>
      </c>
      <c r="C100" s="34">
        <v>1122</v>
      </c>
      <c r="D100" s="11" t="str">
        <f t="shared" si="11"/>
        <v>N/A</v>
      </c>
      <c r="E100" s="34">
        <v>1274</v>
      </c>
      <c r="F100" s="11" t="str">
        <f t="shared" si="12"/>
        <v>N/A</v>
      </c>
      <c r="G100" s="34">
        <v>1044</v>
      </c>
      <c r="H100" s="11" t="str">
        <f t="shared" si="13"/>
        <v>N/A</v>
      </c>
      <c r="I100" s="12">
        <v>13.55</v>
      </c>
      <c r="J100" s="12">
        <v>-18.100000000000001</v>
      </c>
      <c r="K100" s="41" t="s">
        <v>732</v>
      </c>
      <c r="L100" s="9" t="str">
        <f t="shared" si="14"/>
        <v>Yes</v>
      </c>
    </row>
    <row r="101" spans="1:12" ht="25" x14ac:dyDescent="0.25">
      <c r="A101" s="42" t="s">
        <v>1455</v>
      </c>
      <c r="B101" s="33" t="s">
        <v>217</v>
      </c>
      <c r="C101" s="43">
        <v>4244.6871658</v>
      </c>
      <c r="D101" s="11" t="str">
        <f t="shared" si="11"/>
        <v>N/A</v>
      </c>
      <c r="E101" s="43">
        <v>6633.9693877999998</v>
      </c>
      <c r="F101" s="11" t="str">
        <f t="shared" si="12"/>
        <v>N/A</v>
      </c>
      <c r="G101" s="43">
        <v>6666.5603448000002</v>
      </c>
      <c r="H101" s="11" t="str">
        <f t="shared" si="13"/>
        <v>N/A</v>
      </c>
      <c r="I101" s="12">
        <v>56.29</v>
      </c>
      <c r="J101" s="12">
        <v>0.49130000000000001</v>
      </c>
      <c r="K101" s="41" t="s">
        <v>732</v>
      </c>
      <c r="L101" s="9" t="str">
        <f t="shared" si="14"/>
        <v>Yes</v>
      </c>
    </row>
    <row r="102" spans="1:12" ht="25" x14ac:dyDescent="0.25">
      <c r="A102" s="42" t="s">
        <v>629</v>
      </c>
      <c r="B102" s="33" t="s">
        <v>217</v>
      </c>
      <c r="C102" s="43">
        <v>0</v>
      </c>
      <c r="D102" s="11" t="str">
        <f t="shared" si="11"/>
        <v>N/A</v>
      </c>
      <c r="E102" s="43">
        <v>0</v>
      </c>
      <c r="F102" s="11" t="str">
        <f t="shared" si="12"/>
        <v>N/A</v>
      </c>
      <c r="G102" s="43">
        <v>0</v>
      </c>
      <c r="H102" s="11" t="str">
        <f t="shared" si="13"/>
        <v>N/A</v>
      </c>
      <c r="I102" s="12" t="s">
        <v>1742</v>
      </c>
      <c r="J102" s="12" t="s">
        <v>1742</v>
      </c>
      <c r="K102" s="41" t="s">
        <v>732</v>
      </c>
      <c r="L102" s="9" t="str">
        <f t="shared" si="14"/>
        <v>N/A</v>
      </c>
    </row>
    <row r="103" spans="1:12" x14ac:dyDescent="0.25">
      <c r="A103" s="42" t="s">
        <v>630</v>
      </c>
      <c r="B103" s="33" t="s">
        <v>217</v>
      </c>
      <c r="C103" s="34">
        <v>0</v>
      </c>
      <c r="D103" s="11" t="str">
        <f t="shared" si="11"/>
        <v>N/A</v>
      </c>
      <c r="E103" s="34">
        <v>0</v>
      </c>
      <c r="F103" s="11" t="str">
        <f t="shared" si="12"/>
        <v>N/A</v>
      </c>
      <c r="G103" s="34">
        <v>0</v>
      </c>
      <c r="H103" s="11" t="str">
        <f t="shared" si="13"/>
        <v>N/A</v>
      </c>
      <c r="I103" s="12" t="s">
        <v>1742</v>
      </c>
      <c r="J103" s="12" t="s">
        <v>1742</v>
      </c>
      <c r="K103" s="41" t="s">
        <v>732</v>
      </c>
      <c r="L103" s="9" t="str">
        <f t="shared" si="14"/>
        <v>N/A</v>
      </c>
    </row>
    <row r="104" spans="1:12" ht="25" x14ac:dyDescent="0.25">
      <c r="A104" s="42" t="s">
        <v>1456</v>
      </c>
      <c r="B104" s="33" t="s">
        <v>217</v>
      </c>
      <c r="C104" s="43" t="s">
        <v>1742</v>
      </c>
      <c r="D104" s="11" t="str">
        <f t="shared" si="11"/>
        <v>N/A</v>
      </c>
      <c r="E104" s="43" t="s">
        <v>1742</v>
      </c>
      <c r="F104" s="11" t="str">
        <f t="shared" si="12"/>
        <v>N/A</v>
      </c>
      <c r="G104" s="43" t="s">
        <v>1742</v>
      </c>
      <c r="H104" s="11" t="str">
        <f t="shared" si="13"/>
        <v>N/A</v>
      </c>
      <c r="I104" s="12" t="s">
        <v>1742</v>
      </c>
      <c r="J104" s="12" t="s">
        <v>1742</v>
      </c>
      <c r="K104" s="41" t="s">
        <v>732</v>
      </c>
      <c r="L104" s="9" t="str">
        <f t="shared" si="14"/>
        <v>N/A</v>
      </c>
    </row>
    <row r="105" spans="1:12" ht="25" x14ac:dyDescent="0.25">
      <c r="A105" s="42" t="s">
        <v>631</v>
      </c>
      <c r="B105" s="33" t="s">
        <v>217</v>
      </c>
      <c r="C105" s="43">
        <v>0</v>
      </c>
      <c r="D105" s="11" t="str">
        <f t="shared" si="11"/>
        <v>N/A</v>
      </c>
      <c r="E105" s="43">
        <v>0</v>
      </c>
      <c r="F105" s="11" t="str">
        <f t="shared" si="12"/>
        <v>N/A</v>
      </c>
      <c r="G105" s="43">
        <v>0</v>
      </c>
      <c r="H105" s="11" t="str">
        <f t="shared" si="13"/>
        <v>N/A</v>
      </c>
      <c r="I105" s="12" t="s">
        <v>1742</v>
      </c>
      <c r="J105" s="12" t="s">
        <v>1742</v>
      </c>
      <c r="K105" s="41" t="s">
        <v>732</v>
      </c>
      <c r="L105" s="9" t="str">
        <f t="shared" si="14"/>
        <v>N/A</v>
      </c>
    </row>
    <row r="106" spans="1:12" x14ac:dyDescent="0.25">
      <c r="A106" s="42" t="s">
        <v>632</v>
      </c>
      <c r="B106" s="33" t="s">
        <v>217</v>
      </c>
      <c r="C106" s="34">
        <v>0</v>
      </c>
      <c r="D106" s="11" t="str">
        <f t="shared" si="11"/>
        <v>N/A</v>
      </c>
      <c r="E106" s="34">
        <v>0</v>
      </c>
      <c r="F106" s="11" t="str">
        <f t="shared" si="12"/>
        <v>N/A</v>
      </c>
      <c r="G106" s="34">
        <v>0</v>
      </c>
      <c r="H106" s="11" t="str">
        <f t="shared" si="13"/>
        <v>N/A</v>
      </c>
      <c r="I106" s="12" t="s">
        <v>1742</v>
      </c>
      <c r="J106" s="12" t="s">
        <v>1742</v>
      </c>
      <c r="K106" s="41" t="s">
        <v>732</v>
      </c>
      <c r="L106" s="9" t="str">
        <f t="shared" si="14"/>
        <v>N/A</v>
      </c>
    </row>
    <row r="107" spans="1:12" ht="25" x14ac:dyDescent="0.25">
      <c r="A107" s="42" t="s">
        <v>1457</v>
      </c>
      <c r="B107" s="33" t="s">
        <v>217</v>
      </c>
      <c r="C107" s="43" t="s">
        <v>1742</v>
      </c>
      <c r="D107" s="11" t="str">
        <f t="shared" si="11"/>
        <v>N/A</v>
      </c>
      <c r="E107" s="43" t="s">
        <v>1742</v>
      </c>
      <c r="F107" s="11" t="str">
        <f t="shared" si="12"/>
        <v>N/A</v>
      </c>
      <c r="G107" s="43" t="s">
        <v>1742</v>
      </c>
      <c r="H107" s="11" t="str">
        <f t="shared" si="13"/>
        <v>N/A</v>
      </c>
      <c r="I107" s="12" t="s">
        <v>1742</v>
      </c>
      <c r="J107" s="12" t="s">
        <v>1742</v>
      </c>
      <c r="K107" s="41" t="s">
        <v>732</v>
      </c>
      <c r="L107" s="9" t="str">
        <f t="shared" si="14"/>
        <v>N/A</v>
      </c>
    </row>
    <row r="108" spans="1:12" ht="25" x14ac:dyDescent="0.25">
      <c r="A108" s="42" t="s">
        <v>633</v>
      </c>
      <c r="B108" s="33" t="s">
        <v>217</v>
      </c>
      <c r="C108" s="43">
        <v>2158797</v>
      </c>
      <c r="D108" s="11" t="str">
        <f t="shared" si="11"/>
        <v>N/A</v>
      </c>
      <c r="E108" s="43">
        <v>1691804</v>
      </c>
      <c r="F108" s="11" t="str">
        <f t="shared" si="12"/>
        <v>N/A</v>
      </c>
      <c r="G108" s="43">
        <v>1698198</v>
      </c>
      <c r="H108" s="11" t="str">
        <f t="shared" si="13"/>
        <v>N/A</v>
      </c>
      <c r="I108" s="12">
        <v>-21.6</v>
      </c>
      <c r="J108" s="12">
        <v>0.37790000000000001</v>
      </c>
      <c r="K108" s="41" t="s">
        <v>732</v>
      </c>
      <c r="L108" s="9" t="str">
        <f t="shared" si="14"/>
        <v>Yes</v>
      </c>
    </row>
    <row r="109" spans="1:12" x14ac:dyDescent="0.25">
      <c r="A109" s="42" t="s">
        <v>634</v>
      </c>
      <c r="B109" s="33" t="s">
        <v>217</v>
      </c>
      <c r="C109" s="34">
        <v>1003</v>
      </c>
      <c r="D109" s="11" t="str">
        <f t="shared" si="11"/>
        <v>N/A</v>
      </c>
      <c r="E109" s="34">
        <v>1004</v>
      </c>
      <c r="F109" s="11" t="str">
        <f t="shared" si="12"/>
        <v>N/A</v>
      </c>
      <c r="G109" s="34">
        <v>1015</v>
      </c>
      <c r="H109" s="11" t="str">
        <f t="shared" si="13"/>
        <v>N/A</v>
      </c>
      <c r="I109" s="12">
        <v>9.9699999999999997E-2</v>
      </c>
      <c r="J109" s="12">
        <v>1.0960000000000001</v>
      </c>
      <c r="K109" s="41" t="s">
        <v>732</v>
      </c>
      <c r="L109" s="9" t="str">
        <f t="shared" si="14"/>
        <v>Yes</v>
      </c>
    </row>
    <row r="110" spans="1:12" ht="25" x14ac:dyDescent="0.25">
      <c r="A110" s="42" t="s">
        <v>1458</v>
      </c>
      <c r="B110" s="33" t="s">
        <v>217</v>
      </c>
      <c r="C110" s="43">
        <v>2152.3399801</v>
      </c>
      <c r="D110" s="11" t="str">
        <f t="shared" si="11"/>
        <v>N/A</v>
      </c>
      <c r="E110" s="43">
        <v>1685.0637449999999</v>
      </c>
      <c r="F110" s="11" t="str">
        <f t="shared" si="12"/>
        <v>N/A</v>
      </c>
      <c r="G110" s="43">
        <v>1673.1014778000001</v>
      </c>
      <c r="H110" s="11" t="str">
        <f t="shared" si="13"/>
        <v>N/A</v>
      </c>
      <c r="I110" s="12">
        <v>-21.7</v>
      </c>
      <c r="J110" s="12">
        <v>-0.71</v>
      </c>
      <c r="K110" s="41" t="s">
        <v>732</v>
      </c>
      <c r="L110" s="9" t="str">
        <f t="shared" si="14"/>
        <v>Yes</v>
      </c>
    </row>
    <row r="111" spans="1:12" x14ac:dyDescent="0.25">
      <c r="A111" s="42" t="s">
        <v>635</v>
      </c>
      <c r="B111" s="33" t="s">
        <v>217</v>
      </c>
      <c r="C111" s="43">
        <v>11087900</v>
      </c>
      <c r="D111" s="11" t="str">
        <f t="shared" si="11"/>
        <v>N/A</v>
      </c>
      <c r="E111" s="43">
        <v>14200035</v>
      </c>
      <c r="F111" s="11" t="str">
        <f t="shared" si="12"/>
        <v>N/A</v>
      </c>
      <c r="G111" s="43">
        <v>14584732</v>
      </c>
      <c r="H111" s="11" t="str">
        <f t="shared" si="13"/>
        <v>N/A</v>
      </c>
      <c r="I111" s="12">
        <v>28.07</v>
      </c>
      <c r="J111" s="12">
        <v>2.7090000000000001</v>
      </c>
      <c r="K111" s="41" t="s">
        <v>732</v>
      </c>
      <c r="L111" s="9" t="str">
        <f t="shared" si="14"/>
        <v>Yes</v>
      </c>
    </row>
    <row r="112" spans="1:12" x14ac:dyDescent="0.25">
      <c r="A112" s="42" t="s">
        <v>636</v>
      </c>
      <c r="B112" s="33" t="s">
        <v>217</v>
      </c>
      <c r="C112" s="34">
        <v>1372</v>
      </c>
      <c r="D112" s="11" t="str">
        <f t="shared" si="11"/>
        <v>N/A</v>
      </c>
      <c r="E112" s="34">
        <v>1514</v>
      </c>
      <c r="F112" s="11" t="str">
        <f t="shared" si="12"/>
        <v>N/A</v>
      </c>
      <c r="G112" s="34">
        <v>1550</v>
      </c>
      <c r="H112" s="11" t="str">
        <f t="shared" si="13"/>
        <v>N/A</v>
      </c>
      <c r="I112" s="12">
        <v>10.35</v>
      </c>
      <c r="J112" s="12">
        <v>2.3780000000000001</v>
      </c>
      <c r="K112" s="41" t="s">
        <v>732</v>
      </c>
      <c r="L112" s="9" t="str">
        <f t="shared" si="14"/>
        <v>Yes</v>
      </c>
    </row>
    <row r="113" spans="1:12" x14ac:dyDescent="0.25">
      <c r="A113" s="42" t="s">
        <v>1459</v>
      </c>
      <c r="B113" s="33" t="s">
        <v>217</v>
      </c>
      <c r="C113" s="43">
        <v>8081.5597668</v>
      </c>
      <c r="D113" s="11" t="str">
        <f t="shared" si="11"/>
        <v>N/A</v>
      </c>
      <c r="E113" s="43">
        <v>9379.1512550000007</v>
      </c>
      <c r="F113" s="11" t="str">
        <f t="shared" si="12"/>
        <v>N/A</v>
      </c>
      <c r="G113" s="43">
        <v>9409.5045160999998</v>
      </c>
      <c r="H113" s="11" t="str">
        <f t="shared" si="13"/>
        <v>N/A</v>
      </c>
      <c r="I113" s="12">
        <v>16.059999999999999</v>
      </c>
      <c r="J113" s="12">
        <v>0.3236</v>
      </c>
      <c r="K113" s="41" t="s">
        <v>732</v>
      </c>
      <c r="L113" s="9" t="str">
        <f t="shared" si="14"/>
        <v>Yes</v>
      </c>
    </row>
    <row r="114" spans="1:12" ht="25" x14ac:dyDescent="0.25">
      <c r="A114" s="42" t="s">
        <v>637</v>
      </c>
      <c r="B114" s="33" t="s">
        <v>217</v>
      </c>
      <c r="C114" s="43">
        <v>48172</v>
      </c>
      <c r="D114" s="11" t="str">
        <f t="shared" si="11"/>
        <v>N/A</v>
      </c>
      <c r="E114" s="43">
        <v>60122</v>
      </c>
      <c r="F114" s="11" t="str">
        <f t="shared" si="12"/>
        <v>N/A</v>
      </c>
      <c r="G114" s="43">
        <v>52828</v>
      </c>
      <c r="H114" s="11" t="str">
        <f t="shared" si="13"/>
        <v>N/A</v>
      </c>
      <c r="I114" s="12">
        <v>24.81</v>
      </c>
      <c r="J114" s="12">
        <v>-12.1</v>
      </c>
      <c r="K114" s="41" t="s">
        <v>732</v>
      </c>
      <c r="L114" s="9" t="str">
        <f>IF(J114="Div by 0", "N/A", IF(OR(J114="N/A",K114="N/A"),"N/A", IF(J114&gt;VALUE(MID(K114,1,2)), "No", IF(J114&lt;-1*VALUE(MID(K114,1,2)), "No", "Yes"))))</f>
        <v>Yes</v>
      </c>
    </row>
    <row r="115" spans="1:12" x14ac:dyDescent="0.25">
      <c r="A115" s="42" t="s">
        <v>638</v>
      </c>
      <c r="B115" s="33" t="s">
        <v>217</v>
      </c>
      <c r="C115" s="34">
        <v>189</v>
      </c>
      <c r="D115" s="11" t="str">
        <f t="shared" si="11"/>
        <v>N/A</v>
      </c>
      <c r="E115" s="34">
        <v>192</v>
      </c>
      <c r="F115" s="11" t="str">
        <f t="shared" si="12"/>
        <v>N/A</v>
      </c>
      <c r="G115" s="34">
        <v>199</v>
      </c>
      <c r="H115" s="11" t="str">
        <f t="shared" si="13"/>
        <v>N/A</v>
      </c>
      <c r="I115" s="12">
        <v>1.587</v>
      </c>
      <c r="J115" s="12">
        <v>3.6459999999999999</v>
      </c>
      <c r="K115" s="41" t="s">
        <v>732</v>
      </c>
      <c r="L115" s="9" t="str">
        <f t="shared" ref="L115:L119" si="15">IF(J115="Div by 0", "N/A", IF(OR(J115="N/A",K115="N/A"),"N/A", IF(J115&gt;VALUE(MID(K115,1,2)), "No", IF(J115&lt;-1*VALUE(MID(K115,1,2)), "No", "Yes"))))</f>
        <v>Yes</v>
      </c>
    </row>
    <row r="116" spans="1:12" ht="25" x14ac:dyDescent="0.25">
      <c r="A116" s="42" t="s">
        <v>1460</v>
      </c>
      <c r="B116" s="33" t="s">
        <v>217</v>
      </c>
      <c r="C116" s="43">
        <v>254.87830688</v>
      </c>
      <c r="D116" s="11" t="str">
        <f t="shared" si="11"/>
        <v>N/A</v>
      </c>
      <c r="E116" s="43">
        <v>313.13541666999998</v>
      </c>
      <c r="F116" s="11" t="str">
        <f t="shared" si="12"/>
        <v>N/A</v>
      </c>
      <c r="G116" s="43">
        <v>265.46733668000002</v>
      </c>
      <c r="H116" s="11" t="str">
        <f t="shared" si="13"/>
        <v>N/A</v>
      </c>
      <c r="I116" s="12">
        <v>22.86</v>
      </c>
      <c r="J116" s="12">
        <v>-15.2</v>
      </c>
      <c r="K116" s="41" t="s">
        <v>732</v>
      </c>
      <c r="L116" s="9" t="str">
        <f t="shared" si="15"/>
        <v>Yes</v>
      </c>
    </row>
    <row r="117" spans="1:12" ht="25" x14ac:dyDescent="0.25">
      <c r="A117" s="42" t="s">
        <v>639</v>
      </c>
      <c r="B117" s="33" t="s">
        <v>217</v>
      </c>
      <c r="C117" s="43">
        <v>312563</v>
      </c>
      <c r="D117" s="11" t="str">
        <f t="shared" si="11"/>
        <v>N/A</v>
      </c>
      <c r="E117" s="43">
        <v>257602</v>
      </c>
      <c r="F117" s="11" t="str">
        <f t="shared" si="12"/>
        <v>N/A</v>
      </c>
      <c r="G117" s="43">
        <v>188131</v>
      </c>
      <c r="H117" s="11" t="str">
        <f t="shared" si="13"/>
        <v>N/A</v>
      </c>
      <c r="I117" s="12">
        <v>-17.600000000000001</v>
      </c>
      <c r="J117" s="12">
        <v>-27</v>
      </c>
      <c r="K117" s="41" t="s">
        <v>732</v>
      </c>
      <c r="L117" s="9" t="str">
        <f t="shared" si="15"/>
        <v>Yes</v>
      </c>
    </row>
    <row r="118" spans="1:12" x14ac:dyDescent="0.25">
      <c r="A118" s="42" t="s">
        <v>640</v>
      </c>
      <c r="B118" s="33" t="s">
        <v>217</v>
      </c>
      <c r="C118" s="34">
        <v>83</v>
      </c>
      <c r="D118" s="11" t="str">
        <f t="shared" si="11"/>
        <v>N/A</v>
      </c>
      <c r="E118" s="34">
        <v>87</v>
      </c>
      <c r="F118" s="11" t="str">
        <f t="shared" si="12"/>
        <v>N/A</v>
      </c>
      <c r="G118" s="34">
        <v>65</v>
      </c>
      <c r="H118" s="11" t="str">
        <f t="shared" si="13"/>
        <v>N/A</v>
      </c>
      <c r="I118" s="12">
        <v>4.819</v>
      </c>
      <c r="J118" s="12">
        <v>-25.3</v>
      </c>
      <c r="K118" s="41" t="s">
        <v>732</v>
      </c>
      <c r="L118" s="9" t="str">
        <f t="shared" si="15"/>
        <v>Yes</v>
      </c>
    </row>
    <row r="119" spans="1:12" ht="25" x14ac:dyDescent="0.25">
      <c r="A119" s="42" t="s">
        <v>1461</v>
      </c>
      <c r="B119" s="33" t="s">
        <v>217</v>
      </c>
      <c r="C119" s="43">
        <v>3765.8192770999999</v>
      </c>
      <c r="D119" s="11" t="str">
        <f t="shared" si="11"/>
        <v>N/A</v>
      </c>
      <c r="E119" s="43">
        <v>2960.9425286999999</v>
      </c>
      <c r="F119" s="11" t="str">
        <f t="shared" si="12"/>
        <v>N/A</v>
      </c>
      <c r="G119" s="43">
        <v>2894.3230769000002</v>
      </c>
      <c r="H119" s="11" t="str">
        <f t="shared" si="13"/>
        <v>N/A</v>
      </c>
      <c r="I119" s="12">
        <v>-21.4</v>
      </c>
      <c r="J119" s="12">
        <v>-2.25</v>
      </c>
      <c r="K119" s="41" t="s">
        <v>732</v>
      </c>
      <c r="L119" s="9" t="str">
        <f t="shared" si="15"/>
        <v>Yes</v>
      </c>
    </row>
    <row r="120" spans="1:12" ht="25" x14ac:dyDescent="0.25">
      <c r="A120" s="42" t="s">
        <v>641</v>
      </c>
      <c r="B120" s="33" t="s">
        <v>217</v>
      </c>
      <c r="C120" s="43">
        <v>17993685</v>
      </c>
      <c r="D120" s="11" t="str">
        <f t="shared" si="11"/>
        <v>N/A</v>
      </c>
      <c r="E120" s="43">
        <v>17922595</v>
      </c>
      <c r="F120" s="11" t="str">
        <f t="shared" si="12"/>
        <v>N/A</v>
      </c>
      <c r="G120" s="43">
        <v>16676623</v>
      </c>
      <c r="H120" s="11" t="str">
        <f t="shared" si="13"/>
        <v>N/A</v>
      </c>
      <c r="I120" s="12">
        <v>-0.39500000000000002</v>
      </c>
      <c r="J120" s="12">
        <v>-6.95</v>
      </c>
      <c r="K120" s="41" t="s">
        <v>732</v>
      </c>
      <c r="L120" s="9" t="str">
        <f t="shared" ref="L120:L131" si="16">IF(J120="Div by 0", "N/A", IF(K120="N/A","N/A", IF(J120&gt;VALUE(MID(K120,1,2)), "No", IF(J120&lt;-1*VALUE(MID(K120,1,2)), "No", "Yes"))))</f>
        <v>Yes</v>
      </c>
    </row>
    <row r="121" spans="1:12" x14ac:dyDescent="0.25">
      <c r="A121" s="42" t="s">
        <v>642</v>
      </c>
      <c r="B121" s="33" t="s">
        <v>217</v>
      </c>
      <c r="C121" s="34">
        <v>22797</v>
      </c>
      <c r="D121" s="11" t="str">
        <f t="shared" si="11"/>
        <v>N/A</v>
      </c>
      <c r="E121" s="34">
        <v>22444</v>
      </c>
      <c r="F121" s="11" t="str">
        <f t="shared" si="12"/>
        <v>N/A</v>
      </c>
      <c r="G121" s="34">
        <v>20742</v>
      </c>
      <c r="H121" s="11" t="str">
        <f t="shared" si="13"/>
        <v>N/A</v>
      </c>
      <c r="I121" s="12">
        <v>-1.55</v>
      </c>
      <c r="J121" s="12">
        <v>-7.58</v>
      </c>
      <c r="K121" s="41" t="s">
        <v>732</v>
      </c>
      <c r="L121" s="9" t="str">
        <f t="shared" si="16"/>
        <v>Yes</v>
      </c>
    </row>
    <row r="122" spans="1:12" ht="25" x14ac:dyDescent="0.25">
      <c r="A122" s="42" t="s">
        <v>1462</v>
      </c>
      <c r="B122" s="33" t="s">
        <v>217</v>
      </c>
      <c r="C122" s="43">
        <v>789.30056586000001</v>
      </c>
      <c r="D122" s="11" t="str">
        <f t="shared" si="11"/>
        <v>N/A</v>
      </c>
      <c r="E122" s="43">
        <v>798.54727320999996</v>
      </c>
      <c r="F122" s="11" t="str">
        <f t="shared" si="12"/>
        <v>N/A</v>
      </c>
      <c r="G122" s="43">
        <v>804.00265162000005</v>
      </c>
      <c r="H122" s="11" t="str">
        <f t="shared" si="13"/>
        <v>N/A</v>
      </c>
      <c r="I122" s="12">
        <v>1.1719999999999999</v>
      </c>
      <c r="J122" s="12">
        <v>0.68320000000000003</v>
      </c>
      <c r="K122" s="41" t="s">
        <v>732</v>
      </c>
      <c r="L122" s="9" t="str">
        <f t="shared" si="16"/>
        <v>Yes</v>
      </c>
    </row>
    <row r="123" spans="1:12" ht="25" x14ac:dyDescent="0.25">
      <c r="A123" s="42" t="s">
        <v>643</v>
      </c>
      <c r="B123" s="33" t="s">
        <v>217</v>
      </c>
      <c r="C123" s="43">
        <v>57599076</v>
      </c>
      <c r="D123" s="11" t="str">
        <f t="shared" ref="D123:D131" si="17">IF($B123="N/A","N/A",IF(C123&gt;10,"No",IF(C123&lt;-10,"No","Yes")))</f>
        <v>N/A</v>
      </c>
      <c r="E123" s="43">
        <v>62751685</v>
      </c>
      <c r="F123" s="11" t="str">
        <f t="shared" ref="F123:F131" si="18">IF($B123="N/A","N/A",IF(E123&gt;10,"No",IF(E123&lt;-10,"No","Yes")))</f>
        <v>N/A</v>
      </c>
      <c r="G123" s="43">
        <v>68626665</v>
      </c>
      <c r="H123" s="11" t="str">
        <f t="shared" ref="H123:H131" si="19">IF($B123="N/A","N/A",IF(G123&gt;10,"No",IF(G123&lt;-10,"No","Yes")))</f>
        <v>N/A</v>
      </c>
      <c r="I123" s="12">
        <v>8.9459999999999997</v>
      </c>
      <c r="J123" s="12">
        <v>9.3620000000000001</v>
      </c>
      <c r="K123" s="41" t="s">
        <v>732</v>
      </c>
      <c r="L123" s="9" t="str">
        <f t="shared" si="16"/>
        <v>Yes</v>
      </c>
    </row>
    <row r="124" spans="1:12" x14ac:dyDescent="0.25">
      <c r="A124" s="42" t="s">
        <v>644</v>
      </c>
      <c r="B124" s="33" t="s">
        <v>217</v>
      </c>
      <c r="C124" s="34">
        <v>1816</v>
      </c>
      <c r="D124" s="11" t="str">
        <f t="shared" si="17"/>
        <v>N/A</v>
      </c>
      <c r="E124" s="34">
        <v>1966</v>
      </c>
      <c r="F124" s="11" t="str">
        <f t="shared" si="18"/>
        <v>N/A</v>
      </c>
      <c r="G124" s="34">
        <v>2065</v>
      </c>
      <c r="H124" s="11" t="str">
        <f t="shared" si="19"/>
        <v>N/A</v>
      </c>
      <c r="I124" s="12">
        <v>8.26</v>
      </c>
      <c r="J124" s="12">
        <v>5.0359999999999996</v>
      </c>
      <c r="K124" s="41" t="s">
        <v>732</v>
      </c>
      <c r="L124" s="9" t="str">
        <f t="shared" si="16"/>
        <v>Yes</v>
      </c>
    </row>
    <row r="125" spans="1:12" ht="25" x14ac:dyDescent="0.25">
      <c r="A125" s="42" t="s">
        <v>1463</v>
      </c>
      <c r="B125" s="33" t="s">
        <v>217</v>
      </c>
      <c r="C125" s="43">
        <v>31717.552863000001</v>
      </c>
      <c r="D125" s="11" t="str">
        <f t="shared" si="17"/>
        <v>N/A</v>
      </c>
      <c r="E125" s="43">
        <v>31918.456256000001</v>
      </c>
      <c r="F125" s="11" t="str">
        <f t="shared" si="18"/>
        <v>N/A</v>
      </c>
      <c r="G125" s="43">
        <v>33233.251816000004</v>
      </c>
      <c r="H125" s="11" t="str">
        <f t="shared" si="19"/>
        <v>N/A</v>
      </c>
      <c r="I125" s="12">
        <v>0.63339999999999996</v>
      </c>
      <c r="J125" s="12">
        <v>4.1189999999999998</v>
      </c>
      <c r="K125" s="41" t="s">
        <v>732</v>
      </c>
      <c r="L125" s="9" t="str">
        <f t="shared" si="16"/>
        <v>Yes</v>
      </c>
    </row>
    <row r="126" spans="1:12" ht="25" x14ac:dyDescent="0.25">
      <c r="A126" s="42" t="s">
        <v>645</v>
      </c>
      <c r="B126" s="33" t="s">
        <v>217</v>
      </c>
      <c r="C126" s="43">
        <v>17908868</v>
      </c>
      <c r="D126" s="11" t="str">
        <f t="shared" si="17"/>
        <v>N/A</v>
      </c>
      <c r="E126" s="43">
        <v>18845246</v>
      </c>
      <c r="F126" s="11" t="str">
        <f t="shared" si="18"/>
        <v>N/A</v>
      </c>
      <c r="G126" s="43">
        <v>18557009</v>
      </c>
      <c r="H126" s="11" t="str">
        <f t="shared" si="19"/>
        <v>N/A</v>
      </c>
      <c r="I126" s="12">
        <v>5.2290000000000001</v>
      </c>
      <c r="J126" s="12">
        <v>-1.53</v>
      </c>
      <c r="K126" s="41" t="s">
        <v>732</v>
      </c>
      <c r="L126" s="9" t="str">
        <f t="shared" si="16"/>
        <v>Yes</v>
      </c>
    </row>
    <row r="127" spans="1:12" x14ac:dyDescent="0.25">
      <c r="A127" s="42" t="s">
        <v>646</v>
      </c>
      <c r="B127" s="33" t="s">
        <v>217</v>
      </c>
      <c r="C127" s="34">
        <v>12555</v>
      </c>
      <c r="D127" s="11" t="str">
        <f t="shared" si="17"/>
        <v>N/A</v>
      </c>
      <c r="E127" s="34">
        <v>12525</v>
      </c>
      <c r="F127" s="11" t="str">
        <f t="shared" si="18"/>
        <v>N/A</v>
      </c>
      <c r="G127" s="34">
        <v>9943</v>
      </c>
      <c r="H127" s="11" t="str">
        <f t="shared" si="19"/>
        <v>N/A</v>
      </c>
      <c r="I127" s="12">
        <v>-0.23899999999999999</v>
      </c>
      <c r="J127" s="12">
        <v>-20.6</v>
      </c>
      <c r="K127" s="41" t="s">
        <v>732</v>
      </c>
      <c r="L127" s="9" t="str">
        <f t="shared" si="16"/>
        <v>Yes</v>
      </c>
    </row>
    <row r="128" spans="1:12" ht="25" x14ac:dyDescent="0.25">
      <c r="A128" s="42" t="s">
        <v>1464</v>
      </c>
      <c r="B128" s="33" t="s">
        <v>217</v>
      </c>
      <c r="C128" s="43">
        <v>1426.4331342</v>
      </c>
      <c r="D128" s="11" t="str">
        <f t="shared" si="17"/>
        <v>N/A</v>
      </c>
      <c r="E128" s="43">
        <v>1504.6104591000001</v>
      </c>
      <c r="F128" s="11" t="str">
        <f t="shared" si="18"/>
        <v>N/A</v>
      </c>
      <c r="G128" s="43">
        <v>1866.3390325</v>
      </c>
      <c r="H128" s="11" t="str">
        <f t="shared" si="19"/>
        <v>N/A</v>
      </c>
      <c r="I128" s="12">
        <v>5.4809999999999999</v>
      </c>
      <c r="J128" s="12">
        <v>24.04</v>
      </c>
      <c r="K128" s="41" t="s">
        <v>732</v>
      </c>
      <c r="L128" s="9" t="str">
        <f t="shared" si="16"/>
        <v>Yes</v>
      </c>
    </row>
    <row r="129" spans="1:12" ht="25" x14ac:dyDescent="0.25">
      <c r="A129" s="42" t="s">
        <v>647</v>
      </c>
      <c r="B129" s="33" t="s">
        <v>217</v>
      </c>
      <c r="C129" s="43">
        <v>26148192</v>
      </c>
      <c r="D129" s="11" t="str">
        <f t="shared" si="17"/>
        <v>N/A</v>
      </c>
      <c r="E129" s="43">
        <v>28748229</v>
      </c>
      <c r="F129" s="11" t="str">
        <f t="shared" si="18"/>
        <v>N/A</v>
      </c>
      <c r="G129" s="43">
        <v>30871938</v>
      </c>
      <c r="H129" s="11" t="str">
        <f t="shared" si="19"/>
        <v>N/A</v>
      </c>
      <c r="I129" s="12">
        <v>9.9429999999999996</v>
      </c>
      <c r="J129" s="12">
        <v>7.3869999999999996</v>
      </c>
      <c r="K129" s="41" t="s">
        <v>732</v>
      </c>
      <c r="L129" s="9" t="str">
        <f t="shared" si="16"/>
        <v>Yes</v>
      </c>
    </row>
    <row r="130" spans="1:12" x14ac:dyDescent="0.25">
      <c r="A130" s="42" t="s">
        <v>648</v>
      </c>
      <c r="B130" s="33" t="s">
        <v>217</v>
      </c>
      <c r="C130" s="34">
        <v>2295</v>
      </c>
      <c r="D130" s="11" t="str">
        <f t="shared" si="17"/>
        <v>N/A</v>
      </c>
      <c r="E130" s="34">
        <v>2395</v>
      </c>
      <c r="F130" s="11" t="str">
        <f t="shared" si="18"/>
        <v>N/A</v>
      </c>
      <c r="G130" s="34">
        <v>2413</v>
      </c>
      <c r="H130" s="11" t="str">
        <f t="shared" si="19"/>
        <v>N/A</v>
      </c>
      <c r="I130" s="12">
        <v>4.3570000000000002</v>
      </c>
      <c r="J130" s="12">
        <v>0.75160000000000005</v>
      </c>
      <c r="K130" s="41" t="s">
        <v>732</v>
      </c>
      <c r="L130" s="9" t="str">
        <f t="shared" si="16"/>
        <v>Yes</v>
      </c>
    </row>
    <row r="131" spans="1:12" ht="25" x14ac:dyDescent="0.25">
      <c r="A131" s="42" t="s">
        <v>1465</v>
      </c>
      <c r="B131" s="33" t="s">
        <v>217</v>
      </c>
      <c r="C131" s="43">
        <v>11393.547712</v>
      </c>
      <c r="D131" s="11" t="str">
        <f t="shared" si="17"/>
        <v>N/A</v>
      </c>
      <c r="E131" s="43">
        <v>12003.435907999999</v>
      </c>
      <c r="F131" s="11" t="str">
        <f t="shared" si="18"/>
        <v>N/A</v>
      </c>
      <c r="G131" s="43">
        <v>12794.006631</v>
      </c>
      <c r="H131" s="11" t="str">
        <f t="shared" si="19"/>
        <v>N/A</v>
      </c>
      <c r="I131" s="12">
        <v>5.3529999999999998</v>
      </c>
      <c r="J131" s="12">
        <v>6.5860000000000003</v>
      </c>
      <c r="K131" s="41" t="s">
        <v>732</v>
      </c>
      <c r="L131" s="9" t="str">
        <f t="shared" si="16"/>
        <v>Yes</v>
      </c>
    </row>
    <row r="132" spans="1:12" x14ac:dyDescent="0.25">
      <c r="A132" s="42" t="s">
        <v>1466</v>
      </c>
      <c r="B132" s="33" t="s">
        <v>217</v>
      </c>
      <c r="C132" s="43">
        <v>446.48307820000002</v>
      </c>
      <c r="D132" s="11" t="str">
        <f t="shared" ref="D132:D143" si="20">IF($B132="N/A","N/A",IF(C132&gt;10,"No",IF(C132&lt;-10,"No","Yes")))</f>
        <v>N/A</v>
      </c>
      <c r="E132" s="43">
        <v>425.87253837999998</v>
      </c>
      <c r="F132" s="11" t="str">
        <f t="shared" ref="F132:F143" si="21">IF($B132="N/A","N/A",IF(E132&gt;10,"No",IF(E132&lt;-10,"No","Yes")))</f>
        <v>N/A</v>
      </c>
      <c r="G132" s="43">
        <v>449.51644535999998</v>
      </c>
      <c r="H132" s="11" t="str">
        <f t="shared" ref="H132:H143" si="22">IF($B132="N/A","N/A",IF(G132&gt;10,"No",IF(G132&lt;-10,"No","Yes")))</f>
        <v>N/A</v>
      </c>
      <c r="I132" s="12">
        <v>-4.62</v>
      </c>
      <c r="J132" s="12">
        <v>5.5519999999999996</v>
      </c>
      <c r="K132" s="41" t="s">
        <v>732</v>
      </c>
      <c r="L132" s="9" t="str">
        <f t="shared" ref="L132:L143" si="23">IF(J132="Div by 0", "N/A", IF(K132="N/A","N/A", IF(J132&gt;VALUE(MID(K132,1,2)), "No", IF(J132&lt;-1*VALUE(MID(K132,1,2)), "No", "Yes"))))</f>
        <v>Yes</v>
      </c>
    </row>
    <row r="133" spans="1:12" x14ac:dyDescent="0.25">
      <c r="A133" s="42" t="s">
        <v>1467</v>
      </c>
      <c r="B133" s="33" t="s">
        <v>217</v>
      </c>
      <c r="C133" s="43">
        <v>328.81640780999999</v>
      </c>
      <c r="D133" s="11" t="str">
        <f t="shared" si="20"/>
        <v>N/A</v>
      </c>
      <c r="E133" s="43">
        <v>336.03306533</v>
      </c>
      <c r="F133" s="11" t="str">
        <f t="shared" si="21"/>
        <v>N/A</v>
      </c>
      <c r="G133" s="43">
        <v>346.91274933</v>
      </c>
      <c r="H133" s="11" t="str">
        <f t="shared" si="22"/>
        <v>N/A</v>
      </c>
      <c r="I133" s="12">
        <v>2.1949999999999998</v>
      </c>
      <c r="J133" s="12">
        <v>3.238</v>
      </c>
      <c r="K133" s="41" t="s">
        <v>732</v>
      </c>
      <c r="L133" s="9" t="str">
        <f t="shared" si="23"/>
        <v>Yes</v>
      </c>
    </row>
    <row r="134" spans="1:12" x14ac:dyDescent="0.25">
      <c r="A134" s="42" t="s">
        <v>1468</v>
      </c>
      <c r="B134" s="33" t="s">
        <v>217</v>
      </c>
      <c r="C134" s="43">
        <v>562.45075153000005</v>
      </c>
      <c r="D134" s="11" t="str">
        <f t="shared" si="20"/>
        <v>N/A</v>
      </c>
      <c r="E134" s="43">
        <v>513.47421795000002</v>
      </c>
      <c r="F134" s="11" t="str">
        <f t="shared" si="21"/>
        <v>N/A</v>
      </c>
      <c r="G134" s="43">
        <v>527.87755401000004</v>
      </c>
      <c r="H134" s="11" t="str">
        <f t="shared" si="22"/>
        <v>N/A</v>
      </c>
      <c r="I134" s="12">
        <v>-8.7100000000000009</v>
      </c>
      <c r="J134" s="12">
        <v>2.8050000000000002</v>
      </c>
      <c r="K134" s="41" t="s">
        <v>732</v>
      </c>
      <c r="L134" s="9" t="str">
        <f t="shared" si="23"/>
        <v>Yes</v>
      </c>
    </row>
    <row r="135" spans="1:12" x14ac:dyDescent="0.25">
      <c r="A135" s="42" t="s">
        <v>1469</v>
      </c>
      <c r="B135" s="33" t="s">
        <v>217</v>
      </c>
      <c r="C135" s="43">
        <v>8252.6619805999999</v>
      </c>
      <c r="D135" s="11" t="str">
        <f t="shared" si="20"/>
        <v>N/A</v>
      </c>
      <c r="E135" s="43">
        <v>7995.8257094000001</v>
      </c>
      <c r="F135" s="11" t="str">
        <f t="shared" si="21"/>
        <v>N/A</v>
      </c>
      <c r="G135" s="43">
        <v>7260.0773368999999</v>
      </c>
      <c r="H135" s="11" t="str">
        <f t="shared" si="22"/>
        <v>N/A</v>
      </c>
      <c r="I135" s="12">
        <v>-3.11</v>
      </c>
      <c r="J135" s="12">
        <v>-9.1999999999999993</v>
      </c>
      <c r="K135" s="41" t="s">
        <v>732</v>
      </c>
      <c r="L135" s="9" t="str">
        <f t="shared" si="23"/>
        <v>Yes</v>
      </c>
    </row>
    <row r="136" spans="1:12" x14ac:dyDescent="0.25">
      <c r="A136" s="42" t="s">
        <v>1470</v>
      </c>
      <c r="B136" s="33" t="s">
        <v>217</v>
      </c>
      <c r="C136" s="43">
        <v>11337.470729000001</v>
      </c>
      <c r="D136" s="11" t="str">
        <f t="shared" si="20"/>
        <v>N/A</v>
      </c>
      <c r="E136" s="43">
        <v>11454.604773999999</v>
      </c>
      <c r="F136" s="11" t="str">
        <f t="shared" si="21"/>
        <v>N/A</v>
      </c>
      <c r="G136" s="43">
        <v>12643.349703</v>
      </c>
      <c r="H136" s="11" t="str">
        <f t="shared" si="22"/>
        <v>N/A</v>
      </c>
      <c r="I136" s="12">
        <v>1.0329999999999999</v>
      </c>
      <c r="J136" s="12">
        <v>10.38</v>
      </c>
      <c r="K136" s="41" t="s">
        <v>732</v>
      </c>
      <c r="L136" s="9" t="str">
        <f t="shared" si="23"/>
        <v>Yes</v>
      </c>
    </row>
    <row r="137" spans="1:12" x14ac:dyDescent="0.25">
      <c r="A137" s="42" t="s">
        <v>1471</v>
      </c>
      <c r="B137" s="33" t="s">
        <v>217</v>
      </c>
      <c r="C137" s="43">
        <v>4909.8347188999996</v>
      </c>
      <c r="D137" s="11" t="str">
        <f t="shared" si="20"/>
        <v>N/A</v>
      </c>
      <c r="E137" s="43">
        <v>4363.9813274999997</v>
      </c>
      <c r="F137" s="11" t="str">
        <f t="shared" si="21"/>
        <v>N/A</v>
      </c>
      <c r="G137" s="43">
        <v>2793.3866458000002</v>
      </c>
      <c r="H137" s="11" t="str">
        <f t="shared" si="22"/>
        <v>N/A</v>
      </c>
      <c r="I137" s="12">
        <v>-11.1</v>
      </c>
      <c r="J137" s="12">
        <v>-36</v>
      </c>
      <c r="K137" s="41" t="s">
        <v>732</v>
      </c>
      <c r="L137" s="9" t="str">
        <f t="shared" si="23"/>
        <v>No</v>
      </c>
    </row>
    <row r="138" spans="1:12" x14ac:dyDescent="0.25">
      <c r="A138" s="42" t="s">
        <v>1472</v>
      </c>
      <c r="B138" s="33" t="s">
        <v>217</v>
      </c>
      <c r="C138" s="43">
        <v>200.06661980999999</v>
      </c>
      <c r="D138" s="11" t="str">
        <f t="shared" si="20"/>
        <v>N/A</v>
      </c>
      <c r="E138" s="43">
        <v>169.60112679</v>
      </c>
      <c r="F138" s="11" t="str">
        <f t="shared" si="21"/>
        <v>N/A</v>
      </c>
      <c r="G138" s="43">
        <v>148.94858339000001</v>
      </c>
      <c r="H138" s="11" t="str">
        <f t="shared" si="22"/>
        <v>N/A</v>
      </c>
      <c r="I138" s="12">
        <v>-15.2</v>
      </c>
      <c r="J138" s="12">
        <v>-12.2</v>
      </c>
      <c r="K138" s="41" t="s">
        <v>732</v>
      </c>
      <c r="L138" s="9" t="str">
        <f t="shared" si="23"/>
        <v>Yes</v>
      </c>
    </row>
    <row r="139" spans="1:12" x14ac:dyDescent="0.25">
      <c r="A139" s="42" t="s">
        <v>1473</v>
      </c>
      <c r="B139" s="33" t="s">
        <v>217</v>
      </c>
      <c r="C139" s="43">
        <v>115.16328156</v>
      </c>
      <c r="D139" s="11" t="str">
        <f t="shared" si="20"/>
        <v>N/A</v>
      </c>
      <c r="E139" s="43">
        <v>97.762261307000003</v>
      </c>
      <c r="F139" s="11" t="str">
        <f t="shared" si="21"/>
        <v>N/A</v>
      </c>
      <c r="G139" s="43">
        <v>89.533535517999994</v>
      </c>
      <c r="H139" s="11" t="str">
        <f t="shared" si="22"/>
        <v>N/A</v>
      </c>
      <c r="I139" s="12">
        <v>-15.1</v>
      </c>
      <c r="J139" s="12">
        <v>-8.42</v>
      </c>
      <c r="K139" s="41" t="s">
        <v>732</v>
      </c>
      <c r="L139" s="9" t="str">
        <f t="shared" si="23"/>
        <v>Yes</v>
      </c>
    </row>
    <row r="140" spans="1:12" x14ac:dyDescent="0.25">
      <c r="A140" s="42" t="s">
        <v>1474</v>
      </c>
      <c r="B140" s="33" t="s">
        <v>217</v>
      </c>
      <c r="C140" s="43">
        <v>269.96399272999997</v>
      </c>
      <c r="D140" s="11" t="str">
        <f t="shared" si="20"/>
        <v>N/A</v>
      </c>
      <c r="E140" s="43">
        <v>229.40639587999999</v>
      </c>
      <c r="F140" s="11" t="str">
        <f t="shared" si="21"/>
        <v>N/A</v>
      </c>
      <c r="G140" s="43">
        <v>193.43410890999999</v>
      </c>
      <c r="H140" s="11" t="str">
        <f t="shared" si="22"/>
        <v>N/A</v>
      </c>
      <c r="I140" s="12">
        <v>-15</v>
      </c>
      <c r="J140" s="12">
        <v>-15.7</v>
      </c>
      <c r="K140" s="41" t="s">
        <v>732</v>
      </c>
      <c r="L140" s="9" t="str">
        <f t="shared" si="23"/>
        <v>Yes</v>
      </c>
    </row>
    <row r="141" spans="1:12" x14ac:dyDescent="0.25">
      <c r="A141" s="42" t="s">
        <v>1475</v>
      </c>
      <c r="B141" s="33" t="s">
        <v>217</v>
      </c>
      <c r="C141" s="43">
        <v>6554.0355878</v>
      </c>
      <c r="D141" s="11" t="str">
        <f t="shared" si="20"/>
        <v>N/A</v>
      </c>
      <c r="E141" s="43">
        <v>7018.6059336999997</v>
      </c>
      <c r="F141" s="11" t="str">
        <f t="shared" si="21"/>
        <v>N/A</v>
      </c>
      <c r="G141" s="43">
        <v>7295.9349075999999</v>
      </c>
      <c r="H141" s="11" t="str">
        <f t="shared" si="22"/>
        <v>N/A</v>
      </c>
      <c r="I141" s="12">
        <v>7.0880000000000001</v>
      </c>
      <c r="J141" s="12">
        <v>3.9510000000000001</v>
      </c>
      <c r="K141" s="41" t="s">
        <v>732</v>
      </c>
      <c r="L141" s="9" t="str">
        <f t="shared" si="23"/>
        <v>Yes</v>
      </c>
    </row>
    <row r="142" spans="1:12" x14ac:dyDescent="0.25">
      <c r="A142" s="42" t="s">
        <v>1476</v>
      </c>
      <c r="B142" s="33" t="s">
        <v>217</v>
      </c>
      <c r="C142" s="43">
        <v>4225.6316705999998</v>
      </c>
      <c r="D142" s="11" t="str">
        <f t="shared" si="20"/>
        <v>N/A</v>
      </c>
      <c r="E142" s="43">
        <v>4574.3092462000004</v>
      </c>
      <c r="F142" s="11" t="str">
        <f t="shared" si="21"/>
        <v>N/A</v>
      </c>
      <c r="G142" s="43">
        <v>4801.3305143999996</v>
      </c>
      <c r="H142" s="11" t="str">
        <f t="shared" si="22"/>
        <v>N/A</v>
      </c>
      <c r="I142" s="12">
        <v>8.2509999999999994</v>
      </c>
      <c r="J142" s="12">
        <v>4.9630000000000001</v>
      </c>
      <c r="K142" s="41" t="s">
        <v>732</v>
      </c>
      <c r="L142" s="9" t="str">
        <f t="shared" si="23"/>
        <v>Yes</v>
      </c>
    </row>
    <row r="143" spans="1:12" x14ac:dyDescent="0.25">
      <c r="A143" s="42" t="s">
        <v>1477</v>
      </c>
      <c r="B143" s="33" t="s">
        <v>217</v>
      </c>
      <c r="C143" s="43">
        <v>9148.8715520999995</v>
      </c>
      <c r="D143" s="11" t="str">
        <f t="shared" si="20"/>
        <v>N/A</v>
      </c>
      <c r="E143" s="43">
        <v>9649.6832644999995</v>
      </c>
      <c r="F143" s="11" t="str">
        <f t="shared" si="21"/>
        <v>N/A</v>
      </c>
      <c r="G143" s="43">
        <v>9410.4264834999994</v>
      </c>
      <c r="H143" s="11" t="str">
        <f t="shared" si="22"/>
        <v>N/A</v>
      </c>
      <c r="I143" s="12">
        <v>5.4740000000000002</v>
      </c>
      <c r="J143" s="12">
        <v>-2.48</v>
      </c>
      <c r="K143" s="41" t="s">
        <v>732</v>
      </c>
      <c r="L143" s="9" t="str">
        <f t="shared" si="23"/>
        <v>Yes</v>
      </c>
    </row>
    <row r="144" spans="1:12" x14ac:dyDescent="0.25">
      <c r="A144" s="42" t="s">
        <v>89</v>
      </c>
      <c r="B144" s="33" t="s">
        <v>217</v>
      </c>
      <c r="C144" s="8">
        <v>21.014266374999998</v>
      </c>
      <c r="D144" s="11" t="str">
        <f t="shared" ref="D144:D161" si="24">IF($B144="N/A","N/A",IF(C144&gt;10,"No",IF(C144&lt;-10,"No","Yes")))</f>
        <v>N/A</v>
      </c>
      <c r="E144" s="8">
        <v>20.530314777000001</v>
      </c>
      <c r="F144" s="11" t="str">
        <f t="shared" ref="F144:F161" si="25">IF($B144="N/A","N/A",IF(E144&gt;10,"No",IF(E144&lt;-10,"No","Yes")))</f>
        <v>N/A</v>
      </c>
      <c r="G144" s="8">
        <v>19.829848134999999</v>
      </c>
      <c r="H144" s="11" t="str">
        <f t="shared" ref="H144:H161" si="26">IF($B144="N/A","N/A",IF(G144&gt;10,"No",IF(G144&lt;-10,"No","Yes")))</f>
        <v>N/A</v>
      </c>
      <c r="I144" s="12">
        <v>-2.2999999999999998</v>
      </c>
      <c r="J144" s="12">
        <v>-3.41</v>
      </c>
      <c r="K144" s="41" t="s">
        <v>732</v>
      </c>
      <c r="L144" s="9" t="str">
        <f t="shared" ref="L144:L161" si="27">IF(J144="Div by 0", "N/A", IF(K144="N/A","N/A", IF(J144&gt;VALUE(MID(K144,1,2)), "No", IF(J144&lt;-1*VALUE(MID(K144,1,2)), "No", "Yes"))))</f>
        <v>Yes</v>
      </c>
    </row>
    <row r="145" spans="1:12" x14ac:dyDescent="0.25">
      <c r="A145" s="42" t="s">
        <v>477</v>
      </c>
      <c r="B145" s="33" t="s">
        <v>217</v>
      </c>
      <c r="C145" s="8">
        <v>20.459976104999999</v>
      </c>
      <c r="D145" s="11" t="str">
        <f t="shared" si="24"/>
        <v>N/A</v>
      </c>
      <c r="E145" s="8">
        <v>19.824120603000001</v>
      </c>
      <c r="F145" s="11" t="str">
        <f t="shared" si="25"/>
        <v>N/A</v>
      </c>
      <c r="G145" s="8">
        <v>19.969672227</v>
      </c>
      <c r="H145" s="11" t="str">
        <f t="shared" si="26"/>
        <v>N/A</v>
      </c>
      <c r="I145" s="12">
        <v>-3.11</v>
      </c>
      <c r="J145" s="12">
        <v>0.73419999999999996</v>
      </c>
      <c r="K145" s="41" t="s">
        <v>732</v>
      </c>
      <c r="L145" s="9" t="str">
        <f t="shared" si="27"/>
        <v>Yes</v>
      </c>
    </row>
    <row r="146" spans="1:12" x14ac:dyDescent="0.25">
      <c r="A146" s="42" t="s">
        <v>478</v>
      </c>
      <c r="B146" s="33" t="s">
        <v>217</v>
      </c>
      <c r="C146" s="8">
        <v>21.659417497</v>
      </c>
      <c r="D146" s="11" t="str">
        <f t="shared" si="24"/>
        <v>N/A</v>
      </c>
      <c r="E146" s="8">
        <v>21.317808660000001</v>
      </c>
      <c r="F146" s="11" t="str">
        <f t="shared" si="25"/>
        <v>N/A</v>
      </c>
      <c r="G146" s="8">
        <v>19.708671423999998</v>
      </c>
      <c r="H146" s="11" t="str">
        <f t="shared" si="26"/>
        <v>N/A</v>
      </c>
      <c r="I146" s="12">
        <v>-1.58</v>
      </c>
      <c r="J146" s="12">
        <v>-7.55</v>
      </c>
      <c r="K146" s="41" t="s">
        <v>732</v>
      </c>
      <c r="L146" s="9" t="str">
        <f t="shared" si="27"/>
        <v>Yes</v>
      </c>
    </row>
    <row r="147" spans="1:12" x14ac:dyDescent="0.25">
      <c r="A147" s="42" t="s">
        <v>1478</v>
      </c>
      <c r="B147" s="33" t="s">
        <v>217</v>
      </c>
      <c r="C147" s="8">
        <v>26.78590024</v>
      </c>
      <c r="D147" s="11" t="str">
        <f t="shared" si="24"/>
        <v>N/A</v>
      </c>
      <c r="E147" s="8">
        <v>26.172016332999998</v>
      </c>
      <c r="F147" s="11" t="str">
        <f t="shared" si="25"/>
        <v>N/A</v>
      </c>
      <c r="G147" s="8">
        <v>25.337255837000001</v>
      </c>
      <c r="H147" s="11" t="str">
        <f t="shared" si="26"/>
        <v>N/A</v>
      </c>
      <c r="I147" s="12">
        <v>-2.29</v>
      </c>
      <c r="J147" s="12">
        <v>-3.19</v>
      </c>
      <c r="K147" s="41" t="s">
        <v>732</v>
      </c>
      <c r="L147" s="9" t="str">
        <f t="shared" si="27"/>
        <v>Yes</v>
      </c>
    </row>
    <row r="148" spans="1:12" x14ac:dyDescent="0.25">
      <c r="A148" s="42" t="s">
        <v>1479</v>
      </c>
      <c r="B148" s="33" t="s">
        <v>217</v>
      </c>
      <c r="C148" s="8">
        <v>42.692154520000003</v>
      </c>
      <c r="D148" s="11" t="str">
        <f t="shared" si="24"/>
        <v>N/A</v>
      </c>
      <c r="E148" s="8">
        <v>42.175879397000003</v>
      </c>
      <c r="F148" s="11" t="str">
        <f t="shared" si="25"/>
        <v>N/A</v>
      </c>
      <c r="G148" s="8">
        <v>46.967222675999999</v>
      </c>
      <c r="H148" s="11" t="str">
        <f t="shared" si="26"/>
        <v>N/A</v>
      </c>
      <c r="I148" s="12">
        <v>-1.21</v>
      </c>
      <c r="J148" s="12">
        <v>11.36</v>
      </c>
      <c r="K148" s="41" t="s">
        <v>732</v>
      </c>
      <c r="L148" s="9" t="str">
        <f t="shared" si="27"/>
        <v>Yes</v>
      </c>
    </row>
    <row r="149" spans="1:12" x14ac:dyDescent="0.25">
      <c r="A149" s="42" t="s">
        <v>1480</v>
      </c>
      <c r="B149" s="33" t="s">
        <v>217</v>
      </c>
      <c r="C149" s="8">
        <v>9.4147442603000009</v>
      </c>
      <c r="D149" s="11" t="str">
        <f t="shared" si="24"/>
        <v>N/A</v>
      </c>
      <c r="E149" s="8">
        <v>9.2826098620999993</v>
      </c>
      <c r="F149" s="11" t="str">
        <f t="shared" si="25"/>
        <v>N/A</v>
      </c>
      <c r="G149" s="8">
        <v>7.3663114674000001</v>
      </c>
      <c r="H149" s="11" t="str">
        <f t="shared" si="26"/>
        <v>N/A</v>
      </c>
      <c r="I149" s="12">
        <v>-1.4</v>
      </c>
      <c r="J149" s="12">
        <v>-20.6</v>
      </c>
      <c r="K149" s="41" t="s">
        <v>732</v>
      </c>
      <c r="L149" s="9" t="str">
        <f t="shared" si="27"/>
        <v>Yes</v>
      </c>
    </row>
    <row r="150" spans="1:12" x14ac:dyDescent="0.25">
      <c r="A150" s="42" t="s">
        <v>90</v>
      </c>
      <c r="B150" s="33" t="s">
        <v>217</v>
      </c>
      <c r="C150" s="8">
        <v>67.853795688999995</v>
      </c>
      <c r="D150" s="11" t="str">
        <f t="shared" si="24"/>
        <v>N/A</v>
      </c>
      <c r="E150" s="8">
        <v>66.043831084999994</v>
      </c>
      <c r="F150" s="11" t="str">
        <f t="shared" si="25"/>
        <v>N/A</v>
      </c>
      <c r="G150" s="8">
        <v>65.927221648</v>
      </c>
      <c r="H150" s="11" t="str">
        <f t="shared" si="26"/>
        <v>N/A</v>
      </c>
      <c r="I150" s="12">
        <v>-2.67</v>
      </c>
      <c r="J150" s="12">
        <v>-0.17699999999999999</v>
      </c>
      <c r="K150" s="41" t="s">
        <v>732</v>
      </c>
      <c r="L150" s="9" t="str">
        <f t="shared" si="27"/>
        <v>Yes</v>
      </c>
    </row>
    <row r="151" spans="1:12" x14ac:dyDescent="0.25">
      <c r="A151" s="42" t="s">
        <v>479</v>
      </c>
      <c r="B151" s="33" t="s">
        <v>217</v>
      </c>
      <c r="C151" s="8">
        <v>69.847670250999997</v>
      </c>
      <c r="D151" s="11" t="str">
        <f t="shared" si="24"/>
        <v>N/A</v>
      </c>
      <c r="E151" s="8">
        <v>68.321608040000001</v>
      </c>
      <c r="F151" s="11" t="str">
        <f t="shared" si="25"/>
        <v>N/A</v>
      </c>
      <c r="G151" s="8">
        <v>72.098448618000006</v>
      </c>
      <c r="H151" s="11" t="str">
        <f t="shared" si="26"/>
        <v>N/A</v>
      </c>
      <c r="I151" s="12">
        <v>-2.1800000000000002</v>
      </c>
      <c r="J151" s="12">
        <v>5.5279999999999996</v>
      </c>
      <c r="K151" s="41" t="s">
        <v>732</v>
      </c>
      <c r="L151" s="9" t="str">
        <f t="shared" si="27"/>
        <v>Yes</v>
      </c>
    </row>
    <row r="152" spans="1:12" x14ac:dyDescent="0.25">
      <c r="A152" s="42" t="s">
        <v>480</v>
      </c>
      <c r="B152" s="33" t="s">
        <v>217</v>
      </c>
      <c r="C152" s="8">
        <v>65.594890711999994</v>
      </c>
      <c r="D152" s="11" t="str">
        <f t="shared" si="24"/>
        <v>N/A</v>
      </c>
      <c r="E152" s="8">
        <v>63.556366367999999</v>
      </c>
      <c r="F152" s="11" t="str">
        <f t="shared" si="25"/>
        <v>N/A</v>
      </c>
      <c r="G152" s="8">
        <v>60.797731939000002</v>
      </c>
      <c r="H152" s="11" t="str">
        <f t="shared" si="26"/>
        <v>N/A</v>
      </c>
      <c r="I152" s="12">
        <v>-3.11</v>
      </c>
      <c r="J152" s="12">
        <v>-4.34</v>
      </c>
      <c r="K152" s="41" t="s">
        <v>732</v>
      </c>
      <c r="L152" s="9" t="str">
        <f t="shared" si="27"/>
        <v>Yes</v>
      </c>
    </row>
    <row r="153" spans="1:12" x14ac:dyDescent="0.25">
      <c r="A153" s="42" t="s">
        <v>117</v>
      </c>
      <c r="B153" s="33" t="s">
        <v>217</v>
      </c>
      <c r="C153" s="8">
        <v>92.739248152000002</v>
      </c>
      <c r="D153" s="11" t="str">
        <f t="shared" si="24"/>
        <v>N/A</v>
      </c>
      <c r="E153" s="8">
        <v>92.970486379999997</v>
      </c>
      <c r="F153" s="11" t="str">
        <f t="shared" si="25"/>
        <v>N/A</v>
      </c>
      <c r="G153" s="8">
        <v>90.450822931000005</v>
      </c>
      <c r="H153" s="11" t="str">
        <f t="shared" si="26"/>
        <v>N/A</v>
      </c>
      <c r="I153" s="12">
        <v>0.24929999999999999</v>
      </c>
      <c r="J153" s="12">
        <v>-2.71</v>
      </c>
      <c r="K153" s="41" t="s">
        <v>732</v>
      </c>
      <c r="L153" s="9" t="str">
        <f t="shared" si="27"/>
        <v>Yes</v>
      </c>
    </row>
    <row r="154" spans="1:12" x14ac:dyDescent="0.25">
      <c r="A154" s="42" t="s">
        <v>481</v>
      </c>
      <c r="B154" s="33" t="s">
        <v>217</v>
      </c>
      <c r="C154" s="8">
        <v>89.824771007999999</v>
      </c>
      <c r="D154" s="11" t="str">
        <f t="shared" si="24"/>
        <v>N/A</v>
      </c>
      <c r="E154" s="8">
        <v>89.989949749000004</v>
      </c>
      <c r="F154" s="11" t="str">
        <f t="shared" si="25"/>
        <v>N/A</v>
      </c>
      <c r="G154" s="8">
        <v>90.440919164999997</v>
      </c>
      <c r="H154" s="11" t="str">
        <f t="shared" si="26"/>
        <v>N/A</v>
      </c>
      <c r="I154" s="12">
        <v>0.18390000000000001</v>
      </c>
      <c r="J154" s="12">
        <v>0.50109999999999999</v>
      </c>
      <c r="K154" s="41" t="s">
        <v>732</v>
      </c>
      <c r="L154" s="9" t="str">
        <f t="shared" si="27"/>
        <v>Yes</v>
      </c>
    </row>
    <row r="155" spans="1:12" x14ac:dyDescent="0.25">
      <c r="A155" s="42" t="s">
        <v>482</v>
      </c>
      <c r="B155" s="33" t="s">
        <v>217</v>
      </c>
      <c r="C155" s="8">
        <v>95.947805978999995</v>
      </c>
      <c r="D155" s="11" t="str">
        <f t="shared" si="24"/>
        <v>N/A</v>
      </c>
      <c r="E155" s="8">
        <v>96.163545635000006</v>
      </c>
      <c r="F155" s="11" t="str">
        <f t="shared" si="25"/>
        <v>N/A</v>
      </c>
      <c r="G155" s="8">
        <v>90.458500341999994</v>
      </c>
      <c r="H155" s="11" t="str">
        <f t="shared" si="26"/>
        <v>N/A</v>
      </c>
      <c r="I155" s="12">
        <v>0.22489999999999999</v>
      </c>
      <c r="J155" s="12">
        <v>-5.93</v>
      </c>
      <c r="K155" s="41" t="s">
        <v>732</v>
      </c>
      <c r="L155" s="9" t="str">
        <f t="shared" si="27"/>
        <v>Yes</v>
      </c>
    </row>
    <row r="156" spans="1:12" x14ac:dyDescent="0.25">
      <c r="A156" s="42" t="s">
        <v>1481</v>
      </c>
      <c r="B156" s="33" t="s">
        <v>217</v>
      </c>
      <c r="C156" s="34">
        <v>0.37239841429999998</v>
      </c>
      <c r="D156" s="11" t="str">
        <f t="shared" si="24"/>
        <v>N/A</v>
      </c>
      <c r="E156" s="34">
        <v>0.3859516616</v>
      </c>
      <c r="F156" s="11" t="str">
        <f t="shared" si="25"/>
        <v>N/A</v>
      </c>
      <c r="G156" s="34">
        <v>0.3727612938</v>
      </c>
      <c r="H156" s="11" t="str">
        <f t="shared" si="26"/>
        <v>N/A</v>
      </c>
      <c r="I156" s="12">
        <v>3.6389999999999998</v>
      </c>
      <c r="J156" s="12">
        <v>-3.42</v>
      </c>
      <c r="K156" s="41" t="s">
        <v>732</v>
      </c>
      <c r="L156" s="9" t="str">
        <f t="shared" si="27"/>
        <v>Yes</v>
      </c>
    </row>
    <row r="157" spans="1:12" x14ac:dyDescent="0.25">
      <c r="A157" s="42" t="s">
        <v>1482</v>
      </c>
      <c r="B157" s="33" t="s">
        <v>217</v>
      </c>
      <c r="C157" s="34">
        <v>0.17542579080000001</v>
      </c>
      <c r="D157" s="11" t="str">
        <f t="shared" si="24"/>
        <v>N/A</v>
      </c>
      <c r="E157" s="34">
        <v>0.17160963239999999</v>
      </c>
      <c r="F157" s="11" t="str">
        <f t="shared" si="25"/>
        <v>N/A</v>
      </c>
      <c r="G157" s="34">
        <v>0.1460280374</v>
      </c>
      <c r="H157" s="11" t="str">
        <f t="shared" si="26"/>
        <v>N/A</v>
      </c>
      <c r="I157" s="12">
        <v>-2.1800000000000002</v>
      </c>
      <c r="J157" s="12">
        <v>-14.9</v>
      </c>
      <c r="K157" s="41" t="s">
        <v>732</v>
      </c>
      <c r="L157" s="9" t="str">
        <f t="shared" si="27"/>
        <v>Yes</v>
      </c>
    </row>
    <row r="158" spans="1:12" x14ac:dyDescent="0.25">
      <c r="A158" s="42" t="s">
        <v>1483</v>
      </c>
      <c r="B158" s="33" t="s">
        <v>217</v>
      </c>
      <c r="C158" s="34">
        <v>0.5376207422</v>
      </c>
      <c r="D158" s="11" t="str">
        <f t="shared" si="24"/>
        <v>N/A</v>
      </c>
      <c r="E158" s="34">
        <v>0.56682607600000001</v>
      </c>
      <c r="F158" s="11" t="str">
        <f t="shared" si="25"/>
        <v>N/A</v>
      </c>
      <c r="G158" s="34">
        <v>0.54637896829999999</v>
      </c>
      <c r="H158" s="11" t="str">
        <f t="shared" si="26"/>
        <v>N/A</v>
      </c>
      <c r="I158" s="12">
        <v>5.4320000000000004</v>
      </c>
      <c r="J158" s="12">
        <v>-3.61</v>
      </c>
      <c r="K158" s="41" t="s">
        <v>732</v>
      </c>
      <c r="L158" s="9" t="str">
        <f t="shared" si="27"/>
        <v>Yes</v>
      </c>
    </row>
    <row r="159" spans="1:12" x14ac:dyDescent="0.25">
      <c r="A159" s="42" t="s">
        <v>1484</v>
      </c>
      <c r="B159" s="33" t="s">
        <v>217</v>
      </c>
      <c r="C159" s="34">
        <v>227.95363981</v>
      </c>
      <c r="D159" s="11" t="str">
        <f t="shared" si="24"/>
        <v>N/A</v>
      </c>
      <c r="E159" s="34">
        <v>225.86106448000001</v>
      </c>
      <c r="F159" s="11" t="str">
        <f t="shared" si="25"/>
        <v>N/A</v>
      </c>
      <c r="G159" s="34">
        <v>232.48023013</v>
      </c>
      <c r="H159" s="11" t="str">
        <f t="shared" si="26"/>
        <v>N/A</v>
      </c>
      <c r="I159" s="12">
        <v>-0.91800000000000004</v>
      </c>
      <c r="J159" s="12">
        <v>2.931</v>
      </c>
      <c r="K159" s="41" t="s">
        <v>732</v>
      </c>
      <c r="L159" s="9" t="str">
        <f t="shared" si="27"/>
        <v>Yes</v>
      </c>
    </row>
    <row r="160" spans="1:12" x14ac:dyDescent="0.25">
      <c r="A160" s="42" t="s">
        <v>1485</v>
      </c>
      <c r="B160" s="33" t="s">
        <v>217</v>
      </c>
      <c r="C160" s="34">
        <v>225.13444496</v>
      </c>
      <c r="D160" s="11" t="str">
        <f t="shared" si="24"/>
        <v>N/A</v>
      </c>
      <c r="E160" s="34">
        <v>227.03538663</v>
      </c>
      <c r="F160" s="11" t="str">
        <f t="shared" si="25"/>
        <v>N/A</v>
      </c>
      <c r="G160" s="34">
        <v>233.38718489999999</v>
      </c>
      <c r="H160" s="11" t="str">
        <f t="shared" si="26"/>
        <v>N/A</v>
      </c>
      <c r="I160" s="12">
        <v>0.84440000000000004</v>
      </c>
      <c r="J160" s="12">
        <v>2.798</v>
      </c>
      <c r="K160" s="41" t="s">
        <v>732</v>
      </c>
      <c r="L160" s="9" t="str">
        <f t="shared" si="27"/>
        <v>Yes</v>
      </c>
    </row>
    <row r="161" spans="1:12" x14ac:dyDescent="0.25">
      <c r="A161" s="42" t="s">
        <v>1486</v>
      </c>
      <c r="B161" s="33" t="s">
        <v>217</v>
      </c>
      <c r="C161" s="34">
        <v>242.25906433</v>
      </c>
      <c r="D161" s="11" t="str">
        <f t="shared" si="24"/>
        <v>N/A</v>
      </c>
      <c r="E161" s="34">
        <v>220.31849711000001</v>
      </c>
      <c r="F161" s="11" t="str">
        <f t="shared" si="25"/>
        <v>N/A</v>
      </c>
      <c r="G161" s="34">
        <v>227.63370936000001</v>
      </c>
      <c r="H161" s="11" t="str">
        <f t="shared" si="26"/>
        <v>N/A</v>
      </c>
      <c r="I161" s="12">
        <v>-9.06</v>
      </c>
      <c r="J161" s="12">
        <v>3.32</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0</v>
      </c>
      <c r="F163" s="11" t="str">
        <f t="shared" si="29"/>
        <v>N/A</v>
      </c>
      <c r="G163" s="34">
        <v>0</v>
      </c>
      <c r="H163" s="11" t="str">
        <f t="shared" si="30"/>
        <v>N/A</v>
      </c>
      <c r="I163" s="12">
        <v>-100</v>
      </c>
      <c r="J163" s="12" t="s">
        <v>1742</v>
      </c>
      <c r="K163" s="14" t="s">
        <v>217</v>
      </c>
      <c r="L163" s="9" t="str">
        <f t="shared" si="31"/>
        <v>N/A</v>
      </c>
    </row>
    <row r="164" spans="1:12" ht="25" x14ac:dyDescent="0.25">
      <c r="A164" s="42" t="s">
        <v>1620</v>
      </c>
      <c r="B164" s="33" t="s">
        <v>217</v>
      </c>
      <c r="C164" s="34">
        <v>11</v>
      </c>
      <c r="D164" s="11" t="str">
        <f t="shared" si="28"/>
        <v>N/A</v>
      </c>
      <c r="E164" s="34">
        <v>0</v>
      </c>
      <c r="F164" s="11" t="str">
        <f t="shared" si="29"/>
        <v>N/A</v>
      </c>
      <c r="G164" s="34">
        <v>0</v>
      </c>
      <c r="H164" s="11" t="str">
        <f t="shared" si="30"/>
        <v>N/A</v>
      </c>
      <c r="I164" s="12">
        <v>-100</v>
      </c>
      <c r="J164" s="12" t="s">
        <v>1742</v>
      </c>
      <c r="K164" s="14" t="s">
        <v>217</v>
      </c>
      <c r="L164" s="9" t="str">
        <f t="shared" si="31"/>
        <v>N/A</v>
      </c>
    </row>
    <row r="165" spans="1:12" ht="25" x14ac:dyDescent="0.25">
      <c r="A165" s="42" t="s">
        <v>1487</v>
      </c>
      <c r="B165" s="33" t="s">
        <v>217</v>
      </c>
      <c r="C165" s="34">
        <v>36</v>
      </c>
      <c r="D165" s="11" t="str">
        <f t="shared" si="28"/>
        <v>N/A</v>
      </c>
      <c r="E165" s="34">
        <v>35</v>
      </c>
      <c r="F165" s="11" t="str">
        <f t="shared" si="29"/>
        <v>N/A</v>
      </c>
      <c r="G165" s="34">
        <v>21</v>
      </c>
      <c r="H165" s="11" t="str">
        <f t="shared" si="30"/>
        <v>N/A</v>
      </c>
      <c r="I165" s="12">
        <v>-2.78</v>
      </c>
      <c r="J165" s="12">
        <v>-40</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25</v>
      </c>
      <c r="J167" s="12">
        <v>20</v>
      </c>
      <c r="K167" s="14" t="s">
        <v>217</v>
      </c>
      <c r="L167" s="9" t="str">
        <f t="shared" si="31"/>
        <v>N/A</v>
      </c>
    </row>
    <row r="168" spans="1:12" x14ac:dyDescent="0.25">
      <c r="A168" s="42" t="s">
        <v>125</v>
      </c>
      <c r="B168" s="33" t="s">
        <v>217</v>
      </c>
      <c r="C168" s="43">
        <v>634770</v>
      </c>
      <c r="D168" s="11" t="str">
        <f t="shared" si="28"/>
        <v>N/A</v>
      </c>
      <c r="E168" s="43">
        <v>298508</v>
      </c>
      <c r="F168" s="11" t="str">
        <f t="shared" si="29"/>
        <v>N/A</v>
      </c>
      <c r="G168" s="43">
        <v>416015</v>
      </c>
      <c r="H168" s="11" t="str">
        <f t="shared" si="30"/>
        <v>N/A</v>
      </c>
      <c r="I168" s="12">
        <v>-53</v>
      </c>
      <c r="J168" s="12">
        <v>39.36</v>
      </c>
      <c r="K168" s="14" t="s">
        <v>217</v>
      </c>
      <c r="L168" s="9" t="str">
        <f t="shared" si="31"/>
        <v>N/A</v>
      </c>
    </row>
    <row r="169" spans="1:12" x14ac:dyDescent="0.25">
      <c r="A169" s="42" t="s">
        <v>1623</v>
      </c>
      <c r="B169" s="33" t="s">
        <v>217</v>
      </c>
      <c r="C169" s="43">
        <v>508459</v>
      </c>
      <c r="D169" s="11" t="str">
        <f t="shared" si="28"/>
        <v>N/A</v>
      </c>
      <c r="E169" s="43">
        <v>198826</v>
      </c>
      <c r="F169" s="11" t="str">
        <f t="shared" si="29"/>
        <v>N/A</v>
      </c>
      <c r="G169" s="43">
        <v>382845</v>
      </c>
      <c r="H169" s="11" t="str">
        <f t="shared" si="30"/>
        <v>N/A</v>
      </c>
      <c r="I169" s="12">
        <v>-60.9</v>
      </c>
      <c r="J169" s="12">
        <v>92.55</v>
      </c>
      <c r="K169" s="14" t="s">
        <v>217</v>
      </c>
      <c r="L169" s="9" t="str">
        <f t="shared" si="31"/>
        <v>N/A</v>
      </c>
    </row>
    <row r="170" spans="1:12" x14ac:dyDescent="0.25">
      <c r="A170" s="42" t="s">
        <v>1380</v>
      </c>
      <c r="B170" s="33" t="s">
        <v>217</v>
      </c>
      <c r="C170" s="43">
        <v>287166</v>
      </c>
      <c r="D170" s="11" t="str">
        <f t="shared" si="28"/>
        <v>N/A</v>
      </c>
      <c r="E170" s="43">
        <v>288421</v>
      </c>
      <c r="F170" s="11" t="str">
        <f t="shared" si="29"/>
        <v>N/A</v>
      </c>
      <c r="G170" s="43">
        <v>290392</v>
      </c>
      <c r="H170" s="11" t="str">
        <f t="shared" si="30"/>
        <v>N/A</v>
      </c>
      <c r="I170" s="12">
        <v>0.437</v>
      </c>
      <c r="J170" s="12">
        <v>0.68340000000000001</v>
      </c>
      <c r="K170" s="14" t="s">
        <v>217</v>
      </c>
      <c r="L170" s="9" t="str">
        <f t="shared" si="31"/>
        <v>N/A</v>
      </c>
    </row>
    <row r="171" spans="1:12" x14ac:dyDescent="0.25">
      <c r="A171" s="42" t="s">
        <v>1617</v>
      </c>
      <c r="B171" s="33" t="s">
        <v>217</v>
      </c>
      <c r="C171" s="43">
        <v>73910</v>
      </c>
      <c r="D171" s="11" t="str">
        <f t="shared" si="28"/>
        <v>N/A</v>
      </c>
      <c r="E171" s="43">
        <v>40706</v>
      </c>
      <c r="F171" s="11" t="str">
        <f t="shared" si="29"/>
        <v>N/A</v>
      </c>
      <c r="G171" s="43">
        <v>69885</v>
      </c>
      <c r="H171" s="11" t="str">
        <f t="shared" si="30"/>
        <v>N/A</v>
      </c>
      <c r="I171" s="12">
        <v>-44.9</v>
      </c>
      <c r="J171" s="12">
        <v>71.680000000000007</v>
      </c>
      <c r="K171" s="14" t="s">
        <v>217</v>
      </c>
      <c r="L171" s="9" t="str">
        <f t="shared" si="31"/>
        <v>N/A</v>
      </c>
    </row>
    <row r="172" spans="1:12" x14ac:dyDescent="0.25">
      <c r="A172" s="42" t="s">
        <v>1618</v>
      </c>
      <c r="B172" s="33" t="s">
        <v>217</v>
      </c>
      <c r="C172" s="43">
        <v>240750</v>
      </c>
      <c r="D172" s="11" t="str">
        <f t="shared" si="28"/>
        <v>N/A</v>
      </c>
      <c r="E172" s="43">
        <v>298325</v>
      </c>
      <c r="F172" s="11" t="str">
        <f t="shared" si="29"/>
        <v>N/A</v>
      </c>
      <c r="G172" s="43">
        <v>302382</v>
      </c>
      <c r="H172" s="11" t="str">
        <f t="shared" si="30"/>
        <v>N/A</v>
      </c>
      <c r="I172" s="12">
        <v>23.91</v>
      </c>
      <c r="J172" s="12">
        <v>1.36</v>
      </c>
      <c r="K172" s="14" t="s">
        <v>217</v>
      </c>
      <c r="L172" s="9" t="str">
        <f t="shared" si="31"/>
        <v>N/A</v>
      </c>
    </row>
    <row r="173" spans="1:12" ht="25" x14ac:dyDescent="0.25">
      <c r="A173" s="42" t="s">
        <v>1381</v>
      </c>
      <c r="B173" s="33" t="s">
        <v>217</v>
      </c>
      <c r="C173" s="43">
        <v>157869</v>
      </c>
      <c r="D173" s="11" t="str">
        <f t="shared" ref="D173:D187" si="32">IF($B173="N/A","N/A",IF(C173&gt;10,"No",IF(C173&lt;-10,"No","Yes")))</f>
        <v>N/A</v>
      </c>
      <c r="E173" s="43">
        <v>157990</v>
      </c>
      <c r="F173" s="11" t="str">
        <f t="shared" ref="F173:F187" si="33">IF($B173="N/A","N/A",IF(E173&gt;10,"No",IF(E173&lt;-10,"No","Yes")))</f>
        <v>N/A</v>
      </c>
      <c r="G173" s="43">
        <v>149117</v>
      </c>
      <c r="H173" s="11" t="str">
        <f t="shared" ref="H173:H187" si="34">IF($B173="N/A","N/A",IF(G173&gt;10,"No",IF(G173&lt;-10,"No","Yes")))</f>
        <v>N/A</v>
      </c>
      <c r="I173" s="12">
        <v>7.6600000000000001E-2</v>
      </c>
      <c r="J173" s="12">
        <v>-5.62</v>
      </c>
      <c r="K173" s="41" t="s">
        <v>732</v>
      </c>
      <c r="L173" s="9" t="str">
        <f t="shared" ref="L173:L187" si="35">IF(J173="Div by 0", "N/A", IF(K173="N/A","N/A", IF(J173&gt;VALUE(MID(K173,1,2)), "No", IF(J173&lt;-1*VALUE(MID(K173,1,2)), "No", "Yes"))))</f>
        <v>Yes</v>
      </c>
    </row>
    <row r="174" spans="1:12" x14ac:dyDescent="0.25">
      <c r="A174" s="42" t="s">
        <v>649</v>
      </c>
      <c r="B174" s="33" t="s">
        <v>217</v>
      </c>
      <c r="C174" s="34">
        <v>863</v>
      </c>
      <c r="D174" s="11" t="str">
        <f t="shared" si="32"/>
        <v>N/A</v>
      </c>
      <c r="E174" s="34">
        <v>870</v>
      </c>
      <c r="F174" s="11" t="str">
        <f t="shared" si="33"/>
        <v>N/A</v>
      </c>
      <c r="G174" s="34">
        <v>852</v>
      </c>
      <c r="H174" s="11" t="str">
        <f t="shared" si="34"/>
        <v>N/A</v>
      </c>
      <c r="I174" s="12">
        <v>0.81110000000000004</v>
      </c>
      <c r="J174" s="12">
        <v>-2.0699999999999998</v>
      </c>
      <c r="K174" s="41" t="s">
        <v>732</v>
      </c>
      <c r="L174" s="9" t="str">
        <f t="shared" si="35"/>
        <v>Yes</v>
      </c>
    </row>
    <row r="175" spans="1:12" x14ac:dyDescent="0.25">
      <c r="A175" s="42" t="s">
        <v>1382</v>
      </c>
      <c r="B175" s="33" t="s">
        <v>217</v>
      </c>
      <c r="C175" s="43">
        <v>182.93047508999999</v>
      </c>
      <c r="D175" s="11" t="str">
        <f t="shared" si="32"/>
        <v>N/A</v>
      </c>
      <c r="E175" s="43">
        <v>181.59770115000001</v>
      </c>
      <c r="F175" s="11" t="str">
        <f t="shared" si="33"/>
        <v>N/A</v>
      </c>
      <c r="G175" s="43">
        <v>175.01995305</v>
      </c>
      <c r="H175" s="11" t="str">
        <f t="shared" si="34"/>
        <v>N/A</v>
      </c>
      <c r="I175" s="12">
        <v>-0.72899999999999998</v>
      </c>
      <c r="J175" s="12">
        <v>-3.62</v>
      </c>
      <c r="K175" s="41" t="s">
        <v>732</v>
      </c>
      <c r="L175" s="9" t="str">
        <f t="shared" si="35"/>
        <v>Yes</v>
      </c>
    </row>
    <row r="176" spans="1:12" ht="25" x14ac:dyDescent="0.25">
      <c r="A176" s="42" t="s">
        <v>1383</v>
      </c>
      <c r="B176" s="33" t="s">
        <v>217</v>
      </c>
      <c r="C176" s="43">
        <v>977877</v>
      </c>
      <c r="D176" s="11" t="str">
        <f t="shared" si="32"/>
        <v>N/A</v>
      </c>
      <c r="E176" s="43">
        <v>1029492</v>
      </c>
      <c r="F176" s="11" t="str">
        <f t="shared" si="33"/>
        <v>N/A</v>
      </c>
      <c r="G176" s="43">
        <v>1086189</v>
      </c>
      <c r="H176" s="11" t="str">
        <f t="shared" si="34"/>
        <v>N/A</v>
      </c>
      <c r="I176" s="12">
        <v>5.2779999999999996</v>
      </c>
      <c r="J176" s="12">
        <v>5.5069999999999997</v>
      </c>
      <c r="K176" s="41" t="s">
        <v>732</v>
      </c>
      <c r="L176" s="9" t="str">
        <f t="shared" si="35"/>
        <v>Yes</v>
      </c>
    </row>
    <row r="177" spans="1:12" x14ac:dyDescent="0.25">
      <c r="A177" s="42" t="s">
        <v>516</v>
      </c>
      <c r="B177" s="33" t="s">
        <v>217</v>
      </c>
      <c r="C177" s="34">
        <v>5516</v>
      </c>
      <c r="D177" s="11" t="str">
        <f t="shared" si="32"/>
        <v>N/A</v>
      </c>
      <c r="E177" s="34">
        <v>5587</v>
      </c>
      <c r="F177" s="11" t="str">
        <f t="shared" si="33"/>
        <v>N/A</v>
      </c>
      <c r="G177" s="34">
        <v>5825</v>
      </c>
      <c r="H177" s="11" t="str">
        <f t="shared" si="34"/>
        <v>N/A</v>
      </c>
      <c r="I177" s="12">
        <v>1.2869999999999999</v>
      </c>
      <c r="J177" s="12">
        <v>4.26</v>
      </c>
      <c r="K177" s="41" t="s">
        <v>732</v>
      </c>
      <c r="L177" s="9" t="str">
        <f t="shared" si="35"/>
        <v>Yes</v>
      </c>
    </row>
    <row r="178" spans="1:12" x14ac:dyDescent="0.25">
      <c r="A178" s="42" t="s">
        <v>1384</v>
      </c>
      <c r="B178" s="33" t="s">
        <v>217</v>
      </c>
      <c r="C178" s="43">
        <v>177.28009427000001</v>
      </c>
      <c r="D178" s="11" t="str">
        <f t="shared" si="32"/>
        <v>N/A</v>
      </c>
      <c r="E178" s="43">
        <v>184.26561661</v>
      </c>
      <c r="F178" s="11" t="str">
        <f t="shared" si="33"/>
        <v>N/A</v>
      </c>
      <c r="G178" s="43">
        <v>186.47021459000001</v>
      </c>
      <c r="H178" s="11" t="str">
        <f t="shared" si="34"/>
        <v>N/A</v>
      </c>
      <c r="I178" s="12">
        <v>3.94</v>
      </c>
      <c r="J178" s="12">
        <v>1.196</v>
      </c>
      <c r="K178" s="41" t="s">
        <v>732</v>
      </c>
      <c r="L178" s="9" t="str">
        <f t="shared" si="35"/>
        <v>Yes</v>
      </c>
    </row>
    <row r="179" spans="1:12" ht="25" x14ac:dyDescent="0.25">
      <c r="A179" s="42" t="s">
        <v>1385</v>
      </c>
      <c r="B179" s="33" t="s">
        <v>217</v>
      </c>
      <c r="C179" s="43">
        <v>147868</v>
      </c>
      <c r="D179" s="11" t="str">
        <f t="shared" si="32"/>
        <v>N/A</v>
      </c>
      <c r="E179" s="43">
        <v>154260</v>
      </c>
      <c r="F179" s="11" t="str">
        <f t="shared" si="33"/>
        <v>N/A</v>
      </c>
      <c r="G179" s="43">
        <v>115687</v>
      </c>
      <c r="H179" s="11" t="str">
        <f t="shared" si="34"/>
        <v>N/A</v>
      </c>
      <c r="I179" s="12">
        <v>4.3230000000000004</v>
      </c>
      <c r="J179" s="12">
        <v>-25</v>
      </c>
      <c r="K179" s="41" t="s">
        <v>732</v>
      </c>
      <c r="L179" s="9" t="str">
        <f t="shared" si="35"/>
        <v>Yes</v>
      </c>
    </row>
    <row r="180" spans="1:12" x14ac:dyDescent="0.25">
      <c r="A180" s="42" t="s">
        <v>517</v>
      </c>
      <c r="B180" s="33" t="s">
        <v>217</v>
      </c>
      <c r="C180" s="34">
        <v>1126</v>
      </c>
      <c r="D180" s="11" t="str">
        <f t="shared" si="32"/>
        <v>N/A</v>
      </c>
      <c r="E180" s="34">
        <v>1241</v>
      </c>
      <c r="F180" s="11" t="str">
        <f t="shared" si="33"/>
        <v>N/A</v>
      </c>
      <c r="G180" s="34">
        <v>1110</v>
      </c>
      <c r="H180" s="11" t="str">
        <f t="shared" si="34"/>
        <v>N/A</v>
      </c>
      <c r="I180" s="12">
        <v>10.210000000000001</v>
      </c>
      <c r="J180" s="12">
        <v>-10.6</v>
      </c>
      <c r="K180" s="41" t="s">
        <v>732</v>
      </c>
      <c r="L180" s="9" t="str">
        <f t="shared" si="35"/>
        <v>Yes</v>
      </c>
    </row>
    <row r="181" spans="1:12" ht="25" x14ac:dyDescent="0.25">
      <c r="A181" s="42" t="s">
        <v>1386</v>
      </c>
      <c r="B181" s="33" t="s">
        <v>217</v>
      </c>
      <c r="C181" s="43">
        <v>131.32149200999999</v>
      </c>
      <c r="D181" s="11" t="str">
        <f t="shared" si="32"/>
        <v>N/A</v>
      </c>
      <c r="E181" s="43">
        <v>124.30298147000001</v>
      </c>
      <c r="F181" s="11" t="str">
        <f t="shared" si="33"/>
        <v>N/A</v>
      </c>
      <c r="G181" s="43">
        <v>104.22252252</v>
      </c>
      <c r="H181" s="11" t="str">
        <f t="shared" si="34"/>
        <v>N/A</v>
      </c>
      <c r="I181" s="12">
        <v>-5.34</v>
      </c>
      <c r="J181" s="12">
        <v>-16.2</v>
      </c>
      <c r="K181" s="41" t="s">
        <v>732</v>
      </c>
      <c r="L181" s="9" t="str">
        <f t="shared" si="35"/>
        <v>Yes</v>
      </c>
    </row>
    <row r="182" spans="1:12" ht="25" x14ac:dyDescent="0.25">
      <c r="A182" s="42" t="s">
        <v>1387</v>
      </c>
      <c r="B182" s="33" t="s">
        <v>217</v>
      </c>
      <c r="C182" s="43">
        <v>154749</v>
      </c>
      <c r="D182" s="11" t="str">
        <f t="shared" si="32"/>
        <v>N/A</v>
      </c>
      <c r="E182" s="43">
        <v>129504</v>
      </c>
      <c r="F182" s="11" t="str">
        <f t="shared" si="33"/>
        <v>N/A</v>
      </c>
      <c r="G182" s="43">
        <v>205006</v>
      </c>
      <c r="H182" s="11" t="str">
        <f t="shared" si="34"/>
        <v>N/A</v>
      </c>
      <c r="I182" s="12">
        <v>-16.3</v>
      </c>
      <c r="J182" s="12">
        <v>58.3</v>
      </c>
      <c r="K182" s="41" t="s">
        <v>732</v>
      </c>
      <c r="L182" s="9" t="str">
        <f t="shared" si="35"/>
        <v>No</v>
      </c>
    </row>
    <row r="183" spans="1:12" x14ac:dyDescent="0.25">
      <c r="A183" s="42" t="s">
        <v>518</v>
      </c>
      <c r="B183" s="33" t="s">
        <v>217</v>
      </c>
      <c r="C183" s="34">
        <v>172</v>
      </c>
      <c r="D183" s="11" t="str">
        <f t="shared" si="32"/>
        <v>N/A</v>
      </c>
      <c r="E183" s="34">
        <v>187</v>
      </c>
      <c r="F183" s="11" t="str">
        <f t="shared" si="33"/>
        <v>N/A</v>
      </c>
      <c r="G183" s="34">
        <v>186</v>
      </c>
      <c r="H183" s="11" t="str">
        <f t="shared" si="34"/>
        <v>N/A</v>
      </c>
      <c r="I183" s="12">
        <v>8.7210000000000001</v>
      </c>
      <c r="J183" s="12">
        <v>-0.53500000000000003</v>
      </c>
      <c r="K183" s="41" t="s">
        <v>732</v>
      </c>
      <c r="L183" s="9" t="str">
        <f t="shared" si="35"/>
        <v>Yes</v>
      </c>
    </row>
    <row r="184" spans="1:12" x14ac:dyDescent="0.25">
      <c r="A184" s="42" t="s">
        <v>1388</v>
      </c>
      <c r="B184" s="33" t="s">
        <v>217</v>
      </c>
      <c r="C184" s="43">
        <v>899.70348836999995</v>
      </c>
      <c r="D184" s="11" t="str">
        <f t="shared" si="32"/>
        <v>N/A</v>
      </c>
      <c r="E184" s="43">
        <v>692.53475935999995</v>
      </c>
      <c r="F184" s="11" t="str">
        <f t="shared" si="33"/>
        <v>N/A</v>
      </c>
      <c r="G184" s="43">
        <v>1102.1827957</v>
      </c>
      <c r="H184" s="11" t="str">
        <f t="shared" si="34"/>
        <v>N/A</v>
      </c>
      <c r="I184" s="12">
        <v>-23</v>
      </c>
      <c r="J184" s="12">
        <v>59.15</v>
      </c>
      <c r="K184" s="41" t="s">
        <v>732</v>
      </c>
      <c r="L184" s="9" t="str">
        <f t="shared" si="35"/>
        <v>No</v>
      </c>
    </row>
    <row r="185" spans="1:12" ht="25" x14ac:dyDescent="0.25">
      <c r="A185" s="42" t="s">
        <v>1389</v>
      </c>
      <c r="B185" s="33" t="s">
        <v>217</v>
      </c>
      <c r="C185" s="43">
        <v>140273877</v>
      </c>
      <c r="D185" s="11" t="str">
        <f t="shared" si="32"/>
        <v>N/A</v>
      </c>
      <c r="E185" s="43">
        <v>150842938</v>
      </c>
      <c r="F185" s="11" t="str">
        <f t="shared" si="33"/>
        <v>N/A</v>
      </c>
      <c r="G185" s="43">
        <v>160121486</v>
      </c>
      <c r="H185" s="11" t="str">
        <f t="shared" si="34"/>
        <v>N/A</v>
      </c>
      <c r="I185" s="12">
        <v>7.5350000000000001</v>
      </c>
      <c r="J185" s="12">
        <v>6.1509999999999998</v>
      </c>
      <c r="K185" s="41" t="s">
        <v>732</v>
      </c>
      <c r="L185" s="9" t="str">
        <f t="shared" si="35"/>
        <v>Yes</v>
      </c>
    </row>
    <row r="186" spans="1:12" ht="25" x14ac:dyDescent="0.25">
      <c r="A186" s="42" t="s">
        <v>519</v>
      </c>
      <c r="B186" s="33" t="s">
        <v>217</v>
      </c>
      <c r="C186" s="34">
        <v>6421</v>
      </c>
      <c r="D186" s="11" t="str">
        <f t="shared" si="32"/>
        <v>N/A</v>
      </c>
      <c r="E186" s="34">
        <v>6509</v>
      </c>
      <c r="F186" s="11" t="str">
        <f t="shared" si="33"/>
        <v>N/A</v>
      </c>
      <c r="G186" s="34">
        <v>6488</v>
      </c>
      <c r="H186" s="11" t="str">
        <f t="shared" si="34"/>
        <v>N/A</v>
      </c>
      <c r="I186" s="12">
        <v>1.371</v>
      </c>
      <c r="J186" s="12">
        <v>-0.32300000000000001</v>
      </c>
      <c r="K186" s="41" t="s">
        <v>732</v>
      </c>
      <c r="L186" s="9" t="str">
        <f t="shared" si="35"/>
        <v>Yes</v>
      </c>
    </row>
    <row r="187" spans="1:12" ht="25" x14ac:dyDescent="0.25">
      <c r="A187" s="42" t="s">
        <v>1390</v>
      </c>
      <c r="B187" s="33" t="s">
        <v>217</v>
      </c>
      <c r="C187" s="43">
        <v>21846.11073</v>
      </c>
      <c r="D187" s="11" t="str">
        <f t="shared" si="32"/>
        <v>N/A</v>
      </c>
      <c r="E187" s="43">
        <v>23174.518051999999</v>
      </c>
      <c r="F187" s="11" t="str">
        <f t="shared" si="33"/>
        <v>N/A</v>
      </c>
      <c r="G187" s="43">
        <v>24679.637176</v>
      </c>
      <c r="H187" s="11" t="str">
        <f t="shared" si="34"/>
        <v>N/A</v>
      </c>
      <c r="I187" s="12">
        <v>6.0810000000000004</v>
      </c>
      <c r="J187" s="12">
        <v>6.4950000000000001</v>
      </c>
      <c r="K187" s="41" t="s">
        <v>732</v>
      </c>
      <c r="L187" s="9" t="str">
        <f t="shared" si="35"/>
        <v>Yes</v>
      </c>
    </row>
    <row r="188" spans="1:12" x14ac:dyDescent="0.25">
      <c r="A188" s="4" t="s">
        <v>1391</v>
      </c>
      <c r="B188" s="33" t="s">
        <v>217</v>
      </c>
      <c r="C188" s="43">
        <v>156357981</v>
      </c>
      <c r="D188" s="11" t="str">
        <f t="shared" ref="D188:D203" si="36">IF($B188="N/A","N/A",IF(C188&gt;10,"No",IF(C188&lt;-10,"No","Yes")))</f>
        <v>N/A</v>
      </c>
      <c r="E188" s="43">
        <v>169838894</v>
      </c>
      <c r="F188" s="11" t="str">
        <f t="shared" ref="F188:F203" si="37">IF($B188="N/A","N/A",IF(E188&gt;10,"No",IF(E188&lt;-10,"No","Yes")))</f>
        <v>N/A</v>
      </c>
      <c r="G188" s="43">
        <v>176793084</v>
      </c>
      <c r="H188" s="11" t="str">
        <f t="shared" ref="H188:H203" si="38">IF($B188="N/A","N/A",IF(G188&gt;10,"No",IF(G188&lt;-10,"No","Yes")))</f>
        <v>N/A</v>
      </c>
      <c r="I188" s="12">
        <v>8.6219999999999999</v>
      </c>
      <c r="J188" s="12">
        <v>4.0949999999999998</v>
      </c>
      <c r="K188" s="41" t="s">
        <v>732</v>
      </c>
      <c r="L188" s="9" t="str">
        <f t="shared" ref="L188:L203" si="39">IF(J188="Div by 0", "N/A", IF(K188="N/A","N/A", IF(J188&gt;VALUE(MID(K188,1,2)), "No", IF(J188&lt;-1*VALUE(MID(K188,1,2)), "No", "Yes"))))</f>
        <v>Yes</v>
      </c>
    </row>
    <row r="189" spans="1:12" x14ac:dyDescent="0.25">
      <c r="A189" s="4" t="s">
        <v>1488</v>
      </c>
      <c r="B189" s="33" t="s">
        <v>217</v>
      </c>
      <c r="C189" s="34">
        <v>8232</v>
      </c>
      <c r="D189" s="11" t="str">
        <f t="shared" si="36"/>
        <v>N/A</v>
      </c>
      <c r="E189" s="34">
        <v>8332</v>
      </c>
      <c r="F189" s="11" t="str">
        <f t="shared" si="37"/>
        <v>N/A</v>
      </c>
      <c r="G189" s="34">
        <v>7955</v>
      </c>
      <c r="H189" s="11" t="str">
        <f t="shared" si="38"/>
        <v>N/A</v>
      </c>
      <c r="I189" s="12">
        <v>1.2150000000000001</v>
      </c>
      <c r="J189" s="12">
        <v>-4.5199999999999996</v>
      </c>
      <c r="K189" s="41" t="s">
        <v>732</v>
      </c>
      <c r="L189" s="9" t="str">
        <f t="shared" si="39"/>
        <v>Yes</v>
      </c>
    </row>
    <row r="190" spans="1:12" x14ac:dyDescent="0.25">
      <c r="A190" s="4" t="s">
        <v>1489</v>
      </c>
      <c r="B190" s="33" t="s">
        <v>217</v>
      </c>
      <c r="C190" s="43">
        <v>18993.923834000001</v>
      </c>
      <c r="D190" s="11" t="str">
        <f t="shared" si="36"/>
        <v>N/A</v>
      </c>
      <c r="E190" s="43">
        <v>20383.928709</v>
      </c>
      <c r="F190" s="11" t="str">
        <f t="shared" si="37"/>
        <v>N/A</v>
      </c>
      <c r="G190" s="43">
        <v>22224.146323000001</v>
      </c>
      <c r="H190" s="11" t="str">
        <f t="shared" si="38"/>
        <v>N/A</v>
      </c>
      <c r="I190" s="12">
        <v>7.3179999999999996</v>
      </c>
      <c r="J190" s="12">
        <v>9.0280000000000005</v>
      </c>
      <c r="K190" s="41" t="s">
        <v>732</v>
      </c>
      <c r="L190" s="9" t="str">
        <f t="shared" si="39"/>
        <v>Yes</v>
      </c>
    </row>
    <row r="191" spans="1:12" x14ac:dyDescent="0.25">
      <c r="A191" s="4" t="s">
        <v>1490</v>
      </c>
      <c r="B191" s="33" t="s">
        <v>217</v>
      </c>
      <c r="C191" s="43">
        <v>10626.657832999999</v>
      </c>
      <c r="D191" s="11" t="str">
        <f t="shared" si="36"/>
        <v>N/A</v>
      </c>
      <c r="E191" s="43">
        <v>11297.428504</v>
      </c>
      <c r="F191" s="11" t="str">
        <f t="shared" si="37"/>
        <v>N/A</v>
      </c>
      <c r="G191" s="43">
        <v>11468.200212</v>
      </c>
      <c r="H191" s="11" t="str">
        <f t="shared" si="38"/>
        <v>N/A</v>
      </c>
      <c r="I191" s="12">
        <v>6.3120000000000003</v>
      </c>
      <c r="J191" s="12">
        <v>1.512</v>
      </c>
      <c r="K191" s="41" t="s">
        <v>732</v>
      </c>
      <c r="L191" s="9" t="str">
        <f t="shared" si="39"/>
        <v>Yes</v>
      </c>
    </row>
    <row r="192" spans="1:12" x14ac:dyDescent="0.25">
      <c r="A192" s="4" t="s">
        <v>1491</v>
      </c>
      <c r="B192" s="33" t="s">
        <v>217</v>
      </c>
      <c r="C192" s="43">
        <v>28025.897753000001</v>
      </c>
      <c r="D192" s="11" t="str">
        <f t="shared" si="36"/>
        <v>N/A</v>
      </c>
      <c r="E192" s="43">
        <v>29777.582439000002</v>
      </c>
      <c r="F192" s="11" t="str">
        <f t="shared" si="37"/>
        <v>N/A</v>
      </c>
      <c r="G192" s="43">
        <v>32015.868010999999</v>
      </c>
      <c r="H192" s="11" t="str">
        <f t="shared" si="38"/>
        <v>N/A</v>
      </c>
      <c r="I192" s="12">
        <v>6.25</v>
      </c>
      <c r="J192" s="12">
        <v>7.5170000000000003</v>
      </c>
      <c r="K192" s="41" t="s">
        <v>732</v>
      </c>
      <c r="L192" s="9" t="str">
        <f t="shared" si="39"/>
        <v>Yes</v>
      </c>
    </row>
    <row r="193" spans="1:12" x14ac:dyDescent="0.25">
      <c r="A193" s="42" t="s">
        <v>1492</v>
      </c>
      <c r="B193" s="33" t="s">
        <v>217</v>
      </c>
      <c r="C193" s="9">
        <v>21.430802874000001</v>
      </c>
      <c r="D193" s="11" t="str">
        <f t="shared" si="36"/>
        <v>N/A</v>
      </c>
      <c r="E193" s="9">
        <v>21.53305422</v>
      </c>
      <c r="F193" s="11" t="str">
        <f t="shared" si="37"/>
        <v>N/A</v>
      </c>
      <c r="G193" s="9">
        <v>21.083459224999999</v>
      </c>
      <c r="H193" s="11" t="str">
        <f t="shared" si="38"/>
        <v>N/A</v>
      </c>
      <c r="I193" s="12">
        <v>0.47710000000000002</v>
      </c>
      <c r="J193" s="12">
        <v>-2.09</v>
      </c>
      <c r="K193" s="41" t="s">
        <v>732</v>
      </c>
      <c r="L193" s="9" t="str">
        <f t="shared" si="39"/>
        <v>Yes</v>
      </c>
    </row>
    <row r="194" spans="1:12" x14ac:dyDescent="0.25">
      <c r="A194" s="42" t="s">
        <v>1493</v>
      </c>
      <c r="B194" s="33" t="s">
        <v>217</v>
      </c>
      <c r="C194" s="9">
        <v>21.226602947</v>
      </c>
      <c r="D194" s="11" t="str">
        <f t="shared" si="36"/>
        <v>N/A</v>
      </c>
      <c r="E194" s="9">
        <v>21.226130652999998</v>
      </c>
      <c r="F194" s="11" t="str">
        <f t="shared" si="37"/>
        <v>N/A</v>
      </c>
      <c r="G194" s="9">
        <v>22.051790505</v>
      </c>
      <c r="H194" s="11" t="str">
        <f t="shared" si="38"/>
        <v>N/A</v>
      </c>
      <c r="I194" s="12">
        <v>-2E-3</v>
      </c>
      <c r="J194" s="12">
        <v>3.89</v>
      </c>
      <c r="K194" s="41" t="s">
        <v>732</v>
      </c>
      <c r="L194" s="9" t="str">
        <f t="shared" si="39"/>
        <v>Yes</v>
      </c>
    </row>
    <row r="195" spans="1:12" x14ac:dyDescent="0.25">
      <c r="A195" s="42" t="s">
        <v>1494</v>
      </c>
      <c r="B195" s="33" t="s">
        <v>217</v>
      </c>
      <c r="C195" s="9">
        <v>21.808071353999999</v>
      </c>
      <c r="D195" s="11" t="str">
        <f t="shared" si="36"/>
        <v>N/A</v>
      </c>
      <c r="E195" s="9">
        <v>21.999248806000001</v>
      </c>
      <c r="F195" s="11" t="str">
        <f t="shared" si="37"/>
        <v>N/A</v>
      </c>
      <c r="G195" s="9">
        <v>20.368559977</v>
      </c>
      <c r="H195" s="11" t="str">
        <f t="shared" si="38"/>
        <v>N/A</v>
      </c>
      <c r="I195" s="12">
        <v>0.87660000000000005</v>
      </c>
      <c r="J195" s="12">
        <v>-7.41</v>
      </c>
      <c r="K195" s="41" t="s">
        <v>732</v>
      </c>
      <c r="L195" s="9" t="str">
        <f t="shared" si="39"/>
        <v>Yes</v>
      </c>
    </row>
    <row r="196" spans="1:12" x14ac:dyDescent="0.25">
      <c r="A196" s="4" t="s">
        <v>1403</v>
      </c>
      <c r="B196" s="33" t="s">
        <v>217</v>
      </c>
      <c r="C196" s="43">
        <v>140273877</v>
      </c>
      <c r="D196" s="11" t="str">
        <f t="shared" si="36"/>
        <v>N/A</v>
      </c>
      <c r="E196" s="43">
        <v>150842938</v>
      </c>
      <c r="F196" s="11" t="str">
        <f t="shared" si="37"/>
        <v>N/A</v>
      </c>
      <c r="G196" s="43">
        <v>160121486</v>
      </c>
      <c r="H196" s="11" t="str">
        <f t="shared" si="38"/>
        <v>N/A</v>
      </c>
      <c r="I196" s="12">
        <v>7.5350000000000001</v>
      </c>
      <c r="J196" s="12">
        <v>6.1509999999999998</v>
      </c>
      <c r="K196" s="41" t="s">
        <v>732</v>
      </c>
      <c r="L196" s="9" t="str">
        <f t="shared" si="39"/>
        <v>Yes</v>
      </c>
    </row>
    <row r="197" spans="1:12" x14ac:dyDescent="0.25">
      <c r="A197" s="4" t="s">
        <v>1495</v>
      </c>
      <c r="B197" s="33" t="s">
        <v>217</v>
      </c>
      <c r="C197" s="34">
        <v>6421</v>
      </c>
      <c r="D197" s="11" t="str">
        <f t="shared" si="36"/>
        <v>N/A</v>
      </c>
      <c r="E197" s="34">
        <v>6509</v>
      </c>
      <c r="F197" s="11" t="str">
        <f t="shared" si="37"/>
        <v>N/A</v>
      </c>
      <c r="G197" s="34">
        <v>6488</v>
      </c>
      <c r="H197" s="11" t="str">
        <f t="shared" si="38"/>
        <v>N/A</v>
      </c>
      <c r="I197" s="12">
        <v>1.371</v>
      </c>
      <c r="J197" s="12">
        <v>-0.32300000000000001</v>
      </c>
      <c r="K197" s="41" t="s">
        <v>732</v>
      </c>
      <c r="L197" s="9" t="str">
        <f t="shared" si="39"/>
        <v>Yes</v>
      </c>
    </row>
    <row r="198" spans="1:12" ht="25" x14ac:dyDescent="0.25">
      <c r="A198" s="4" t="s">
        <v>1496</v>
      </c>
      <c r="B198" s="33" t="s">
        <v>217</v>
      </c>
      <c r="C198" s="43">
        <v>21846.11073</v>
      </c>
      <c r="D198" s="11" t="str">
        <f t="shared" si="36"/>
        <v>N/A</v>
      </c>
      <c r="E198" s="43">
        <v>23174.518051999999</v>
      </c>
      <c r="F198" s="11" t="str">
        <f t="shared" si="37"/>
        <v>N/A</v>
      </c>
      <c r="G198" s="43">
        <v>24679.637176</v>
      </c>
      <c r="H198" s="11" t="str">
        <f t="shared" si="38"/>
        <v>N/A</v>
      </c>
      <c r="I198" s="12">
        <v>6.0810000000000004</v>
      </c>
      <c r="J198" s="12">
        <v>6.4950000000000001</v>
      </c>
      <c r="K198" s="41" t="s">
        <v>732</v>
      </c>
      <c r="L198" s="9" t="str">
        <f t="shared" si="39"/>
        <v>Yes</v>
      </c>
    </row>
    <row r="199" spans="1:12" ht="25" x14ac:dyDescent="0.25">
      <c r="A199" s="4" t="s">
        <v>1497</v>
      </c>
      <c r="B199" s="33" t="s">
        <v>217</v>
      </c>
      <c r="C199" s="43">
        <v>11666.461789000001</v>
      </c>
      <c r="D199" s="11" t="str">
        <f t="shared" si="36"/>
        <v>N/A</v>
      </c>
      <c r="E199" s="43">
        <v>12072.652122</v>
      </c>
      <c r="F199" s="11" t="str">
        <f t="shared" si="37"/>
        <v>N/A</v>
      </c>
      <c r="G199" s="43">
        <v>11998.066477</v>
      </c>
      <c r="H199" s="11" t="str">
        <f t="shared" si="38"/>
        <v>N/A</v>
      </c>
      <c r="I199" s="12">
        <v>3.4820000000000002</v>
      </c>
      <c r="J199" s="12">
        <v>-0.61799999999999999</v>
      </c>
      <c r="K199" s="41" t="s">
        <v>732</v>
      </c>
      <c r="L199" s="9" t="str">
        <f t="shared" si="39"/>
        <v>Yes</v>
      </c>
    </row>
    <row r="200" spans="1:12" ht="25" x14ac:dyDescent="0.25">
      <c r="A200" s="4" t="s">
        <v>1498</v>
      </c>
      <c r="B200" s="33" t="s">
        <v>217</v>
      </c>
      <c r="C200" s="43">
        <v>33157.986192999997</v>
      </c>
      <c r="D200" s="11" t="str">
        <f t="shared" si="36"/>
        <v>N/A</v>
      </c>
      <c r="E200" s="43">
        <v>34953.815131000003</v>
      </c>
      <c r="F200" s="11" t="str">
        <f t="shared" si="37"/>
        <v>N/A</v>
      </c>
      <c r="G200" s="43">
        <v>36752.562405999997</v>
      </c>
      <c r="H200" s="11" t="str">
        <f t="shared" si="38"/>
        <v>N/A</v>
      </c>
      <c r="I200" s="12">
        <v>5.4160000000000004</v>
      </c>
      <c r="J200" s="12">
        <v>5.1459999999999999</v>
      </c>
      <c r="K200" s="41" t="s">
        <v>732</v>
      </c>
      <c r="L200" s="9" t="str">
        <f t="shared" si="39"/>
        <v>Yes</v>
      </c>
    </row>
    <row r="201" spans="1:12" ht="25" x14ac:dyDescent="0.25">
      <c r="A201" s="4" t="s">
        <v>1499</v>
      </c>
      <c r="B201" s="33" t="s">
        <v>217</v>
      </c>
      <c r="C201" s="9">
        <v>16.716130375999999</v>
      </c>
      <c r="D201" s="11" t="str">
        <f t="shared" si="36"/>
        <v>N/A</v>
      </c>
      <c r="E201" s="9">
        <v>16.821729467000001</v>
      </c>
      <c r="F201" s="11" t="str">
        <f t="shared" si="37"/>
        <v>N/A</v>
      </c>
      <c r="G201" s="9">
        <v>17.195409609999999</v>
      </c>
      <c r="H201" s="11" t="str">
        <f t="shared" si="38"/>
        <v>N/A</v>
      </c>
      <c r="I201" s="12">
        <v>0.63170000000000004</v>
      </c>
      <c r="J201" s="12">
        <v>2.2210000000000001</v>
      </c>
      <c r="K201" s="41" t="s">
        <v>732</v>
      </c>
      <c r="L201" s="9" t="str">
        <f t="shared" si="39"/>
        <v>Yes</v>
      </c>
    </row>
    <row r="202" spans="1:12" ht="25" x14ac:dyDescent="0.25">
      <c r="A202" s="4" t="s">
        <v>1500</v>
      </c>
      <c r="B202" s="33" t="s">
        <v>217</v>
      </c>
      <c r="C202" s="9">
        <v>16.806053365</v>
      </c>
      <c r="D202" s="11" t="str">
        <f t="shared" si="36"/>
        <v>N/A</v>
      </c>
      <c r="E202" s="9">
        <v>16.814070352000002</v>
      </c>
      <c r="F202" s="11" t="str">
        <f t="shared" si="37"/>
        <v>N/A</v>
      </c>
      <c r="G202" s="9">
        <v>18.424122243999999</v>
      </c>
      <c r="H202" s="11" t="str">
        <f t="shared" si="38"/>
        <v>N/A</v>
      </c>
      <c r="I202" s="12">
        <v>4.7699999999999999E-2</v>
      </c>
      <c r="J202" s="12">
        <v>9.5760000000000005</v>
      </c>
      <c r="K202" s="41" t="s">
        <v>732</v>
      </c>
      <c r="L202" s="9" t="str">
        <f t="shared" si="39"/>
        <v>Yes</v>
      </c>
    </row>
    <row r="203" spans="1:12" ht="25" x14ac:dyDescent="0.25">
      <c r="A203" s="4" t="s">
        <v>1501</v>
      </c>
      <c r="B203" s="33" t="s">
        <v>217</v>
      </c>
      <c r="C203" s="9">
        <v>16.748334526000001</v>
      </c>
      <c r="D203" s="11" t="str">
        <f t="shared" si="36"/>
        <v>N/A</v>
      </c>
      <c r="E203" s="9">
        <v>16.950152922000001</v>
      </c>
      <c r="F203" s="11" t="str">
        <f t="shared" si="37"/>
        <v>N/A</v>
      </c>
      <c r="G203" s="9">
        <v>16.252810636</v>
      </c>
      <c r="H203" s="11" t="str">
        <f t="shared" si="38"/>
        <v>N/A</v>
      </c>
      <c r="I203" s="12">
        <v>1.2050000000000001</v>
      </c>
      <c r="J203" s="12">
        <v>-4.1100000000000003</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215960</v>
      </c>
      <c r="D6" s="11" t="str">
        <f>IF($B6="N/A","N/A",IF(C6&gt;10,"No",IF(C6&lt;-10,"No","Yes")))</f>
        <v>N/A</v>
      </c>
      <c r="E6" s="34">
        <v>221822</v>
      </c>
      <c r="F6" s="11" t="str">
        <f>IF($B6="N/A","N/A",IF(E6&gt;10,"No",IF(E6&lt;-10,"No","Yes")))</f>
        <v>N/A</v>
      </c>
      <c r="G6" s="34">
        <v>167222</v>
      </c>
      <c r="H6" s="11" t="str">
        <f>IF($B6="N/A","N/A",IF(G6&gt;10,"No",IF(G6&lt;-10,"No","Yes")))</f>
        <v>N/A</v>
      </c>
      <c r="I6" s="12">
        <v>2.714</v>
      </c>
      <c r="J6" s="12">
        <v>-24.6</v>
      </c>
      <c r="K6" s="41" t="s">
        <v>732</v>
      </c>
      <c r="L6" s="9" t="str">
        <f t="shared" ref="L6:L46" si="0">IF(J6="Div by 0", "N/A", IF(K6="N/A","N/A", IF(J6&gt;VALUE(MID(K6,1,2)), "No", IF(J6&lt;-1*VALUE(MID(K6,1,2)), "No", "Yes"))))</f>
        <v>Yes</v>
      </c>
    </row>
    <row r="7" spans="1:12" x14ac:dyDescent="0.25">
      <c r="A7" s="42" t="s">
        <v>10</v>
      </c>
      <c r="B7" s="33" t="s">
        <v>217</v>
      </c>
      <c r="C7" s="34">
        <v>194864</v>
      </c>
      <c r="D7" s="11" t="str">
        <f>IF($B7="N/A","N/A",IF(C7&gt;10,"No",IF(C7&lt;-10,"No","Yes")))</f>
        <v>N/A</v>
      </c>
      <c r="E7" s="34">
        <v>200895</v>
      </c>
      <c r="F7" s="11" t="str">
        <f>IF($B7="N/A","N/A",IF(E7&gt;10,"No",IF(E7&lt;-10,"No","Yes")))</f>
        <v>N/A</v>
      </c>
      <c r="G7" s="34">
        <v>147974</v>
      </c>
      <c r="H7" s="11" t="str">
        <f>IF($B7="N/A","N/A",IF(G7&gt;10,"No",IF(G7&lt;-10,"No","Yes")))</f>
        <v>N/A</v>
      </c>
      <c r="I7" s="12">
        <v>3.0950000000000002</v>
      </c>
      <c r="J7" s="12">
        <v>-26.3</v>
      </c>
      <c r="K7" s="41" t="s">
        <v>732</v>
      </c>
      <c r="L7" s="9" t="str">
        <f t="shared" si="0"/>
        <v>Yes</v>
      </c>
    </row>
    <row r="8" spans="1:12" x14ac:dyDescent="0.25">
      <c r="A8" s="42" t="s">
        <v>91</v>
      </c>
      <c r="B8" s="9" t="s">
        <v>301</v>
      </c>
      <c r="C8" s="8">
        <v>90.231524355999994</v>
      </c>
      <c r="D8" s="11" t="str">
        <f>IF($B8="N/A","N/A",IF(C8&gt;90,"No",IF(C8&lt;65,"No","Yes")))</f>
        <v>No</v>
      </c>
      <c r="E8" s="8">
        <v>90.565859111999998</v>
      </c>
      <c r="F8" s="11" t="str">
        <f>IF($B8="N/A","N/A",IF(E8&gt;90,"No",IF(E8&lt;65,"No","Yes")))</f>
        <v>No</v>
      </c>
      <c r="G8" s="8">
        <v>88.489552810000006</v>
      </c>
      <c r="H8" s="11" t="str">
        <f>IF($B8="N/A","N/A",IF(G8&gt;90,"No",IF(G8&lt;65,"No","Yes")))</f>
        <v>Yes</v>
      </c>
      <c r="I8" s="12">
        <v>0.3705</v>
      </c>
      <c r="J8" s="12">
        <v>-2.29</v>
      </c>
      <c r="K8" s="41" t="s">
        <v>732</v>
      </c>
      <c r="L8" s="9" t="str">
        <f t="shared" si="0"/>
        <v>Yes</v>
      </c>
    </row>
    <row r="9" spans="1:12" x14ac:dyDescent="0.25">
      <c r="A9" s="42" t="s">
        <v>92</v>
      </c>
      <c r="B9" s="9" t="s">
        <v>302</v>
      </c>
      <c r="C9" s="8">
        <v>95.585449034000007</v>
      </c>
      <c r="D9" s="11" t="str">
        <f>IF($B9="N/A","N/A",IF(C9&gt;100,"No",IF(C9&lt;90,"No","Yes")))</f>
        <v>Yes</v>
      </c>
      <c r="E9" s="8">
        <v>95.329920091999995</v>
      </c>
      <c r="F9" s="11" t="str">
        <f>IF($B9="N/A","N/A",IF(E9&gt;100,"No",IF(E9&lt;90,"No","Yes")))</f>
        <v>Yes</v>
      </c>
      <c r="G9" s="8">
        <v>96.088129495999993</v>
      </c>
      <c r="H9" s="11" t="str">
        <f>IF($B9="N/A","N/A",IF(G9&gt;100,"No",IF(G9&lt;90,"No","Yes")))</f>
        <v>Yes</v>
      </c>
      <c r="I9" s="12">
        <v>-0.26700000000000002</v>
      </c>
      <c r="J9" s="12">
        <v>0.7954</v>
      </c>
      <c r="K9" s="41" t="s">
        <v>732</v>
      </c>
      <c r="L9" s="9" t="str">
        <f t="shared" si="0"/>
        <v>Yes</v>
      </c>
    </row>
    <row r="10" spans="1:12" x14ac:dyDescent="0.25">
      <c r="A10" s="42" t="s">
        <v>93</v>
      </c>
      <c r="B10" s="9" t="s">
        <v>303</v>
      </c>
      <c r="C10" s="8">
        <v>95.675505051000002</v>
      </c>
      <c r="D10" s="11" t="str">
        <f>IF($B10="N/A","N/A",IF(C10&gt;100,"No",IF(C10&lt;85,"No","Yes")))</f>
        <v>Yes</v>
      </c>
      <c r="E10" s="8">
        <v>95.738825379999994</v>
      </c>
      <c r="F10" s="11" t="str">
        <f>IF($B10="N/A","N/A",IF(E10&gt;100,"No",IF(E10&lt;85,"No","Yes")))</f>
        <v>Yes</v>
      </c>
      <c r="G10" s="8">
        <v>91.880245682999998</v>
      </c>
      <c r="H10" s="11" t="str">
        <f>IF($B10="N/A","N/A",IF(G10&gt;100,"No",IF(G10&lt;85,"No","Yes")))</f>
        <v>Yes</v>
      </c>
      <c r="I10" s="12">
        <v>6.6199999999999995E-2</v>
      </c>
      <c r="J10" s="12">
        <v>-4.03</v>
      </c>
      <c r="K10" s="41" t="s">
        <v>732</v>
      </c>
      <c r="L10" s="9" t="str">
        <f t="shared" si="0"/>
        <v>Yes</v>
      </c>
    </row>
    <row r="11" spans="1:12" x14ac:dyDescent="0.25">
      <c r="A11" s="42" t="s">
        <v>94</v>
      </c>
      <c r="B11" s="9" t="s">
        <v>304</v>
      </c>
      <c r="C11" s="8">
        <v>89.736921774999999</v>
      </c>
      <c r="D11" s="11" t="str">
        <f>IF($B11="N/A","N/A",IF(C11&gt;100,"No",IF(C11&lt;80,"No","Yes")))</f>
        <v>Yes</v>
      </c>
      <c r="E11" s="8">
        <v>90.405431852999996</v>
      </c>
      <c r="F11" s="11" t="str">
        <f>IF($B11="N/A","N/A",IF(E11&gt;100,"No",IF(E11&lt;80,"No","Yes")))</f>
        <v>Yes</v>
      </c>
      <c r="G11" s="8">
        <v>87.552941430999994</v>
      </c>
      <c r="H11" s="11" t="str">
        <f>IF($B11="N/A","N/A",IF(G11&gt;100,"No",IF(G11&lt;80,"No","Yes")))</f>
        <v>Yes</v>
      </c>
      <c r="I11" s="12">
        <v>0.745</v>
      </c>
      <c r="J11" s="12">
        <v>-3.16</v>
      </c>
      <c r="K11" s="41" t="s">
        <v>732</v>
      </c>
      <c r="L11" s="9" t="str">
        <f t="shared" si="0"/>
        <v>Yes</v>
      </c>
    </row>
    <row r="12" spans="1:12" x14ac:dyDescent="0.25">
      <c r="A12" s="42" t="s">
        <v>95</v>
      </c>
      <c r="B12" s="9" t="s">
        <v>304</v>
      </c>
      <c r="C12" s="8">
        <v>83.774419890999994</v>
      </c>
      <c r="D12" s="11" t="str">
        <f>IF($B12="N/A","N/A",IF(C12&gt;100,"No",IF(C12&lt;80,"No","Yes")))</f>
        <v>Yes</v>
      </c>
      <c r="E12" s="8">
        <v>83.445202936000001</v>
      </c>
      <c r="F12" s="11" t="str">
        <f>IF($B12="N/A","N/A",IF(E12&gt;100,"No",IF(E12&lt;80,"No","Yes")))</f>
        <v>Yes</v>
      </c>
      <c r="G12" s="8">
        <v>82.563235180999996</v>
      </c>
      <c r="H12" s="11" t="str">
        <f>IF($B12="N/A","N/A",IF(G12&gt;100,"No",IF(G12&lt;80,"No","Yes")))</f>
        <v>Yes</v>
      </c>
      <c r="I12" s="12">
        <v>-0.39300000000000002</v>
      </c>
      <c r="J12" s="12">
        <v>-1.06</v>
      </c>
      <c r="K12" s="41" t="s">
        <v>732</v>
      </c>
      <c r="L12" s="9" t="str">
        <f t="shared" si="0"/>
        <v>Yes</v>
      </c>
    </row>
    <row r="13" spans="1:12" x14ac:dyDescent="0.25">
      <c r="A13" s="3" t="s">
        <v>96</v>
      </c>
      <c r="B13" s="33" t="s">
        <v>217</v>
      </c>
      <c r="C13" s="34">
        <v>167170.95000000001</v>
      </c>
      <c r="D13" s="11" t="str">
        <f t="shared" ref="D13:D44" si="1">IF($B13="N/A","N/A",IF(C13&gt;10,"No",IF(C13&lt;-10,"No","Yes")))</f>
        <v>N/A</v>
      </c>
      <c r="E13" s="34">
        <v>173771.97</v>
      </c>
      <c r="F13" s="11" t="str">
        <f t="shared" ref="F13:F44" si="2">IF($B13="N/A","N/A",IF(E13&gt;10,"No",IF(E13&lt;-10,"No","Yes")))</f>
        <v>N/A</v>
      </c>
      <c r="G13" s="34">
        <v>122421.08</v>
      </c>
      <c r="H13" s="11" t="str">
        <f t="shared" ref="H13:H44" si="3">IF($B13="N/A","N/A",IF(G13&gt;10,"No",IF(G13&lt;-10,"No","Yes")))</f>
        <v>N/A</v>
      </c>
      <c r="I13" s="12">
        <v>3.9489999999999998</v>
      </c>
      <c r="J13" s="12">
        <v>-29.6</v>
      </c>
      <c r="K13" s="41" t="s">
        <v>732</v>
      </c>
      <c r="L13" s="9" t="str">
        <f t="shared" si="0"/>
        <v>Yes</v>
      </c>
    </row>
    <row r="14" spans="1:12" x14ac:dyDescent="0.25">
      <c r="A14" s="3" t="s">
        <v>100</v>
      </c>
      <c r="B14" s="33" t="s">
        <v>217</v>
      </c>
      <c r="C14" s="34">
        <v>21112</v>
      </c>
      <c r="D14" s="11" t="str">
        <f t="shared" si="1"/>
        <v>N/A</v>
      </c>
      <c r="E14" s="34">
        <v>20899</v>
      </c>
      <c r="F14" s="11" t="str">
        <f t="shared" si="2"/>
        <v>N/A</v>
      </c>
      <c r="G14" s="34">
        <v>17792</v>
      </c>
      <c r="H14" s="11" t="str">
        <f t="shared" si="3"/>
        <v>N/A</v>
      </c>
      <c r="I14" s="12">
        <v>-1.01</v>
      </c>
      <c r="J14" s="12">
        <v>-14.9</v>
      </c>
      <c r="K14" s="41" t="s">
        <v>732</v>
      </c>
      <c r="L14" s="9" t="str">
        <f t="shared" si="0"/>
        <v>Yes</v>
      </c>
    </row>
    <row r="15" spans="1:12" x14ac:dyDescent="0.25">
      <c r="A15" s="3" t="s">
        <v>983</v>
      </c>
      <c r="B15" s="33" t="s">
        <v>217</v>
      </c>
      <c r="C15" s="34">
        <v>3992</v>
      </c>
      <c r="D15" s="11" t="str">
        <f t="shared" si="1"/>
        <v>N/A</v>
      </c>
      <c r="E15" s="34">
        <v>3932</v>
      </c>
      <c r="F15" s="11" t="str">
        <f t="shared" si="2"/>
        <v>N/A</v>
      </c>
      <c r="G15" s="34">
        <v>3631</v>
      </c>
      <c r="H15" s="11" t="str">
        <f t="shared" si="3"/>
        <v>N/A</v>
      </c>
      <c r="I15" s="12">
        <v>-1.5</v>
      </c>
      <c r="J15" s="12">
        <v>-7.66</v>
      </c>
      <c r="K15" s="41" t="s">
        <v>732</v>
      </c>
      <c r="L15" s="9" t="str">
        <f t="shared" si="0"/>
        <v>Yes</v>
      </c>
    </row>
    <row r="16" spans="1:12" x14ac:dyDescent="0.25">
      <c r="A16" s="3" t="s">
        <v>984</v>
      </c>
      <c r="B16" s="33" t="s">
        <v>217</v>
      </c>
      <c r="C16" s="34">
        <v>9802</v>
      </c>
      <c r="D16" s="11" t="str">
        <f t="shared" si="1"/>
        <v>N/A</v>
      </c>
      <c r="E16" s="34">
        <v>9760</v>
      </c>
      <c r="F16" s="11" t="str">
        <f t="shared" si="2"/>
        <v>N/A</v>
      </c>
      <c r="G16" s="34">
        <v>9999</v>
      </c>
      <c r="H16" s="11" t="str">
        <f t="shared" si="3"/>
        <v>N/A</v>
      </c>
      <c r="I16" s="12">
        <v>-0.42799999999999999</v>
      </c>
      <c r="J16" s="12">
        <v>2.4489999999999998</v>
      </c>
      <c r="K16" s="41" t="s">
        <v>732</v>
      </c>
      <c r="L16" s="9" t="str">
        <f t="shared" si="0"/>
        <v>Yes</v>
      </c>
    </row>
    <row r="17" spans="1:12" x14ac:dyDescent="0.25">
      <c r="A17" s="3" t="s">
        <v>985</v>
      </c>
      <c r="B17" s="33" t="s">
        <v>217</v>
      </c>
      <c r="C17" s="34">
        <v>7299</v>
      </c>
      <c r="D17" s="11" t="str">
        <f t="shared" si="1"/>
        <v>N/A</v>
      </c>
      <c r="E17" s="34">
        <v>7183</v>
      </c>
      <c r="F17" s="11" t="str">
        <f t="shared" si="2"/>
        <v>N/A</v>
      </c>
      <c r="G17" s="34">
        <v>4140</v>
      </c>
      <c r="H17" s="11" t="str">
        <f t="shared" si="3"/>
        <v>N/A</v>
      </c>
      <c r="I17" s="12">
        <v>-1.59</v>
      </c>
      <c r="J17" s="12">
        <v>-42.4</v>
      </c>
      <c r="K17" s="41" t="s">
        <v>732</v>
      </c>
      <c r="L17" s="9" t="str">
        <f t="shared" si="0"/>
        <v>No</v>
      </c>
    </row>
    <row r="18" spans="1:12" x14ac:dyDescent="0.25">
      <c r="A18" s="3" t="s">
        <v>986</v>
      </c>
      <c r="B18" s="33" t="s">
        <v>217</v>
      </c>
      <c r="C18" s="34">
        <v>19</v>
      </c>
      <c r="D18" s="11" t="str">
        <f t="shared" si="1"/>
        <v>N/A</v>
      </c>
      <c r="E18" s="34">
        <v>24</v>
      </c>
      <c r="F18" s="11" t="str">
        <f t="shared" si="2"/>
        <v>N/A</v>
      </c>
      <c r="G18" s="34">
        <v>22</v>
      </c>
      <c r="H18" s="11" t="str">
        <f t="shared" si="3"/>
        <v>N/A</v>
      </c>
      <c r="I18" s="12">
        <v>26.32</v>
      </c>
      <c r="J18" s="12">
        <v>-8.33</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31680</v>
      </c>
      <c r="D20" s="11" t="str">
        <f t="shared" si="1"/>
        <v>N/A</v>
      </c>
      <c r="E20" s="34">
        <v>33066</v>
      </c>
      <c r="F20" s="11" t="str">
        <f t="shared" si="2"/>
        <v>N/A</v>
      </c>
      <c r="G20" s="34">
        <v>31097</v>
      </c>
      <c r="H20" s="11" t="str">
        <f t="shared" si="3"/>
        <v>N/A</v>
      </c>
      <c r="I20" s="12">
        <v>4.375</v>
      </c>
      <c r="J20" s="12">
        <v>-5.95</v>
      </c>
      <c r="K20" s="41" t="s">
        <v>732</v>
      </c>
      <c r="L20" s="9" t="str">
        <f t="shared" si="0"/>
        <v>Yes</v>
      </c>
    </row>
    <row r="21" spans="1:12" x14ac:dyDescent="0.25">
      <c r="A21" s="3" t="s">
        <v>988</v>
      </c>
      <c r="B21" s="33" t="s">
        <v>217</v>
      </c>
      <c r="C21" s="34">
        <v>17168</v>
      </c>
      <c r="D21" s="11" t="str">
        <f t="shared" si="1"/>
        <v>N/A</v>
      </c>
      <c r="E21" s="34">
        <v>17751</v>
      </c>
      <c r="F21" s="11" t="str">
        <f t="shared" si="2"/>
        <v>N/A</v>
      </c>
      <c r="G21" s="34">
        <v>14430</v>
      </c>
      <c r="H21" s="11" t="str">
        <f t="shared" si="3"/>
        <v>N/A</v>
      </c>
      <c r="I21" s="12">
        <v>3.3959999999999999</v>
      </c>
      <c r="J21" s="12">
        <v>-18.7</v>
      </c>
      <c r="K21" s="41" t="s">
        <v>732</v>
      </c>
      <c r="L21" s="9" t="str">
        <f t="shared" si="0"/>
        <v>Yes</v>
      </c>
    </row>
    <row r="22" spans="1:12" x14ac:dyDescent="0.25">
      <c r="A22" s="3" t="s">
        <v>989</v>
      </c>
      <c r="B22" s="33" t="s">
        <v>217</v>
      </c>
      <c r="C22" s="34">
        <v>2293</v>
      </c>
      <c r="D22" s="11" t="str">
        <f t="shared" si="1"/>
        <v>N/A</v>
      </c>
      <c r="E22" s="34">
        <v>2394</v>
      </c>
      <c r="F22" s="11" t="str">
        <f t="shared" si="2"/>
        <v>N/A</v>
      </c>
      <c r="G22" s="34">
        <v>2455</v>
      </c>
      <c r="H22" s="11" t="str">
        <f t="shared" si="3"/>
        <v>N/A</v>
      </c>
      <c r="I22" s="12">
        <v>4.4050000000000002</v>
      </c>
      <c r="J22" s="12">
        <v>2.548</v>
      </c>
      <c r="K22" s="41" t="s">
        <v>732</v>
      </c>
      <c r="L22" s="9" t="str">
        <f t="shared" si="0"/>
        <v>Yes</v>
      </c>
    </row>
    <row r="23" spans="1:12" x14ac:dyDescent="0.25">
      <c r="A23" s="3" t="s">
        <v>990</v>
      </c>
      <c r="B23" s="33" t="s">
        <v>217</v>
      </c>
      <c r="C23" s="34">
        <v>11754</v>
      </c>
      <c r="D23" s="11" t="str">
        <f t="shared" si="1"/>
        <v>N/A</v>
      </c>
      <c r="E23" s="34">
        <v>12377</v>
      </c>
      <c r="F23" s="11" t="str">
        <f t="shared" si="2"/>
        <v>N/A</v>
      </c>
      <c r="G23" s="34">
        <v>3233</v>
      </c>
      <c r="H23" s="11" t="str">
        <f t="shared" si="3"/>
        <v>N/A</v>
      </c>
      <c r="I23" s="12">
        <v>5.3</v>
      </c>
      <c r="J23" s="12">
        <v>-73.900000000000006</v>
      </c>
      <c r="K23" s="41" t="s">
        <v>732</v>
      </c>
      <c r="L23" s="9" t="str">
        <f t="shared" si="0"/>
        <v>No</v>
      </c>
    </row>
    <row r="24" spans="1:12" x14ac:dyDescent="0.25">
      <c r="A24" s="3" t="s">
        <v>991</v>
      </c>
      <c r="B24" s="33" t="s">
        <v>217</v>
      </c>
      <c r="C24" s="34">
        <v>465</v>
      </c>
      <c r="D24" s="11" t="str">
        <f t="shared" si="1"/>
        <v>N/A</v>
      </c>
      <c r="E24" s="34">
        <v>544</v>
      </c>
      <c r="F24" s="11" t="str">
        <f t="shared" si="2"/>
        <v>N/A</v>
      </c>
      <c r="G24" s="34">
        <v>10979</v>
      </c>
      <c r="H24" s="11" t="str">
        <f t="shared" si="3"/>
        <v>N/A</v>
      </c>
      <c r="I24" s="12">
        <v>16.989999999999998</v>
      </c>
      <c r="J24" s="12">
        <v>1918</v>
      </c>
      <c r="K24" s="41" t="s">
        <v>732</v>
      </c>
      <c r="L24" s="9" t="str">
        <f t="shared" si="0"/>
        <v>No</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128821</v>
      </c>
      <c r="D26" s="11" t="str">
        <f t="shared" si="1"/>
        <v>N/A</v>
      </c>
      <c r="E26" s="34">
        <v>132846</v>
      </c>
      <c r="F26" s="11" t="str">
        <f t="shared" si="2"/>
        <v>N/A</v>
      </c>
      <c r="G26" s="34">
        <v>92319</v>
      </c>
      <c r="H26" s="11" t="str">
        <f t="shared" si="3"/>
        <v>N/A</v>
      </c>
      <c r="I26" s="12">
        <v>3.1240000000000001</v>
      </c>
      <c r="J26" s="12">
        <v>-30.5</v>
      </c>
      <c r="K26" s="41" t="s">
        <v>732</v>
      </c>
      <c r="L26" s="9" t="str">
        <f t="shared" si="0"/>
        <v>No</v>
      </c>
    </row>
    <row r="27" spans="1:12" x14ac:dyDescent="0.25">
      <c r="A27" s="3" t="s">
        <v>993</v>
      </c>
      <c r="B27" s="33" t="s">
        <v>217</v>
      </c>
      <c r="C27" s="34">
        <v>12083</v>
      </c>
      <c r="D27" s="11" t="str">
        <f t="shared" si="1"/>
        <v>N/A</v>
      </c>
      <c r="E27" s="34">
        <v>13046</v>
      </c>
      <c r="F27" s="11" t="str">
        <f t="shared" si="2"/>
        <v>N/A</v>
      </c>
      <c r="G27" s="34">
        <v>7517</v>
      </c>
      <c r="H27" s="11" t="str">
        <f t="shared" si="3"/>
        <v>N/A</v>
      </c>
      <c r="I27" s="12">
        <v>7.97</v>
      </c>
      <c r="J27" s="12">
        <v>-42.4</v>
      </c>
      <c r="K27" s="41" t="s">
        <v>732</v>
      </c>
      <c r="L27" s="9" t="str">
        <f t="shared" si="0"/>
        <v>No</v>
      </c>
    </row>
    <row r="28" spans="1:12" x14ac:dyDescent="0.25">
      <c r="A28" s="3" t="s">
        <v>994</v>
      </c>
      <c r="B28" s="33" t="s">
        <v>217</v>
      </c>
      <c r="C28" s="34">
        <v>43</v>
      </c>
      <c r="D28" s="11" t="str">
        <f t="shared" si="1"/>
        <v>N/A</v>
      </c>
      <c r="E28" s="34">
        <v>48</v>
      </c>
      <c r="F28" s="11" t="str">
        <f t="shared" si="2"/>
        <v>N/A</v>
      </c>
      <c r="G28" s="34">
        <v>47</v>
      </c>
      <c r="H28" s="11" t="str">
        <f t="shared" si="3"/>
        <v>N/A</v>
      </c>
      <c r="I28" s="12">
        <v>11.63</v>
      </c>
      <c r="J28" s="12">
        <v>-2.08</v>
      </c>
      <c r="K28" s="41" t="s">
        <v>732</v>
      </c>
      <c r="L28" s="9" t="str">
        <f t="shared" si="0"/>
        <v>Yes</v>
      </c>
    </row>
    <row r="29" spans="1:12" x14ac:dyDescent="0.25">
      <c r="A29" s="3" t="s">
        <v>995</v>
      </c>
      <c r="B29" s="33" t="s">
        <v>217</v>
      </c>
      <c r="C29" s="34">
        <v>421</v>
      </c>
      <c r="D29" s="11" t="str">
        <f t="shared" si="1"/>
        <v>N/A</v>
      </c>
      <c r="E29" s="34">
        <v>369</v>
      </c>
      <c r="F29" s="11" t="str">
        <f t="shared" si="2"/>
        <v>N/A</v>
      </c>
      <c r="G29" s="101">
        <v>492</v>
      </c>
      <c r="H29" s="11" t="str">
        <f t="shared" si="3"/>
        <v>N/A</v>
      </c>
      <c r="I29" s="12">
        <v>-12.4</v>
      </c>
      <c r="J29" s="12">
        <v>33.33</v>
      </c>
      <c r="K29" s="41" t="s">
        <v>732</v>
      </c>
      <c r="L29" s="9" t="str">
        <f t="shared" si="0"/>
        <v>No</v>
      </c>
    </row>
    <row r="30" spans="1:12" x14ac:dyDescent="0.25">
      <c r="A30" s="3" t="s">
        <v>996</v>
      </c>
      <c r="B30" s="33" t="s">
        <v>217</v>
      </c>
      <c r="C30" s="34">
        <v>103717</v>
      </c>
      <c r="D30" s="11" t="str">
        <f t="shared" si="1"/>
        <v>N/A</v>
      </c>
      <c r="E30" s="34">
        <v>100507</v>
      </c>
      <c r="F30" s="11" t="str">
        <f t="shared" si="2"/>
        <v>N/A</v>
      </c>
      <c r="G30" s="34">
        <v>70190</v>
      </c>
      <c r="H30" s="11" t="str">
        <f t="shared" si="3"/>
        <v>N/A</v>
      </c>
      <c r="I30" s="12">
        <v>-3.09</v>
      </c>
      <c r="J30" s="12">
        <v>-30.2</v>
      </c>
      <c r="K30" s="41" t="s">
        <v>732</v>
      </c>
      <c r="L30" s="9" t="str">
        <f t="shared" si="0"/>
        <v>No</v>
      </c>
    </row>
    <row r="31" spans="1:12" x14ac:dyDescent="0.25">
      <c r="A31" s="3" t="s">
        <v>997</v>
      </c>
      <c r="B31" s="33" t="s">
        <v>217</v>
      </c>
      <c r="C31" s="34">
        <v>960</v>
      </c>
      <c r="D31" s="11" t="str">
        <f t="shared" si="1"/>
        <v>N/A</v>
      </c>
      <c r="E31" s="34">
        <v>7670</v>
      </c>
      <c r="F31" s="11" t="str">
        <f t="shared" si="2"/>
        <v>N/A</v>
      </c>
      <c r="G31" s="34">
        <v>5602</v>
      </c>
      <c r="H31" s="11" t="str">
        <f t="shared" si="3"/>
        <v>N/A</v>
      </c>
      <c r="I31" s="12">
        <v>699</v>
      </c>
      <c r="J31" s="12">
        <v>-27</v>
      </c>
      <c r="K31" s="41" t="s">
        <v>732</v>
      </c>
      <c r="L31" s="9" t="str">
        <f t="shared" si="0"/>
        <v>Yes</v>
      </c>
    </row>
    <row r="32" spans="1:12" x14ac:dyDescent="0.25">
      <c r="A32" s="3" t="s">
        <v>998</v>
      </c>
      <c r="B32" s="33" t="s">
        <v>217</v>
      </c>
      <c r="C32" s="34">
        <v>11597</v>
      </c>
      <c r="D32" s="11" t="str">
        <f t="shared" si="1"/>
        <v>N/A</v>
      </c>
      <c r="E32" s="34">
        <v>11206</v>
      </c>
      <c r="F32" s="11" t="str">
        <f t="shared" si="2"/>
        <v>N/A</v>
      </c>
      <c r="G32" s="34">
        <v>8471</v>
      </c>
      <c r="H32" s="11" t="str">
        <f t="shared" si="3"/>
        <v>N/A</v>
      </c>
      <c r="I32" s="12">
        <v>-3.37</v>
      </c>
      <c r="J32" s="12">
        <v>-24.4</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34347</v>
      </c>
      <c r="D34" s="11" t="str">
        <f t="shared" si="1"/>
        <v>N/A</v>
      </c>
      <c r="E34" s="34">
        <v>35011</v>
      </c>
      <c r="F34" s="11" t="str">
        <f t="shared" si="2"/>
        <v>N/A</v>
      </c>
      <c r="G34" s="34">
        <v>26014</v>
      </c>
      <c r="H34" s="11" t="str">
        <f t="shared" si="3"/>
        <v>N/A</v>
      </c>
      <c r="I34" s="12">
        <v>1.9330000000000001</v>
      </c>
      <c r="J34" s="12">
        <v>-25.7</v>
      </c>
      <c r="K34" s="41" t="s">
        <v>732</v>
      </c>
      <c r="L34" s="9" t="str">
        <f t="shared" si="0"/>
        <v>Yes</v>
      </c>
    </row>
    <row r="35" spans="1:12" x14ac:dyDescent="0.25">
      <c r="A35" s="3" t="s">
        <v>1000</v>
      </c>
      <c r="B35" s="33" t="s">
        <v>217</v>
      </c>
      <c r="C35" s="34">
        <v>6069</v>
      </c>
      <c r="D35" s="11" t="str">
        <f t="shared" si="1"/>
        <v>N/A</v>
      </c>
      <c r="E35" s="34">
        <v>6446</v>
      </c>
      <c r="F35" s="11" t="str">
        <f t="shared" si="2"/>
        <v>N/A</v>
      </c>
      <c r="G35" s="34">
        <v>3422</v>
      </c>
      <c r="H35" s="11" t="str">
        <f t="shared" si="3"/>
        <v>N/A</v>
      </c>
      <c r="I35" s="12">
        <v>6.2119999999999997</v>
      </c>
      <c r="J35" s="12">
        <v>-46.9</v>
      </c>
      <c r="K35" s="41" t="s">
        <v>732</v>
      </c>
      <c r="L35" s="9" t="str">
        <f t="shared" si="0"/>
        <v>No</v>
      </c>
    </row>
    <row r="36" spans="1:12" x14ac:dyDescent="0.25">
      <c r="A36" s="3" t="s">
        <v>1001</v>
      </c>
      <c r="B36" s="33" t="s">
        <v>217</v>
      </c>
      <c r="C36" s="34">
        <v>0</v>
      </c>
      <c r="D36" s="11" t="str">
        <f t="shared" si="1"/>
        <v>N/A</v>
      </c>
      <c r="E36" s="34">
        <v>11</v>
      </c>
      <c r="F36" s="11" t="str">
        <f t="shared" si="2"/>
        <v>N/A</v>
      </c>
      <c r="G36" s="34">
        <v>0</v>
      </c>
      <c r="H36" s="11" t="str">
        <f t="shared" si="3"/>
        <v>N/A</v>
      </c>
      <c r="I36" s="12" t="s">
        <v>1742</v>
      </c>
      <c r="J36" s="12">
        <v>-100</v>
      </c>
      <c r="K36" s="41" t="s">
        <v>732</v>
      </c>
      <c r="L36" s="9" t="str">
        <f t="shared" si="0"/>
        <v>No</v>
      </c>
    </row>
    <row r="37" spans="1:12" x14ac:dyDescent="0.25">
      <c r="A37" s="3" t="s">
        <v>1002</v>
      </c>
      <c r="B37" s="33" t="s">
        <v>217</v>
      </c>
      <c r="C37" s="34">
        <v>10431</v>
      </c>
      <c r="D37" s="11" t="str">
        <f t="shared" si="1"/>
        <v>N/A</v>
      </c>
      <c r="E37" s="34">
        <v>12317</v>
      </c>
      <c r="F37" s="11" t="str">
        <f t="shared" si="2"/>
        <v>N/A</v>
      </c>
      <c r="G37" s="34">
        <v>15520</v>
      </c>
      <c r="H37" s="11" t="str">
        <f t="shared" si="3"/>
        <v>N/A</v>
      </c>
      <c r="I37" s="12">
        <v>18.079999999999998</v>
      </c>
      <c r="J37" s="12">
        <v>26</v>
      </c>
      <c r="K37" s="41" t="s">
        <v>732</v>
      </c>
      <c r="L37" s="9" t="str">
        <f t="shared" si="0"/>
        <v>Yes</v>
      </c>
    </row>
    <row r="38" spans="1:12" x14ac:dyDescent="0.25">
      <c r="A38" s="3" t="s">
        <v>1003</v>
      </c>
      <c r="B38" s="33" t="s">
        <v>217</v>
      </c>
      <c r="C38" s="34">
        <v>9336</v>
      </c>
      <c r="D38" s="11" t="str">
        <f t="shared" si="1"/>
        <v>N/A</v>
      </c>
      <c r="E38" s="34">
        <v>9001</v>
      </c>
      <c r="F38" s="11" t="str">
        <f t="shared" si="2"/>
        <v>N/A</v>
      </c>
      <c r="G38" s="34">
        <v>1712</v>
      </c>
      <c r="H38" s="11" t="str">
        <f t="shared" si="3"/>
        <v>N/A</v>
      </c>
      <c r="I38" s="12">
        <v>-3.59</v>
      </c>
      <c r="J38" s="12">
        <v>-81</v>
      </c>
      <c r="K38" s="41" t="s">
        <v>732</v>
      </c>
      <c r="L38" s="9" t="str">
        <f t="shared" si="0"/>
        <v>No</v>
      </c>
    </row>
    <row r="39" spans="1:12" x14ac:dyDescent="0.25">
      <c r="A39" s="3" t="s">
        <v>1004</v>
      </c>
      <c r="B39" s="33" t="s">
        <v>217</v>
      </c>
      <c r="C39" s="34">
        <v>8511</v>
      </c>
      <c r="D39" s="11" t="str">
        <f t="shared" si="1"/>
        <v>N/A</v>
      </c>
      <c r="E39" s="34">
        <v>7244</v>
      </c>
      <c r="F39" s="11" t="str">
        <f t="shared" si="2"/>
        <v>N/A</v>
      </c>
      <c r="G39" s="34">
        <v>5360</v>
      </c>
      <c r="H39" s="11" t="str">
        <f t="shared" si="3"/>
        <v>N/A</v>
      </c>
      <c r="I39" s="12">
        <v>-14.9</v>
      </c>
      <c r="J39" s="12">
        <v>-26</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1334421304</v>
      </c>
      <c r="D41" s="11" t="str">
        <f t="shared" si="1"/>
        <v>N/A</v>
      </c>
      <c r="E41" s="43">
        <v>1371584591</v>
      </c>
      <c r="F41" s="11" t="str">
        <f t="shared" si="2"/>
        <v>N/A</v>
      </c>
      <c r="G41" s="43">
        <v>1113274035</v>
      </c>
      <c r="H41" s="11" t="str">
        <f t="shared" si="3"/>
        <v>N/A</v>
      </c>
      <c r="I41" s="12">
        <v>2.7850000000000001</v>
      </c>
      <c r="J41" s="12">
        <v>-18.8</v>
      </c>
      <c r="K41" s="41" t="s">
        <v>732</v>
      </c>
      <c r="L41" s="9" t="str">
        <f t="shared" si="0"/>
        <v>Yes</v>
      </c>
    </row>
    <row r="42" spans="1:12" x14ac:dyDescent="0.25">
      <c r="A42" s="42" t="s">
        <v>1502</v>
      </c>
      <c r="B42" s="33" t="s">
        <v>217</v>
      </c>
      <c r="C42" s="43">
        <v>6179.0206705000001</v>
      </c>
      <c r="D42" s="11" t="str">
        <f t="shared" si="1"/>
        <v>N/A</v>
      </c>
      <c r="E42" s="43">
        <v>6183.2667228999999</v>
      </c>
      <c r="F42" s="11" t="str">
        <f t="shared" si="2"/>
        <v>N/A</v>
      </c>
      <c r="G42" s="43">
        <v>6657.4615481000001</v>
      </c>
      <c r="H42" s="11" t="str">
        <f t="shared" si="3"/>
        <v>N/A</v>
      </c>
      <c r="I42" s="12">
        <v>6.8699999999999997E-2</v>
      </c>
      <c r="J42" s="12">
        <v>7.6689999999999996</v>
      </c>
      <c r="K42" s="41" t="s">
        <v>732</v>
      </c>
      <c r="L42" s="9" t="str">
        <f t="shared" si="0"/>
        <v>Yes</v>
      </c>
    </row>
    <row r="43" spans="1:12" x14ac:dyDescent="0.25">
      <c r="A43" s="42" t="s">
        <v>1503</v>
      </c>
      <c r="B43" s="33" t="s">
        <v>217</v>
      </c>
      <c r="C43" s="43">
        <v>6847.9621889999999</v>
      </c>
      <c r="D43" s="11" t="str">
        <f t="shared" si="1"/>
        <v>N/A</v>
      </c>
      <c r="E43" s="43">
        <v>6827.3704721000004</v>
      </c>
      <c r="F43" s="11" t="str">
        <f t="shared" si="2"/>
        <v>N/A</v>
      </c>
      <c r="G43" s="43">
        <v>7523.4435440999996</v>
      </c>
      <c r="H43" s="11" t="str">
        <f t="shared" si="3"/>
        <v>N/A</v>
      </c>
      <c r="I43" s="12">
        <v>-0.30099999999999999</v>
      </c>
      <c r="J43" s="12">
        <v>10.199999999999999</v>
      </c>
      <c r="K43" s="41" t="s">
        <v>732</v>
      </c>
      <c r="L43" s="9" t="str">
        <f t="shared" si="0"/>
        <v>Yes</v>
      </c>
    </row>
    <row r="44" spans="1:12" x14ac:dyDescent="0.25">
      <c r="A44" s="4" t="s">
        <v>107</v>
      </c>
      <c r="B44" s="33" t="s">
        <v>217</v>
      </c>
      <c r="C44" s="43">
        <v>869612</v>
      </c>
      <c r="D44" s="11" t="str">
        <f t="shared" si="1"/>
        <v>N/A</v>
      </c>
      <c r="E44" s="43">
        <v>1301747</v>
      </c>
      <c r="F44" s="11" t="str">
        <f t="shared" si="2"/>
        <v>N/A</v>
      </c>
      <c r="G44" s="43">
        <v>222879</v>
      </c>
      <c r="H44" s="11" t="str">
        <f t="shared" si="3"/>
        <v>N/A</v>
      </c>
      <c r="I44" s="12">
        <v>49.69</v>
      </c>
      <c r="J44" s="12">
        <v>-82.9</v>
      </c>
      <c r="K44" s="41" t="s">
        <v>732</v>
      </c>
      <c r="L44" s="9" t="str">
        <f t="shared" si="0"/>
        <v>No</v>
      </c>
    </row>
    <row r="45" spans="1:12" x14ac:dyDescent="0.25">
      <c r="A45" s="42" t="s">
        <v>162</v>
      </c>
      <c r="B45" s="41" t="s">
        <v>221</v>
      </c>
      <c r="C45" s="1">
        <v>167</v>
      </c>
      <c r="D45" s="11" t="str">
        <f>IF($B45="N/A","N/A",IF(C45&gt;0,"No",IF(C45&lt;0,"No","Yes")))</f>
        <v>No</v>
      </c>
      <c r="E45" s="1">
        <v>617</v>
      </c>
      <c r="F45" s="11" t="str">
        <f>IF($B45="N/A","N/A",IF(E45&gt;0,"No",IF(E45&lt;0,"No","Yes")))</f>
        <v>No</v>
      </c>
      <c r="G45" s="1">
        <v>257</v>
      </c>
      <c r="H45" s="11" t="str">
        <f>IF($B45="N/A","N/A",IF(G45&gt;0,"No",IF(G45&lt;0,"No","Yes")))</f>
        <v>No</v>
      </c>
      <c r="I45" s="12">
        <v>269.5</v>
      </c>
      <c r="J45" s="12">
        <v>-58.3</v>
      </c>
      <c r="K45" s="41" t="s">
        <v>732</v>
      </c>
      <c r="L45" s="9" t="str">
        <f t="shared" si="0"/>
        <v>No</v>
      </c>
    </row>
    <row r="46" spans="1:12" x14ac:dyDescent="0.25">
      <c r="A46" s="42" t="s">
        <v>160</v>
      </c>
      <c r="B46" s="33" t="s">
        <v>217</v>
      </c>
      <c r="C46" s="43">
        <v>26880</v>
      </c>
      <c r="D46" s="11" t="str">
        <f t="shared" ref="D46:D47" si="4">IF($B46="N/A","N/A",IF(C46&gt;10,"No",IF(C46&lt;-10,"No","Yes")))</f>
        <v>N/A</v>
      </c>
      <c r="E46" s="43">
        <v>427805</v>
      </c>
      <c r="F46" s="11" t="str">
        <f t="shared" ref="F46:F47" si="5">IF($B46="N/A","N/A",IF(E46&gt;10,"No",IF(E46&lt;-10,"No","Yes")))</f>
        <v>N/A</v>
      </c>
      <c r="G46" s="43">
        <v>157737</v>
      </c>
      <c r="H46" s="11" t="str">
        <f t="shared" ref="H46:H47" si="6">IF($B46="N/A","N/A",IF(G46&gt;10,"No",IF(G46&lt;-10,"No","Yes")))</f>
        <v>N/A</v>
      </c>
      <c r="I46" s="12">
        <v>1492</v>
      </c>
      <c r="J46" s="12">
        <v>-63.1</v>
      </c>
      <c r="K46" s="41" t="s">
        <v>732</v>
      </c>
      <c r="L46" s="9" t="str">
        <f t="shared" si="0"/>
        <v>No</v>
      </c>
    </row>
    <row r="47" spans="1:12" x14ac:dyDescent="0.25">
      <c r="A47" s="42" t="s">
        <v>1289</v>
      </c>
      <c r="B47" s="33" t="s">
        <v>217</v>
      </c>
      <c r="C47" s="43">
        <v>160.95808382999999</v>
      </c>
      <c r="D47" s="11" t="str">
        <f t="shared" si="4"/>
        <v>N/A</v>
      </c>
      <c r="E47" s="43">
        <v>693.36304700000005</v>
      </c>
      <c r="F47" s="11" t="str">
        <f t="shared" si="5"/>
        <v>N/A</v>
      </c>
      <c r="G47" s="43">
        <v>613.76264590999995</v>
      </c>
      <c r="H47" s="11" t="str">
        <f t="shared" si="6"/>
        <v>N/A</v>
      </c>
      <c r="I47" s="12">
        <v>330.8</v>
      </c>
      <c r="J47" s="12">
        <v>-11.5</v>
      </c>
      <c r="K47" s="41" t="s">
        <v>732</v>
      </c>
      <c r="L47" s="9" t="str">
        <f>IF(J47="Div by 0", "N/A", IF(OR(J47="N/A",K47="N/A"),"N/A", IF(J47&gt;VALUE(MID(K47,1,2)), "No", IF(J47&lt;-1*VALUE(MID(K47,1,2)), "No", "Yes"))))</f>
        <v>Yes</v>
      </c>
    </row>
    <row r="48" spans="1:12" x14ac:dyDescent="0.25">
      <c r="A48" s="42" t="s">
        <v>1504</v>
      </c>
      <c r="B48" s="33" t="s">
        <v>217</v>
      </c>
      <c r="C48" s="43">
        <v>16220.766626000001</v>
      </c>
      <c r="D48" s="11" t="str">
        <f t="shared" ref="D48:D74" si="7">IF($B48="N/A","N/A",IF(C48&gt;10,"No",IF(C48&lt;-10,"No","Yes")))</f>
        <v>N/A</v>
      </c>
      <c r="E48" s="43">
        <v>16681.971721000002</v>
      </c>
      <c r="F48" s="11" t="str">
        <f t="shared" ref="F48:F74" si="8">IF($B48="N/A","N/A",IF(E48&gt;10,"No",IF(E48&lt;-10,"No","Yes")))</f>
        <v>N/A</v>
      </c>
      <c r="G48" s="43">
        <v>18213.711668</v>
      </c>
      <c r="H48" s="11" t="str">
        <f t="shared" ref="H48:H74" si="9">IF($B48="N/A","N/A",IF(G48&gt;10,"No",IF(G48&lt;-10,"No","Yes")))</f>
        <v>N/A</v>
      </c>
      <c r="I48" s="12">
        <v>2.843</v>
      </c>
      <c r="J48" s="12">
        <v>9.1820000000000004</v>
      </c>
      <c r="K48" s="41" t="s">
        <v>732</v>
      </c>
      <c r="L48" s="9" t="str">
        <f t="shared" ref="L48:L74" si="10">IF(J48="Div by 0", "N/A", IF(K48="N/A","N/A", IF(J48&gt;VALUE(MID(K48,1,2)), "No", IF(J48&lt;-1*VALUE(MID(K48,1,2)), "No", "Yes"))))</f>
        <v>Yes</v>
      </c>
    </row>
    <row r="49" spans="1:12" x14ac:dyDescent="0.25">
      <c r="A49" s="42" t="s">
        <v>1505</v>
      </c>
      <c r="B49" s="33" t="s">
        <v>217</v>
      </c>
      <c r="C49" s="43">
        <v>10267.41483</v>
      </c>
      <c r="D49" s="11" t="str">
        <f t="shared" si="7"/>
        <v>N/A</v>
      </c>
      <c r="E49" s="43">
        <v>10507.811038</v>
      </c>
      <c r="F49" s="11" t="str">
        <f t="shared" si="8"/>
        <v>N/A</v>
      </c>
      <c r="G49" s="43">
        <v>10570.507573999999</v>
      </c>
      <c r="H49" s="11" t="str">
        <f t="shared" si="9"/>
        <v>N/A</v>
      </c>
      <c r="I49" s="12">
        <v>2.3410000000000002</v>
      </c>
      <c r="J49" s="12">
        <v>0.59670000000000001</v>
      </c>
      <c r="K49" s="41" t="s">
        <v>732</v>
      </c>
      <c r="L49" s="9" t="str">
        <f t="shared" si="10"/>
        <v>Yes</v>
      </c>
    </row>
    <row r="50" spans="1:12" x14ac:dyDescent="0.25">
      <c r="A50" s="42" t="s">
        <v>1506</v>
      </c>
      <c r="B50" s="33" t="s">
        <v>217</v>
      </c>
      <c r="C50" s="43">
        <v>27766.114669999999</v>
      </c>
      <c r="D50" s="11" t="str">
        <f t="shared" si="7"/>
        <v>N/A</v>
      </c>
      <c r="E50" s="43">
        <v>28274.421619000001</v>
      </c>
      <c r="F50" s="11" t="str">
        <f t="shared" si="8"/>
        <v>N/A</v>
      </c>
      <c r="G50" s="43">
        <v>26807.262225999999</v>
      </c>
      <c r="H50" s="11" t="str">
        <f t="shared" si="9"/>
        <v>N/A</v>
      </c>
      <c r="I50" s="12">
        <v>1.831</v>
      </c>
      <c r="J50" s="12">
        <v>-5.19</v>
      </c>
      <c r="K50" s="41" t="s">
        <v>732</v>
      </c>
      <c r="L50" s="9" t="str">
        <f t="shared" si="10"/>
        <v>Yes</v>
      </c>
    </row>
    <row r="51" spans="1:12" x14ac:dyDescent="0.25">
      <c r="A51" s="42" t="s">
        <v>1507</v>
      </c>
      <c r="B51" s="33" t="s">
        <v>217</v>
      </c>
      <c r="C51" s="43">
        <v>4002.5210302999999</v>
      </c>
      <c r="D51" s="11" t="str">
        <f t="shared" si="7"/>
        <v>N/A</v>
      </c>
      <c r="E51" s="43">
        <v>4352.9816233000001</v>
      </c>
      <c r="F51" s="11" t="str">
        <f t="shared" si="8"/>
        <v>N/A</v>
      </c>
      <c r="G51" s="43">
        <v>4239.0021739000003</v>
      </c>
      <c r="H51" s="11" t="str">
        <f t="shared" si="9"/>
        <v>N/A</v>
      </c>
      <c r="I51" s="12">
        <v>8.7560000000000002</v>
      </c>
      <c r="J51" s="12">
        <v>-2.62</v>
      </c>
      <c r="K51" s="41" t="s">
        <v>732</v>
      </c>
      <c r="L51" s="9" t="str">
        <f t="shared" si="10"/>
        <v>Yes</v>
      </c>
    </row>
    <row r="52" spans="1:12" x14ac:dyDescent="0.25">
      <c r="A52" s="42" t="s">
        <v>1508</v>
      </c>
      <c r="B52" s="33" t="s">
        <v>217</v>
      </c>
      <c r="C52" s="43">
        <v>4602.5263157999998</v>
      </c>
      <c r="D52" s="11" t="str">
        <f t="shared" si="7"/>
        <v>N/A</v>
      </c>
      <c r="E52" s="43">
        <v>3916.3333333</v>
      </c>
      <c r="F52" s="11" t="str">
        <f t="shared" si="8"/>
        <v>N/A</v>
      </c>
      <c r="G52" s="43">
        <v>3707.3181817999998</v>
      </c>
      <c r="H52" s="11" t="str">
        <f t="shared" si="9"/>
        <v>N/A</v>
      </c>
      <c r="I52" s="12">
        <v>-14.9</v>
      </c>
      <c r="J52" s="12">
        <v>-5.34</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18110.013698999999</v>
      </c>
      <c r="D54" s="11" t="str">
        <f t="shared" si="7"/>
        <v>N/A</v>
      </c>
      <c r="E54" s="43">
        <v>18012.990685000001</v>
      </c>
      <c r="F54" s="11" t="str">
        <f t="shared" si="8"/>
        <v>N/A</v>
      </c>
      <c r="G54" s="43">
        <v>16847.492041000001</v>
      </c>
      <c r="H54" s="11" t="str">
        <f t="shared" si="9"/>
        <v>N/A</v>
      </c>
      <c r="I54" s="12">
        <v>-0.53600000000000003</v>
      </c>
      <c r="J54" s="12">
        <v>-6.47</v>
      </c>
      <c r="K54" s="41" t="s">
        <v>732</v>
      </c>
      <c r="L54" s="9" t="str">
        <f t="shared" si="10"/>
        <v>Yes</v>
      </c>
    </row>
    <row r="55" spans="1:12" x14ac:dyDescent="0.25">
      <c r="A55" s="42" t="s">
        <v>1511</v>
      </c>
      <c r="B55" s="33" t="s">
        <v>217</v>
      </c>
      <c r="C55" s="43">
        <v>18551.875757000002</v>
      </c>
      <c r="D55" s="11" t="str">
        <f t="shared" si="7"/>
        <v>N/A</v>
      </c>
      <c r="E55" s="43">
        <v>18582.265449999999</v>
      </c>
      <c r="F55" s="11" t="str">
        <f t="shared" si="8"/>
        <v>N/A</v>
      </c>
      <c r="G55" s="43">
        <v>19531.838669000001</v>
      </c>
      <c r="H55" s="11" t="str">
        <f t="shared" si="9"/>
        <v>N/A</v>
      </c>
      <c r="I55" s="12">
        <v>0.1638</v>
      </c>
      <c r="J55" s="12">
        <v>5.1100000000000003</v>
      </c>
      <c r="K55" s="41" t="s">
        <v>732</v>
      </c>
      <c r="L55" s="9" t="str">
        <f t="shared" si="10"/>
        <v>Yes</v>
      </c>
    </row>
    <row r="56" spans="1:12" x14ac:dyDescent="0.25">
      <c r="A56" s="42" t="s">
        <v>1512</v>
      </c>
      <c r="B56" s="33" t="s">
        <v>217</v>
      </c>
      <c r="C56" s="43">
        <v>51878.976450000002</v>
      </c>
      <c r="D56" s="11" t="str">
        <f t="shared" si="7"/>
        <v>N/A</v>
      </c>
      <c r="E56" s="43">
        <v>48759.269841000001</v>
      </c>
      <c r="F56" s="11" t="str">
        <f t="shared" si="8"/>
        <v>N/A</v>
      </c>
      <c r="G56" s="43">
        <v>37678.877393000002</v>
      </c>
      <c r="H56" s="11" t="str">
        <f t="shared" si="9"/>
        <v>N/A</v>
      </c>
      <c r="I56" s="12">
        <v>-6.01</v>
      </c>
      <c r="J56" s="12">
        <v>-22.7</v>
      </c>
      <c r="K56" s="41" t="s">
        <v>732</v>
      </c>
      <c r="L56" s="9" t="str">
        <f t="shared" si="10"/>
        <v>Yes</v>
      </c>
    </row>
    <row r="57" spans="1:12" x14ac:dyDescent="0.25">
      <c r="A57" s="42" t="s">
        <v>1513</v>
      </c>
      <c r="B57" s="33" t="s">
        <v>217</v>
      </c>
      <c r="C57" s="43">
        <v>11101.018717000001</v>
      </c>
      <c r="D57" s="11" t="str">
        <f t="shared" si="7"/>
        <v>N/A</v>
      </c>
      <c r="E57" s="43">
        <v>11554.077321000001</v>
      </c>
      <c r="F57" s="11" t="str">
        <f t="shared" si="8"/>
        <v>N/A</v>
      </c>
      <c r="G57" s="43">
        <v>14657.2691</v>
      </c>
      <c r="H57" s="11" t="str">
        <f t="shared" si="9"/>
        <v>N/A</v>
      </c>
      <c r="I57" s="12">
        <v>4.0810000000000004</v>
      </c>
      <c r="J57" s="12">
        <v>26.86</v>
      </c>
      <c r="K57" s="41" t="s">
        <v>732</v>
      </c>
      <c r="L57" s="9" t="str">
        <f t="shared" si="10"/>
        <v>Yes</v>
      </c>
    </row>
    <row r="58" spans="1:12" x14ac:dyDescent="0.25">
      <c r="A58" s="42" t="s">
        <v>1514</v>
      </c>
      <c r="B58" s="33" t="s">
        <v>217</v>
      </c>
      <c r="C58" s="43">
        <v>12444.653763</v>
      </c>
      <c r="D58" s="11" t="str">
        <f t="shared" si="7"/>
        <v>N/A</v>
      </c>
      <c r="E58" s="43">
        <v>11083.178309000001</v>
      </c>
      <c r="F58" s="11" t="str">
        <f t="shared" si="8"/>
        <v>N/A</v>
      </c>
      <c r="G58" s="43">
        <v>9306.2604061999991</v>
      </c>
      <c r="H58" s="11" t="str">
        <f t="shared" si="9"/>
        <v>N/A</v>
      </c>
      <c r="I58" s="12">
        <v>-10.9</v>
      </c>
      <c r="J58" s="12">
        <v>-16</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2473.6659783999999</v>
      </c>
      <c r="D60" s="11" t="str">
        <f t="shared" si="7"/>
        <v>N/A</v>
      </c>
      <c r="E60" s="43">
        <v>2439.3936512999999</v>
      </c>
      <c r="F60" s="11" t="str">
        <f t="shared" si="8"/>
        <v>N/A</v>
      </c>
      <c r="G60" s="43">
        <v>2052.8758760000001</v>
      </c>
      <c r="H60" s="11" t="str">
        <f t="shared" si="9"/>
        <v>N/A</v>
      </c>
      <c r="I60" s="12">
        <v>-1.39</v>
      </c>
      <c r="J60" s="12">
        <v>-15.8</v>
      </c>
      <c r="K60" s="41" t="s">
        <v>732</v>
      </c>
      <c r="L60" s="9" t="str">
        <f t="shared" si="10"/>
        <v>Yes</v>
      </c>
    </row>
    <row r="61" spans="1:12" x14ac:dyDescent="0.25">
      <c r="A61" s="42" t="s">
        <v>1517</v>
      </c>
      <c r="B61" s="33" t="s">
        <v>217</v>
      </c>
      <c r="C61" s="43">
        <v>2021.4658611</v>
      </c>
      <c r="D61" s="11" t="str">
        <f t="shared" si="7"/>
        <v>N/A</v>
      </c>
      <c r="E61" s="43">
        <v>2198.7868312000001</v>
      </c>
      <c r="F61" s="11" t="str">
        <f t="shared" si="8"/>
        <v>N/A</v>
      </c>
      <c r="G61" s="43">
        <v>1824.1685513</v>
      </c>
      <c r="H61" s="11" t="str">
        <f t="shared" si="9"/>
        <v>N/A</v>
      </c>
      <c r="I61" s="12">
        <v>8.7720000000000002</v>
      </c>
      <c r="J61" s="12">
        <v>-17</v>
      </c>
      <c r="K61" s="41" t="s">
        <v>732</v>
      </c>
      <c r="L61" s="9" t="str">
        <f t="shared" si="10"/>
        <v>Yes</v>
      </c>
    </row>
    <row r="62" spans="1:12" x14ac:dyDescent="0.25">
      <c r="A62" s="42" t="s">
        <v>1518</v>
      </c>
      <c r="B62" s="33" t="s">
        <v>217</v>
      </c>
      <c r="C62" s="43">
        <v>2043.6511628000001</v>
      </c>
      <c r="D62" s="11" t="str">
        <f t="shared" si="7"/>
        <v>N/A</v>
      </c>
      <c r="E62" s="43">
        <v>2471.3333333</v>
      </c>
      <c r="F62" s="11" t="str">
        <f t="shared" si="8"/>
        <v>N/A</v>
      </c>
      <c r="G62" s="43">
        <v>1937.8510638</v>
      </c>
      <c r="H62" s="11" t="str">
        <f t="shared" si="9"/>
        <v>N/A</v>
      </c>
      <c r="I62" s="12">
        <v>20.93</v>
      </c>
      <c r="J62" s="12">
        <v>-21.6</v>
      </c>
      <c r="K62" s="41" t="s">
        <v>732</v>
      </c>
      <c r="L62" s="9" t="str">
        <f t="shared" si="10"/>
        <v>Yes</v>
      </c>
    </row>
    <row r="63" spans="1:12" ht="25" x14ac:dyDescent="0.25">
      <c r="A63" s="42" t="s">
        <v>1519</v>
      </c>
      <c r="B63" s="33" t="s">
        <v>217</v>
      </c>
      <c r="C63" s="43">
        <v>21848.665083</v>
      </c>
      <c r="D63" s="11" t="str">
        <f t="shared" si="7"/>
        <v>N/A</v>
      </c>
      <c r="E63" s="43">
        <v>4540.8265583000002</v>
      </c>
      <c r="F63" s="11" t="str">
        <f t="shared" si="8"/>
        <v>N/A</v>
      </c>
      <c r="G63" s="43">
        <v>2799.2743902000002</v>
      </c>
      <c r="H63" s="11" t="str">
        <f t="shared" si="9"/>
        <v>N/A</v>
      </c>
      <c r="I63" s="12">
        <v>-79.2</v>
      </c>
      <c r="J63" s="12">
        <v>-38.4</v>
      </c>
      <c r="K63" s="41" t="s">
        <v>732</v>
      </c>
      <c r="L63" s="9" t="str">
        <f t="shared" si="10"/>
        <v>No</v>
      </c>
    </row>
    <row r="64" spans="1:12" x14ac:dyDescent="0.25">
      <c r="A64" s="42" t="s">
        <v>1520</v>
      </c>
      <c r="B64" s="33" t="s">
        <v>217</v>
      </c>
      <c r="C64" s="43">
        <v>1890.9652612</v>
      </c>
      <c r="D64" s="11" t="str">
        <f t="shared" si="7"/>
        <v>N/A</v>
      </c>
      <c r="E64" s="43">
        <v>1930.5212274</v>
      </c>
      <c r="F64" s="11" t="str">
        <f t="shared" si="8"/>
        <v>N/A</v>
      </c>
      <c r="G64" s="43">
        <v>1673.1105143</v>
      </c>
      <c r="H64" s="11" t="str">
        <f t="shared" si="9"/>
        <v>N/A</v>
      </c>
      <c r="I64" s="12">
        <v>2.0920000000000001</v>
      </c>
      <c r="J64" s="12">
        <v>-13.3</v>
      </c>
      <c r="K64" s="41" t="s">
        <v>732</v>
      </c>
      <c r="L64" s="9" t="str">
        <f t="shared" si="10"/>
        <v>Yes</v>
      </c>
    </row>
    <row r="65" spans="1:12" x14ac:dyDescent="0.25">
      <c r="A65" s="42" t="s">
        <v>1521</v>
      </c>
      <c r="B65" s="33" t="s">
        <v>217</v>
      </c>
      <c r="C65" s="43">
        <v>1530.3458333000001</v>
      </c>
      <c r="D65" s="11" t="str">
        <f t="shared" si="7"/>
        <v>N/A</v>
      </c>
      <c r="E65" s="43">
        <v>2072.9457627000002</v>
      </c>
      <c r="F65" s="11" t="str">
        <f t="shared" si="8"/>
        <v>N/A</v>
      </c>
      <c r="G65" s="43">
        <v>1917.7199215000001</v>
      </c>
      <c r="H65" s="11" t="str">
        <f t="shared" si="9"/>
        <v>N/A</v>
      </c>
      <c r="I65" s="12">
        <v>35.46</v>
      </c>
      <c r="J65" s="12">
        <v>-7.49</v>
      </c>
      <c r="K65" s="41" t="s">
        <v>732</v>
      </c>
      <c r="L65" s="9" t="str">
        <f t="shared" si="10"/>
        <v>Yes</v>
      </c>
    </row>
    <row r="66" spans="1:12" x14ac:dyDescent="0.25">
      <c r="A66" s="42" t="s">
        <v>1522</v>
      </c>
      <c r="B66" s="33" t="s">
        <v>217</v>
      </c>
      <c r="C66" s="43">
        <v>7532.4835733</v>
      </c>
      <c r="D66" s="11" t="str">
        <f t="shared" si="7"/>
        <v>N/A</v>
      </c>
      <c r="E66" s="43">
        <v>7465.0844190999996</v>
      </c>
      <c r="F66" s="11" t="str">
        <f t="shared" si="8"/>
        <v>N/A</v>
      </c>
      <c r="G66" s="43">
        <v>5449.1980875999998</v>
      </c>
      <c r="H66" s="11" t="str">
        <f t="shared" si="9"/>
        <v>N/A</v>
      </c>
      <c r="I66" s="12">
        <v>-0.89500000000000002</v>
      </c>
      <c r="J66" s="12">
        <v>-27</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2899.3251230000001</v>
      </c>
      <c r="D68" s="11" t="str">
        <f t="shared" si="7"/>
        <v>N/A</v>
      </c>
      <c r="E68" s="43">
        <v>2949.5537116999999</v>
      </c>
      <c r="F68" s="11" t="str">
        <f t="shared" si="8"/>
        <v>N/A</v>
      </c>
      <c r="G68" s="43">
        <v>2913.4223495000001</v>
      </c>
      <c r="H68" s="11" t="str">
        <f t="shared" si="9"/>
        <v>N/A</v>
      </c>
      <c r="I68" s="12">
        <v>1.732</v>
      </c>
      <c r="J68" s="12">
        <v>-1.22</v>
      </c>
      <c r="K68" s="41" t="s">
        <v>732</v>
      </c>
      <c r="L68" s="9" t="str">
        <f t="shared" si="10"/>
        <v>Yes</v>
      </c>
    </row>
    <row r="69" spans="1:12" x14ac:dyDescent="0.25">
      <c r="A69" s="42" t="s">
        <v>1525</v>
      </c>
      <c r="B69" s="33" t="s">
        <v>217</v>
      </c>
      <c r="C69" s="43">
        <v>2999.4308781999998</v>
      </c>
      <c r="D69" s="11" t="str">
        <f t="shared" si="7"/>
        <v>N/A</v>
      </c>
      <c r="E69" s="43">
        <v>3240.9078497999999</v>
      </c>
      <c r="F69" s="11" t="str">
        <f t="shared" si="8"/>
        <v>N/A</v>
      </c>
      <c r="G69" s="43">
        <v>3199.4070719000001</v>
      </c>
      <c r="H69" s="11" t="str">
        <f t="shared" si="9"/>
        <v>N/A</v>
      </c>
      <c r="I69" s="12">
        <v>8.0510000000000002</v>
      </c>
      <c r="J69" s="12">
        <v>-1.28</v>
      </c>
      <c r="K69" s="41" t="s">
        <v>732</v>
      </c>
      <c r="L69" s="9" t="str">
        <f t="shared" si="10"/>
        <v>Yes</v>
      </c>
    </row>
    <row r="70" spans="1:12" x14ac:dyDescent="0.25">
      <c r="A70" s="42" t="s">
        <v>1526</v>
      </c>
      <c r="B70" s="33" t="s">
        <v>217</v>
      </c>
      <c r="C70" s="43" t="s">
        <v>1742</v>
      </c>
      <c r="D70" s="11" t="str">
        <f t="shared" si="7"/>
        <v>N/A</v>
      </c>
      <c r="E70" s="43">
        <v>4380</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3265.0686415</v>
      </c>
      <c r="D71" s="11" t="str">
        <f t="shared" si="7"/>
        <v>N/A</v>
      </c>
      <c r="E71" s="43">
        <v>3205.5248842999999</v>
      </c>
      <c r="F71" s="11" t="str">
        <f t="shared" si="8"/>
        <v>N/A</v>
      </c>
      <c r="G71" s="43">
        <v>3015.5751933000001</v>
      </c>
      <c r="H71" s="11" t="str">
        <f t="shared" si="9"/>
        <v>N/A</v>
      </c>
      <c r="I71" s="12">
        <v>-1.82</v>
      </c>
      <c r="J71" s="12">
        <v>-5.93</v>
      </c>
      <c r="K71" s="41" t="s">
        <v>732</v>
      </c>
      <c r="L71" s="9" t="str">
        <f t="shared" si="10"/>
        <v>Yes</v>
      </c>
    </row>
    <row r="72" spans="1:12" x14ac:dyDescent="0.25">
      <c r="A72" s="42" t="s">
        <v>1528</v>
      </c>
      <c r="B72" s="33" t="s">
        <v>217</v>
      </c>
      <c r="C72" s="43">
        <v>2477.4469794000001</v>
      </c>
      <c r="D72" s="11" t="str">
        <f t="shared" si="7"/>
        <v>N/A</v>
      </c>
      <c r="E72" s="43">
        <v>2548.9128986000001</v>
      </c>
      <c r="F72" s="11" t="str">
        <f t="shared" si="8"/>
        <v>N/A</v>
      </c>
      <c r="G72" s="43">
        <v>1429.9544393000001</v>
      </c>
      <c r="H72" s="11" t="str">
        <f t="shared" si="9"/>
        <v>N/A</v>
      </c>
      <c r="I72" s="12">
        <v>2.8849999999999998</v>
      </c>
      <c r="J72" s="12">
        <v>-43.9</v>
      </c>
      <c r="K72" s="41" t="s">
        <v>732</v>
      </c>
      <c r="L72" s="9" t="str">
        <f t="shared" si="10"/>
        <v>No</v>
      </c>
    </row>
    <row r="73" spans="1:12" x14ac:dyDescent="0.25">
      <c r="A73" s="42" t="s">
        <v>1529</v>
      </c>
      <c r="B73" s="33" t="s">
        <v>217</v>
      </c>
      <c r="C73" s="43">
        <v>2842.4624603000002</v>
      </c>
      <c r="D73" s="11" t="str">
        <f t="shared" si="7"/>
        <v>N/A</v>
      </c>
      <c r="E73" s="43">
        <v>2752.2885145999999</v>
      </c>
      <c r="F73" s="11" t="str">
        <f t="shared" si="8"/>
        <v>N/A</v>
      </c>
      <c r="G73" s="43">
        <v>2908.8785447999999</v>
      </c>
      <c r="H73" s="11" t="str">
        <f t="shared" si="9"/>
        <v>N/A</v>
      </c>
      <c r="I73" s="12">
        <v>-3.17</v>
      </c>
      <c r="J73" s="12">
        <v>5.6890000000000001</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162175295</v>
      </c>
      <c r="D75" s="11" t="str">
        <f t="shared" ref="D75:D144" si="11">IF($B75="N/A","N/A",IF(C75&gt;10,"No",IF(C75&lt;-10,"No","Yes")))</f>
        <v>N/A</v>
      </c>
      <c r="E75" s="43">
        <v>172252262</v>
      </c>
      <c r="F75" s="11" t="str">
        <f t="shared" ref="F75:F144" si="12">IF($B75="N/A","N/A",IF(E75&gt;10,"No",IF(E75&lt;-10,"No","Yes")))</f>
        <v>N/A</v>
      </c>
      <c r="G75" s="43">
        <v>122882175</v>
      </c>
      <c r="H75" s="11" t="str">
        <f t="shared" ref="H75:H144" si="13">IF($B75="N/A","N/A",IF(G75&gt;10,"No",IF(G75&lt;-10,"No","Yes")))</f>
        <v>N/A</v>
      </c>
      <c r="I75" s="12">
        <v>6.2140000000000004</v>
      </c>
      <c r="J75" s="12">
        <v>-28.7</v>
      </c>
      <c r="K75" s="41" t="s">
        <v>732</v>
      </c>
      <c r="L75" s="9" t="str">
        <f t="shared" ref="L75:L135" si="14">IF(J75="Div by 0", "N/A", IF(K75="N/A","N/A", IF(J75&gt;VALUE(MID(K75,1,2)), "No", IF(J75&lt;-1*VALUE(MID(K75,1,2)), "No", "Yes"))))</f>
        <v>Yes</v>
      </c>
    </row>
    <row r="76" spans="1:12" x14ac:dyDescent="0.25">
      <c r="A76" s="42" t="s">
        <v>598</v>
      </c>
      <c r="B76" s="33" t="s">
        <v>217</v>
      </c>
      <c r="C76" s="34">
        <v>25983</v>
      </c>
      <c r="D76" s="11" t="str">
        <f t="shared" si="11"/>
        <v>N/A</v>
      </c>
      <c r="E76" s="34">
        <v>25830</v>
      </c>
      <c r="F76" s="11" t="str">
        <f t="shared" si="12"/>
        <v>N/A</v>
      </c>
      <c r="G76" s="34">
        <v>22186</v>
      </c>
      <c r="H76" s="11" t="str">
        <f t="shared" si="13"/>
        <v>N/A</v>
      </c>
      <c r="I76" s="12">
        <v>-0.58899999999999997</v>
      </c>
      <c r="J76" s="12">
        <v>-14.1</v>
      </c>
      <c r="K76" s="41" t="s">
        <v>732</v>
      </c>
      <c r="L76" s="9" t="str">
        <f t="shared" si="14"/>
        <v>Yes</v>
      </c>
    </row>
    <row r="77" spans="1:12" x14ac:dyDescent="0.25">
      <c r="A77" s="42" t="s">
        <v>1439</v>
      </c>
      <c r="B77" s="33" t="s">
        <v>217</v>
      </c>
      <c r="C77" s="43">
        <v>6241.5923873000002</v>
      </c>
      <c r="D77" s="11" t="str">
        <f t="shared" si="11"/>
        <v>N/A</v>
      </c>
      <c r="E77" s="43">
        <v>6668.6899728999997</v>
      </c>
      <c r="F77" s="11" t="str">
        <f t="shared" si="12"/>
        <v>N/A</v>
      </c>
      <c r="G77" s="43">
        <v>5538.7259984000002</v>
      </c>
      <c r="H77" s="11" t="str">
        <f t="shared" si="13"/>
        <v>N/A</v>
      </c>
      <c r="I77" s="12">
        <v>6.843</v>
      </c>
      <c r="J77" s="12">
        <v>-16.899999999999999</v>
      </c>
      <c r="K77" s="41" t="s">
        <v>732</v>
      </c>
      <c r="L77" s="9" t="str">
        <f t="shared" si="14"/>
        <v>Yes</v>
      </c>
    </row>
    <row r="78" spans="1:12" x14ac:dyDescent="0.25">
      <c r="A78" s="42" t="s">
        <v>1440</v>
      </c>
      <c r="B78" s="33" t="s">
        <v>217</v>
      </c>
      <c r="C78" s="34">
        <v>4.4496016626000001</v>
      </c>
      <c r="D78" s="11" t="str">
        <f t="shared" si="11"/>
        <v>N/A</v>
      </c>
      <c r="E78" s="34">
        <v>4.5123112660000002</v>
      </c>
      <c r="F78" s="11" t="str">
        <f t="shared" si="12"/>
        <v>N/A</v>
      </c>
      <c r="G78" s="34">
        <v>3.3004146758999999</v>
      </c>
      <c r="H78" s="11" t="str">
        <f t="shared" si="13"/>
        <v>N/A</v>
      </c>
      <c r="I78" s="12">
        <v>1.409</v>
      </c>
      <c r="J78" s="12">
        <v>-26.9</v>
      </c>
      <c r="K78" s="41" t="s">
        <v>732</v>
      </c>
      <c r="L78" s="9" t="str">
        <f t="shared" si="14"/>
        <v>Yes</v>
      </c>
    </row>
    <row r="79" spans="1:12" x14ac:dyDescent="0.25">
      <c r="A79" s="42" t="s">
        <v>599</v>
      </c>
      <c r="B79" s="33" t="s">
        <v>217</v>
      </c>
      <c r="C79" s="43">
        <v>13646</v>
      </c>
      <c r="D79" s="11" t="str">
        <f t="shared" si="11"/>
        <v>N/A</v>
      </c>
      <c r="E79" s="43">
        <v>0</v>
      </c>
      <c r="F79" s="11" t="str">
        <f t="shared" si="12"/>
        <v>N/A</v>
      </c>
      <c r="G79" s="43">
        <v>0</v>
      </c>
      <c r="H79" s="11" t="str">
        <f t="shared" si="13"/>
        <v>N/A</v>
      </c>
      <c r="I79" s="12">
        <v>-100</v>
      </c>
      <c r="J79" s="12" t="s">
        <v>1742</v>
      </c>
      <c r="K79" s="41" t="s">
        <v>732</v>
      </c>
      <c r="L79" s="9" t="str">
        <f t="shared" si="14"/>
        <v>N/A</v>
      </c>
    </row>
    <row r="80" spans="1:12" x14ac:dyDescent="0.25">
      <c r="A80" s="42" t="s">
        <v>600</v>
      </c>
      <c r="B80" s="33" t="s">
        <v>217</v>
      </c>
      <c r="C80" s="34">
        <v>11</v>
      </c>
      <c r="D80" s="11" t="str">
        <f t="shared" si="11"/>
        <v>N/A</v>
      </c>
      <c r="E80" s="34">
        <v>0</v>
      </c>
      <c r="F80" s="11" t="str">
        <f t="shared" si="12"/>
        <v>N/A</v>
      </c>
      <c r="G80" s="34">
        <v>0</v>
      </c>
      <c r="H80" s="11" t="str">
        <f t="shared" si="13"/>
        <v>N/A</v>
      </c>
      <c r="I80" s="12">
        <v>-100</v>
      </c>
      <c r="J80" s="12" t="s">
        <v>1742</v>
      </c>
      <c r="K80" s="41" t="s">
        <v>732</v>
      </c>
      <c r="L80" s="9" t="str">
        <f t="shared" si="14"/>
        <v>N/A</v>
      </c>
    </row>
    <row r="81" spans="1:12" x14ac:dyDescent="0.25">
      <c r="A81" s="42" t="s">
        <v>1441</v>
      </c>
      <c r="B81" s="33" t="s">
        <v>217</v>
      </c>
      <c r="C81" s="43">
        <v>4548.6666667</v>
      </c>
      <c r="D81" s="11" t="str">
        <f t="shared" si="11"/>
        <v>N/A</v>
      </c>
      <c r="E81" s="43" t="s">
        <v>1742</v>
      </c>
      <c r="F81" s="11" t="str">
        <f t="shared" si="12"/>
        <v>N/A</v>
      </c>
      <c r="G81" s="43" t="s">
        <v>1742</v>
      </c>
      <c r="H81" s="11" t="str">
        <f t="shared" si="13"/>
        <v>N/A</v>
      </c>
      <c r="I81" s="12" t="s">
        <v>1742</v>
      </c>
      <c r="J81" s="12" t="s">
        <v>1742</v>
      </c>
      <c r="K81" s="41" t="s">
        <v>732</v>
      </c>
      <c r="L81" s="9" t="str">
        <f t="shared" si="14"/>
        <v>N/A</v>
      </c>
    </row>
    <row r="82" spans="1:12" ht="25" x14ac:dyDescent="0.25">
      <c r="A82" s="42" t="s">
        <v>601</v>
      </c>
      <c r="B82" s="33" t="s">
        <v>217</v>
      </c>
      <c r="C82" s="43">
        <v>36649028</v>
      </c>
      <c r="D82" s="11" t="str">
        <f t="shared" si="11"/>
        <v>N/A</v>
      </c>
      <c r="E82" s="43">
        <v>35730775</v>
      </c>
      <c r="F82" s="11" t="str">
        <f t="shared" si="12"/>
        <v>N/A</v>
      </c>
      <c r="G82" s="43">
        <v>16026172</v>
      </c>
      <c r="H82" s="11" t="str">
        <f t="shared" si="13"/>
        <v>N/A</v>
      </c>
      <c r="I82" s="12">
        <v>-2.5099999999999998</v>
      </c>
      <c r="J82" s="12">
        <v>-55.1</v>
      </c>
      <c r="K82" s="41" t="s">
        <v>732</v>
      </c>
      <c r="L82" s="9" t="str">
        <f t="shared" si="14"/>
        <v>No</v>
      </c>
    </row>
    <row r="83" spans="1:12" x14ac:dyDescent="0.25">
      <c r="A83" s="42" t="s">
        <v>602</v>
      </c>
      <c r="B83" s="33" t="s">
        <v>217</v>
      </c>
      <c r="C83" s="34">
        <v>1315</v>
      </c>
      <c r="D83" s="11" t="str">
        <f t="shared" si="11"/>
        <v>N/A</v>
      </c>
      <c r="E83" s="34">
        <v>1286</v>
      </c>
      <c r="F83" s="11" t="str">
        <f t="shared" si="12"/>
        <v>N/A</v>
      </c>
      <c r="G83" s="34">
        <v>656</v>
      </c>
      <c r="H83" s="11" t="str">
        <f t="shared" si="13"/>
        <v>N/A</v>
      </c>
      <c r="I83" s="12">
        <v>-2.21</v>
      </c>
      <c r="J83" s="12">
        <v>-49</v>
      </c>
      <c r="K83" s="41" t="s">
        <v>732</v>
      </c>
      <c r="L83" s="9" t="str">
        <f t="shared" si="14"/>
        <v>No</v>
      </c>
    </row>
    <row r="84" spans="1:12" ht="25" x14ac:dyDescent="0.25">
      <c r="A84" s="4" t="s">
        <v>1442</v>
      </c>
      <c r="B84" s="33" t="s">
        <v>217</v>
      </c>
      <c r="C84" s="43">
        <v>27869.983270000001</v>
      </c>
      <c r="D84" s="11" t="str">
        <f t="shared" si="11"/>
        <v>N/A</v>
      </c>
      <c r="E84" s="43">
        <v>27784.428459999999</v>
      </c>
      <c r="F84" s="11" t="str">
        <f t="shared" si="12"/>
        <v>N/A</v>
      </c>
      <c r="G84" s="43">
        <v>24430.140243999998</v>
      </c>
      <c r="H84" s="11" t="str">
        <f t="shared" si="13"/>
        <v>N/A</v>
      </c>
      <c r="I84" s="12">
        <v>-0.307</v>
      </c>
      <c r="J84" s="12">
        <v>-12.1</v>
      </c>
      <c r="K84" s="41" t="s">
        <v>732</v>
      </c>
      <c r="L84" s="9" t="str">
        <f t="shared" si="14"/>
        <v>Yes</v>
      </c>
    </row>
    <row r="85" spans="1:12" x14ac:dyDescent="0.25">
      <c r="A85" s="4" t="s">
        <v>603</v>
      </c>
      <c r="B85" s="33" t="s">
        <v>217</v>
      </c>
      <c r="C85" s="43">
        <v>65529740</v>
      </c>
      <c r="D85" s="11" t="str">
        <f t="shared" si="11"/>
        <v>N/A</v>
      </c>
      <c r="E85" s="43">
        <v>51432634</v>
      </c>
      <c r="F85" s="11" t="str">
        <f t="shared" si="12"/>
        <v>N/A</v>
      </c>
      <c r="G85" s="43">
        <v>20796464</v>
      </c>
      <c r="H85" s="11" t="str">
        <f t="shared" si="13"/>
        <v>N/A</v>
      </c>
      <c r="I85" s="12">
        <v>-21.5</v>
      </c>
      <c r="J85" s="12">
        <v>-59.6</v>
      </c>
      <c r="K85" s="41" t="s">
        <v>732</v>
      </c>
      <c r="L85" s="9" t="str">
        <f t="shared" si="14"/>
        <v>No</v>
      </c>
    </row>
    <row r="86" spans="1:12" x14ac:dyDescent="0.25">
      <c r="A86" s="4" t="s">
        <v>604</v>
      </c>
      <c r="B86" s="33" t="s">
        <v>217</v>
      </c>
      <c r="C86" s="34">
        <v>575</v>
      </c>
      <c r="D86" s="11" t="str">
        <f t="shared" si="11"/>
        <v>N/A</v>
      </c>
      <c r="E86" s="34">
        <v>500</v>
      </c>
      <c r="F86" s="11" t="str">
        <f t="shared" si="12"/>
        <v>N/A</v>
      </c>
      <c r="G86" s="34">
        <v>257</v>
      </c>
      <c r="H86" s="11" t="str">
        <f t="shared" si="13"/>
        <v>N/A</v>
      </c>
      <c r="I86" s="12">
        <v>-13</v>
      </c>
      <c r="J86" s="12">
        <v>-48.6</v>
      </c>
      <c r="K86" s="41" t="s">
        <v>732</v>
      </c>
      <c r="L86" s="9" t="str">
        <f t="shared" si="14"/>
        <v>No</v>
      </c>
    </row>
    <row r="87" spans="1:12" x14ac:dyDescent="0.25">
      <c r="A87" s="4" t="s">
        <v>1443</v>
      </c>
      <c r="B87" s="33" t="s">
        <v>217</v>
      </c>
      <c r="C87" s="43">
        <v>113964.76522</v>
      </c>
      <c r="D87" s="11" t="str">
        <f t="shared" si="11"/>
        <v>N/A</v>
      </c>
      <c r="E87" s="43">
        <v>102865.268</v>
      </c>
      <c r="F87" s="11" t="str">
        <f t="shared" si="12"/>
        <v>N/A</v>
      </c>
      <c r="G87" s="43">
        <v>80920.093385</v>
      </c>
      <c r="H87" s="11" t="str">
        <f t="shared" si="13"/>
        <v>N/A</v>
      </c>
      <c r="I87" s="12">
        <v>-9.74</v>
      </c>
      <c r="J87" s="12">
        <v>-21.3</v>
      </c>
      <c r="K87" s="41" t="s">
        <v>732</v>
      </c>
      <c r="L87" s="9" t="str">
        <f t="shared" si="14"/>
        <v>Yes</v>
      </c>
    </row>
    <row r="88" spans="1:12" x14ac:dyDescent="0.25">
      <c r="A88" s="42" t="s">
        <v>605</v>
      </c>
      <c r="B88" s="33" t="s">
        <v>217</v>
      </c>
      <c r="C88" s="43">
        <v>296891733</v>
      </c>
      <c r="D88" s="11" t="str">
        <f t="shared" si="11"/>
        <v>N/A</v>
      </c>
      <c r="E88" s="43">
        <v>301341370</v>
      </c>
      <c r="F88" s="11" t="str">
        <f t="shared" si="12"/>
        <v>N/A</v>
      </c>
      <c r="G88" s="43">
        <v>290250517</v>
      </c>
      <c r="H88" s="11" t="str">
        <f t="shared" si="13"/>
        <v>N/A</v>
      </c>
      <c r="I88" s="12">
        <v>1.4990000000000001</v>
      </c>
      <c r="J88" s="12">
        <v>-3.68</v>
      </c>
      <c r="K88" s="41" t="s">
        <v>732</v>
      </c>
      <c r="L88" s="9" t="str">
        <f t="shared" si="14"/>
        <v>Yes</v>
      </c>
    </row>
    <row r="89" spans="1:12" x14ac:dyDescent="0.25">
      <c r="A89" s="44" t="s">
        <v>606</v>
      </c>
      <c r="B89" s="34" t="s">
        <v>217</v>
      </c>
      <c r="C89" s="34">
        <v>10737</v>
      </c>
      <c r="D89" s="11" t="str">
        <f t="shared" si="11"/>
        <v>N/A</v>
      </c>
      <c r="E89" s="34">
        <v>10592</v>
      </c>
      <c r="F89" s="11" t="str">
        <f t="shared" si="12"/>
        <v>N/A</v>
      </c>
      <c r="G89" s="34">
        <v>10140</v>
      </c>
      <c r="H89" s="11" t="str">
        <f t="shared" si="13"/>
        <v>N/A</v>
      </c>
      <c r="I89" s="12">
        <v>-1.35</v>
      </c>
      <c r="J89" s="12">
        <v>-4.2699999999999996</v>
      </c>
      <c r="K89" s="1" t="s">
        <v>732</v>
      </c>
      <c r="L89" s="9" t="str">
        <f t="shared" si="14"/>
        <v>Yes</v>
      </c>
    </row>
    <row r="90" spans="1:12" x14ac:dyDescent="0.25">
      <c r="A90" s="42" t="s">
        <v>1444</v>
      </c>
      <c r="B90" s="33" t="s">
        <v>217</v>
      </c>
      <c r="C90" s="43">
        <v>27651.274377999998</v>
      </c>
      <c r="D90" s="11" t="str">
        <f t="shared" si="11"/>
        <v>N/A</v>
      </c>
      <c r="E90" s="43">
        <v>28449.902757</v>
      </c>
      <c r="F90" s="11" t="str">
        <f t="shared" si="12"/>
        <v>N/A</v>
      </c>
      <c r="G90" s="43">
        <v>28624.311341000001</v>
      </c>
      <c r="H90" s="11" t="str">
        <f t="shared" si="13"/>
        <v>N/A</v>
      </c>
      <c r="I90" s="12">
        <v>2.8879999999999999</v>
      </c>
      <c r="J90" s="12">
        <v>0.61299999999999999</v>
      </c>
      <c r="K90" s="41" t="s">
        <v>732</v>
      </c>
      <c r="L90" s="9" t="str">
        <f t="shared" si="14"/>
        <v>Yes</v>
      </c>
    </row>
    <row r="91" spans="1:12" x14ac:dyDescent="0.25">
      <c r="A91" s="42" t="s">
        <v>607</v>
      </c>
      <c r="B91" s="33" t="s">
        <v>217</v>
      </c>
      <c r="C91" s="43">
        <v>93402735</v>
      </c>
      <c r="D91" s="11" t="str">
        <f t="shared" si="11"/>
        <v>N/A</v>
      </c>
      <c r="E91" s="43">
        <v>101726416</v>
      </c>
      <c r="F91" s="11" t="str">
        <f t="shared" si="12"/>
        <v>N/A</v>
      </c>
      <c r="G91" s="43">
        <v>66397607</v>
      </c>
      <c r="H91" s="11" t="str">
        <f t="shared" si="13"/>
        <v>N/A</v>
      </c>
      <c r="I91" s="12">
        <v>8.9120000000000008</v>
      </c>
      <c r="J91" s="12">
        <v>-34.700000000000003</v>
      </c>
      <c r="K91" s="41" t="s">
        <v>732</v>
      </c>
      <c r="L91" s="9" t="str">
        <f t="shared" si="14"/>
        <v>No</v>
      </c>
    </row>
    <row r="92" spans="1:12" x14ac:dyDescent="0.25">
      <c r="A92" s="42" t="s">
        <v>608</v>
      </c>
      <c r="B92" s="33" t="s">
        <v>217</v>
      </c>
      <c r="C92" s="34">
        <v>159806</v>
      </c>
      <c r="D92" s="11" t="str">
        <f t="shared" si="11"/>
        <v>N/A</v>
      </c>
      <c r="E92" s="34">
        <v>168241</v>
      </c>
      <c r="F92" s="11" t="str">
        <f t="shared" si="12"/>
        <v>N/A</v>
      </c>
      <c r="G92" s="34">
        <v>120044</v>
      </c>
      <c r="H92" s="11" t="str">
        <f t="shared" si="13"/>
        <v>N/A</v>
      </c>
      <c r="I92" s="12">
        <v>5.2779999999999996</v>
      </c>
      <c r="J92" s="12">
        <v>-28.6</v>
      </c>
      <c r="K92" s="41" t="s">
        <v>732</v>
      </c>
      <c r="L92" s="9" t="str">
        <f t="shared" si="14"/>
        <v>Yes</v>
      </c>
    </row>
    <row r="93" spans="1:12" x14ac:dyDescent="0.25">
      <c r="A93" s="42" t="s">
        <v>1445</v>
      </c>
      <c r="B93" s="33" t="s">
        <v>217</v>
      </c>
      <c r="C93" s="43">
        <v>584.47577062000005</v>
      </c>
      <c r="D93" s="11" t="str">
        <f t="shared" si="11"/>
        <v>N/A</v>
      </c>
      <c r="E93" s="43">
        <v>604.64700043000005</v>
      </c>
      <c r="F93" s="11" t="str">
        <f t="shared" si="12"/>
        <v>N/A</v>
      </c>
      <c r="G93" s="43">
        <v>553.11058445000003</v>
      </c>
      <c r="H93" s="11" t="str">
        <f t="shared" si="13"/>
        <v>N/A</v>
      </c>
      <c r="I93" s="12">
        <v>3.4510000000000001</v>
      </c>
      <c r="J93" s="12">
        <v>-8.52</v>
      </c>
      <c r="K93" s="41" t="s">
        <v>732</v>
      </c>
      <c r="L93" s="9" t="str">
        <f t="shared" si="14"/>
        <v>Yes</v>
      </c>
    </row>
    <row r="94" spans="1:12" x14ac:dyDescent="0.25">
      <c r="A94" s="42" t="s">
        <v>609</v>
      </c>
      <c r="B94" s="33" t="s">
        <v>217</v>
      </c>
      <c r="C94" s="43">
        <v>27812385</v>
      </c>
      <c r="D94" s="11" t="str">
        <f t="shared" si="11"/>
        <v>N/A</v>
      </c>
      <c r="E94" s="43">
        <v>28913849</v>
      </c>
      <c r="F94" s="11" t="str">
        <f t="shared" si="12"/>
        <v>N/A</v>
      </c>
      <c r="G94" s="43">
        <v>19391584</v>
      </c>
      <c r="H94" s="11" t="str">
        <f t="shared" si="13"/>
        <v>N/A</v>
      </c>
      <c r="I94" s="12">
        <v>3.96</v>
      </c>
      <c r="J94" s="12">
        <v>-32.9</v>
      </c>
      <c r="K94" s="41" t="s">
        <v>732</v>
      </c>
      <c r="L94" s="9" t="str">
        <f t="shared" si="14"/>
        <v>No</v>
      </c>
    </row>
    <row r="95" spans="1:12" x14ac:dyDescent="0.25">
      <c r="A95" s="42" t="s">
        <v>610</v>
      </c>
      <c r="B95" s="33" t="s">
        <v>217</v>
      </c>
      <c r="C95" s="34">
        <v>87672</v>
      </c>
      <c r="D95" s="11" t="str">
        <f t="shared" si="11"/>
        <v>N/A</v>
      </c>
      <c r="E95" s="34">
        <v>93564</v>
      </c>
      <c r="F95" s="11" t="str">
        <f t="shared" si="12"/>
        <v>N/A</v>
      </c>
      <c r="G95" s="34">
        <v>65519</v>
      </c>
      <c r="H95" s="11" t="str">
        <f t="shared" si="13"/>
        <v>N/A</v>
      </c>
      <c r="I95" s="12">
        <v>6.7210000000000001</v>
      </c>
      <c r="J95" s="12">
        <v>-30</v>
      </c>
      <c r="K95" s="41" t="s">
        <v>732</v>
      </c>
      <c r="L95" s="9" t="str">
        <f t="shared" si="14"/>
        <v>Yes</v>
      </c>
    </row>
    <row r="96" spans="1:12" x14ac:dyDescent="0.25">
      <c r="A96" s="42" t="s">
        <v>1446</v>
      </c>
      <c r="B96" s="33" t="s">
        <v>217</v>
      </c>
      <c r="C96" s="43">
        <v>317.23224062000003</v>
      </c>
      <c r="D96" s="11" t="str">
        <f t="shared" si="11"/>
        <v>N/A</v>
      </c>
      <c r="E96" s="43">
        <v>309.02749989</v>
      </c>
      <c r="F96" s="11" t="str">
        <f t="shared" si="12"/>
        <v>N/A</v>
      </c>
      <c r="G96" s="43">
        <v>295.96886398999999</v>
      </c>
      <c r="H96" s="11" t="str">
        <f t="shared" si="13"/>
        <v>N/A</v>
      </c>
      <c r="I96" s="12">
        <v>-2.59</v>
      </c>
      <c r="J96" s="12">
        <v>-4.2300000000000004</v>
      </c>
      <c r="K96" s="41" t="s">
        <v>732</v>
      </c>
      <c r="L96" s="9" t="str">
        <f t="shared" si="14"/>
        <v>Yes</v>
      </c>
    </row>
    <row r="97" spans="1:12" ht="25" x14ac:dyDescent="0.25">
      <c r="A97" s="42" t="s">
        <v>611</v>
      </c>
      <c r="B97" s="33" t="s">
        <v>217</v>
      </c>
      <c r="C97" s="43">
        <v>10423116</v>
      </c>
      <c r="D97" s="11" t="str">
        <f t="shared" si="11"/>
        <v>N/A</v>
      </c>
      <c r="E97" s="43">
        <v>11046222</v>
      </c>
      <c r="F97" s="11" t="str">
        <f t="shared" si="12"/>
        <v>N/A</v>
      </c>
      <c r="G97" s="43">
        <v>9316971</v>
      </c>
      <c r="H97" s="11" t="str">
        <f t="shared" si="13"/>
        <v>N/A</v>
      </c>
      <c r="I97" s="12">
        <v>5.9779999999999998</v>
      </c>
      <c r="J97" s="12">
        <v>-15.7</v>
      </c>
      <c r="K97" s="41" t="s">
        <v>732</v>
      </c>
      <c r="L97" s="9" t="str">
        <f t="shared" si="14"/>
        <v>Yes</v>
      </c>
    </row>
    <row r="98" spans="1:12" x14ac:dyDescent="0.25">
      <c r="A98" s="42" t="s">
        <v>612</v>
      </c>
      <c r="B98" s="33" t="s">
        <v>217</v>
      </c>
      <c r="C98" s="34">
        <v>69844</v>
      </c>
      <c r="D98" s="11" t="str">
        <f t="shared" si="11"/>
        <v>N/A</v>
      </c>
      <c r="E98" s="34">
        <v>71899</v>
      </c>
      <c r="F98" s="11" t="str">
        <f t="shared" si="12"/>
        <v>N/A</v>
      </c>
      <c r="G98" s="34">
        <v>57855</v>
      </c>
      <c r="H98" s="11" t="str">
        <f t="shared" si="13"/>
        <v>N/A</v>
      </c>
      <c r="I98" s="12">
        <v>2.9420000000000002</v>
      </c>
      <c r="J98" s="12">
        <v>-19.5</v>
      </c>
      <c r="K98" s="41" t="s">
        <v>732</v>
      </c>
      <c r="L98" s="9" t="str">
        <f t="shared" si="14"/>
        <v>Yes</v>
      </c>
    </row>
    <row r="99" spans="1:12" ht="25" x14ac:dyDescent="0.25">
      <c r="A99" s="42" t="s">
        <v>1447</v>
      </c>
      <c r="B99" s="33" t="s">
        <v>217</v>
      </c>
      <c r="C99" s="43">
        <v>149.23423629999999</v>
      </c>
      <c r="D99" s="11" t="str">
        <f t="shared" si="11"/>
        <v>N/A</v>
      </c>
      <c r="E99" s="43">
        <v>153.63526614</v>
      </c>
      <c r="F99" s="11" t="str">
        <f t="shared" si="12"/>
        <v>N/A</v>
      </c>
      <c r="G99" s="43">
        <v>161.04003111</v>
      </c>
      <c r="H99" s="11" t="str">
        <f t="shared" si="13"/>
        <v>N/A</v>
      </c>
      <c r="I99" s="12">
        <v>2.9489999999999998</v>
      </c>
      <c r="J99" s="12">
        <v>4.82</v>
      </c>
      <c r="K99" s="41" t="s">
        <v>732</v>
      </c>
      <c r="L99" s="9" t="str">
        <f t="shared" si="14"/>
        <v>Yes</v>
      </c>
    </row>
    <row r="100" spans="1:12" ht="25" x14ac:dyDescent="0.25">
      <c r="A100" s="42" t="s">
        <v>613</v>
      </c>
      <c r="B100" s="33" t="s">
        <v>217</v>
      </c>
      <c r="C100" s="43">
        <v>49393613</v>
      </c>
      <c r="D100" s="11" t="str">
        <f t="shared" si="11"/>
        <v>N/A</v>
      </c>
      <c r="E100" s="43">
        <v>57922433</v>
      </c>
      <c r="F100" s="11" t="str">
        <f t="shared" si="12"/>
        <v>N/A</v>
      </c>
      <c r="G100" s="43">
        <v>44632712</v>
      </c>
      <c r="H100" s="11" t="str">
        <f t="shared" si="13"/>
        <v>N/A</v>
      </c>
      <c r="I100" s="12">
        <v>17.27</v>
      </c>
      <c r="J100" s="12">
        <v>-22.9</v>
      </c>
      <c r="K100" s="41" t="s">
        <v>732</v>
      </c>
      <c r="L100" s="9" t="str">
        <f t="shared" si="14"/>
        <v>Yes</v>
      </c>
    </row>
    <row r="101" spans="1:12" x14ac:dyDescent="0.25">
      <c r="A101" s="42" t="s">
        <v>614</v>
      </c>
      <c r="B101" s="33" t="s">
        <v>217</v>
      </c>
      <c r="C101" s="34">
        <v>80163</v>
      </c>
      <c r="D101" s="11" t="str">
        <f t="shared" si="11"/>
        <v>N/A</v>
      </c>
      <c r="E101" s="34">
        <v>85863</v>
      </c>
      <c r="F101" s="11" t="str">
        <f t="shared" si="12"/>
        <v>N/A</v>
      </c>
      <c r="G101" s="34">
        <v>59910</v>
      </c>
      <c r="H101" s="11" t="str">
        <f t="shared" si="13"/>
        <v>N/A</v>
      </c>
      <c r="I101" s="12">
        <v>7.1109999999999998</v>
      </c>
      <c r="J101" s="12">
        <v>-30.2</v>
      </c>
      <c r="K101" s="41" t="s">
        <v>732</v>
      </c>
      <c r="L101" s="9" t="str">
        <f t="shared" si="14"/>
        <v>No</v>
      </c>
    </row>
    <row r="102" spans="1:12" x14ac:dyDescent="0.25">
      <c r="A102" s="42" t="s">
        <v>1448</v>
      </c>
      <c r="B102" s="33" t="s">
        <v>217</v>
      </c>
      <c r="C102" s="43">
        <v>616.16472686999998</v>
      </c>
      <c r="D102" s="11" t="str">
        <f t="shared" si="11"/>
        <v>N/A</v>
      </c>
      <c r="E102" s="43">
        <v>674.59130242000003</v>
      </c>
      <c r="F102" s="11" t="str">
        <f t="shared" si="12"/>
        <v>N/A</v>
      </c>
      <c r="G102" s="43">
        <v>744.99602736999998</v>
      </c>
      <c r="H102" s="11" t="str">
        <f t="shared" si="13"/>
        <v>N/A</v>
      </c>
      <c r="I102" s="12">
        <v>9.4819999999999993</v>
      </c>
      <c r="J102" s="12">
        <v>10.44</v>
      </c>
      <c r="K102" s="41" t="s">
        <v>732</v>
      </c>
      <c r="L102" s="9" t="str">
        <f t="shared" si="14"/>
        <v>Yes</v>
      </c>
    </row>
    <row r="103" spans="1:12" x14ac:dyDescent="0.25">
      <c r="A103" s="42" t="s">
        <v>615</v>
      </c>
      <c r="B103" s="33" t="s">
        <v>217</v>
      </c>
      <c r="C103" s="43">
        <v>19268283</v>
      </c>
      <c r="D103" s="11" t="str">
        <f t="shared" si="11"/>
        <v>N/A</v>
      </c>
      <c r="E103" s="43">
        <v>20216955</v>
      </c>
      <c r="F103" s="11" t="str">
        <f t="shared" si="12"/>
        <v>N/A</v>
      </c>
      <c r="G103" s="43">
        <v>15481756</v>
      </c>
      <c r="H103" s="11" t="str">
        <f t="shared" si="13"/>
        <v>N/A</v>
      </c>
      <c r="I103" s="12">
        <v>4.923</v>
      </c>
      <c r="J103" s="12">
        <v>-23.4</v>
      </c>
      <c r="K103" s="41" t="s">
        <v>732</v>
      </c>
      <c r="L103" s="9" t="str">
        <f t="shared" si="14"/>
        <v>Yes</v>
      </c>
    </row>
    <row r="104" spans="1:12" x14ac:dyDescent="0.25">
      <c r="A104" s="42" t="s">
        <v>616</v>
      </c>
      <c r="B104" s="33" t="s">
        <v>217</v>
      </c>
      <c r="C104" s="34">
        <v>40678</v>
      </c>
      <c r="D104" s="11" t="str">
        <f t="shared" si="11"/>
        <v>N/A</v>
      </c>
      <c r="E104" s="34">
        <v>42729</v>
      </c>
      <c r="F104" s="11" t="str">
        <f t="shared" si="12"/>
        <v>N/A</v>
      </c>
      <c r="G104" s="34">
        <v>34891</v>
      </c>
      <c r="H104" s="11" t="str">
        <f t="shared" si="13"/>
        <v>N/A</v>
      </c>
      <c r="I104" s="12">
        <v>5.0419999999999998</v>
      </c>
      <c r="J104" s="12">
        <v>-18.3</v>
      </c>
      <c r="K104" s="41" t="s">
        <v>732</v>
      </c>
      <c r="L104" s="9" t="str">
        <f t="shared" si="14"/>
        <v>Yes</v>
      </c>
    </row>
    <row r="105" spans="1:12" x14ac:dyDescent="0.25">
      <c r="A105" s="42" t="s">
        <v>1449</v>
      </c>
      <c r="B105" s="33" t="s">
        <v>217</v>
      </c>
      <c r="C105" s="43">
        <v>473.67822902</v>
      </c>
      <c r="D105" s="11" t="str">
        <f t="shared" si="11"/>
        <v>N/A</v>
      </c>
      <c r="E105" s="43">
        <v>473.14364950999999</v>
      </c>
      <c r="F105" s="11" t="str">
        <f t="shared" si="12"/>
        <v>N/A</v>
      </c>
      <c r="G105" s="43">
        <v>443.71774956000002</v>
      </c>
      <c r="H105" s="11" t="str">
        <f t="shared" si="13"/>
        <v>N/A</v>
      </c>
      <c r="I105" s="12">
        <v>-0.113</v>
      </c>
      <c r="J105" s="12">
        <v>-6.22</v>
      </c>
      <c r="K105" s="41" t="s">
        <v>732</v>
      </c>
      <c r="L105" s="9" t="str">
        <f t="shared" si="14"/>
        <v>Yes</v>
      </c>
    </row>
    <row r="106" spans="1:12" ht="25" x14ac:dyDescent="0.25">
      <c r="A106" s="42" t="s">
        <v>617</v>
      </c>
      <c r="B106" s="33" t="s">
        <v>217</v>
      </c>
      <c r="C106" s="43">
        <v>22884724</v>
      </c>
      <c r="D106" s="11" t="str">
        <f t="shared" si="11"/>
        <v>N/A</v>
      </c>
      <c r="E106" s="43">
        <v>23237208</v>
      </c>
      <c r="F106" s="11" t="str">
        <f t="shared" si="12"/>
        <v>N/A</v>
      </c>
      <c r="G106" s="43">
        <v>17808386</v>
      </c>
      <c r="H106" s="11" t="str">
        <f t="shared" si="13"/>
        <v>N/A</v>
      </c>
      <c r="I106" s="12">
        <v>1.54</v>
      </c>
      <c r="J106" s="12">
        <v>-23.4</v>
      </c>
      <c r="K106" s="41" t="s">
        <v>732</v>
      </c>
      <c r="L106" s="9" t="str">
        <f t="shared" si="14"/>
        <v>Yes</v>
      </c>
    </row>
    <row r="107" spans="1:12" x14ac:dyDescent="0.25">
      <c r="A107" s="42" t="s">
        <v>618</v>
      </c>
      <c r="B107" s="33" t="s">
        <v>217</v>
      </c>
      <c r="C107" s="34">
        <v>4623</v>
      </c>
      <c r="D107" s="11" t="str">
        <f t="shared" si="11"/>
        <v>N/A</v>
      </c>
      <c r="E107" s="34">
        <v>4857</v>
      </c>
      <c r="F107" s="11" t="str">
        <f t="shared" si="12"/>
        <v>N/A</v>
      </c>
      <c r="G107" s="34">
        <v>2452</v>
      </c>
      <c r="H107" s="11" t="str">
        <f t="shared" si="13"/>
        <v>N/A</v>
      </c>
      <c r="I107" s="12">
        <v>5.0620000000000003</v>
      </c>
      <c r="J107" s="12">
        <v>-49.5</v>
      </c>
      <c r="K107" s="41" t="s">
        <v>732</v>
      </c>
      <c r="L107" s="9" t="str">
        <f t="shared" si="14"/>
        <v>No</v>
      </c>
    </row>
    <row r="108" spans="1:12" x14ac:dyDescent="0.25">
      <c r="A108" s="42" t="s">
        <v>1450</v>
      </c>
      <c r="B108" s="33" t="s">
        <v>217</v>
      </c>
      <c r="C108" s="43">
        <v>4950.1890547000003</v>
      </c>
      <c r="D108" s="11" t="str">
        <f t="shared" si="11"/>
        <v>N/A</v>
      </c>
      <c r="E108" s="43">
        <v>4784.2717726999999</v>
      </c>
      <c r="F108" s="11" t="str">
        <f t="shared" si="12"/>
        <v>N/A</v>
      </c>
      <c r="G108" s="43">
        <v>7262.8001630999997</v>
      </c>
      <c r="H108" s="11" t="str">
        <f t="shared" si="13"/>
        <v>N/A</v>
      </c>
      <c r="I108" s="12">
        <v>-3.35</v>
      </c>
      <c r="J108" s="12">
        <v>51.81</v>
      </c>
      <c r="K108" s="41" t="s">
        <v>732</v>
      </c>
      <c r="L108" s="9" t="str">
        <f t="shared" si="14"/>
        <v>No</v>
      </c>
    </row>
    <row r="109" spans="1:12" x14ac:dyDescent="0.25">
      <c r="A109" s="42" t="s">
        <v>619</v>
      </c>
      <c r="B109" s="33" t="s">
        <v>217</v>
      </c>
      <c r="C109" s="43">
        <v>48669961</v>
      </c>
      <c r="D109" s="11" t="str">
        <f t="shared" si="11"/>
        <v>N/A</v>
      </c>
      <c r="E109" s="43">
        <v>52318984</v>
      </c>
      <c r="F109" s="11" t="str">
        <f t="shared" si="12"/>
        <v>N/A</v>
      </c>
      <c r="G109" s="43">
        <v>34012752</v>
      </c>
      <c r="H109" s="11" t="str">
        <f t="shared" si="13"/>
        <v>N/A</v>
      </c>
      <c r="I109" s="12">
        <v>7.4969999999999999</v>
      </c>
      <c r="J109" s="12">
        <v>-35</v>
      </c>
      <c r="K109" s="41" t="s">
        <v>732</v>
      </c>
      <c r="L109" s="9" t="str">
        <f t="shared" si="14"/>
        <v>No</v>
      </c>
    </row>
    <row r="110" spans="1:12" x14ac:dyDescent="0.25">
      <c r="A110" s="42" t="s">
        <v>620</v>
      </c>
      <c r="B110" s="33" t="s">
        <v>217</v>
      </c>
      <c r="C110" s="34">
        <v>124908</v>
      </c>
      <c r="D110" s="11" t="str">
        <f t="shared" si="11"/>
        <v>N/A</v>
      </c>
      <c r="E110" s="34">
        <v>131070</v>
      </c>
      <c r="F110" s="11" t="str">
        <f t="shared" si="12"/>
        <v>N/A</v>
      </c>
      <c r="G110" s="34">
        <v>88112</v>
      </c>
      <c r="H110" s="11" t="str">
        <f t="shared" si="13"/>
        <v>N/A</v>
      </c>
      <c r="I110" s="12">
        <v>4.9329999999999998</v>
      </c>
      <c r="J110" s="12">
        <v>-32.799999999999997</v>
      </c>
      <c r="K110" s="41" t="s">
        <v>732</v>
      </c>
      <c r="L110" s="9" t="str">
        <f t="shared" si="14"/>
        <v>No</v>
      </c>
    </row>
    <row r="111" spans="1:12" x14ac:dyDescent="0.25">
      <c r="A111" s="42" t="s">
        <v>1451</v>
      </c>
      <c r="B111" s="33" t="s">
        <v>217</v>
      </c>
      <c r="C111" s="43">
        <v>389.64646779999998</v>
      </c>
      <c r="D111" s="11" t="str">
        <f t="shared" si="11"/>
        <v>N/A</v>
      </c>
      <c r="E111" s="43">
        <v>399.16826122999998</v>
      </c>
      <c r="F111" s="11" t="str">
        <f t="shared" si="12"/>
        <v>N/A</v>
      </c>
      <c r="G111" s="43">
        <v>386.01725076999998</v>
      </c>
      <c r="H111" s="11" t="str">
        <f t="shared" si="13"/>
        <v>N/A</v>
      </c>
      <c r="I111" s="12">
        <v>2.444</v>
      </c>
      <c r="J111" s="12">
        <v>-3.29</v>
      </c>
      <c r="K111" s="41" t="s">
        <v>732</v>
      </c>
      <c r="L111" s="9" t="str">
        <f t="shared" si="14"/>
        <v>Yes</v>
      </c>
    </row>
    <row r="112" spans="1:12" x14ac:dyDescent="0.25">
      <c r="A112" s="42" t="s">
        <v>621</v>
      </c>
      <c r="B112" s="33" t="s">
        <v>217</v>
      </c>
      <c r="C112" s="43">
        <v>134567206</v>
      </c>
      <c r="D112" s="11" t="str">
        <f t="shared" si="11"/>
        <v>N/A</v>
      </c>
      <c r="E112" s="43">
        <v>122934923</v>
      </c>
      <c r="F112" s="11" t="str">
        <f t="shared" si="12"/>
        <v>N/A</v>
      </c>
      <c r="G112" s="43">
        <v>82627736</v>
      </c>
      <c r="H112" s="11" t="str">
        <f t="shared" si="13"/>
        <v>N/A</v>
      </c>
      <c r="I112" s="12">
        <v>-8.64</v>
      </c>
      <c r="J112" s="12">
        <v>-32.799999999999997</v>
      </c>
      <c r="K112" s="41" t="s">
        <v>732</v>
      </c>
      <c r="L112" s="9" t="str">
        <f t="shared" si="14"/>
        <v>No</v>
      </c>
    </row>
    <row r="113" spans="1:12" x14ac:dyDescent="0.25">
      <c r="A113" s="42" t="s">
        <v>622</v>
      </c>
      <c r="B113" s="33" t="s">
        <v>217</v>
      </c>
      <c r="C113" s="34">
        <v>157580</v>
      </c>
      <c r="D113" s="11" t="str">
        <f t="shared" si="11"/>
        <v>N/A</v>
      </c>
      <c r="E113" s="34">
        <v>155558</v>
      </c>
      <c r="F113" s="11" t="str">
        <f t="shared" si="12"/>
        <v>N/A</v>
      </c>
      <c r="G113" s="34">
        <v>110770</v>
      </c>
      <c r="H113" s="11" t="str">
        <f t="shared" si="13"/>
        <v>N/A</v>
      </c>
      <c r="I113" s="12">
        <v>-1.28</v>
      </c>
      <c r="J113" s="12">
        <v>-28.8</v>
      </c>
      <c r="K113" s="41" t="s">
        <v>732</v>
      </c>
      <c r="L113" s="9" t="str">
        <f t="shared" si="14"/>
        <v>Yes</v>
      </c>
    </row>
    <row r="114" spans="1:12" x14ac:dyDescent="0.25">
      <c r="A114" s="42" t="s">
        <v>1452</v>
      </c>
      <c r="B114" s="33" t="s">
        <v>217</v>
      </c>
      <c r="C114" s="43">
        <v>853.96120066000003</v>
      </c>
      <c r="D114" s="11" t="str">
        <f t="shared" si="11"/>
        <v>N/A</v>
      </c>
      <c r="E114" s="43">
        <v>790.28351482999994</v>
      </c>
      <c r="F114" s="11" t="str">
        <f t="shared" si="12"/>
        <v>N/A</v>
      </c>
      <c r="G114" s="43">
        <v>745.93965875000004</v>
      </c>
      <c r="H114" s="11" t="str">
        <f t="shared" si="13"/>
        <v>N/A</v>
      </c>
      <c r="I114" s="12">
        <v>-7.46</v>
      </c>
      <c r="J114" s="12">
        <v>-5.61</v>
      </c>
      <c r="K114" s="41" t="s">
        <v>732</v>
      </c>
      <c r="L114" s="9" t="str">
        <f t="shared" si="14"/>
        <v>Yes</v>
      </c>
    </row>
    <row r="115" spans="1:12" ht="25" x14ac:dyDescent="0.25">
      <c r="A115" s="42" t="s">
        <v>623</v>
      </c>
      <c r="B115" s="33" t="s">
        <v>217</v>
      </c>
      <c r="C115" s="43">
        <v>82439494</v>
      </c>
      <c r="D115" s="11" t="str">
        <f t="shared" si="11"/>
        <v>N/A</v>
      </c>
      <c r="E115" s="43">
        <v>88237696</v>
      </c>
      <c r="F115" s="11" t="str">
        <f t="shared" si="12"/>
        <v>N/A</v>
      </c>
      <c r="G115" s="43">
        <v>91376737</v>
      </c>
      <c r="H115" s="11" t="str">
        <f t="shared" si="13"/>
        <v>N/A</v>
      </c>
      <c r="I115" s="12">
        <v>7.0330000000000004</v>
      </c>
      <c r="J115" s="12">
        <v>3.5569999999999999</v>
      </c>
      <c r="K115" s="41" t="s">
        <v>732</v>
      </c>
      <c r="L115" s="9" t="str">
        <f t="shared" si="14"/>
        <v>Yes</v>
      </c>
    </row>
    <row r="116" spans="1:12" x14ac:dyDescent="0.25">
      <c r="A116" s="44" t="s">
        <v>624</v>
      </c>
      <c r="B116" s="34" t="s">
        <v>217</v>
      </c>
      <c r="C116" s="34">
        <v>34623</v>
      </c>
      <c r="D116" s="11" t="str">
        <f t="shared" si="11"/>
        <v>N/A</v>
      </c>
      <c r="E116" s="34">
        <v>34939</v>
      </c>
      <c r="F116" s="11" t="str">
        <f t="shared" si="12"/>
        <v>N/A</v>
      </c>
      <c r="G116" s="34">
        <v>29948</v>
      </c>
      <c r="H116" s="11" t="str">
        <f t="shared" si="13"/>
        <v>N/A</v>
      </c>
      <c r="I116" s="12">
        <v>0.91269999999999996</v>
      </c>
      <c r="J116" s="12">
        <v>-14.3</v>
      </c>
      <c r="K116" s="1" t="s">
        <v>732</v>
      </c>
      <c r="L116" s="9" t="str">
        <f t="shared" si="14"/>
        <v>Yes</v>
      </c>
    </row>
    <row r="117" spans="1:12" x14ac:dyDescent="0.25">
      <c r="A117" s="42" t="s">
        <v>1453</v>
      </c>
      <c r="B117" s="33" t="s">
        <v>217</v>
      </c>
      <c r="C117" s="43">
        <v>2381.0615487</v>
      </c>
      <c r="D117" s="11" t="str">
        <f t="shared" si="11"/>
        <v>N/A</v>
      </c>
      <c r="E117" s="43">
        <v>2525.4785769</v>
      </c>
      <c r="F117" s="11" t="str">
        <f t="shared" si="12"/>
        <v>N/A</v>
      </c>
      <c r="G117" s="43">
        <v>3051.1799452</v>
      </c>
      <c r="H117" s="11" t="str">
        <f t="shared" si="13"/>
        <v>N/A</v>
      </c>
      <c r="I117" s="12">
        <v>6.0650000000000004</v>
      </c>
      <c r="J117" s="12">
        <v>20.82</v>
      </c>
      <c r="K117" s="41" t="s">
        <v>732</v>
      </c>
      <c r="L117" s="9" t="str">
        <f t="shared" si="14"/>
        <v>Yes</v>
      </c>
    </row>
    <row r="118" spans="1:12" ht="25" x14ac:dyDescent="0.25">
      <c r="A118" s="42" t="s">
        <v>625</v>
      </c>
      <c r="B118" s="33" t="s">
        <v>217</v>
      </c>
      <c r="C118" s="43">
        <v>13508236</v>
      </c>
      <c r="D118" s="11" t="str">
        <f t="shared" si="11"/>
        <v>N/A</v>
      </c>
      <c r="E118" s="43">
        <v>13731742</v>
      </c>
      <c r="F118" s="11" t="str">
        <f t="shared" si="12"/>
        <v>N/A</v>
      </c>
      <c r="G118" s="43">
        <v>10026416</v>
      </c>
      <c r="H118" s="11" t="str">
        <f t="shared" si="13"/>
        <v>N/A</v>
      </c>
      <c r="I118" s="12">
        <v>1.655</v>
      </c>
      <c r="J118" s="12">
        <v>-27</v>
      </c>
      <c r="K118" s="41" t="s">
        <v>732</v>
      </c>
      <c r="L118" s="9" t="str">
        <f t="shared" si="14"/>
        <v>Yes</v>
      </c>
    </row>
    <row r="119" spans="1:12" x14ac:dyDescent="0.25">
      <c r="A119" s="42" t="s">
        <v>626</v>
      </c>
      <c r="B119" s="33" t="s">
        <v>217</v>
      </c>
      <c r="C119" s="34">
        <v>15432</v>
      </c>
      <c r="D119" s="11" t="str">
        <f t="shared" si="11"/>
        <v>N/A</v>
      </c>
      <c r="E119" s="34">
        <v>15573</v>
      </c>
      <c r="F119" s="11" t="str">
        <f t="shared" si="12"/>
        <v>N/A</v>
      </c>
      <c r="G119" s="34">
        <v>10813</v>
      </c>
      <c r="H119" s="11" t="str">
        <f t="shared" si="13"/>
        <v>N/A</v>
      </c>
      <c r="I119" s="12">
        <v>0.91369999999999996</v>
      </c>
      <c r="J119" s="12">
        <v>-30.6</v>
      </c>
      <c r="K119" s="41" t="s">
        <v>732</v>
      </c>
      <c r="L119" s="9" t="str">
        <f t="shared" si="14"/>
        <v>No</v>
      </c>
    </row>
    <row r="120" spans="1:12" x14ac:dyDescent="0.25">
      <c r="A120" s="42" t="s">
        <v>1454</v>
      </c>
      <c r="B120" s="33" t="s">
        <v>217</v>
      </c>
      <c r="C120" s="43">
        <v>875.33929496999997</v>
      </c>
      <c r="D120" s="11" t="str">
        <f t="shared" si="11"/>
        <v>N/A</v>
      </c>
      <c r="E120" s="43">
        <v>881.76600527000005</v>
      </c>
      <c r="F120" s="11" t="str">
        <f t="shared" si="12"/>
        <v>N/A</v>
      </c>
      <c r="G120" s="43">
        <v>927.25571072000002</v>
      </c>
      <c r="H120" s="11" t="str">
        <f t="shared" si="13"/>
        <v>N/A</v>
      </c>
      <c r="I120" s="12">
        <v>0.73419999999999996</v>
      </c>
      <c r="J120" s="12">
        <v>5.1589999999999998</v>
      </c>
      <c r="K120" s="41" t="s">
        <v>732</v>
      </c>
      <c r="L120" s="9" t="str">
        <f t="shared" si="14"/>
        <v>Yes</v>
      </c>
    </row>
    <row r="121" spans="1:12" ht="25" x14ac:dyDescent="0.25">
      <c r="A121" s="42" t="s">
        <v>627</v>
      </c>
      <c r="B121" s="33" t="s">
        <v>217</v>
      </c>
      <c r="C121" s="43">
        <v>6960535</v>
      </c>
      <c r="D121" s="11" t="str">
        <f t="shared" si="11"/>
        <v>N/A</v>
      </c>
      <c r="E121" s="43">
        <v>12240615</v>
      </c>
      <c r="F121" s="11" t="str">
        <f t="shared" si="12"/>
        <v>N/A</v>
      </c>
      <c r="G121" s="43">
        <v>8898644</v>
      </c>
      <c r="H121" s="11" t="str">
        <f t="shared" si="13"/>
        <v>N/A</v>
      </c>
      <c r="I121" s="12">
        <v>75.86</v>
      </c>
      <c r="J121" s="12">
        <v>-27.3</v>
      </c>
      <c r="K121" s="41" t="s">
        <v>732</v>
      </c>
      <c r="L121" s="9" t="str">
        <f t="shared" si="14"/>
        <v>Yes</v>
      </c>
    </row>
    <row r="122" spans="1:12" x14ac:dyDescent="0.25">
      <c r="A122" s="42" t="s">
        <v>628</v>
      </c>
      <c r="B122" s="33" t="s">
        <v>217</v>
      </c>
      <c r="C122" s="34">
        <v>2012</v>
      </c>
      <c r="D122" s="11" t="str">
        <f t="shared" si="11"/>
        <v>N/A</v>
      </c>
      <c r="E122" s="34">
        <v>2230</v>
      </c>
      <c r="F122" s="11" t="str">
        <f t="shared" si="12"/>
        <v>N/A</v>
      </c>
      <c r="G122" s="34">
        <v>1805</v>
      </c>
      <c r="H122" s="11" t="str">
        <f t="shared" si="13"/>
        <v>N/A</v>
      </c>
      <c r="I122" s="12">
        <v>10.83</v>
      </c>
      <c r="J122" s="12">
        <v>-19.100000000000001</v>
      </c>
      <c r="K122" s="41" t="s">
        <v>732</v>
      </c>
      <c r="L122" s="9" t="str">
        <f t="shared" si="14"/>
        <v>Yes</v>
      </c>
    </row>
    <row r="123" spans="1:12" ht="25" x14ac:dyDescent="0.25">
      <c r="A123" s="42" t="s">
        <v>1455</v>
      </c>
      <c r="B123" s="33" t="s">
        <v>217</v>
      </c>
      <c r="C123" s="43">
        <v>3459.5104373999998</v>
      </c>
      <c r="D123" s="11" t="str">
        <f t="shared" si="11"/>
        <v>N/A</v>
      </c>
      <c r="E123" s="43">
        <v>5489.0650224000001</v>
      </c>
      <c r="F123" s="11" t="str">
        <f t="shared" si="12"/>
        <v>N/A</v>
      </c>
      <c r="G123" s="43">
        <v>4929.9966758999999</v>
      </c>
      <c r="H123" s="11" t="str">
        <f t="shared" si="13"/>
        <v>N/A</v>
      </c>
      <c r="I123" s="12">
        <v>58.67</v>
      </c>
      <c r="J123" s="12">
        <v>-10.199999999999999</v>
      </c>
      <c r="K123" s="41" t="s">
        <v>732</v>
      </c>
      <c r="L123" s="9" t="str">
        <f t="shared" si="14"/>
        <v>Yes</v>
      </c>
    </row>
    <row r="124" spans="1:12" ht="25" x14ac:dyDescent="0.25">
      <c r="A124" s="42" t="s">
        <v>629</v>
      </c>
      <c r="B124" s="33" t="s">
        <v>217</v>
      </c>
      <c r="C124" s="43">
        <v>0</v>
      </c>
      <c r="D124" s="11" t="str">
        <f t="shared" si="11"/>
        <v>N/A</v>
      </c>
      <c r="E124" s="43">
        <v>0</v>
      </c>
      <c r="F124" s="11" t="str">
        <f t="shared" si="12"/>
        <v>N/A</v>
      </c>
      <c r="G124" s="43">
        <v>0</v>
      </c>
      <c r="H124" s="11" t="str">
        <f t="shared" si="13"/>
        <v>N/A</v>
      </c>
      <c r="I124" s="12" t="s">
        <v>1742</v>
      </c>
      <c r="J124" s="12" t="s">
        <v>1742</v>
      </c>
      <c r="K124" s="41" t="s">
        <v>732</v>
      </c>
      <c r="L124" s="9" t="str">
        <f t="shared" si="14"/>
        <v>N/A</v>
      </c>
    </row>
    <row r="125" spans="1:12" x14ac:dyDescent="0.25">
      <c r="A125" s="42" t="s">
        <v>630</v>
      </c>
      <c r="B125" s="33" t="s">
        <v>217</v>
      </c>
      <c r="C125" s="34">
        <v>0</v>
      </c>
      <c r="D125" s="11" t="str">
        <f t="shared" si="11"/>
        <v>N/A</v>
      </c>
      <c r="E125" s="34">
        <v>0</v>
      </c>
      <c r="F125" s="11" t="str">
        <f t="shared" si="12"/>
        <v>N/A</v>
      </c>
      <c r="G125" s="34">
        <v>0</v>
      </c>
      <c r="H125" s="11" t="str">
        <f t="shared" si="13"/>
        <v>N/A</v>
      </c>
      <c r="I125" s="12" t="s">
        <v>1742</v>
      </c>
      <c r="J125" s="12" t="s">
        <v>1742</v>
      </c>
      <c r="K125" s="41" t="s">
        <v>732</v>
      </c>
      <c r="L125" s="9" t="str">
        <f t="shared" si="14"/>
        <v>N/A</v>
      </c>
    </row>
    <row r="126" spans="1:12" ht="25" x14ac:dyDescent="0.25">
      <c r="A126" s="42" t="s">
        <v>1456</v>
      </c>
      <c r="B126" s="33" t="s">
        <v>217</v>
      </c>
      <c r="C126" s="43" t="s">
        <v>1742</v>
      </c>
      <c r="D126" s="11" t="str">
        <f t="shared" si="11"/>
        <v>N/A</v>
      </c>
      <c r="E126" s="43" t="s">
        <v>1742</v>
      </c>
      <c r="F126" s="11" t="str">
        <f t="shared" si="12"/>
        <v>N/A</v>
      </c>
      <c r="G126" s="43" t="s">
        <v>1742</v>
      </c>
      <c r="H126" s="11" t="str">
        <f t="shared" si="13"/>
        <v>N/A</v>
      </c>
      <c r="I126" s="12" t="s">
        <v>1742</v>
      </c>
      <c r="J126" s="12" t="s">
        <v>1742</v>
      </c>
      <c r="K126" s="41" t="s">
        <v>732</v>
      </c>
      <c r="L126" s="9" t="str">
        <f t="shared" si="14"/>
        <v>N/A</v>
      </c>
    </row>
    <row r="127" spans="1:12" ht="25" x14ac:dyDescent="0.25">
      <c r="A127" s="42" t="s">
        <v>631</v>
      </c>
      <c r="B127" s="33" t="s">
        <v>217</v>
      </c>
      <c r="C127" s="43">
        <v>0</v>
      </c>
      <c r="D127" s="11" t="str">
        <f t="shared" si="11"/>
        <v>N/A</v>
      </c>
      <c r="E127" s="43">
        <v>0</v>
      </c>
      <c r="F127" s="11" t="str">
        <f t="shared" si="12"/>
        <v>N/A</v>
      </c>
      <c r="G127" s="43">
        <v>0</v>
      </c>
      <c r="H127" s="11" t="str">
        <f t="shared" si="13"/>
        <v>N/A</v>
      </c>
      <c r="I127" s="12" t="s">
        <v>1742</v>
      </c>
      <c r="J127" s="12" t="s">
        <v>1742</v>
      </c>
      <c r="K127" s="41" t="s">
        <v>732</v>
      </c>
      <c r="L127" s="9" t="str">
        <f t="shared" si="14"/>
        <v>N/A</v>
      </c>
    </row>
    <row r="128" spans="1:12" x14ac:dyDescent="0.25">
      <c r="A128" s="42" t="s">
        <v>632</v>
      </c>
      <c r="B128" s="33" t="s">
        <v>217</v>
      </c>
      <c r="C128" s="34">
        <v>0</v>
      </c>
      <c r="D128" s="11" t="str">
        <f t="shared" si="11"/>
        <v>N/A</v>
      </c>
      <c r="E128" s="34">
        <v>0</v>
      </c>
      <c r="F128" s="11" t="str">
        <f t="shared" si="12"/>
        <v>N/A</v>
      </c>
      <c r="G128" s="34">
        <v>0</v>
      </c>
      <c r="H128" s="11" t="str">
        <f t="shared" si="13"/>
        <v>N/A</v>
      </c>
      <c r="I128" s="12" t="s">
        <v>1742</v>
      </c>
      <c r="J128" s="12" t="s">
        <v>1742</v>
      </c>
      <c r="K128" s="41" t="s">
        <v>732</v>
      </c>
      <c r="L128" s="9" t="str">
        <f t="shared" si="14"/>
        <v>N/A</v>
      </c>
    </row>
    <row r="129" spans="1:12" ht="25" x14ac:dyDescent="0.25">
      <c r="A129" s="42" t="s">
        <v>1457</v>
      </c>
      <c r="B129" s="33" t="s">
        <v>217</v>
      </c>
      <c r="C129" s="43" t="s">
        <v>1742</v>
      </c>
      <c r="D129" s="11" t="str">
        <f t="shared" si="11"/>
        <v>N/A</v>
      </c>
      <c r="E129" s="43" t="s">
        <v>1742</v>
      </c>
      <c r="F129" s="11" t="str">
        <f t="shared" si="12"/>
        <v>N/A</v>
      </c>
      <c r="G129" s="43" t="s">
        <v>1742</v>
      </c>
      <c r="H129" s="11" t="str">
        <f t="shared" si="13"/>
        <v>N/A</v>
      </c>
      <c r="I129" s="12" t="s">
        <v>1742</v>
      </c>
      <c r="J129" s="12" t="s">
        <v>1742</v>
      </c>
      <c r="K129" s="41" t="s">
        <v>732</v>
      </c>
      <c r="L129" s="9" t="str">
        <f t="shared" si="14"/>
        <v>N/A</v>
      </c>
    </row>
    <row r="130" spans="1:12" ht="25" x14ac:dyDescent="0.25">
      <c r="A130" s="42" t="s">
        <v>633</v>
      </c>
      <c r="B130" s="33" t="s">
        <v>217</v>
      </c>
      <c r="C130" s="43">
        <v>12177738</v>
      </c>
      <c r="D130" s="11" t="str">
        <f t="shared" si="11"/>
        <v>N/A</v>
      </c>
      <c r="E130" s="43">
        <v>12512754</v>
      </c>
      <c r="F130" s="11" t="str">
        <f t="shared" si="12"/>
        <v>N/A</v>
      </c>
      <c r="G130" s="43">
        <v>10259690</v>
      </c>
      <c r="H130" s="11" t="str">
        <f t="shared" si="13"/>
        <v>N/A</v>
      </c>
      <c r="I130" s="12">
        <v>2.7509999999999999</v>
      </c>
      <c r="J130" s="12">
        <v>-18</v>
      </c>
      <c r="K130" s="41" t="s">
        <v>732</v>
      </c>
      <c r="L130" s="9" t="str">
        <f t="shared" si="14"/>
        <v>Yes</v>
      </c>
    </row>
    <row r="131" spans="1:12" x14ac:dyDescent="0.25">
      <c r="A131" s="42" t="s">
        <v>634</v>
      </c>
      <c r="B131" s="33" t="s">
        <v>217</v>
      </c>
      <c r="C131" s="34">
        <v>12085</v>
      </c>
      <c r="D131" s="11" t="str">
        <f t="shared" si="11"/>
        <v>N/A</v>
      </c>
      <c r="E131" s="34">
        <v>12990</v>
      </c>
      <c r="F131" s="11" t="str">
        <f t="shared" si="12"/>
        <v>N/A</v>
      </c>
      <c r="G131" s="34">
        <v>9815</v>
      </c>
      <c r="H131" s="11" t="str">
        <f t="shared" si="13"/>
        <v>N/A</v>
      </c>
      <c r="I131" s="12">
        <v>7.4889999999999999</v>
      </c>
      <c r="J131" s="12">
        <v>-24.4</v>
      </c>
      <c r="K131" s="41" t="s">
        <v>732</v>
      </c>
      <c r="L131" s="9" t="str">
        <f t="shared" si="14"/>
        <v>Yes</v>
      </c>
    </row>
    <row r="132" spans="1:12" ht="25" x14ac:dyDescent="0.25">
      <c r="A132" s="42" t="s">
        <v>1458</v>
      </c>
      <c r="B132" s="33" t="s">
        <v>217</v>
      </c>
      <c r="C132" s="43">
        <v>1007.6738104999999</v>
      </c>
      <c r="D132" s="11" t="str">
        <f t="shared" si="11"/>
        <v>N/A</v>
      </c>
      <c r="E132" s="43">
        <v>963.26050808000002</v>
      </c>
      <c r="F132" s="11" t="str">
        <f t="shared" si="12"/>
        <v>N/A</v>
      </c>
      <c r="G132" s="43">
        <v>1045.3071829</v>
      </c>
      <c r="H132" s="11" t="str">
        <f t="shared" si="13"/>
        <v>N/A</v>
      </c>
      <c r="I132" s="12">
        <v>-4.41</v>
      </c>
      <c r="J132" s="12">
        <v>8.5180000000000007</v>
      </c>
      <c r="K132" s="41" t="s">
        <v>732</v>
      </c>
      <c r="L132" s="9" t="str">
        <f t="shared" si="14"/>
        <v>Yes</v>
      </c>
    </row>
    <row r="133" spans="1:12" x14ac:dyDescent="0.25">
      <c r="A133" s="42" t="s">
        <v>635</v>
      </c>
      <c r="B133" s="33" t="s">
        <v>217</v>
      </c>
      <c r="C133" s="43">
        <v>11745709</v>
      </c>
      <c r="D133" s="11" t="str">
        <f t="shared" si="11"/>
        <v>N/A</v>
      </c>
      <c r="E133" s="43">
        <v>15019181</v>
      </c>
      <c r="F133" s="11" t="str">
        <f t="shared" si="12"/>
        <v>N/A</v>
      </c>
      <c r="G133" s="43">
        <v>15545557</v>
      </c>
      <c r="H133" s="11" t="str">
        <f t="shared" si="13"/>
        <v>N/A</v>
      </c>
      <c r="I133" s="12">
        <v>27.87</v>
      </c>
      <c r="J133" s="12">
        <v>3.5049999999999999</v>
      </c>
      <c r="K133" s="41" t="s">
        <v>732</v>
      </c>
      <c r="L133" s="9" t="str">
        <f t="shared" si="14"/>
        <v>Yes</v>
      </c>
    </row>
    <row r="134" spans="1:12" x14ac:dyDescent="0.25">
      <c r="A134" s="42" t="s">
        <v>636</v>
      </c>
      <c r="B134" s="33" t="s">
        <v>217</v>
      </c>
      <c r="C134" s="34">
        <v>1447</v>
      </c>
      <c r="D134" s="11" t="str">
        <f t="shared" si="11"/>
        <v>N/A</v>
      </c>
      <c r="E134" s="34">
        <v>1597</v>
      </c>
      <c r="F134" s="11" t="str">
        <f t="shared" si="12"/>
        <v>N/A</v>
      </c>
      <c r="G134" s="34">
        <v>1645</v>
      </c>
      <c r="H134" s="11" t="str">
        <f t="shared" si="13"/>
        <v>N/A</v>
      </c>
      <c r="I134" s="12">
        <v>10.37</v>
      </c>
      <c r="J134" s="12">
        <v>3.0059999999999998</v>
      </c>
      <c r="K134" s="41" t="s">
        <v>732</v>
      </c>
      <c r="L134" s="9" t="str">
        <f t="shared" si="14"/>
        <v>Yes</v>
      </c>
    </row>
    <row r="135" spans="1:12" x14ac:dyDescent="0.25">
      <c r="A135" s="42" t="s">
        <v>1459</v>
      </c>
      <c r="B135" s="33" t="s">
        <v>217</v>
      </c>
      <c r="C135" s="43">
        <v>8117.2833449</v>
      </c>
      <c r="D135" s="11" t="str">
        <f t="shared" si="11"/>
        <v>N/A</v>
      </c>
      <c r="E135" s="43">
        <v>9404.6217909000006</v>
      </c>
      <c r="F135" s="11" t="str">
        <f t="shared" si="12"/>
        <v>N/A</v>
      </c>
      <c r="G135" s="43">
        <v>9450.1866260999996</v>
      </c>
      <c r="H135" s="11" t="str">
        <f t="shared" si="13"/>
        <v>N/A</v>
      </c>
      <c r="I135" s="12">
        <v>15.86</v>
      </c>
      <c r="J135" s="12">
        <v>0.48449999999999999</v>
      </c>
      <c r="K135" s="41" t="s">
        <v>732</v>
      </c>
      <c r="L135" s="9" t="str">
        <f t="shared" si="14"/>
        <v>Yes</v>
      </c>
    </row>
    <row r="136" spans="1:12" ht="25" x14ac:dyDescent="0.25">
      <c r="A136" s="42" t="s">
        <v>637</v>
      </c>
      <c r="B136" s="33" t="s">
        <v>217</v>
      </c>
      <c r="C136" s="43">
        <v>1919707</v>
      </c>
      <c r="D136" s="11" t="str">
        <f t="shared" si="11"/>
        <v>N/A</v>
      </c>
      <c r="E136" s="43">
        <v>2129930</v>
      </c>
      <c r="F136" s="11" t="str">
        <f t="shared" si="12"/>
        <v>N/A</v>
      </c>
      <c r="G136" s="43">
        <v>1622335</v>
      </c>
      <c r="H136" s="11" t="str">
        <f t="shared" si="13"/>
        <v>N/A</v>
      </c>
      <c r="I136" s="12">
        <v>10.95</v>
      </c>
      <c r="J136" s="12">
        <v>-23.8</v>
      </c>
      <c r="K136" s="41" t="s">
        <v>732</v>
      </c>
      <c r="L136" s="9" t="str">
        <f>IF(J136="Div by 0", "N/A", IF(OR(J136="N/A",K136="N/A"),"N/A", IF(J136&gt;VALUE(MID(K136,1,2)), "No", IF(J136&lt;-1*VALUE(MID(K136,1,2)), "No", "Yes"))))</f>
        <v>Yes</v>
      </c>
    </row>
    <row r="137" spans="1:12" x14ac:dyDescent="0.25">
      <c r="A137" s="42" t="s">
        <v>638</v>
      </c>
      <c r="B137" s="33" t="s">
        <v>217</v>
      </c>
      <c r="C137" s="34">
        <v>9180</v>
      </c>
      <c r="D137" s="11" t="str">
        <f t="shared" si="11"/>
        <v>N/A</v>
      </c>
      <c r="E137" s="34">
        <v>9894</v>
      </c>
      <c r="F137" s="11" t="str">
        <f t="shared" si="12"/>
        <v>N/A</v>
      </c>
      <c r="G137" s="34">
        <v>7454</v>
      </c>
      <c r="H137" s="11" t="str">
        <f t="shared" si="13"/>
        <v>N/A</v>
      </c>
      <c r="I137" s="12">
        <v>7.7779999999999996</v>
      </c>
      <c r="J137" s="12">
        <v>-24.7</v>
      </c>
      <c r="K137" s="41" t="s">
        <v>732</v>
      </c>
      <c r="L137" s="9" t="str">
        <f t="shared" ref="L137:L141" si="15">IF(J137="Div by 0", "N/A", IF(OR(J137="N/A",K137="N/A"),"N/A", IF(J137&gt;VALUE(MID(K137,1,2)), "No", IF(J137&lt;-1*VALUE(MID(K137,1,2)), "No", "Yes"))))</f>
        <v>Yes</v>
      </c>
    </row>
    <row r="138" spans="1:12" ht="25" x14ac:dyDescent="0.25">
      <c r="A138" s="42" t="s">
        <v>1460</v>
      </c>
      <c r="B138" s="33" t="s">
        <v>217</v>
      </c>
      <c r="C138" s="43">
        <v>209.11840959</v>
      </c>
      <c r="D138" s="11" t="str">
        <f t="shared" si="11"/>
        <v>N/A</v>
      </c>
      <c r="E138" s="43">
        <v>215.27491409000001</v>
      </c>
      <c r="F138" s="11" t="str">
        <f t="shared" si="12"/>
        <v>N/A</v>
      </c>
      <c r="G138" s="43">
        <v>217.64623021</v>
      </c>
      <c r="H138" s="11" t="str">
        <f t="shared" si="13"/>
        <v>N/A</v>
      </c>
      <c r="I138" s="12">
        <v>2.944</v>
      </c>
      <c r="J138" s="12">
        <v>1.1020000000000001</v>
      </c>
      <c r="K138" s="41" t="s">
        <v>732</v>
      </c>
      <c r="L138" s="9" t="str">
        <f t="shared" si="15"/>
        <v>Yes</v>
      </c>
    </row>
    <row r="139" spans="1:12" ht="25" x14ac:dyDescent="0.25">
      <c r="A139" s="42" t="s">
        <v>639</v>
      </c>
      <c r="B139" s="33" t="s">
        <v>217</v>
      </c>
      <c r="C139" s="43">
        <v>1881285</v>
      </c>
      <c r="D139" s="11" t="str">
        <f t="shared" si="11"/>
        <v>N/A</v>
      </c>
      <c r="E139" s="43">
        <v>1474887</v>
      </c>
      <c r="F139" s="11" t="str">
        <f t="shared" si="12"/>
        <v>N/A</v>
      </c>
      <c r="G139" s="43">
        <v>615794</v>
      </c>
      <c r="H139" s="11" t="str">
        <f t="shared" si="13"/>
        <v>N/A</v>
      </c>
      <c r="I139" s="12">
        <v>-21.6</v>
      </c>
      <c r="J139" s="12">
        <v>-58.2</v>
      </c>
      <c r="K139" s="41" t="s">
        <v>732</v>
      </c>
      <c r="L139" s="9" t="str">
        <f t="shared" si="15"/>
        <v>No</v>
      </c>
    </row>
    <row r="140" spans="1:12" x14ac:dyDescent="0.25">
      <c r="A140" s="42" t="s">
        <v>640</v>
      </c>
      <c r="B140" s="33" t="s">
        <v>217</v>
      </c>
      <c r="C140" s="34">
        <v>166</v>
      </c>
      <c r="D140" s="11" t="str">
        <f t="shared" si="11"/>
        <v>N/A</v>
      </c>
      <c r="E140" s="34">
        <v>157</v>
      </c>
      <c r="F140" s="11" t="str">
        <f t="shared" si="12"/>
        <v>N/A</v>
      </c>
      <c r="G140" s="34">
        <v>100</v>
      </c>
      <c r="H140" s="11" t="str">
        <f t="shared" si="13"/>
        <v>N/A</v>
      </c>
      <c r="I140" s="12">
        <v>-5.42</v>
      </c>
      <c r="J140" s="12">
        <v>-36.299999999999997</v>
      </c>
      <c r="K140" s="41" t="s">
        <v>732</v>
      </c>
      <c r="L140" s="9" t="str">
        <f t="shared" si="15"/>
        <v>No</v>
      </c>
    </row>
    <row r="141" spans="1:12" ht="25" x14ac:dyDescent="0.25">
      <c r="A141" s="42" t="s">
        <v>1461</v>
      </c>
      <c r="B141" s="33" t="s">
        <v>217</v>
      </c>
      <c r="C141" s="43">
        <v>11333.042169</v>
      </c>
      <c r="D141" s="11" t="str">
        <f t="shared" si="11"/>
        <v>N/A</v>
      </c>
      <c r="E141" s="43">
        <v>9394.1847134</v>
      </c>
      <c r="F141" s="11" t="str">
        <f t="shared" si="12"/>
        <v>N/A</v>
      </c>
      <c r="G141" s="43">
        <v>6157.94</v>
      </c>
      <c r="H141" s="11" t="str">
        <f t="shared" si="13"/>
        <v>N/A</v>
      </c>
      <c r="I141" s="12">
        <v>-17.100000000000001</v>
      </c>
      <c r="J141" s="12">
        <v>-34.4</v>
      </c>
      <c r="K141" s="41" t="s">
        <v>732</v>
      </c>
      <c r="L141" s="9" t="str">
        <f t="shared" si="15"/>
        <v>No</v>
      </c>
    </row>
    <row r="142" spans="1:12" ht="25" x14ac:dyDescent="0.25">
      <c r="A142" s="42" t="s">
        <v>641</v>
      </c>
      <c r="B142" s="33" t="s">
        <v>217</v>
      </c>
      <c r="C142" s="43">
        <v>43921356</v>
      </c>
      <c r="D142" s="11" t="str">
        <f t="shared" si="11"/>
        <v>N/A</v>
      </c>
      <c r="E142" s="43">
        <v>46023109</v>
      </c>
      <c r="F142" s="11" t="str">
        <f t="shared" si="12"/>
        <v>N/A</v>
      </c>
      <c r="G142" s="43">
        <v>36118846</v>
      </c>
      <c r="H142" s="11" t="str">
        <f t="shared" si="13"/>
        <v>N/A</v>
      </c>
      <c r="I142" s="12">
        <v>4.7850000000000001</v>
      </c>
      <c r="J142" s="12">
        <v>-21.5</v>
      </c>
      <c r="K142" s="41" t="s">
        <v>732</v>
      </c>
      <c r="L142" s="9" t="str">
        <f t="shared" ref="L142:L153" si="16">IF(J142="Div by 0", "N/A", IF(K142="N/A","N/A", IF(J142&gt;VALUE(MID(K142,1,2)), "No", IF(J142&lt;-1*VALUE(MID(K142,1,2)), "No", "Yes"))))</f>
        <v>Yes</v>
      </c>
    </row>
    <row r="143" spans="1:12" x14ac:dyDescent="0.25">
      <c r="A143" s="42" t="s">
        <v>642</v>
      </c>
      <c r="B143" s="33" t="s">
        <v>217</v>
      </c>
      <c r="C143" s="34">
        <v>85834</v>
      </c>
      <c r="D143" s="11" t="str">
        <f t="shared" si="11"/>
        <v>N/A</v>
      </c>
      <c r="E143" s="34">
        <v>88485</v>
      </c>
      <c r="F143" s="11" t="str">
        <f t="shared" si="12"/>
        <v>N/A</v>
      </c>
      <c r="G143" s="34">
        <v>63470</v>
      </c>
      <c r="H143" s="11" t="str">
        <f t="shared" si="13"/>
        <v>N/A</v>
      </c>
      <c r="I143" s="12">
        <v>3.089</v>
      </c>
      <c r="J143" s="12">
        <v>-28.3</v>
      </c>
      <c r="K143" s="41" t="s">
        <v>732</v>
      </c>
      <c r="L143" s="9" t="str">
        <f t="shared" si="16"/>
        <v>Yes</v>
      </c>
    </row>
    <row r="144" spans="1:12" ht="25" x14ac:dyDescent="0.25">
      <c r="A144" s="42" t="s">
        <v>1462</v>
      </c>
      <c r="B144" s="33" t="s">
        <v>217</v>
      </c>
      <c r="C144" s="43">
        <v>511.70114407</v>
      </c>
      <c r="D144" s="11" t="str">
        <f t="shared" si="11"/>
        <v>N/A</v>
      </c>
      <c r="E144" s="43">
        <v>520.12328643000001</v>
      </c>
      <c r="F144" s="11" t="str">
        <f t="shared" si="12"/>
        <v>N/A</v>
      </c>
      <c r="G144" s="43">
        <v>569.06957618000001</v>
      </c>
      <c r="H144" s="11" t="str">
        <f t="shared" si="13"/>
        <v>N/A</v>
      </c>
      <c r="I144" s="12">
        <v>1.6459999999999999</v>
      </c>
      <c r="J144" s="12">
        <v>9.4109999999999996</v>
      </c>
      <c r="K144" s="41" t="s">
        <v>732</v>
      </c>
      <c r="L144" s="9" t="str">
        <f t="shared" si="16"/>
        <v>Yes</v>
      </c>
    </row>
    <row r="145" spans="1:12" ht="25" x14ac:dyDescent="0.25">
      <c r="A145" s="42" t="s">
        <v>643</v>
      </c>
      <c r="B145" s="33" t="s">
        <v>217</v>
      </c>
      <c r="C145" s="43">
        <v>94711756</v>
      </c>
      <c r="D145" s="11" t="str">
        <f t="shared" ref="D145:D153" si="17">IF($B145="N/A","N/A",IF(C145&gt;10,"No",IF(C145&lt;-10,"No","Yes")))</f>
        <v>N/A</v>
      </c>
      <c r="E145" s="43">
        <v>100275603</v>
      </c>
      <c r="F145" s="11" t="str">
        <f t="shared" ref="F145:F153" si="18">IF($B145="N/A","N/A",IF(E145&gt;10,"No",IF(E145&lt;-10,"No","Yes")))</f>
        <v>N/A</v>
      </c>
      <c r="G145" s="43">
        <v>111229168</v>
      </c>
      <c r="H145" s="11" t="str">
        <f t="shared" ref="H145:H153" si="19">IF($B145="N/A","N/A",IF(G145&gt;10,"No",IF(G145&lt;-10,"No","Yes")))</f>
        <v>N/A</v>
      </c>
      <c r="I145" s="12">
        <v>5.875</v>
      </c>
      <c r="J145" s="12">
        <v>10.92</v>
      </c>
      <c r="K145" s="41" t="s">
        <v>732</v>
      </c>
      <c r="L145" s="9" t="str">
        <f t="shared" si="16"/>
        <v>Yes</v>
      </c>
    </row>
    <row r="146" spans="1:12" x14ac:dyDescent="0.25">
      <c r="A146" s="42" t="s">
        <v>644</v>
      </c>
      <c r="B146" s="33" t="s">
        <v>217</v>
      </c>
      <c r="C146" s="34">
        <v>3178</v>
      </c>
      <c r="D146" s="11" t="str">
        <f t="shared" si="17"/>
        <v>N/A</v>
      </c>
      <c r="E146" s="34">
        <v>3460</v>
      </c>
      <c r="F146" s="11" t="str">
        <f t="shared" si="18"/>
        <v>N/A</v>
      </c>
      <c r="G146" s="34">
        <v>3677</v>
      </c>
      <c r="H146" s="11" t="str">
        <f t="shared" si="19"/>
        <v>N/A</v>
      </c>
      <c r="I146" s="12">
        <v>8.8740000000000006</v>
      </c>
      <c r="J146" s="12">
        <v>6.2720000000000002</v>
      </c>
      <c r="K146" s="41" t="s">
        <v>732</v>
      </c>
      <c r="L146" s="9" t="str">
        <f t="shared" si="16"/>
        <v>Yes</v>
      </c>
    </row>
    <row r="147" spans="1:12" ht="25" x14ac:dyDescent="0.25">
      <c r="A147" s="42" t="s">
        <v>1463</v>
      </c>
      <c r="B147" s="33" t="s">
        <v>217</v>
      </c>
      <c r="C147" s="43">
        <v>29802.314663000001</v>
      </c>
      <c r="D147" s="11" t="str">
        <f t="shared" si="17"/>
        <v>N/A</v>
      </c>
      <c r="E147" s="43">
        <v>28981.388149999999</v>
      </c>
      <c r="F147" s="11" t="str">
        <f t="shared" si="18"/>
        <v>N/A</v>
      </c>
      <c r="G147" s="43">
        <v>30249.977698999999</v>
      </c>
      <c r="H147" s="11" t="str">
        <f t="shared" si="19"/>
        <v>N/A</v>
      </c>
      <c r="I147" s="12">
        <v>-2.75</v>
      </c>
      <c r="J147" s="12">
        <v>4.3769999999999998</v>
      </c>
      <c r="K147" s="41" t="s">
        <v>732</v>
      </c>
      <c r="L147" s="9" t="str">
        <f t="shared" si="16"/>
        <v>Yes</v>
      </c>
    </row>
    <row r="148" spans="1:12" ht="25" x14ac:dyDescent="0.25">
      <c r="A148" s="42" t="s">
        <v>645</v>
      </c>
      <c r="B148" s="33" t="s">
        <v>217</v>
      </c>
      <c r="C148" s="43">
        <v>51354141</v>
      </c>
      <c r="D148" s="11" t="str">
        <f t="shared" si="17"/>
        <v>N/A</v>
      </c>
      <c r="E148" s="43">
        <v>50923033</v>
      </c>
      <c r="F148" s="11" t="str">
        <f t="shared" si="18"/>
        <v>N/A</v>
      </c>
      <c r="G148" s="43">
        <v>35861931</v>
      </c>
      <c r="H148" s="11" t="str">
        <f t="shared" si="19"/>
        <v>N/A</v>
      </c>
      <c r="I148" s="12">
        <v>-0.83899999999999997</v>
      </c>
      <c r="J148" s="12">
        <v>-29.6</v>
      </c>
      <c r="K148" s="41" t="s">
        <v>732</v>
      </c>
      <c r="L148" s="9" t="str">
        <f t="shared" si="16"/>
        <v>Yes</v>
      </c>
    </row>
    <row r="149" spans="1:12" x14ac:dyDescent="0.25">
      <c r="A149" s="42" t="s">
        <v>646</v>
      </c>
      <c r="B149" s="33" t="s">
        <v>217</v>
      </c>
      <c r="C149" s="34">
        <v>43321</v>
      </c>
      <c r="D149" s="11" t="str">
        <f t="shared" si="17"/>
        <v>N/A</v>
      </c>
      <c r="E149" s="34">
        <v>44269</v>
      </c>
      <c r="F149" s="11" t="str">
        <f t="shared" si="18"/>
        <v>N/A</v>
      </c>
      <c r="G149" s="34">
        <v>27101</v>
      </c>
      <c r="H149" s="11" t="str">
        <f t="shared" si="19"/>
        <v>N/A</v>
      </c>
      <c r="I149" s="12">
        <v>2.1880000000000002</v>
      </c>
      <c r="J149" s="12">
        <v>-38.799999999999997</v>
      </c>
      <c r="K149" s="41" t="s">
        <v>732</v>
      </c>
      <c r="L149" s="9" t="str">
        <f t="shared" si="16"/>
        <v>No</v>
      </c>
    </row>
    <row r="150" spans="1:12" ht="25" x14ac:dyDescent="0.25">
      <c r="A150" s="42" t="s">
        <v>1464</v>
      </c>
      <c r="B150" s="33" t="s">
        <v>217</v>
      </c>
      <c r="C150" s="43">
        <v>1185.4329540000001</v>
      </c>
      <c r="D150" s="11" t="str">
        <f t="shared" si="17"/>
        <v>N/A</v>
      </c>
      <c r="E150" s="43">
        <v>1150.3090876000001</v>
      </c>
      <c r="F150" s="11" t="str">
        <f t="shared" si="18"/>
        <v>N/A</v>
      </c>
      <c r="G150" s="43">
        <v>1323.2696579000001</v>
      </c>
      <c r="H150" s="11" t="str">
        <f t="shared" si="19"/>
        <v>N/A</v>
      </c>
      <c r="I150" s="12">
        <v>-2.96</v>
      </c>
      <c r="J150" s="12">
        <v>15.04</v>
      </c>
      <c r="K150" s="41" t="s">
        <v>732</v>
      </c>
      <c r="L150" s="9" t="str">
        <f t="shared" si="16"/>
        <v>Yes</v>
      </c>
    </row>
    <row r="151" spans="1:12" ht="25" x14ac:dyDescent="0.25">
      <c r="A151" s="42" t="s">
        <v>647</v>
      </c>
      <c r="B151" s="33" t="s">
        <v>217</v>
      </c>
      <c r="C151" s="43">
        <v>43280347</v>
      </c>
      <c r="D151" s="11" t="str">
        <f t="shared" si="17"/>
        <v>N/A</v>
      </c>
      <c r="E151" s="43">
        <v>46810721</v>
      </c>
      <c r="F151" s="11" t="str">
        <f t="shared" si="18"/>
        <v>N/A</v>
      </c>
      <c r="G151" s="43">
        <v>50345010</v>
      </c>
      <c r="H151" s="11" t="str">
        <f t="shared" si="19"/>
        <v>N/A</v>
      </c>
      <c r="I151" s="12">
        <v>8.157</v>
      </c>
      <c r="J151" s="12">
        <v>7.55</v>
      </c>
      <c r="K151" s="41" t="s">
        <v>732</v>
      </c>
      <c r="L151" s="9" t="str">
        <f t="shared" si="16"/>
        <v>Yes</v>
      </c>
    </row>
    <row r="152" spans="1:12" x14ac:dyDescent="0.25">
      <c r="A152" s="42" t="s">
        <v>648</v>
      </c>
      <c r="B152" s="33" t="s">
        <v>217</v>
      </c>
      <c r="C152" s="34">
        <v>3434</v>
      </c>
      <c r="D152" s="11" t="str">
        <f t="shared" si="17"/>
        <v>N/A</v>
      </c>
      <c r="E152" s="34">
        <v>3563</v>
      </c>
      <c r="F152" s="11" t="str">
        <f t="shared" si="18"/>
        <v>N/A</v>
      </c>
      <c r="G152" s="34">
        <v>3564</v>
      </c>
      <c r="H152" s="11" t="str">
        <f t="shared" si="19"/>
        <v>N/A</v>
      </c>
      <c r="I152" s="12">
        <v>3.7570000000000001</v>
      </c>
      <c r="J152" s="12">
        <v>2.81E-2</v>
      </c>
      <c r="K152" s="41" t="s">
        <v>732</v>
      </c>
      <c r="L152" s="9" t="str">
        <f t="shared" si="16"/>
        <v>Yes</v>
      </c>
    </row>
    <row r="153" spans="1:12" ht="25" x14ac:dyDescent="0.25">
      <c r="A153" s="42" t="s">
        <v>1465</v>
      </c>
      <c r="B153" s="33" t="s">
        <v>217</v>
      </c>
      <c r="C153" s="43">
        <v>12603.479033</v>
      </c>
      <c r="D153" s="11" t="str">
        <f t="shared" si="17"/>
        <v>N/A</v>
      </c>
      <c r="E153" s="43">
        <v>13138.007578000001</v>
      </c>
      <c r="F153" s="11" t="str">
        <f t="shared" si="18"/>
        <v>N/A</v>
      </c>
      <c r="G153" s="43">
        <v>14125.984848</v>
      </c>
      <c r="H153" s="11" t="str">
        <f t="shared" si="19"/>
        <v>N/A</v>
      </c>
      <c r="I153" s="12">
        <v>4.2409999999999997</v>
      </c>
      <c r="J153" s="12">
        <v>7.52</v>
      </c>
      <c r="K153" s="41" t="s">
        <v>732</v>
      </c>
      <c r="L153" s="9" t="str">
        <f t="shared" si="16"/>
        <v>Yes</v>
      </c>
    </row>
    <row r="154" spans="1:12" x14ac:dyDescent="0.25">
      <c r="A154" s="42" t="s">
        <v>1531</v>
      </c>
      <c r="B154" s="33" t="s">
        <v>217</v>
      </c>
      <c r="C154" s="43">
        <v>750.95061584999996</v>
      </c>
      <c r="D154" s="11" t="str">
        <f t="shared" ref="D154:D173" si="20">IF($B154="N/A","N/A",IF(C154&gt;10,"No",IF(C154&lt;-10,"No","Yes")))</f>
        <v>N/A</v>
      </c>
      <c r="E154" s="43">
        <v>776.53371621999997</v>
      </c>
      <c r="F154" s="11" t="str">
        <f t="shared" ref="F154:F173" si="21">IF($B154="N/A","N/A",IF(E154&gt;10,"No",IF(E154&lt;-10,"No","Yes")))</f>
        <v>N/A</v>
      </c>
      <c r="G154" s="43">
        <v>734.84454797000001</v>
      </c>
      <c r="H154" s="11" t="str">
        <f t="shared" ref="H154:H173" si="22">IF($B154="N/A","N/A",IF(G154&gt;10,"No",IF(G154&lt;-10,"No","Yes")))</f>
        <v>N/A</v>
      </c>
      <c r="I154" s="12">
        <v>3.407</v>
      </c>
      <c r="J154" s="12">
        <v>-5.37</v>
      </c>
      <c r="K154" s="41" t="s">
        <v>732</v>
      </c>
      <c r="L154" s="9" t="str">
        <f t="shared" ref="L154:L173" si="23">IF(J154="Div by 0", "N/A", IF(K154="N/A","N/A", IF(J154&gt;VALUE(MID(K154,1,2)), "No", IF(J154&lt;-1*VALUE(MID(K154,1,2)), "No", "Yes"))))</f>
        <v>Yes</v>
      </c>
    </row>
    <row r="155" spans="1:12" x14ac:dyDescent="0.25">
      <c r="A155" s="45" t="s">
        <v>1532</v>
      </c>
      <c r="B155" s="33" t="s">
        <v>217</v>
      </c>
      <c r="C155" s="43">
        <v>445.46655929999997</v>
      </c>
      <c r="D155" s="11" t="str">
        <f t="shared" si="20"/>
        <v>N/A</v>
      </c>
      <c r="E155" s="43">
        <v>483.65390688999997</v>
      </c>
      <c r="F155" s="11" t="str">
        <f t="shared" si="21"/>
        <v>N/A</v>
      </c>
      <c r="G155" s="43">
        <v>458.84363759000001</v>
      </c>
      <c r="H155" s="11" t="str">
        <f t="shared" si="22"/>
        <v>N/A</v>
      </c>
      <c r="I155" s="12">
        <v>8.5719999999999992</v>
      </c>
      <c r="J155" s="12">
        <v>-5.13</v>
      </c>
      <c r="K155" s="41" t="s">
        <v>732</v>
      </c>
      <c r="L155" s="9" t="str">
        <f t="shared" si="23"/>
        <v>Yes</v>
      </c>
    </row>
    <row r="156" spans="1:12" x14ac:dyDescent="0.25">
      <c r="A156" s="45" t="s">
        <v>1533</v>
      </c>
      <c r="B156" s="33" t="s">
        <v>217</v>
      </c>
      <c r="C156" s="43">
        <v>2151.5411616000001</v>
      </c>
      <c r="D156" s="11" t="str">
        <f t="shared" si="20"/>
        <v>N/A</v>
      </c>
      <c r="E156" s="43">
        <v>2178.1821811</v>
      </c>
      <c r="F156" s="11" t="str">
        <f t="shared" si="21"/>
        <v>N/A</v>
      </c>
      <c r="G156" s="43">
        <v>1780.3733158</v>
      </c>
      <c r="H156" s="11" t="str">
        <f t="shared" si="22"/>
        <v>N/A</v>
      </c>
      <c r="I156" s="12">
        <v>1.238</v>
      </c>
      <c r="J156" s="12">
        <v>-18.3</v>
      </c>
      <c r="K156" s="41" t="s">
        <v>732</v>
      </c>
      <c r="L156" s="9" t="str">
        <f t="shared" si="23"/>
        <v>Yes</v>
      </c>
    </row>
    <row r="157" spans="1:12" x14ac:dyDescent="0.25">
      <c r="A157" s="45" t="s">
        <v>1534</v>
      </c>
      <c r="B157" s="33" t="s">
        <v>217</v>
      </c>
      <c r="C157" s="43">
        <v>448.42871891999999</v>
      </c>
      <c r="D157" s="11" t="str">
        <f t="shared" si="20"/>
        <v>N/A</v>
      </c>
      <c r="E157" s="43">
        <v>473.20023185000002</v>
      </c>
      <c r="F157" s="11" t="str">
        <f t="shared" si="21"/>
        <v>N/A</v>
      </c>
      <c r="G157" s="43">
        <v>398.05804871999999</v>
      </c>
      <c r="H157" s="11" t="str">
        <f t="shared" si="22"/>
        <v>N/A</v>
      </c>
      <c r="I157" s="12">
        <v>5.524</v>
      </c>
      <c r="J157" s="12">
        <v>-15.9</v>
      </c>
      <c r="K157" s="41" t="s">
        <v>732</v>
      </c>
      <c r="L157" s="9" t="str">
        <f t="shared" si="23"/>
        <v>Yes</v>
      </c>
    </row>
    <row r="158" spans="1:12" x14ac:dyDescent="0.25">
      <c r="A158" s="45" t="s">
        <v>1535</v>
      </c>
      <c r="B158" s="33" t="s">
        <v>217</v>
      </c>
      <c r="C158" s="43">
        <v>781.51643521000005</v>
      </c>
      <c r="D158" s="11" t="str">
        <f t="shared" si="20"/>
        <v>N/A</v>
      </c>
      <c r="E158" s="43">
        <v>778.55099826000003</v>
      </c>
      <c r="F158" s="11" t="str">
        <f t="shared" si="21"/>
        <v>N/A</v>
      </c>
      <c r="G158" s="43">
        <v>868.98742985000001</v>
      </c>
      <c r="H158" s="11" t="str">
        <f t="shared" si="22"/>
        <v>N/A</v>
      </c>
      <c r="I158" s="12">
        <v>-0.379</v>
      </c>
      <c r="J158" s="12">
        <v>11.62</v>
      </c>
      <c r="K158" s="41" t="s">
        <v>732</v>
      </c>
      <c r="L158" s="9" t="str">
        <f t="shared" si="23"/>
        <v>Yes</v>
      </c>
    </row>
    <row r="159" spans="1:12" x14ac:dyDescent="0.25">
      <c r="A159" s="42" t="s">
        <v>1536</v>
      </c>
      <c r="B159" s="33" t="s">
        <v>217</v>
      </c>
      <c r="C159" s="43">
        <v>1847.9540053999999</v>
      </c>
      <c r="D159" s="11" t="str">
        <f t="shared" si="20"/>
        <v>N/A</v>
      </c>
      <c r="E159" s="43">
        <v>1751.4258233999999</v>
      </c>
      <c r="F159" s="11" t="str">
        <f t="shared" si="21"/>
        <v>N/A</v>
      </c>
      <c r="G159" s="43">
        <v>1955.9217865999999</v>
      </c>
      <c r="H159" s="11" t="str">
        <f t="shared" si="22"/>
        <v>N/A</v>
      </c>
      <c r="I159" s="12">
        <v>-5.22</v>
      </c>
      <c r="J159" s="12">
        <v>11.68</v>
      </c>
      <c r="K159" s="41" t="s">
        <v>732</v>
      </c>
      <c r="L159" s="9" t="str">
        <f t="shared" si="23"/>
        <v>Yes</v>
      </c>
    </row>
    <row r="160" spans="1:12" x14ac:dyDescent="0.25">
      <c r="A160" s="45" t="s">
        <v>1537</v>
      </c>
      <c r="B160" s="33" t="s">
        <v>217</v>
      </c>
      <c r="C160" s="43">
        <v>11146.060202999999</v>
      </c>
      <c r="D160" s="11" t="str">
        <f t="shared" si="20"/>
        <v>N/A</v>
      </c>
      <c r="E160" s="43">
        <v>11219.618929</v>
      </c>
      <c r="F160" s="11" t="str">
        <f t="shared" si="21"/>
        <v>N/A</v>
      </c>
      <c r="G160" s="43">
        <v>12572.421425</v>
      </c>
      <c r="H160" s="11" t="str">
        <f t="shared" si="22"/>
        <v>N/A</v>
      </c>
      <c r="I160" s="12">
        <v>0.66</v>
      </c>
      <c r="J160" s="12">
        <v>12.06</v>
      </c>
      <c r="K160" s="41" t="s">
        <v>732</v>
      </c>
      <c r="L160" s="9" t="str">
        <f t="shared" si="23"/>
        <v>Yes</v>
      </c>
    </row>
    <row r="161" spans="1:12" x14ac:dyDescent="0.25">
      <c r="A161" s="45" t="s">
        <v>1538</v>
      </c>
      <c r="B161" s="33" t="s">
        <v>217</v>
      </c>
      <c r="C161" s="43">
        <v>4033.0256313</v>
      </c>
      <c r="D161" s="11" t="str">
        <f t="shared" si="20"/>
        <v>N/A</v>
      </c>
      <c r="E161" s="43">
        <v>3608.8606725999998</v>
      </c>
      <c r="F161" s="11" t="str">
        <f t="shared" si="21"/>
        <v>N/A</v>
      </c>
      <c r="G161" s="43">
        <v>2829.9071614999998</v>
      </c>
      <c r="H161" s="11" t="str">
        <f t="shared" si="22"/>
        <v>N/A</v>
      </c>
      <c r="I161" s="12">
        <v>-10.5</v>
      </c>
      <c r="J161" s="12">
        <v>-21.6</v>
      </c>
      <c r="K161" s="41" t="s">
        <v>732</v>
      </c>
      <c r="L161" s="9" t="str">
        <f t="shared" si="23"/>
        <v>Yes</v>
      </c>
    </row>
    <row r="162" spans="1:12" x14ac:dyDescent="0.25">
      <c r="A162" s="45" t="s">
        <v>1539</v>
      </c>
      <c r="B162" s="33" t="s">
        <v>217</v>
      </c>
      <c r="C162" s="43">
        <v>274.92105323999999</v>
      </c>
      <c r="D162" s="11" t="str">
        <f t="shared" si="20"/>
        <v>N/A</v>
      </c>
      <c r="E162" s="43">
        <v>257.98597624000001</v>
      </c>
      <c r="F162" s="11" t="str">
        <f t="shared" si="21"/>
        <v>N/A</v>
      </c>
      <c r="G162" s="43">
        <v>162.29504219</v>
      </c>
      <c r="H162" s="11" t="str">
        <f t="shared" si="22"/>
        <v>N/A</v>
      </c>
      <c r="I162" s="12">
        <v>-6.16</v>
      </c>
      <c r="J162" s="12">
        <v>-37.1</v>
      </c>
      <c r="K162" s="41" t="s">
        <v>732</v>
      </c>
      <c r="L162" s="9" t="str">
        <f t="shared" si="23"/>
        <v>No</v>
      </c>
    </row>
    <row r="163" spans="1:12" x14ac:dyDescent="0.25">
      <c r="A163" s="45" t="s">
        <v>1540</v>
      </c>
      <c r="B163" s="33" t="s">
        <v>217</v>
      </c>
      <c r="C163" s="43">
        <v>17.080589280000002</v>
      </c>
      <c r="D163" s="11" t="str">
        <f t="shared" si="20"/>
        <v>N/A</v>
      </c>
      <c r="E163" s="43">
        <v>12.081088801</v>
      </c>
      <c r="F163" s="11" t="str">
        <f t="shared" si="21"/>
        <v>N/A</v>
      </c>
      <c r="G163" s="43">
        <v>15.379872376</v>
      </c>
      <c r="H163" s="11" t="str">
        <f t="shared" si="22"/>
        <v>N/A</v>
      </c>
      <c r="I163" s="12">
        <v>-29.3</v>
      </c>
      <c r="J163" s="12">
        <v>27.31</v>
      </c>
      <c r="K163" s="41" t="s">
        <v>732</v>
      </c>
      <c r="L163" s="9" t="str">
        <f t="shared" si="23"/>
        <v>Yes</v>
      </c>
    </row>
    <row r="164" spans="1:12" x14ac:dyDescent="0.25">
      <c r="A164" s="42" t="s">
        <v>1541</v>
      </c>
      <c r="B164" s="33" t="s">
        <v>217</v>
      </c>
      <c r="C164" s="43">
        <v>623.11171512999999</v>
      </c>
      <c r="D164" s="11" t="str">
        <f t="shared" si="20"/>
        <v>N/A</v>
      </c>
      <c r="E164" s="43">
        <v>554.20527719999995</v>
      </c>
      <c r="F164" s="11" t="str">
        <f t="shared" si="21"/>
        <v>N/A</v>
      </c>
      <c r="G164" s="43">
        <v>494.12000812999997</v>
      </c>
      <c r="H164" s="11" t="str">
        <f t="shared" si="22"/>
        <v>N/A</v>
      </c>
      <c r="I164" s="12">
        <v>-11.1</v>
      </c>
      <c r="J164" s="12">
        <v>-10.8</v>
      </c>
      <c r="K164" s="41" t="s">
        <v>732</v>
      </c>
      <c r="L164" s="9" t="str">
        <f t="shared" si="23"/>
        <v>Yes</v>
      </c>
    </row>
    <row r="165" spans="1:12" x14ac:dyDescent="0.25">
      <c r="A165" s="45" t="s">
        <v>1542</v>
      </c>
      <c r="B165" s="33" t="s">
        <v>217</v>
      </c>
      <c r="C165" s="43">
        <v>242.78921940000001</v>
      </c>
      <c r="D165" s="11" t="str">
        <f t="shared" si="20"/>
        <v>N/A</v>
      </c>
      <c r="E165" s="43">
        <v>227.38025743</v>
      </c>
      <c r="F165" s="11" t="str">
        <f t="shared" si="21"/>
        <v>N/A</v>
      </c>
      <c r="G165" s="43">
        <v>200.63455486000001</v>
      </c>
      <c r="H165" s="11" t="str">
        <f t="shared" si="22"/>
        <v>N/A</v>
      </c>
      <c r="I165" s="12">
        <v>-6.35</v>
      </c>
      <c r="J165" s="12">
        <v>-11.8</v>
      </c>
      <c r="K165" s="41" t="s">
        <v>732</v>
      </c>
      <c r="L165" s="9" t="str">
        <f t="shared" si="23"/>
        <v>Yes</v>
      </c>
    </row>
    <row r="166" spans="1:12" x14ac:dyDescent="0.25">
      <c r="A166" s="45" t="s">
        <v>1543</v>
      </c>
      <c r="B166" s="33" t="s">
        <v>217</v>
      </c>
      <c r="C166" s="43">
        <v>1740.9339646000001</v>
      </c>
      <c r="D166" s="11" t="str">
        <f t="shared" si="20"/>
        <v>N/A</v>
      </c>
      <c r="E166" s="43">
        <v>1676.0949313000001</v>
      </c>
      <c r="F166" s="11" t="str">
        <f t="shared" si="21"/>
        <v>N/A</v>
      </c>
      <c r="G166" s="43">
        <v>1249.1585362000001</v>
      </c>
      <c r="H166" s="11" t="str">
        <f t="shared" si="22"/>
        <v>N/A</v>
      </c>
      <c r="I166" s="12">
        <v>-3.72</v>
      </c>
      <c r="J166" s="12">
        <v>-25.5</v>
      </c>
      <c r="K166" s="41" t="s">
        <v>732</v>
      </c>
      <c r="L166" s="9" t="str">
        <f t="shared" si="23"/>
        <v>Yes</v>
      </c>
    </row>
    <row r="167" spans="1:12" x14ac:dyDescent="0.25">
      <c r="A167" s="45" t="s">
        <v>1544</v>
      </c>
      <c r="B167" s="33" t="s">
        <v>217</v>
      </c>
      <c r="C167" s="43">
        <v>461.20057288999999</v>
      </c>
      <c r="D167" s="11" t="str">
        <f t="shared" si="20"/>
        <v>N/A</v>
      </c>
      <c r="E167" s="43">
        <v>363.48476431</v>
      </c>
      <c r="F167" s="11" t="str">
        <f t="shared" si="21"/>
        <v>N/A</v>
      </c>
      <c r="G167" s="43">
        <v>344.75384265000002</v>
      </c>
      <c r="H167" s="11" t="str">
        <f t="shared" si="22"/>
        <v>N/A</v>
      </c>
      <c r="I167" s="12">
        <v>-21.2</v>
      </c>
      <c r="J167" s="12">
        <v>-5.15</v>
      </c>
      <c r="K167" s="41" t="s">
        <v>732</v>
      </c>
      <c r="L167" s="9" t="str">
        <f t="shared" si="23"/>
        <v>Yes</v>
      </c>
    </row>
    <row r="168" spans="1:12" x14ac:dyDescent="0.25">
      <c r="A168" s="45" t="s">
        <v>1545</v>
      </c>
      <c r="B168" s="33" t="s">
        <v>217</v>
      </c>
      <c r="C168" s="43">
        <v>433.1188459</v>
      </c>
      <c r="D168" s="11" t="str">
        <f t="shared" si="20"/>
        <v>N/A</v>
      </c>
      <c r="E168" s="43">
        <v>413.40295907000001</v>
      </c>
      <c r="F168" s="11" t="str">
        <f t="shared" si="21"/>
        <v>N/A</v>
      </c>
      <c r="G168" s="43">
        <v>322.35077266000002</v>
      </c>
      <c r="H168" s="11" t="str">
        <f t="shared" si="22"/>
        <v>N/A</v>
      </c>
      <c r="I168" s="12">
        <v>-4.55</v>
      </c>
      <c r="J168" s="12">
        <v>-22</v>
      </c>
      <c r="K168" s="41" t="s">
        <v>732</v>
      </c>
      <c r="L168" s="9" t="str">
        <f t="shared" si="23"/>
        <v>Yes</v>
      </c>
    </row>
    <row r="169" spans="1:12" x14ac:dyDescent="0.25">
      <c r="A169" s="42" t="s">
        <v>1546</v>
      </c>
      <c r="B169" s="33" t="s">
        <v>217</v>
      </c>
      <c r="C169" s="43">
        <v>2957.0043341000001</v>
      </c>
      <c r="D169" s="11" t="str">
        <f t="shared" si="20"/>
        <v>N/A</v>
      </c>
      <c r="E169" s="43">
        <v>3101.1019059999999</v>
      </c>
      <c r="F169" s="11" t="str">
        <f t="shared" si="21"/>
        <v>N/A</v>
      </c>
      <c r="G169" s="43">
        <v>3472.5752054</v>
      </c>
      <c r="H169" s="11" t="str">
        <f t="shared" si="22"/>
        <v>N/A</v>
      </c>
      <c r="I169" s="12">
        <v>4.8730000000000002</v>
      </c>
      <c r="J169" s="12">
        <v>11.98</v>
      </c>
      <c r="K169" s="41" t="s">
        <v>732</v>
      </c>
      <c r="L169" s="9" t="str">
        <f t="shared" si="23"/>
        <v>Yes</v>
      </c>
    </row>
    <row r="170" spans="1:12" x14ac:dyDescent="0.25">
      <c r="A170" s="45" t="s">
        <v>1547</v>
      </c>
      <c r="B170" s="33" t="s">
        <v>217</v>
      </c>
      <c r="C170" s="43">
        <v>4386.4506442000002</v>
      </c>
      <c r="D170" s="11" t="str">
        <f t="shared" si="20"/>
        <v>N/A</v>
      </c>
      <c r="E170" s="43">
        <v>4751.3186277000004</v>
      </c>
      <c r="F170" s="11" t="str">
        <f t="shared" si="21"/>
        <v>N/A</v>
      </c>
      <c r="G170" s="43">
        <v>4981.8120503999999</v>
      </c>
      <c r="H170" s="11" t="str">
        <f t="shared" si="22"/>
        <v>N/A</v>
      </c>
      <c r="I170" s="12">
        <v>8.3179999999999996</v>
      </c>
      <c r="J170" s="12">
        <v>4.851</v>
      </c>
      <c r="K170" s="41" t="s">
        <v>732</v>
      </c>
      <c r="L170" s="9" t="str">
        <f t="shared" si="23"/>
        <v>Yes</v>
      </c>
    </row>
    <row r="171" spans="1:12" x14ac:dyDescent="0.25">
      <c r="A171" s="45" t="s">
        <v>1548</v>
      </c>
      <c r="B171" s="33" t="s">
        <v>217</v>
      </c>
      <c r="C171" s="43">
        <v>10184.512941999999</v>
      </c>
      <c r="D171" s="11" t="str">
        <f t="shared" si="20"/>
        <v>N/A</v>
      </c>
      <c r="E171" s="43">
        <v>10549.8529</v>
      </c>
      <c r="F171" s="11" t="str">
        <f t="shared" si="21"/>
        <v>N/A</v>
      </c>
      <c r="G171" s="43">
        <v>10988.053028</v>
      </c>
      <c r="H171" s="11" t="str">
        <f t="shared" si="22"/>
        <v>N/A</v>
      </c>
      <c r="I171" s="12">
        <v>3.5870000000000002</v>
      </c>
      <c r="J171" s="12">
        <v>4.1539999999999999</v>
      </c>
      <c r="K171" s="41" t="s">
        <v>732</v>
      </c>
      <c r="L171" s="9" t="str">
        <f t="shared" si="23"/>
        <v>Yes</v>
      </c>
    </row>
    <row r="172" spans="1:12" x14ac:dyDescent="0.25">
      <c r="A172" s="45" t="s">
        <v>1549</v>
      </c>
      <c r="B172" s="33" t="s">
        <v>217</v>
      </c>
      <c r="C172" s="43">
        <v>1289.1156332999999</v>
      </c>
      <c r="D172" s="11" t="str">
        <f t="shared" si="20"/>
        <v>N/A</v>
      </c>
      <c r="E172" s="43">
        <v>1344.7226788999999</v>
      </c>
      <c r="F172" s="11" t="str">
        <f t="shared" si="21"/>
        <v>N/A</v>
      </c>
      <c r="G172" s="43">
        <v>1147.7689425000001</v>
      </c>
      <c r="H172" s="11" t="str">
        <f t="shared" si="22"/>
        <v>N/A</v>
      </c>
      <c r="I172" s="12">
        <v>4.3140000000000001</v>
      </c>
      <c r="J172" s="12">
        <v>-14.6</v>
      </c>
      <c r="K172" s="41" t="s">
        <v>732</v>
      </c>
      <c r="L172" s="9" t="str">
        <f t="shared" si="23"/>
        <v>Yes</v>
      </c>
    </row>
    <row r="173" spans="1:12" x14ac:dyDescent="0.25">
      <c r="A173" s="45" t="s">
        <v>1550</v>
      </c>
      <c r="B173" s="33" t="s">
        <v>217</v>
      </c>
      <c r="C173" s="43">
        <v>1667.6092526</v>
      </c>
      <c r="D173" s="11" t="str">
        <f t="shared" si="20"/>
        <v>N/A</v>
      </c>
      <c r="E173" s="43">
        <v>1745.5186656000001</v>
      </c>
      <c r="F173" s="11" t="str">
        <f t="shared" si="21"/>
        <v>N/A</v>
      </c>
      <c r="G173" s="43">
        <v>1706.7042746</v>
      </c>
      <c r="H173" s="11" t="str">
        <f t="shared" si="22"/>
        <v>N/A</v>
      </c>
      <c r="I173" s="12">
        <v>4.6719999999999997</v>
      </c>
      <c r="J173" s="12">
        <v>-2.2200000000000002</v>
      </c>
      <c r="K173" s="41" t="s">
        <v>732</v>
      </c>
      <c r="L173" s="9" t="str">
        <f t="shared" si="23"/>
        <v>Yes</v>
      </c>
    </row>
    <row r="174" spans="1:12" x14ac:dyDescent="0.25">
      <c r="A174" s="42" t="s">
        <v>372</v>
      </c>
      <c r="B174" s="33" t="s">
        <v>217</v>
      </c>
      <c r="C174" s="8">
        <v>12.031394703</v>
      </c>
      <c r="D174" s="11" t="str">
        <f t="shared" ref="D174:D203" si="24">IF($B174="N/A","N/A",IF(C174&gt;10,"No",IF(C174&lt;-10,"No","Yes")))</f>
        <v>N/A</v>
      </c>
      <c r="E174" s="8">
        <v>11.644471694</v>
      </c>
      <c r="F174" s="11" t="str">
        <f t="shared" ref="F174:F203" si="25">IF($B174="N/A","N/A",IF(E174&gt;10,"No",IF(E174&lt;-10,"No","Yes")))</f>
        <v>N/A</v>
      </c>
      <c r="G174" s="8">
        <v>13.267393046</v>
      </c>
      <c r="H174" s="11" t="str">
        <f t="shared" ref="H174:H203" si="26">IF($B174="N/A","N/A",IF(G174&gt;10,"No",IF(G174&lt;-10,"No","Yes")))</f>
        <v>N/A</v>
      </c>
      <c r="I174" s="12">
        <v>-3.22</v>
      </c>
      <c r="J174" s="12">
        <v>13.94</v>
      </c>
      <c r="K174" s="41" t="s">
        <v>732</v>
      </c>
      <c r="L174" s="9" t="str">
        <f t="shared" ref="L174:L203" si="27">IF(J174="Div by 0", "N/A", IF(K174="N/A","N/A", IF(J174&gt;VALUE(MID(K174,1,2)), "No", IF(J174&lt;-1*VALUE(MID(K174,1,2)), "No", "Yes"))))</f>
        <v>Yes</v>
      </c>
    </row>
    <row r="175" spans="1:12" x14ac:dyDescent="0.25">
      <c r="A175" s="45" t="s">
        <v>483</v>
      </c>
      <c r="B175" s="33" t="s">
        <v>217</v>
      </c>
      <c r="C175" s="8">
        <v>20.523872679</v>
      </c>
      <c r="D175" s="11" t="str">
        <f t="shared" si="24"/>
        <v>N/A</v>
      </c>
      <c r="E175" s="8">
        <v>19.905258624999998</v>
      </c>
      <c r="F175" s="11" t="str">
        <f t="shared" si="25"/>
        <v>N/A</v>
      </c>
      <c r="G175" s="8">
        <v>20.042715826999999</v>
      </c>
      <c r="H175" s="11" t="str">
        <f t="shared" si="26"/>
        <v>N/A</v>
      </c>
      <c r="I175" s="12">
        <v>-3.01</v>
      </c>
      <c r="J175" s="12">
        <v>0.69059999999999999</v>
      </c>
      <c r="K175" s="41" t="s">
        <v>732</v>
      </c>
      <c r="L175" s="9" t="str">
        <f t="shared" si="27"/>
        <v>Yes</v>
      </c>
    </row>
    <row r="176" spans="1:12" x14ac:dyDescent="0.25">
      <c r="A176" s="45" t="s">
        <v>484</v>
      </c>
      <c r="B176" s="33" t="s">
        <v>217</v>
      </c>
      <c r="C176" s="8">
        <v>20.855429293</v>
      </c>
      <c r="D176" s="11" t="str">
        <f t="shared" si="24"/>
        <v>N/A</v>
      </c>
      <c r="E176" s="8">
        <v>20.746386015999999</v>
      </c>
      <c r="F176" s="11" t="str">
        <f t="shared" si="25"/>
        <v>N/A</v>
      </c>
      <c r="G176" s="8">
        <v>19.860436698000001</v>
      </c>
      <c r="H176" s="11" t="str">
        <f t="shared" si="26"/>
        <v>N/A</v>
      </c>
      <c r="I176" s="12">
        <v>-0.52300000000000002</v>
      </c>
      <c r="J176" s="12">
        <v>-4.2699999999999996</v>
      </c>
      <c r="K176" s="41" t="s">
        <v>732</v>
      </c>
      <c r="L176" s="9" t="str">
        <f t="shared" si="27"/>
        <v>Yes</v>
      </c>
    </row>
    <row r="177" spans="1:12" x14ac:dyDescent="0.25">
      <c r="A177" s="45" t="s">
        <v>485</v>
      </c>
      <c r="B177" s="33" t="s">
        <v>217</v>
      </c>
      <c r="C177" s="8">
        <v>7.8589670938999996</v>
      </c>
      <c r="D177" s="11" t="str">
        <f t="shared" si="24"/>
        <v>N/A</v>
      </c>
      <c r="E177" s="8">
        <v>7.5448263403000002</v>
      </c>
      <c r="F177" s="11" t="str">
        <f t="shared" si="25"/>
        <v>N/A</v>
      </c>
      <c r="G177" s="8">
        <v>8.2713200966000002</v>
      </c>
      <c r="H177" s="11" t="str">
        <f t="shared" si="26"/>
        <v>N/A</v>
      </c>
      <c r="I177" s="12">
        <v>-4</v>
      </c>
      <c r="J177" s="12">
        <v>9.6289999999999996</v>
      </c>
      <c r="K177" s="41" t="s">
        <v>732</v>
      </c>
      <c r="L177" s="9" t="str">
        <f t="shared" si="27"/>
        <v>Yes</v>
      </c>
    </row>
    <row r="178" spans="1:12" x14ac:dyDescent="0.25">
      <c r="A178" s="45" t="s">
        <v>486</v>
      </c>
      <c r="B178" s="33" t="s">
        <v>217</v>
      </c>
      <c r="C178" s="8">
        <v>14.321483681</v>
      </c>
      <c r="D178" s="11" t="str">
        <f t="shared" si="24"/>
        <v>N/A</v>
      </c>
      <c r="E178" s="8">
        <v>13.672845677</v>
      </c>
      <c r="F178" s="11" t="str">
        <f t="shared" si="25"/>
        <v>N/A</v>
      </c>
      <c r="G178" s="8">
        <v>18.482355654999999</v>
      </c>
      <c r="H178" s="11" t="str">
        <f t="shared" si="26"/>
        <v>N/A</v>
      </c>
      <c r="I178" s="12">
        <v>-4.53</v>
      </c>
      <c r="J178" s="12">
        <v>35.18</v>
      </c>
      <c r="K178" s="41" t="s">
        <v>732</v>
      </c>
      <c r="L178" s="9" t="str">
        <f t="shared" si="27"/>
        <v>No</v>
      </c>
    </row>
    <row r="179" spans="1:12" x14ac:dyDescent="0.25">
      <c r="A179" s="42" t="s">
        <v>1551</v>
      </c>
      <c r="B179" s="33" t="s">
        <v>217</v>
      </c>
      <c r="C179" s="8">
        <v>5.8265419522000004</v>
      </c>
      <c r="D179" s="11" t="str">
        <f t="shared" si="24"/>
        <v>N/A</v>
      </c>
      <c r="E179" s="8">
        <v>5.5724860474</v>
      </c>
      <c r="F179" s="11" t="str">
        <f t="shared" si="25"/>
        <v>N/A</v>
      </c>
      <c r="G179" s="8">
        <v>6.6085802106999996</v>
      </c>
      <c r="H179" s="11" t="str">
        <f t="shared" si="26"/>
        <v>N/A</v>
      </c>
      <c r="I179" s="12">
        <v>-4.3600000000000003</v>
      </c>
      <c r="J179" s="12">
        <v>18.59</v>
      </c>
      <c r="K179" s="41" t="s">
        <v>732</v>
      </c>
      <c r="L179" s="9" t="str">
        <f t="shared" si="27"/>
        <v>Yes</v>
      </c>
    </row>
    <row r="180" spans="1:12" x14ac:dyDescent="0.25">
      <c r="A180" s="45" t="s">
        <v>1552</v>
      </c>
      <c r="B180" s="33" t="s">
        <v>217</v>
      </c>
      <c r="C180" s="8">
        <v>41.706138688999999</v>
      </c>
      <c r="D180" s="11" t="str">
        <f t="shared" si="24"/>
        <v>N/A</v>
      </c>
      <c r="E180" s="8">
        <v>41.073735585000001</v>
      </c>
      <c r="F180" s="11" t="str">
        <f t="shared" si="25"/>
        <v>N/A</v>
      </c>
      <c r="G180" s="8">
        <v>46.380395683000003</v>
      </c>
      <c r="H180" s="11" t="str">
        <f t="shared" si="26"/>
        <v>N/A</v>
      </c>
      <c r="I180" s="12">
        <v>-1.52</v>
      </c>
      <c r="J180" s="12">
        <v>12.92</v>
      </c>
      <c r="K180" s="41" t="s">
        <v>732</v>
      </c>
      <c r="L180" s="9" t="str">
        <f t="shared" si="27"/>
        <v>Yes</v>
      </c>
    </row>
    <row r="181" spans="1:12" x14ac:dyDescent="0.25">
      <c r="A181" s="45" t="s">
        <v>1553</v>
      </c>
      <c r="B181" s="33" t="s">
        <v>217</v>
      </c>
      <c r="C181" s="8">
        <v>8.1944444444000002</v>
      </c>
      <c r="D181" s="11" t="str">
        <f t="shared" si="24"/>
        <v>N/A</v>
      </c>
      <c r="E181" s="8">
        <v>7.9144740820999999</v>
      </c>
      <c r="F181" s="11" t="str">
        <f t="shared" si="25"/>
        <v>N/A</v>
      </c>
      <c r="G181" s="8">
        <v>7.2161301732999998</v>
      </c>
      <c r="H181" s="11" t="str">
        <f t="shared" si="26"/>
        <v>N/A</v>
      </c>
      <c r="I181" s="12">
        <v>-3.42</v>
      </c>
      <c r="J181" s="12">
        <v>-8.82</v>
      </c>
      <c r="K181" s="41" t="s">
        <v>732</v>
      </c>
      <c r="L181" s="9" t="str">
        <f t="shared" si="27"/>
        <v>Yes</v>
      </c>
    </row>
    <row r="182" spans="1:12" x14ac:dyDescent="0.25">
      <c r="A182" s="45" t="s">
        <v>1554</v>
      </c>
      <c r="B182" s="33" t="s">
        <v>217</v>
      </c>
      <c r="C182" s="8">
        <v>0.8593319412</v>
      </c>
      <c r="D182" s="11" t="str">
        <f t="shared" si="24"/>
        <v>N/A</v>
      </c>
      <c r="E182" s="8">
        <v>0.81598241569999996</v>
      </c>
      <c r="F182" s="11" t="str">
        <f t="shared" si="25"/>
        <v>N/A</v>
      </c>
      <c r="G182" s="8">
        <v>0.5210195084</v>
      </c>
      <c r="H182" s="11" t="str">
        <f t="shared" si="26"/>
        <v>N/A</v>
      </c>
      <c r="I182" s="12">
        <v>-5.04</v>
      </c>
      <c r="J182" s="12">
        <v>-36.1</v>
      </c>
      <c r="K182" s="41" t="s">
        <v>732</v>
      </c>
      <c r="L182" s="9" t="str">
        <f t="shared" si="27"/>
        <v>No</v>
      </c>
    </row>
    <row r="183" spans="1:12" x14ac:dyDescent="0.25">
      <c r="A183" s="45" t="s">
        <v>1555</v>
      </c>
      <c r="B183" s="33" t="s">
        <v>217</v>
      </c>
      <c r="C183" s="8">
        <v>0.21835968210000001</v>
      </c>
      <c r="D183" s="11" t="str">
        <f t="shared" si="24"/>
        <v>N/A</v>
      </c>
      <c r="E183" s="8">
        <v>0.21707463369999999</v>
      </c>
      <c r="F183" s="11" t="str">
        <f t="shared" si="25"/>
        <v>N/A</v>
      </c>
      <c r="G183" s="8">
        <v>0.28446221269999999</v>
      </c>
      <c r="H183" s="11" t="str">
        <f t="shared" si="26"/>
        <v>N/A</v>
      </c>
      <c r="I183" s="12">
        <v>-0.58899999999999997</v>
      </c>
      <c r="J183" s="12">
        <v>31.04</v>
      </c>
      <c r="K183" s="41" t="s">
        <v>732</v>
      </c>
      <c r="L183" s="9" t="str">
        <f t="shared" si="27"/>
        <v>No</v>
      </c>
    </row>
    <row r="184" spans="1:12" x14ac:dyDescent="0.25">
      <c r="A184" s="42" t="s">
        <v>97</v>
      </c>
      <c r="B184" s="33" t="s">
        <v>217</v>
      </c>
      <c r="C184" s="8">
        <v>72.967216151000002</v>
      </c>
      <c r="D184" s="11" t="str">
        <f t="shared" si="24"/>
        <v>N/A</v>
      </c>
      <c r="E184" s="8">
        <v>70.127399445999998</v>
      </c>
      <c r="F184" s="11" t="str">
        <f t="shared" si="25"/>
        <v>N/A</v>
      </c>
      <c r="G184" s="8">
        <v>66.241284042000004</v>
      </c>
      <c r="H184" s="11" t="str">
        <f t="shared" si="26"/>
        <v>N/A</v>
      </c>
      <c r="I184" s="12">
        <v>-3.89</v>
      </c>
      <c r="J184" s="12">
        <v>-5.54</v>
      </c>
      <c r="K184" s="41" t="s">
        <v>732</v>
      </c>
      <c r="L184" s="9" t="str">
        <f t="shared" si="27"/>
        <v>Yes</v>
      </c>
    </row>
    <row r="185" spans="1:12" x14ac:dyDescent="0.25">
      <c r="A185" s="45" t="s">
        <v>487</v>
      </c>
      <c r="B185" s="33" t="s">
        <v>217</v>
      </c>
      <c r="C185" s="8">
        <v>70.590185676000004</v>
      </c>
      <c r="D185" s="11" t="str">
        <f t="shared" si="24"/>
        <v>N/A</v>
      </c>
      <c r="E185" s="8">
        <v>69.175558639000002</v>
      </c>
      <c r="F185" s="11" t="str">
        <f t="shared" si="25"/>
        <v>N/A</v>
      </c>
      <c r="G185" s="8">
        <v>72.476393884999993</v>
      </c>
      <c r="H185" s="11" t="str">
        <f t="shared" si="26"/>
        <v>N/A</v>
      </c>
      <c r="I185" s="12">
        <v>-2</v>
      </c>
      <c r="J185" s="12">
        <v>4.7720000000000002</v>
      </c>
      <c r="K185" s="41" t="s">
        <v>732</v>
      </c>
      <c r="L185" s="9" t="str">
        <f t="shared" si="27"/>
        <v>Yes</v>
      </c>
    </row>
    <row r="186" spans="1:12" x14ac:dyDescent="0.25">
      <c r="A186" s="45" t="s">
        <v>488</v>
      </c>
      <c r="B186" s="33" t="s">
        <v>217</v>
      </c>
      <c r="C186" s="8">
        <v>73.948863635999999</v>
      </c>
      <c r="D186" s="11" t="str">
        <f t="shared" si="24"/>
        <v>N/A</v>
      </c>
      <c r="E186" s="8">
        <v>72.476259601999999</v>
      </c>
      <c r="F186" s="11" t="str">
        <f t="shared" si="25"/>
        <v>N/A</v>
      </c>
      <c r="G186" s="8">
        <v>68.009775863000002</v>
      </c>
      <c r="H186" s="11" t="str">
        <f t="shared" si="26"/>
        <v>N/A</v>
      </c>
      <c r="I186" s="12">
        <v>-1.99</v>
      </c>
      <c r="J186" s="12">
        <v>-6.16</v>
      </c>
      <c r="K186" s="41" t="s">
        <v>732</v>
      </c>
      <c r="L186" s="9" t="str">
        <f t="shared" si="27"/>
        <v>Yes</v>
      </c>
    </row>
    <row r="187" spans="1:12" x14ac:dyDescent="0.25">
      <c r="A187" s="45" t="s">
        <v>489</v>
      </c>
      <c r="B187" s="33" t="s">
        <v>217</v>
      </c>
      <c r="C187" s="8">
        <v>74.921790701999996</v>
      </c>
      <c r="D187" s="11" t="str">
        <f t="shared" si="24"/>
        <v>N/A</v>
      </c>
      <c r="E187" s="8">
        <v>71.251674871999995</v>
      </c>
      <c r="F187" s="11" t="str">
        <f t="shared" si="25"/>
        <v>N/A</v>
      </c>
      <c r="G187" s="8">
        <v>66.165144769999998</v>
      </c>
      <c r="H187" s="11" t="str">
        <f t="shared" si="26"/>
        <v>N/A</v>
      </c>
      <c r="I187" s="12">
        <v>-4.9000000000000004</v>
      </c>
      <c r="J187" s="12">
        <v>-7.14</v>
      </c>
      <c r="K187" s="41" t="s">
        <v>732</v>
      </c>
      <c r="L187" s="9" t="str">
        <f t="shared" si="27"/>
        <v>Yes</v>
      </c>
    </row>
    <row r="188" spans="1:12" x14ac:dyDescent="0.25">
      <c r="A188" s="45" t="s">
        <v>490</v>
      </c>
      <c r="B188" s="33" t="s">
        <v>217</v>
      </c>
      <c r="C188" s="8">
        <v>66.192098290999994</v>
      </c>
      <c r="D188" s="11" t="str">
        <f t="shared" si="24"/>
        <v>N/A</v>
      </c>
      <c r="E188" s="8">
        <v>64.211247893999996</v>
      </c>
      <c r="F188" s="11" t="str">
        <f t="shared" si="25"/>
        <v>N/A</v>
      </c>
      <c r="G188" s="8">
        <v>60.133005304999998</v>
      </c>
      <c r="H188" s="11" t="str">
        <f t="shared" si="26"/>
        <v>N/A</v>
      </c>
      <c r="I188" s="12">
        <v>-2.99</v>
      </c>
      <c r="J188" s="12">
        <v>-6.35</v>
      </c>
      <c r="K188" s="41" t="s">
        <v>732</v>
      </c>
      <c r="L188" s="9" t="str">
        <f t="shared" si="27"/>
        <v>Yes</v>
      </c>
    </row>
    <row r="189" spans="1:12" x14ac:dyDescent="0.25">
      <c r="A189" s="42" t="s">
        <v>118</v>
      </c>
      <c r="B189" s="33" t="s">
        <v>217</v>
      </c>
      <c r="C189" s="8">
        <v>88.220966845999996</v>
      </c>
      <c r="D189" s="11" t="str">
        <f t="shared" si="24"/>
        <v>N/A</v>
      </c>
      <c r="E189" s="8">
        <v>88.861790084000006</v>
      </c>
      <c r="F189" s="11" t="str">
        <f t="shared" si="25"/>
        <v>N/A</v>
      </c>
      <c r="G189" s="8">
        <v>86.510746194000006</v>
      </c>
      <c r="H189" s="11" t="str">
        <f t="shared" si="26"/>
        <v>N/A</v>
      </c>
      <c r="I189" s="12">
        <v>0.72640000000000005</v>
      </c>
      <c r="J189" s="12">
        <v>-2.65</v>
      </c>
      <c r="K189" s="41" t="s">
        <v>732</v>
      </c>
      <c r="L189" s="9" t="str">
        <f t="shared" si="27"/>
        <v>Yes</v>
      </c>
    </row>
    <row r="190" spans="1:12" x14ac:dyDescent="0.25">
      <c r="A190" s="45" t="s">
        <v>491</v>
      </c>
      <c r="B190" s="33" t="s">
        <v>217</v>
      </c>
      <c r="C190" s="8">
        <v>89.863584691</v>
      </c>
      <c r="D190" s="11" t="str">
        <f t="shared" si="24"/>
        <v>N/A</v>
      </c>
      <c r="E190" s="8">
        <v>90.028231016000007</v>
      </c>
      <c r="F190" s="11" t="str">
        <f t="shared" si="25"/>
        <v>N/A</v>
      </c>
      <c r="G190" s="8">
        <v>90.400179855999994</v>
      </c>
      <c r="H190" s="11" t="str">
        <f t="shared" si="26"/>
        <v>N/A</v>
      </c>
      <c r="I190" s="12">
        <v>0.1832</v>
      </c>
      <c r="J190" s="12">
        <v>0.41310000000000002</v>
      </c>
      <c r="K190" s="41" t="s">
        <v>732</v>
      </c>
      <c r="L190" s="9" t="str">
        <f t="shared" si="27"/>
        <v>Yes</v>
      </c>
    </row>
    <row r="191" spans="1:12" x14ac:dyDescent="0.25">
      <c r="A191" s="45" t="s">
        <v>492</v>
      </c>
      <c r="B191" s="33" t="s">
        <v>217</v>
      </c>
      <c r="C191" s="8">
        <v>94.886363635999999</v>
      </c>
      <c r="D191" s="11" t="str">
        <f t="shared" si="24"/>
        <v>N/A</v>
      </c>
      <c r="E191" s="8">
        <v>94.973688985999999</v>
      </c>
      <c r="F191" s="11" t="str">
        <f t="shared" si="25"/>
        <v>N/A</v>
      </c>
      <c r="G191" s="8">
        <v>91.211370872000003</v>
      </c>
      <c r="H191" s="11" t="str">
        <f t="shared" si="26"/>
        <v>N/A</v>
      </c>
      <c r="I191" s="12">
        <v>9.1999999999999998E-2</v>
      </c>
      <c r="J191" s="12">
        <v>-3.96</v>
      </c>
      <c r="K191" s="41" t="s">
        <v>732</v>
      </c>
      <c r="L191" s="9" t="str">
        <f t="shared" si="27"/>
        <v>Yes</v>
      </c>
    </row>
    <row r="192" spans="1:12" x14ac:dyDescent="0.25">
      <c r="A192" s="45" t="s">
        <v>493</v>
      </c>
      <c r="B192" s="33" t="s">
        <v>217</v>
      </c>
      <c r="C192" s="8">
        <v>88.078030756000004</v>
      </c>
      <c r="D192" s="11" t="str">
        <f t="shared" si="24"/>
        <v>N/A</v>
      </c>
      <c r="E192" s="8">
        <v>89.125001882000007</v>
      </c>
      <c r="F192" s="11" t="str">
        <f t="shared" si="25"/>
        <v>N/A</v>
      </c>
      <c r="G192" s="8">
        <v>85.938972476000004</v>
      </c>
      <c r="H192" s="11" t="str">
        <f t="shared" si="26"/>
        <v>N/A</v>
      </c>
      <c r="I192" s="12">
        <v>1.1890000000000001</v>
      </c>
      <c r="J192" s="12">
        <v>-3.57</v>
      </c>
      <c r="K192" s="41" t="s">
        <v>732</v>
      </c>
      <c r="L192" s="9" t="str">
        <f t="shared" si="27"/>
        <v>Yes</v>
      </c>
    </row>
    <row r="193" spans="1:12" x14ac:dyDescent="0.25">
      <c r="A193" s="45" t="s">
        <v>494</v>
      </c>
      <c r="B193" s="33" t="s">
        <v>217</v>
      </c>
      <c r="C193" s="8">
        <v>81.599557458000007</v>
      </c>
      <c r="D193" s="11" t="str">
        <f t="shared" si="24"/>
        <v>N/A</v>
      </c>
      <c r="E193" s="8">
        <v>81.394418896999994</v>
      </c>
      <c r="F193" s="11" t="str">
        <f t="shared" si="25"/>
        <v>N/A</v>
      </c>
      <c r="G193" s="8">
        <v>80.260628892</v>
      </c>
      <c r="H193" s="11" t="str">
        <f t="shared" si="26"/>
        <v>N/A</v>
      </c>
      <c r="I193" s="12">
        <v>-0.251</v>
      </c>
      <c r="J193" s="12">
        <v>-1.39</v>
      </c>
      <c r="K193" s="41" t="s">
        <v>732</v>
      </c>
      <c r="L193" s="9" t="str">
        <f t="shared" si="27"/>
        <v>Yes</v>
      </c>
    </row>
    <row r="194" spans="1:12" x14ac:dyDescent="0.25">
      <c r="A194" s="42" t="s">
        <v>1556</v>
      </c>
      <c r="B194" s="33" t="s">
        <v>217</v>
      </c>
      <c r="C194" s="34">
        <v>4.4496016626000001</v>
      </c>
      <c r="D194" s="11" t="str">
        <f t="shared" si="24"/>
        <v>N/A</v>
      </c>
      <c r="E194" s="34">
        <v>4.5123112660000002</v>
      </c>
      <c r="F194" s="11" t="str">
        <f t="shared" si="25"/>
        <v>N/A</v>
      </c>
      <c r="G194" s="34">
        <v>3.3004146758999999</v>
      </c>
      <c r="H194" s="11" t="str">
        <f t="shared" si="26"/>
        <v>N/A</v>
      </c>
      <c r="I194" s="12">
        <v>1.409</v>
      </c>
      <c r="J194" s="12">
        <v>-26.9</v>
      </c>
      <c r="K194" s="41" t="s">
        <v>732</v>
      </c>
      <c r="L194" s="9" t="str">
        <f t="shared" si="27"/>
        <v>Yes</v>
      </c>
    </row>
    <row r="195" spans="1:12" x14ac:dyDescent="0.25">
      <c r="A195" s="45" t="s">
        <v>1557</v>
      </c>
      <c r="B195" s="33" t="s">
        <v>217</v>
      </c>
      <c r="C195" s="34">
        <v>0.60304638820000001</v>
      </c>
      <c r="D195" s="11" t="str">
        <f t="shared" si="24"/>
        <v>N/A</v>
      </c>
      <c r="E195" s="34">
        <v>0.60024038459999995</v>
      </c>
      <c r="F195" s="11" t="str">
        <f t="shared" si="25"/>
        <v>N/A</v>
      </c>
      <c r="G195" s="34">
        <v>0.46971396520000003</v>
      </c>
      <c r="H195" s="11" t="str">
        <f t="shared" si="26"/>
        <v>N/A</v>
      </c>
      <c r="I195" s="12">
        <v>-0.46500000000000002</v>
      </c>
      <c r="J195" s="12">
        <v>-21.7</v>
      </c>
      <c r="K195" s="41" t="s">
        <v>732</v>
      </c>
      <c r="L195" s="9" t="str">
        <f t="shared" si="27"/>
        <v>Yes</v>
      </c>
    </row>
    <row r="196" spans="1:12" x14ac:dyDescent="0.25">
      <c r="A196" s="45" t="s">
        <v>1558</v>
      </c>
      <c r="B196" s="33" t="s">
        <v>217</v>
      </c>
      <c r="C196" s="34">
        <v>5.5099137278999999</v>
      </c>
      <c r="D196" s="11" t="str">
        <f t="shared" si="24"/>
        <v>N/A</v>
      </c>
      <c r="E196" s="34">
        <v>5.3782798834000003</v>
      </c>
      <c r="F196" s="11" t="str">
        <f t="shared" si="25"/>
        <v>N/A</v>
      </c>
      <c r="G196" s="34">
        <v>4.125</v>
      </c>
      <c r="H196" s="11" t="str">
        <f t="shared" si="26"/>
        <v>N/A</v>
      </c>
      <c r="I196" s="12">
        <v>-2.39</v>
      </c>
      <c r="J196" s="12">
        <v>-23.3</v>
      </c>
      <c r="K196" s="41" t="s">
        <v>732</v>
      </c>
      <c r="L196" s="9" t="str">
        <f t="shared" si="27"/>
        <v>Yes</v>
      </c>
    </row>
    <row r="197" spans="1:12" x14ac:dyDescent="0.25">
      <c r="A197" s="45" t="s">
        <v>1559</v>
      </c>
      <c r="B197" s="33" t="s">
        <v>217</v>
      </c>
      <c r="C197" s="34">
        <v>5.5512643223999998</v>
      </c>
      <c r="D197" s="11" t="str">
        <f t="shared" si="24"/>
        <v>N/A</v>
      </c>
      <c r="E197" s="34">
        <v>5.7775117229999999</v>
      </c>
      <c r="F197" s="11" t="str">
        <f t="shared" si="25"/>
        <v>N/A</v>
      </c>
      <c r="G197" s="34">
        <v>4.1673651125999998</v>
      </c>
      <c r="H197" s="11" t="str">
        <f t="shared" si="26"/>
        <v>N/A</v>
      </c>
      <c r="I197" s="12">
        <v>4.0759999999999996</v>
      </c>
      <c r="J197" s="12">
        <v>-27.9</v>
      </c>
      <c r="K197" s="41" t="s">
        <v>732</v>
      </c>
      <c r="L197" s="9" t="str">
        <f t="shared" si="27"/>
        <v>Yes</v>
      </c>
    </row>
    <row r="198" spans="1:12" x14ac:dyDescent="0.25">
      <c r="A198" s="45" t="s">
        <v>1560</v>
      </c>
      <c r="B198" s="33" t="s">
        <v>217</v>
      </c>
      <c r="C198" s="34">
        <v>4.1463712137000002</v>
      </c>
      <c r="D198" s="11" t="str">
        <f t="shared" si="24"/>
        <v>N/A</v>
      </c>
      <c r="E198" s="34">
        <v>4.0219344056999997</v>
      </c>
      <c r="F198" s="11" t="str">
        <f t="shared" si="25"/>
        <v>N/A</v>
      </c>
      <c r="G198" s="34">
        <v>2.9638103161</v>
      </c>
      <c r="H198" s="11" t="str">
        <f t="shared" si="26"/>
        <v>N/A</v>
      </c>
      <c r="I198" s="12">
        <v>-3</v>
      </c>
      <c r="J198" s="12">
        <v>-26.3</v>
      </c>
      <c r="K198" s="41" t="s">
        <v>732</v>
      </c>
      <c r="L198" s="9" t="str">
        <f t="shared" si="27"/>
        <v>Yes</v>
      </c>
    </row>
    <row r="199" spans="1:12" x14ac:dyDescent="0.25">
      <c r="A199" s="42" t="s">
        <v>1561</v>
      </c>
      <c r="B199" s="33" t="s">
        <v>217</v>
      </c>
      <c r="C199" s="34">
        <v>216.05483588999999</v>
      </c>
      <c r="D199" s="11" t="str">
        <f t="shared" si="24"/>
        <v>N/A</v>
      </c>
      <c r="E199" s="34">
        <v>213.56799612</v>
      </c>
      <c r="F199" s="11" t="str">
        <f t="shared" si="25"/>
        <v>N/A</v>
      </c>
      <c r="G199" s="34">
        <v>224.37145960000001</v>
      </c>
      <c r="H199" s="11" t="str">
        <f t="shared" si="26"/>
        <v>N/A</v>
      </c>
      <c r="I199" s="12">
        <v>-1.1499999999999999</v>
      </c>
      <c r="J199" s="12">
        <v>5.0590000000000002</v>
      </c>
      <c r="K199" s="41" t="s">
        <v>732</v>
      </c>
      <c r="L199" s="9" t="str">
        <f t="shared" si="27"/>
        <v>Yes</v>
      </c>
    </row>
    <row r="200" spans="1:12" x14ac:dyDescent="0.25">
      <c r="A200" s="45" t="s">
        <v>1562</v>
      </c>
      <c r="B200" s="33" t="s">
        <v>217</v>
      </c>
      <c r="C200" s="34">
        <v>225.46064736</v>
      </c>
      <c r="D200" s="11" t="str">
        <f t="shared" si="24"/>
        <v>N/A</v>
      </c>
      <c r="E200" s="34">
        <v>227.57653773999999</v>
      </c>
      <c r="F200" s="11" t="str">
        <f t="shared" si="25"/>
        <v>N/A</v>
      </c>
      <c r="G200" s="34">
        <v>233.87699952</v>
      </c>
      <c r="H200" s="11" t="str">
        <f t="shared" si="26"/>
        <v>N/A</v>
      </c>
      <c r="I200" s="12">
        <v>0.9385</v>
      </c>
      <c r="J200" s="12">
        <v>2.7690000000000001</v>
      </c>
      <c r="K200" s="41" t="s">
        <v>732</v>
      </c>
      <c r="L200" s="9" t="str">
        <f t="shared" si="27"/>
        <v>Yes</v>
      </c>
    </row>
    <row r="201" spans="1:12" x14ac:dyDescent="0.25">
      <c r="A201" s="45" t="s">
        <v>1563</v>
      </c>
      <c r="B201" s="33" t="s">
        <v>217</v>
      </c>
      <c r="C201" s="34">
        <v>226.28235746999999</v>
      </c>
      <c r="D201" s="11" t="str">
        <f t="shared" si="24"/>
        <v>N/A</v>
      </c>
      <c r="E201" s="34">
        <v>210.75277034999999</v>
      </c>
      <c r="F201" s="11" t="str">
        <f t="shared" si="25"/>
        <v>N/A</v>
      </c>
      <c r="G201" s="34">
        <v>219.84982174999999</v>
      </c>
      <c r="H201" s="11" t="str">
        <f t="shared" si="26"/>
        <v>N/A</v>
      </c>
      <c r="I201" s="12">
        <v>-6.86</v>
      </c>
      <c r="J201" s="12">
        <v>4.3159999999999998</v>
      </c>
      <c r="K201" s="41" t="s">
        <v>732</v>
      </c>
      <c r="L201" s="9" t="str">
        <f t="shared" si="27"/>
        <v>Yes</v>
      </c>
    </row>
    <row r="202" spans="1:12" x14ac:dyDescent="0.25">
      <c r="A202" s="45" t="s">
        <v>1564</v>
      </c>
      <c r="B202" s="33" t="s">
        <v>217</v>
      </c>
      <c r="C202" s="34">
        <v>129.66395664000001</v>
      </c>
      <c r="D202" s="11" t="str">
        <f t="shared" si="24"/>
        <v>N/A</v>
      </c>
      <c r="E202" s="34">
        <v>122.33948339</v>
      </c>
      <c r="F202" s="11" t="str">
        <f t="shared" si="25"/>
        <v>N/A</v>
      </c>
      <c r="G202" s="34">
        <v>113.24116424</v>
      </c>
      <c r="H202" s="11" t="str">
        <f t="shared" si="26"/>
        <v>N/A</v>
      </c>
      <c r="I202" s="12">
        <v>-5.65</v>
      </c>
      <c r="J202" s="12">
        <v>-7.44</v>
      </c>
      <c r="K202" s="41" t="s">
        <v>732</v>
      </c>
      <c r="L202" s="9" t="str">
        <f t="shared" si="27"/>
        <v>Yes</v>
      </c>
    </row>
    <row r="203" spans="1:12" x14ac:dyDescent="0.25">
      <c r="A203" s="45" t="s">
        <v>1565</v>
      </c>
      <c r="B203" s="33" t="s">
        <v>217</v>
      </c>
      <c r="C203" s="34">
        <v>32.933333333</v>
      </c>
      <c r="D203" s="11" t="str">
        <f t="shared" si="24"/>
        <v>N/A</v>
      </c>
      <c r="E203" s="34">
        <v>29.486842105000001</v>
      </c>
      <c r="F203" s="11" t="str">
        <f t="shared" si="25"/>
        <v>N/A</v>
      </c>
      <c r="G203" s="34">
        <v>23.837837837999999</v>
      </c>
      <c r="H203" s="11" t="str">
        <f t="shared" si="26"/>
        <v>N/A</v>
      </c>
      <c r="I203" s="12">
        <v>-10.5</v>
      </c>
      <c r="J203" s="12">
        <v>-19.2</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-66.7</v>
      </c>
      <c r="J204" s="12">
        <v>100</v>
      </c>
      <c r="K204" s="14" t="s">
        <v>217</v>
      </c>
      <c r="L204" s="9" t="str">
        <f t="shared" ref="L204:L214" si="31">IF(J204="Div by 0", "N/A", IF(K204="N/A","N/A", IF(J204&gt;VALUE(MID(K204,1,2)), "No", IF(J204&lt;-1*VALUE(MID(K204,1,2)), "No", "Yes"))))</f>
        <v>N/A</v>
      </c>
    </row>
    <row r="205" spans="1:12" x14ac:dyDescent="0.25">
      <c r="A205" s="42" t="s">
        <v>128</v>
      </c>
      <c r="B205" s="33" t="s">
        <v>217</v>
      </c>
      <c r="C205" s="34">
        <v>18</v>
      </c>
      <c r="D205" s="11" t="str">
        <f t="shared" si="28"/>
        <v>N/A</v>
      </c>
      <c r="E205" s="34">
        <v>11</v>
      </c>
      <c r="F205" s="11" t="str">
        <f t="shared" si="29"/>
        <v>N/A</v>
      </c>
      <c r="G205" s="34">
        <v>11</v>
      </c>
      <c r="H205" s="11" t="str">
        <f t="shared" si="30"/>
        <v>N/A</v>
      </c>
      <c r="I205" s="12">
        <v>-38.9</v>
      </c>
      <c r="J205" s="12">
        <v>-18.2</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-16.7</v>
      </c>
      <c r="J206" s="12">
        <v>-40</v>
      </c>
      <c r="K206" s="14" t="s">
        <v>217</v>
      </c>
      <c r="L206" s="9" t="str">
        <f t="shared" si="31"/>
        <v>N/A</v>
      </c>
    </row>
    <row r="207" spans="1:12" ht="25" x14ac:dyDescent="0.25">
      <c r="A207" s="42" t="s">
        <v>1566</v>
      </c>
      <c r="B207" s="33" t="s">
        <v>217</v>
      </c>
      <c r="C207" s="34">
        <v>45</v>
      </c>
      <c r="D207" s="11" t="str">
        <f t="shared" si="28"/>
        <v>N/A</v>
      </c>
      <c r="E207" s="34">
        <v>44</v>
      </c>
      <c r="F207" s="11" t="str">
        <f t="shared" si="29"/>
        <v>N/A</v>
      </c>
      <c r="G207" s="34">
        <v>29</v>
      </c>
      <c r="H207" s="11" t="str">
        <f t="shared" si="30"/>
        <v>N/A</v>
      </c>
      <c r="I207" s="12">
        <v>-2.2200000000000002</v>
      </c>
      <c r="J207" s="12">
        <v>-34.1</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-16.7</v>
      </c>
      <c r="J208" s="12">
        <v>20</v>
      </c>
      <c r="K208" s="14" t="s">
        <v>217</v>
      </c>
      <c r="L208" s="9" t="str">
        <f t="shared" si="31"/>
        <v>N/A</v>
      </c>
    </row>
    <row r="209" spans="1:12" x14ac:dyDescent="0.25">
      <c r="A209" s="42" t="s">
        <v>1615</v>
      </c>
      <c r="B209" s="33" t="s">
        <v>217</v>
      </c>
      <c r="C209" s="34">
        <v>19</v>
      </c>
      <c r="D209" s="11" t="str">
        <f t="shared" si="28"/>
        <v>N/A</v>
      </c>
      <c r="E209" s="34">
        <v>24</v>
      </c>
      <c r="F209" s="11" t="str">
        <f t="shared" si="29"/>
        <v>N/A</v>
      </c>
      <c r="G209" s="34">
        <v>21</v>
      </c>
      <c r="H209" s="11" t="str">
        <f t="shared" si="30"/>
        <v>N/A</v>
      </c>
      <c r="I209" s="12">
        <v>26.32</v>
      </c>
      <c r="J209" s="12">
        <v>-12.5</v>
      </c>
      <c r="K209" s="14" t="s">
        <v>217</v>
      </c>
      <c r="L209" s="9" t="str">
        <f t="shared" si="31"/>
        <v>N/A</v>
      </c>
    </row>
    <row r="210" spans="1:12" x14ac:dyDescent="0.25">
      <c r="A210" s="42" t="s">
        <v>125</v>
      </c>
      <c r="B210" s="33" t="s">
        <v>217</v>
      </c>
      <c r="C210" s="43">
        <v>7791238</v>
      </c>
      <c r="D210" s="11" t="str">
        <f t="shared" si="28"/>
        <v>N/A</v>
      </c>
      <c r="E210" s="43">
        <v>1028600</v>
      </c>
      <c r="F210" s="11" t="str">
        <f t="shared" si="29"/>
        <v>N/A</v>
      </c>
      <c r="G210" s="43">
        <v>2210250</v>
      </c>
      <c r="H210" s="11" t="str">
        <f t="shared" si="30"/>
        <v>N/A</v>
      </c>
      <c r="I210" s="12">
        <v>-86.8</v>
      </c>
      <c r="J210" s="12">
        <v>114.9</v>
      </c>
      <c r="K210" s="14" t="s">
        <v>217</v>
      </c>
      <c r="L210" s="9" t="str">
        <f t="shared" si="31"/>
        <v>N/A</v>
      </c>
    </row>
    <row r="211" spans="1:12" x14ac:dyDescent="0.25">
      <c r="A211" s="42" t="s">
        <v>1616</v>
      </c>
      <c r="B211" s="33" t="s">
        <v>217</v>
      </c>
      <c r="C211" s="43">
        <v>759367</v>
      </c>
      <c r="D211" s="11" t="str">
        <f t="shared" si="28"/>
        <v>N/A</v>
      </c>
      <c r="E211" s="43">
        <v>1027930</v>
      </c>
      <c r="F211" s="11" t="str">
        <f t="shared" si="29"/>
        <v>N/A</v>
      </c>
      <c r="G211" s="43">
        <v>678324</v>
      </c>
      <c r="H211" s="11" t="str">
        <f t="shared" si="30"/>
        <v>N/A</v>
      </c>
      <c r="I211" s="12">
        <v>35.369999999999997</v>
      </c>
      <c r="J211" s="12">
        <v>-34</v>
      </c>
      <c r="K211" s="14" t="s">
        <v>217</v>
      </c>
      <c r="L211" s="9" t="str">
        <f t="shared" si="31"/>
        <v>N/A</v>
      </c>
    </row>
    <row r="212" spans="1:12" x14ac:dyDescent="0.25">
      <c r="A212" s="42" t="s">
        <v>1567</v>
      </c>
      <c r="B212" s="33" t="s">
        <v>217</v>
      </c>
      <c r="C212" s="43">
        <v>289716</v>
      </c>
      <c r="D212" s="11" t="str">
        <f t="shared" si="28"/>
        <v>N/A</v>
      </c>
      <c r="E212" s="43">
        <v>288421</v>
      </c>
      <c r="F212" s="11" t="str">
        <f t="shared" si="29"/>
        <v>N/A</v>
      </c>
      <c r="G212" s="43">
        <v>290392</v>
      </c>
      <c r="H212" s="11" t="str">
        <f t="shared" si="30"/>
        <v>N/A</v>
      </c>
      <c r="I212" s="12">
        <v>-0.44700000000000001</v>
      </c>
      <c r="J212" s="12">
        <v>0.68340000000000001</v>
      </c>
      <c r="K212" s="14" t="s">
        <v>217</v>
      </c>
      <c r="L212" s="9" t="str">
        <f t="shared" si="31"/>
        <v>N/A</v>
      </c>
    </row>
    <row r="213" spans="1:12" x14ac:dyDescent="0.25">
      <c r="A213" s="42" t="s">
        <v>1617</v>
      </c>
      <c r="B213" s="33" t="s">
        <v>217</v>
      </c>
      <c r="C213" s="43">
        <v>7523407</v>
      </c>
      <c r="D213" s="11" t="str">
        <f t="shared" si="28"/>
        <v>N/A</v>
      </c>
      <c r="E213" s="43">
        <v>808843</v>
      </c>
      <c r="F213" s="11" t="str">
        <f t="shared" si="29"/>
        <v>N/A</v>
      </c>
      <c r="G213" s="43">
        <v>1995142</v>
      </c>
      <c r="H213" s="11" t="str">
        <f t="shared" si="30"/>
        <v>N/A</v>
      </c>
      <c r="I213" s="12">
        <v>-89.2</v>
      </c>
      <c r="J213" s="12">
        <v>146.69999999999999</v>
      </c>
      <c r="K213" s="14" t="s">
        <v>217</v>
      </c>
      <c r="L213" s="9" t="str">
        <f t="shared" si="31"/>
        <v>N/A</v>
      </c>
    </row>
    <row r="214" spans="1:12" x14ac:dyDescent="0.25">
      <c r="A214" s="45" t="s">
        <v>1618</v>
      </c>
      <c r="B214" s="33" t="s">
        <v>217</v>
      </c>
      <c r="C214" s="43">
        <v>271419</v>
      </c>
      <c r="D214" s="11" t="str">
        <f t="shared" si="28"/>
        <v>N/A</v>
      </c>
      <c r="E214" s="43">
        <v>320277</v>
      </c>
      <c r="F214" s="11" t="str">
        <f t="shared" si="29"/>
        <v>N/A</v>
      </c>
      <c r="G214" s="43">
        <v>302382</v>
      </c>
      <c r="H214" s="11" t="str">
        <f t="shared" si="30"/>
        <v>N/A</v>
      </c>
      <c r="I214" s="12">
        <v>18</v>
      </c>
      <c r="J214" s="12">
        <v>-5.59</v>
      </c>
      <c r="K214" s="14" t="s">
        <v>217</v>
      </c>
      <c r="L214" s="9" t="str">
        <f t="shared" si="31"/>
        <v>N/A</v>
      </c>
    </row>
    <row r="215" spans="1:12" ht="25" x14ac:dyDescent="0.25">
      <c r="A215" s="42" t="s">
        <v>1381</v>
      </c>
      <c r="B215" s="33" t="s">
        <v>217</v>
      </c>
      <c r="C215" s="43">
        <v>6629324</v>
      </c>
      <c r="D215" s="11" t="str">
        <f t="shared" ref="D215:D229" si="32">IF($B215="N/A","N/A",IF(C215&gt;10,"No",IF(C215&lt;-10,"No","Yes")))</f>
        <v>N/A</v>
      </c>
      <c r="E215" s="43">
        <v>7203388</v>
      </c>
      <c r="F215" s="11" t="str">
        <f t="shared" ref="F215:F229" si="33">IF($B215="N/A","N/A",IF(E215&gt;10,"No",IF(E215&lt;-10,"No","Yes")))</f>
        <v>N/A</v>
      </c>
      <c r="G215" s="43">
        <v>4306293</v>
      </c>
      <c r="H215" s="11" t="str">
        <f t="shared" ref="H215:H229" si="34">IF($B215="N/A","N/A",IF(G215&gt;10,"No",IF(G215&lt;-10,"No","Yes")))</f>
        <v>N/A</v>
      </c>
      <c r="I215" s="12">
        <v>8.6590000000000007</v>
      </c>
      <c r="J215" s="12">
        <v>-40.200000000000003</v>
      </c>
      <c r="K215" s="41" t="s">
        <v>732</v>
      </c>
      <c r="L215" s="9" t="str">
        <f t="shared" ref="L215:L229" si="35">IF(J215="Div by 0", "N/A", IF(K215="N/A","N/A", IF(J215&gt;VALUE(MID(K215,1,2)), "No", IF(J215&lt;-1*VALUE(MID(K215,1,2)), "No", "Yes"))))</f>
        <v>No</v>
      </c>
    </row>
    <row r="216" spans="1:12" x14ac:dyDescent="0.25">
      <c r="A216" s="42" t="s">
        <v>649</v>
      </c>
      <c r="B216" s="33" t="s">
        <v>217</v>
      </c>
      <c r="C216" s="34">
        <v>20208</v>
      </c>
      <c r="D216" s="11" t="str">
        <f t="shared" si="32"/>
        <v>N/A</v>
      </c>
      <c r="E216" s="34">
        <v>20613</v>
      </c>
      <c r="F216" s="11" t="str">
        <f t="shared" si="33"/>
        <v>N/A</v>
      </c>
      <c r="G216" s="34">
        <v>13135</v>
      </c>
      <c r="H216" s="11" t="str">
        <f t="shared" si="34"/>
        <v>N/A</v>
      </c>
      <c r="I216" s="12">
        <v>2.004</v>
      </c>
      <c r="J216" s="12">
        <v>-36.299999999999997</v>
      </c>
      <c r="K216" s="41" t="s">
        <v>732</v>
      </c>
      <c r="L216" s="9" t="str">
        <f t="shared" si="35"/>
        <v>No</v>
      </c>
    </row>
    <row r="217" spans="1:12" x14ac:dyDescent="0.25">
      <c r="A217" s="42" t="s">
        <v>1382</v>
      </c>
      <c r="B217" s="33" t="s">
        <v>217</v>
      </c>
      <c r="C217" s="43">
        <v>328.05443388999998</v>
      </c>
      <c r="D217" s="11" t="str">
        <f t="shared" si="32"/>
        <v>N/A</v>
      </c>
      <c r="E217" s="43">
        <v>349.45849706000001</v>
      </c>
      <c r="F217" s="11" t="str">
        <f t="shared" si="33"/>
        <v>N/A</v>
      </c>
      <c r="G217" s="43">
        <v>327.84872478</v>
      </c>
      <c r="H217" s="11" t="str">
        <f t="shared" si="34"/>
        <v>N/A</v>
      </c>
      <c r="I217" s="12">
        <v>6.5250000000000004</v>
      </c>
      <c r="J217" s="12">
        <v>-6.18</v>
      </c>
      <c r="K217" s="41" t="s">
        <v>732</v>
      </c>
      <c r="L217" s="9" t="str">
        <f t="shared" si="35"/>
        <v>Yes</v>
      </c>
    </row>
    <row r="218" spans="1:12" ht="25" x14ac:dyDescent="0.25">
      <c r="A218" s="42" t="s">
        <v>1383</v>
      </c>
      <c r="B218" s="33" t="s">
        <v>217</v>
      </c>
      <c r="C218" s="43">
        <v>5544187</v>
      </c>
      <c r="D218" s="11" t="str">
        <f t="shared" si="32"/>
        <v>N/A</v>
      </c>
      <c r="E218" s="43">
        <v>6290719</v>
      </c>
      <c r="F218" s="11" t="str">
        <f t="shared" si="33"/>
        <v>N/A</v>
      </c>
      <c r="G218" s="43">
        <v>5966911</v>
      </c>
      <c r="H218" s="11" t="str">
        <f t="shared" si="34"/>
        <v>N/A</v>
      </c>
      <c r="I218" s="12">
        <v>13.47</v>
      </c>
      <c r="J218" s="12">
        <v>-5.15</v>
      </c>
      <c r="K218" s="41" t="s">
        <v>732</v>
      </c>
      <c r="L218" s="9" t="str">
        <f t="shared" si="35"/>
        <v>Yes</v>
      </c>
    </row>
    <row r="219" spans="1:12" x14ac:dyDescent="0.25">
      <c r="A219" s="42" t="s">
        <v>516</v>
      </c>
      <c r="B219" s="33" t="s">
        <v>217</v>
      </c>
      <c r="C219" s="34">
        <v>23563</v>
      </c>
      <c r="D219" s="11" t="str">
        <f t="shared" si="32"/>
        <v>N/A</v>
      </c>
      <c r="E219" s="34">
        <v>24989</v>
      </c>
      <c r="F219" s="11" t="str">
        <f t="shared" si="33"/>
        <v>N/A</v>
      </c>
      <c r="G219" s="34">
        <v>23508</v>
      </c>
      <c r="H219" s="11" t="str">
        <f t="shared" si="34"/>
        <v>N/A</v>
      </c>
      <c r="I219" s="12">
        <v>6.0519999999999996</v>
      </c>
      <c r="J219" s="12">
        <v>-5.93</v>
      </c>
      <c r="K219" s="41" t="s">
        <v>732</v>
      </c>
      <c r="L219" s="9" t="str">
        <f t="shared" si="35"/>
        <v>Yes</v>
      </c>
    </row>
    <row r="220" spans="1:12" x14ac:dyDescent="0.25">
      <c r="A220" s="42" t="s">
        <v>1384</v>
      </c>
      <c r="B220" s="33" t="s">
        <v>217</v>
      </c>
      <c r="C220" s="43">
        <v>235.29206807</v>
      </c>
      <c r="D220" s="11" t="str">
        <f t="shared" si="32"/>
        <v>N/A</v>
      </c>
      <c r="E220" s="43">
        <v>251.73952539000001</v>
      </c>
      <c r="F220" s="11" t="str">
        <f t="shared" si="33"/>
        <v>N/A</v>
      </c>
      <c r="G220" s="43">
        <v>253.82469798</v>
      </c>
      <c r="H220" s="11" t="str">
        <f t="shared" si="34"/>
        <v>N/A</v>
      </c>
      <c r="I220" s="12">
        <v>6.99</v>
      </c>
      <c r="J220" s="12">
        <v>0.82830000000000004</v>
      </c>
      <c r="K220" s="41" t="s">
        <v>732</v>
      </c>
      <c r="L220" s="9" t="str">
        <f t="shared" si="35"/>
        <v>Yes</v>
      </c>
    </row>
    <row r="221" spans="1:12" ht="25" x14ac:dyDescent="0.25">
      <c r="A221" s="42" t="s">
        <v>1385</v>
      </c>
      <c r="B221" s="33" t="s">
        <v>217</v>
      </c>
      <c r="C221" s="43">
        <v>2431391</v>
      </c>
      <c r="D221" s="11" t="str">
        <f t="shared" si="32"/>
        <v>N/A</v>
      </c>
      <c r="E221" s="43">
        <v>2756867</v>
      </c>
      <c r="F221" s="11" t="str">
        <f t="shared" si="33"/>
        <v>N/A</v>
      </c>
      <c r="G221" s="43">
        <v>1015241</v>
      </c>
      <c r="H221" s="11" t="str">
        <f t="shared" si="34"/>
        <v>N/A</v>
      </c>
      <c r="I221" s="12">
        <v>13.39</v>
      </c>
      <c r="J221" s="12">
        <v>-63.2</v>
      </c>
      <c r="K221" s="41" t="s">
        <v>732</v>
      </c>
      <c r="L221" s="9" t="str">
        <f t="shared" si="35"/>
        <v>No</v>
      </c>
    </row>
    <row r="222" spans="1:12" x14ac:dyDescent="0.25">
      <c r="A222" s="42" t="s">
        <v>517</v>
      </c>
      <c r="B222" s="33" t="s">
        <v>217</v>
      </c>
      <c r="C222" s="34">
        <v>8306</v>
      </c>
      <c r="D222" s="11" t="str">
        <f t="shared" si="32"/>
        <v>N/A</v>
      </c>
      <c r="E222" s="34">
        <v>9593</v>
      </c>
      <c r="F222" s="11" t="str">
        <f t="shared" si="33"/>
        <v>N/A</v>
      </c>
      <c r="G222" s="34">
        <v>4302</v>
      </c>
      <c r="H222" s="11" t="str">
        <f t="shared" si="34"/>
        <v>N/A</v>
      </c>
      <c r="I222" s="12">
        <v>15.49</v>
      </c>
      <c r="J222" s="12">
        <v>-55.2</v>
      </c>
      <c r="K222" s="41" t="s">
        <v>732</v>
      </c>
      <c r="L222" s="9" t="str">
        <f t="shared" si="35"/>
        <v>No</v>
      </c>
    </row>
    <row r="223" spans="1:12" ht="25" x14ac:dyDescent="0.25">
      <c r="A223" s="42" t="s">
        <v>1386</v>
      </c>
      <c r="B223" s="33" t="s">
        <v>217</v>
      </c>
      <c r="C223" s="43">
        <v>292.72706477000003</v>
      </c>
      <c r="D223" s="11" t="str">
        <f t="shared" si="32"/>
        <v>N/A</v>
      </c>
      <c r="E223" s="43">
        <v>287.38319608</v>
      </c>
      <c r="F223" s="11" t="str">
        <f t="shared" si="33"/>
        <v>N/A</v>
      </c>
      <c r="G223" s="43">
        <v>235.99279404999999</v>
      </c>
      <c r="H223" s="11" t="str">
        <f t="shared" si="34"/>
        <v>N/A</v>
      </c>
      <c r="I223" s="12">
        <v>-1.83</v>
      </c>
      <c r="J223" s="12">
        <v>-17.899999999999999</v>
      </c>
      <c r="K223" s="41" t="s">
        <v>732</v>
      </c>
      <c r="L223" s="9" t="str">
        <f t="shared" si="35"/>
        <v>Yes</v>
      </c>
    </row>
    <row r="224" spans="1:12" ht="25" x14ac:dyDescent="0.25">
      <c r="A224" s="42" t="s">
        <v>1387</v>
      </c>
      <c r="B224" s="33" t="s">
        <v>217</v>
      </c>
      <c r="C224" s="43">
        <v>3591719</v>
      </c>
      <c r="D224" s="11" t="str">
        <f t="shared" si="32"/>
        <v>N/A</v>
      </c>
      <c r="E224" s="43">
        <v>3825100</v>
      </c>
      <c r="F224" s="11" t="str">
        <f t="shared" si="33"/>
        <v>N/A</v>
      </c>
      <c r="G224" s="43">
        <v>4238944</v>
      </c>
      <c r="H224" s="11" t="str">
        <f t="shared" si="34"/>
        <v>N/A</v>
      </c>
      <c r="I224" s="12">
        <v>6.4980000000000002</v>
      </c>
      <c r="J224" s="12">
        <v>10.82</v>
      </c>
      <c r="K224" s="41" t="s">
        <v>732</v>
      </c>
      <c r="L224" s="9" t="str">
        <f t="shared" si="35"/>
        <v>Yes</v>
      </c>
    </row>
    <row r="225" spans="1:12" x14ac:dyDescent="0.25">
      <c r="A225" s="42" t="s">
        <v>518</v>
      </c>
      <c r="B225" s="33" t="s">
        <v>217</v>
      </c>
      <c r="C225" s="34">
        <v>2805</v>
      </c>
      <c r="D225" s="11" t="str">
        <f t="shared" si="32"/>
        <v>N/A</v>
      </c>
      <c r="E225" s="34">
        <v>2883</v>
      </c>
      <c r="F225" s="11" t="str">
        <f t="shared" si="33"/>
        <v>N/A</v>
      </c>
      <c r="G225" s="34">
        <v>2893</v>
      </c>
      <c r="H225" s="11" t="str">
        <f t="shared" si="34"/>
        <v>N/A</v>
      </c>
      <c r="I225" s="12">
        <v>2.7810000000000001</v>
      </c>
      <c r="J225" s="12">
        <v>0.34689999999999999</v>
      </c>
      <c r="K225" s="41" t="s">
        <v>732</v>
      </c>
      <c r="L225" s="9" t="str">
        <f t="shared" si="35"/>
        <v>Yes</v>
      </c>
    </row>
    <row r="226" spans="1:12" x14ac:dyDescent="0.25">
      <c r="A226" s="42" t="s">
        <v>1388</v>
      </c>
      <c r="B226" s="33" t="s">
        <v>217</v>
      </c>
      <c r="C226" s="43">
        <v>1280.4702317000001</v>
      </c>
      <c r="D226" s="11" t="str">
        <f t="shared" si="32"/>
        <v>N/A</v>
      </c>
      <c r="E226" s="43">
        <v>1326.7776621999999</v>
      </c>
      <c r="F226" s="11" t="str">
        <f t="shared" si="33"/>
        <v>N/A</v>
      </c>
      <c r="G226" s="43">
        <v>1465.2416177</v>
      </c>
      <c r="H226" s="11" t="str">
        <f t="shared" si="34"/>
        <v>N/A</v>
      </c>
      <c r="I226" s="12">
        <v>3.6160000000000001</v>
      </c>
      <c r="J226" s="12">
        <v>10.44</v>
      </c>
      <c r="K226" s="41" t="s">
        <v>732</v>
      </c>
      <c r="L226" s="9" t="str">
        <f t="shared" si="35"/>
        <v>Yes</v>
      </c>
    </row>
    <row r="227" spans="1:12" ht="25" x14ac:dyDescent="0.25">
      <c r="A227" s="42" t="s">
        <v>1389</v>
      </c>
      <c r="B227" s="33" t="s">
        <v>217</v>
      </c>
      <c r="C227" s="43">
        <v>217485260</v>
      </c>
      <c r="D227" s="11" t="str">
        <f t="shared" si="32"/>
        <v>N/A</v>
      </c>
      <c r="E227" s="43">
        <v>231821522</v>
      </c>
      <c r="F227" s="11" t="str">
        <f t="shared" si="33"/>
        <v>N/A</v>
      </c>
      <c r="G227" s="43">
        <v>250010792</v>
      </c>
      <c r="H227" s="11" t="str">
        <f t="shared" si="34"/>
        <v>N/A</v>
      </c>
      <c r="I227" s="12">
        <v>6.5919999999999996</v>
      </c>
      <c r="J227" s="12">
        <v>7.8460000000000001</v>
      </c>
      <c r="K227" s="41" t="s">
        <v>732</v>
      </c>
      <c r="L227" s="9" t="str">
        <f t="shared" si="35"/>
        <v>Yes</v>
      </c>
    </row>
    <row r="228" spans="1:12" ht="25" x14ac:dyDescent="0.25">
      <c r="A228" s="42" t="s">
        <v>519</v>
      </c>
      <c r="B228" s="33" t="s">
        <v>217</v>
      </c>
      <c r="C228" s="34">
        <v>9091</v>
      </c>
      <c r="D228" s="11" t="str">
        <f t="shared" si="32"/>
        <v>N/A</v>
      </c>
      <c r="E228" s="34">
        <v>9281</v>
      </c>
      <c r="F228" s="11" t="str">
        <f t="shared" si="33"/>
        <v>N/A</v>
      </c>
      <c r="G228" s="34">
        <v>9366</v>
      </c>
      <c r="H228" s="11" t="str">
        <f t="shared" si="34"/>
        <v>N/A</v>
      </c>
      <c r="I228" s="12">
        <v>2.09</v>
      </c>
      <c r="J228" s="12">
        <v>0.91579999999999995</v>
      </c>
      <c r="K228" s="41" t="s">
        <v>732</v>
      </c>
      <c r="L228" s="9" t="str">
        <f t="shared" si="35"/>
        <v>Yes</v>
      </c>
    </row>
    <row r="229" spans="1:12" ht="25" x14ac:dyDescent="0.25">
      <c r="A229" s="42" t="s">
        <v>1390</v>
      </c>
      <c r="B229" s="33" t="s">
        <v>217</v>
      </c>
      <c r="C229" s="43">
        <v>23923.139369</v>
      </c>
      <c r="D229" s="11" t="str">
        <f t="shared" si="32"/>
        <v>N/A</v>
      </c>
      <c r="E229" s="43">
        <v>24978.075853999999</v>
      </c>
      <c r="F229" s="11" t="str">
        <f t="shared" si="33"/>
        <v>N/A</v>
      </c>
      <c r="G229" s="43">
        <v>26693.443519</v>
      </c>
      <c r="H229" s="11" t="str">
        <f t="shared" si="34"/>
        <v>N/A</v>
      </c>
      <c r="I229" s="12">
        <v>4.41</v>
      </c>
      <c r="J229" s="12">
        <v>6.867</v>
      </c>
      <c r="K229" s="41" t="s">
        <v>732</v>
      </c>
      <c r="L229" s="9" t="str">
        <f t="shared" si="35"/>
        <v>Yes</v>
      </c>
    </row>
    <row r="230" spans="1:12" x14ac:dyDescent="0.25">
      <c r="A230" s="4" t="s">
        <v>1391</v>
      </c>
      <c r="B230" s="33" t="s">
        <v>217</v>
      </c>
      <c r="C230" s="14">
        <v>249295549</v>
      </c>
      <c r="D230" s="11" t="str">
        <f t="shared" ref="D230:D253" si="36">IF($B230="N/A","N/A",IF(C230&gt;10,"No",IF(C230&lt;-10,"No","Yes")))</f>
        <v>N/A</v>
      </c>
      <c r="E230" s="14">
        <v>268860194</v>
      </c>
      <c r="F230" s="11" t="str">
        <f t="shared" ref="F230:F253" si="37">IF($B230="N/A","N/A",IF(E230&gt;10,"No",IF(E230&lt;-10,"No","Yes")))</f>
        <v>N/A</v>
      </c>
      <c r="G230" s="14">
        <v>277398813</v>
      </c>
      <c r="H230" s="11" t="str">
        <f t="shared" ref="H230:H253" si="38">IF($B230="N/A","N/A",IF(G230&gt;10,"No",IF(G230&lt;-10,"No","Yes")))</f>
        <v>N/A</v>
      </c>
      <c r="I230" s="12">
        <v>7.8479999999999999</v>
      </c>
      <c r="J230" s="12">
        <v>3.1760000000000002</v>
      </c>
      <c r="K230" s="41" t="s">
        <v>732</v>
      </c>
      <c r="L230" s="9" t="str">
        <f t="shared" ref="L230:L253" si="39">IF(J230="Div by 0", "N/A", IF(K230="N/A","N/A", IF(J230&gt;VALUE(MID(K230,1,2)), "No", IF(J230&lt;-1*VALUE(MID(K230,1,2)), "No", "Yes"))))</f>
        <v>Yes</v>
      </c>
    </row>
    <row r="231" spans="1:12" x14ac:dyDescent="0.25">
      <c r="A231" s="4" t="s">
        <v>1568</v>
      </c>
      <c r="B231" s="33" t="s">
        <v>217</v>
      </c>
      <c r="C231" s="1">
        <v>14931</v>
      </c>
      <c r="D231" s="1" t="str">
        <f t="shared" si="36"/>
        <v>N/A</v>
      </c>
      <c r="E231" s="1">
        <v>15534</v>
      </c>
      <c r="F231" s="1" t="str">
        <f t="shared" si="37"/>
        <v>N/A</v>
      </c>
      <c r="G231" s="1">
        <v>12909</v>
      </c>
      <c r="H231" s="11" t="str">
        <f t="shared" si="38"/>
        <v>N/A</v>
      </c>
      <c r="I231" s="12">
        <v>4.0389999999999997</v>
      </c>
      <c r="J231" s="12">
        <v>-16.899999999999999</v>
      </c>
      <c r="K231" s="41" t="s">
        <v>732</v>
      </c>
      <c r="L231" s="9" t="str">
        <f t="shared" si="39"/>
        <v>Yes</v>
      </c>
    </row>
    <row r="232" spans="1:12" x14ac:dyDescent="0.25">
      <c r="A232" s="4" t="s">
        <v>1569</v>
      </c>
      <c r="B232" s="33" t="s">
        <v>217</v>
      </c>
      <c r="C232" s="14">
        <v>16696.5072</v>
      </c>
      <c r="D232" s="11" t="str">
        <f t="shared" si="36"/>
        <v>N/A</v>
      </c>
      <c r="E232" s="14">
        <v>17307.853353999999</v>
      </c>
      <c r="F232" s="11" t="str">
        <f t="shared" si="37"/>
        <v>N/A</v>
      </c>
      <c r="G232" s="14">
        <v>21488.791773000001</v>
      </c>
      <c r="H232" s="11" t="str">
        <f t="shared" si="38"/>
        <v>N/A</v>
      </c>
      <c r="I232" s="12">
        <v>3.6619999999999999</v>
      </c>
      <c r="J232" s="12">
        <v>24.16</v>
      </c>
      <c r="K232" s="41" t="s">
        <v>732</v>
      </c>
      <c r="L232" s="9" t="str">
        <f t="shared" si="39"/>
        <v>Yes</v>
      </c>
    </row>
    <row r="233" spans="1:12" x14ac:dyDescent="0.25">
      <c r="A233" s="46" t="s">
        <v>1570</v>
      </c>
      <c r="B233" s="33" t="s">
        <v>217</v>
      </c>
      <c r="C233" s="14">
        <v>10759.237469</v>
      </c>
      <c r="D233" s="11" t="str">
        <f t="shared" si="36"/>
        <v>N/A</v>
      </c>
      <c r="E233" s="14">
        <v>11458.526599000001</v>
      </c>
      <c r="F233" s="11" t="str">
        <f t="shared" si="37"/>
        <v>N/A</v>
      </c>
      <c r="G233" s="14">
        <v>11676.84467</v>
      </c>
      <c r="H233" s="11" t="str">
        <f t="shared" si="38"/>
        <v>N/A</v>
      </c>
      <c r="I233" s="12">
        <v>6.4989999999999997</v>
      </c>
      <c r="J233" s="12">
        <v>1.905</v>
      </c>
      <c r="K233" s="41" t="s">
        <v>732</v>
      </c>
      <c r="L233" s="9" t="str">
        <f t="shared" si="39"/>
        <v>Yes</v>
      </c>
    </row>
    <row r="234" spans="1:12" x14ac:dyDescent="0.25">
      <c r="A234" s="46" t="s">
        <v>1571</v>
      </c>
      <c r="B234" s="33" t="s">
        <v>217</v>
      </c>
      <c r="C234" s="14">
        <v>27695.626210999999</v>
      </c>
      <c r="D234" s="11" t="str">
        <f t="shared" si="36"/>
        <v>N/A</v>
      </c>
      <c r="E234" s="14">
        <v>28981.145500999999</v>
      </c>
      <c r="F234" s="11" t="str">
        <f t="shared" si="37"/>
        <v>N/A</v>
      </c>
      <c r="G234" s="14">
        <v>32568.459296000001</v>
      </c>
      <c r="H234" s="11" t="str">
        <f t="shared" si="38"/>
        <v>N/A</v>
      </c>
      <c r="I234" s="12">
        <v>4.6420000000000003</v>
      </c>
      <c r="J234" s="12">
        <v>12.38</v>
      </c>
      <c r="K234" s="41" t="s">
        <v>732</v>
      </c>
      <c r="L234" s="9" t="str">
        <f t="shared" si="39"/>
        <v>Yes</v>
      </c>
    </row>
    <row r="235" spans="1:12" x14ac:dyDescent="0.25">
      <c r="A235" s="46" t="s">
        <v>1572</v>
      </c>
      <c r="B235" s="33" t="s">
        <v>217</v>
      </c>
      <c r="C235" s="14">
        <v>4047.7626433</v>
      </c>
      <c r="D235" s="11" t="str">
        <f t="shared" si="36"/>
        <v>N/A</v>
      </c>
      <c r="E235" s="14">
        <v>3702.7816985999998</v>
      </c>
      <c r="F235" s="11" t="str">
        <f t="shared" si="37"/>
        <v>N/A</v>
      </c>
      <c r="G235" s="14">
        <v>5010.9246882999996</v>
      </c>
      <c r="H235" s="11" t="str">
        <f t="shared" si="38"/>
        <v>N/A</v>
      </c>
      <c r="I235" s="12">
        <v>-8.52</v>
      </c>
      <c r="J235" s="12">
        <v>35.33</v>
      </c>
      <c r="K235" s="41" t="s">
        <v>732</v>
      </c>
      <c r="L235" s="9" t="str">
        <f t="shared" si="39"/>
        <v>No</v>
      </c>
    </row>
    <row r="236" spans="1:12" x14ac:dyDescent="0.25">
      <c r="A236" s="46" t="s">
        <v>1573</v>
      </c>
      <c r="B236" s="33" t="s">
        <v>217</v>
      </c>
      <c r="C236" s="14">
        <v>413.40030210999998</v>
      </c>
      <c r="D236" s="11" t="str">
        <f t="shared" si="36"/>
        <v>N/A</v>
      </c>
      <c r="E236" s="14">
        <v>415.89481706999999</v>
      </c>
      <c r="F236" s="11" t="str">
        <f t="shared" si="37"/>
        <v>N/A</v>
      </c>
      <c r="G236" s="14">
        <v>629.22222222000005</v>
      </c>
      <c r="H236" s="11" t="str">
        <f t="shared" si="38"/>
        <v>N/A</v>
      </c>
      <c r="I236" s="12">
        <v>0.60340000000000005</v>
      </c>
      <c r="J236" s="12">
        <v>51.29</v>
      </c>
      <c r="K236" s="41" t="s">
        <v>732</v>
      </c>
      <c r="L236" s="9" t="str">
        <f t="shared" si="39"/>
        <v>No</v>
      </c>
    </row>
    <row r="237" spans="1:12" x14ac:dyDescent="0.25">
      <c r="A237" s="42" t="s">
        <v>1574</v>
      </c>
      <c r="B237" s="33" t="s">
        <v>217</v>
      </c>
      <c r="C237" s="11">
        <v>6.9137803296999998</v>
      </c>
      <c r="D237" s="11" t="str">
        <f t="shared" si="36"/>
        <v>N/A</v>
      </c>
      <c r="E237" s="11">
        <v>7.0029122450000001</v>
      </c>
      <c r="F237" s="11" t="str">
        <f t="shared" si="37"/>
        <v>N/A</v>
      </c>
      <c r="G237" s="11">
        <v>7.7196780328000001</v>
      </c>
      <c r="H237" s="11" t="str">
        <f t="shared" si="38"/>
        <v>N/A</v>
      </c>
      <c r="I237" s="12">
        <v>1.2889999999999999</v>
      </c>
      <c r="J237" s="12">
        <v>10.24</v>
      </c>
      <c r="K237" s="41" t="s">
        <v>732</v>
      </c>
      <c r="L237" s="9" t="str">
        <f t="shared" si="39"/>
        <v>Yes</v>
      </c>
    </row>
    <row r="238" spans="1:12" x14ac:dyDescent="0.25">
      <c r="A238" s="45" t="s">
        <v>1575</v>
      </c>
      <c r="B238" s="33" t="s">
        <v>217</v>
      </c>
      <c r="C238" s="11">
        <v>21.262788935</v>
      </c>
      <c r="D238" s="11" t="str">
        <f t="shared" si="36"/>
        <v>N/A</v>
      </c>
      <c r="E238" s="11">
        <v>21.316809417000002</v>
      </c>
      <c r="F238" s="11" t="str">
        <f t="shared" si="37"/>
        <v>N/A</v>
      </c>
      <c r="G238" s="11">
        <v>22.144784173000001</v>
      </c>
      <c r="H238" s="11" t="str">
        <f t="shared" si="38"/>
        <v>N/A</v>
      </c>
      <c r="I238" s="12">
        <v>0.25409999999999999</v>
      </c>
      <c r="J238" s="12">
        <v>3.8839999999999999</v>
      </c>
      <c r="K238" s="41" t="s">
        <v>732</v>
      </c>
      <c r="L238" s="9" t="str">
        <f t="shared" si="39"/>
        <v>Yes</v>
      </c>
    </row>
    <row r="239" spans="1:12" x14ac:dyDescent="0.25">
      <c r="A239" s="45" t="s">
        <v>1576</v>
      </c>
      <c r="B239" s="33" t="s">
        <v>217</v>
      </c>
      <c r="C239" s="11">
        <v>21.508838384000001</v>
      </c>
      <c r="D239" s="11" t="str">
        <f t="shared" si="36"/>
        <v>N/A</v>
      </c>
      <c r="E239" s="11">
        <v>21.408697755999999</v>
      </c>
      <c r="F239" s="11" t="str">
        <f t="shared" si="37"/>
        <v>N/A</v>
      </c>
      <c r="G239" s="11">
        <v>21.844550921</v>
      </c>
      <c r="H239" s="11" t="str">
        <f t="shared" si="38"/>
        <v>N/A</v>
      </c>
      <c r="I239" s="12">
        <v>-0.46600000000000003</v>
      </c>
      <c r="J239" s="12">
        <v>2.036</v>
      </c>
      <c r="K239" s="41" t="s">
        <v>732</v>
      </c>
      <c r="L239" s="9" t="str">
        <f t="shared" si="39"/>
        <v>Yes</v>
      </c>
    </row>
    <row r="240" spans="1:12" x14ac:dyDescent="0.25">
      <c r="A240" s="45" t="s">
        <v>1577</v>
      </c>
      <c r="B240" s="33" t="s">
        <v>217</v>
      </c>
      <c r="C240" s="11">
        <v>2.3024196364999998</v>
      </c>
      <c r="D240" s="11" t="str">
        <f t="shared" si="36"/>
        <v>N/A</v>
      </c>
      <c r="E240" s="11">
        <v>2.5172003673000001</v>
      </c>
      <c r="F240" s="11" t="str">
        <f t="shared" si="37"/>
        <v>N/A</v>
      </c>
      <c r="G240" s="11">
        <v>2.1718172857</v>
      </c>
      <c r="H240" s="11" t="str">
        <f t="shared" si="38"/>
        <v>N/A</v>
      </c>
      <c r="I240" s="12">
        <v>9.3279999999999994</v>
      </c>
      <c r="J240" s="12">
        <v>-13.7</v>
      </c>
      <c r="K240" s="41" t="s">
        <v>732</v>
      </c>
      <c r="L240" s="9" t="str">
        <f t="shared" si="39"/>
        <v>Yes</v>
      </c>
    </row>
    <row r="241" spans="1:12" x14ac:dyDescent="0.25">
      <c r="A241" s="45" t="s">
        <v>1578</v>
      </c>
      <c r="B241" s="33" t="s">
        <v>217</v>
      </c>
      <c r="C241" s="11">
        <v>1.9273881271</v>
      </c>
      <c r="D241" s="11" t="str">
        <f t="shared" si="36"/>
        <v>N/A</v>
      </c>
      <c r="E241" s="11">
        <v>1.8736968381000001</v>
      </c>
      <c r="F241" s="11" t="str">
        <f t="shared" si="37"/>
        <v>N/A</v>
      </c>
      <c r="G241" s="11">
        <v>0.65733835630000004</v>
      </c>
      <c r="H241" s="11" t="str">
        <f t="shared" si="38"/>
        <v>N/A</v>
      </c>
      <c r="I241" s="12">
        <v>-2.79</v>
      </c>
      <c r="J241" s="12">
        <v>-64.900000000000006</v>
      </c>
      <c r="K241" s="41" t="s">
        <v>732</v>
      </c>
      <c r="L241" s="9" t="str">
        <f t="shared" si="39"/>
        <v>No</v>
      </c>
    </row>
    <row r="242" spans="1:12" x14ac:dyDescent="0.25">
      <c r="A242" s="4" t="s">
        <v>1403</v>
      </c>
      <c r="B242" s="33" t="s">
        <v>217</v>
      </c>
      <c r="C242" s="14">
        <v>217485260</v>
      </c>
      <c r="D242" s="11" t="str">
        <f t="shared" si="36"/>
        <v>N/A</v>
      </c>
      <c r="E242" s="14">
        <v>231821522</v>
      </c>
      <c r="F242" s="11" t="str">
        <f t="shared" si="37"/>
        <v>N/A</v>
      </c>
      <c r="G242" s="14">
        <v>250010792</v>
      </c>
      <c r="H242" s="11" t="str">
        <f t="shared" si="38"/>
        <v>N/A</v>
      </c>
      <c r="I242" s="12">
        <v>6.5919999999999996</v>
      </c>
      <c r="J242" s="12">
        <v>7.8460000000000001</v>
      </c>
      <c r="K242" s="41" t="s">
        <v>732</v>
      </c>
      <c r="L242" s="9" t="str">
        <f t="shared" si="39"/>
        <v>Yes</v>
      </c>
    </row>
    <row r="243" spans="1:12" x14ac:dyDescent="0.25">
      <c r="A243" s="4" t="s">
        <v>1579</v>
      </c>
      <c r="B243" s="33" t="s">
        <v>217</v>
      </c>
      <c r="C243" s="1">
        <v>9091</v>
      </c>
      <c r="D243" s="1" t="str">
        <f t="shared" si="36"/>
        <v>N/A</v>
      </c>
      <c r="E243" s="1">
        <v>9281</v>
      </c>
      <c r="F243" s="1" t="str">
        <f t="shared" si="37"/>
        <v>N/A</v>
      </c>
      <c r="G243" s="1">
        <v>9366</v>
      </c>
      <c r="H243" s="11" t="str">
        <f t="shared" si="38"/>
        <v>N/A</v>
      </c>
      <c r="I243" s="12">
        <v>2.09</v>
      </c>
      <c r="J243" s="12">
        <v>0.91579999999999995</v>
      </c>
      <c r="K243" s="41" t="s">
        <v>732</v>
      </c>
      <c r="L243" s="9" t="str">
        <f t="shared" si="39"/>
        <v>Yes</v>
      </c>
    </row>
    <row r="244" spans="1:12" ht="25" x14ac:dyDescent="0.25">
      <c r="A244" s="4" t="s">
        <v>1580</v>
      </c>
      <c r="B244" s="33" t="s">
        <v>217</v>
      </c>
      <c r="C244" s="14">
        <v>23923.139369</v>
      </c>
      <c r="D244" s="11" t="str">
        <f t="shared" si="36"/>
        <v>N/A</v>
      </c>
      <c r="E244" s="14">
        <v>24978.075853999999</v>
      </c>
      <c r="F244" s="11" t="str">
        <f t="shared" si="37"/>
        <v>N/A</v>
      </c>
      <c r="G244" s="14">
        <v>26693.443519</v>
      </c>
      <c r="H244" s="11" t="str">
        <f t="shared" si="38"/>
        <v>N/A</v>
      </c>
      <c r="I244" s="12">
        <v>4.41</v>
      </c>
      <c r="J244" s="12">
        <v>6.867</v>
      </c>
      <c r="K244" s="41" t="s">
        <v>732</v>
      </c>
      <c r="L244" s="9" t="str">
        <f t="shared" si="39"/>
        <v>Yes</v>
      </c>
    </row>
    <row r="245" spans="1:12" ht="25" x14ac:dyDescent="0.25">
      <c r="A245" s="46" t="s">
        <v>1581</v>
      </c>
      <c r="B245" s="33" t="s">
        <v>217</v>
      </c>
      <c r="C245" s="14">
        <v>11941.844705</v>
      </c>
      <c r="D245" s="11" t="str">
        <f t="shared" si="36"/>
        <v>N/A</v>
      </c>
      <c r="E245" s="14">
        <v>12341.024221</v>
      </c>
      <c r="F245" s="11" t="str">
        <f t="shared" si="37"/>
        <v>N/A</v>
      </c>
      <c r="G245" s="14">
        <v>12299.276388</v>
      </c>
      <c r="H245" s="11" t="str">
        <f t="shared" si="38"/>
        <v>N/A</v>
      </c>
      <c r="I245" s="12">
        <v>3.343</v>
      </c>
      <c r="J245" s="12">
        <v>-0.33800000000000002</v>
      </c>
      <c r="K245" s="41" t="s">
        <v>732</v>
      </c>
      <c r="L245" s="9" t="str">
        <f t="shared" si="39"/>
        <v>Yes</v>
      </c>
    </row>
    <row r="246" spans="1:12" ht="25" x14ac:dyDescent="0.25">
      <c r="A246" s="46" t="s">
        <v>1582</v>
      </c>
      <c r="B246" s="33" t="s">
        <v>217</v>
      </c>
      <c r="C246" s="14">
        <v>33392.824452000001</v>
      </c>
      <c r="D246" s="11" t="str">
        <f t="shared" si="36"/>
        <v>N/A</v>
      </c>
      <c r="E246" s="14">
        <v>34788.497003999997</v>
      </c>
      <c r="F246" s="11" t="str">
        <f t="shared" si="37"/>
        <v>N/A</v>
      </c>
      <c r="G246" s="14">
        <v>37023.572113000002</v>
      </c>
      <c r="H246" s="11" t="str">
        <f t="shared" si="38"/>
        <v>N/A</v>
      </c>
      <c r="I246" s="12">
        <v>4.18</v>
      </c>
      <c r="J246" s="12">
        <v>6.4249999999999998</v>
      </c>
      <c r="K246" s="41" t="s">
        <v>732</v>
      </c>
      <c r="L246" s="9" t="str">
        <f t="shared" si="39"/>
        <v>Yes</v>
      </c>
    </row>
    <row r="247" spans="1:12" ht="25" x14ac:dyDescent="0.25">
      <c r="A247" s="46" t="s">
        <v>1583</v>
      </c>
      <c r="B247" s="33" t="s">
        <v>217</v>
      </c>
      <c r="C247" s="14">
        <v>15601.416393</v>
      </c>
      <c r="D247" s="11" t="str">
        <f t="shared" si="36"/>
        <v>N/A</v>
      </c>
      <c r="E247" s="14">
        <v>14118.992151</v>
      </c>
      <c r="F247" s="11" t="str">
        <f t="shared" si="37"/>
        <v>N/A</v>
      </c>
      <c r="G247" s="14">
        <v>13171.455099000001</v>
      </c>
      <c r="H247" s="11" t="str">
        <f t="shared" si="38"/>
        <v>N/A</v>
      </c>
      <c r="I247" s="12">
        <v>-9.5</v>
      </c>
      <c r="J247" s="12">
        <v>-6.71</v>
      </c>
      <c r="K247" s="41" t="s">
        <v>732</v>
      </c>
      <c r="L247" s="9" t="str">
        <f t="shared" si="39"/>
        <v>Yes</v>
      </c>
    </row>
    <row r="248" spans="1:12" ht="25" x14ac:dyDescent="0.25">
      <c r="A248" s="46" t="s">
        <v>1584</v>
      </c>
      <c r="B248" s="33" t="s">
        <v>217</v>
      </c>
      <c r="C248" s="14">
        <v>14719.6</v>
      </c>
      <c r="D248" s="11" t="str">
        <f t="shared" si="36"/>
        <v>N/A</v>
      </c>
      <c r="E248" s="14">
        <v>22719</v>
      </c>
      <c r="F248" s="11" t="str">
        <f t="shared" si="37"/>
        <v>N/A</v>
      </c>
      <c r="G248" s="14">
        <v>19572.5</v>
      </c>
      <c r="H248" s="11" t="str">
        <f t="shared" si="38"/>
        <v>N/A</v>
      </c>
      <c r="I248" s="12">
        <v>54.35</v>
      </c>
      <c r="J248" s="12">
        <v>-13.8</v>
      </c>
      <c r="K248" s="41" t="s">
        <v>732</v>
      </c>
      <c r="L248" s="9" t="str">
        <f t="shared" si="39"/>
        <v>Yes</v>
      </c>
    </row>
    <row r="249" spans="1:12" ht="25" x14ac:dyDescent="0.25">
      <c r="A249" s="42" t="s">
        <v>1585</v>
      </c>
      <c r="B249" s="33" t="s">
        <v>217</v>
      </c>
      <c r="C249" s="11">
        <v>4.2095758474</v>
      </c>
      <c r="D249" s="11" t="str">
        <f t="shared" si="36"/>
        <v>N/A</v>
      </c>
      <c r="E249" s="11">
        <v>4.1839853576000001</v>
      </c>
      <c r="F249" s="11" t="str">
        <f t="shared" si="37"/>
        <v>N/A</v>
      </c>
      <c r="G249" s="11">
        <v>5.6009376757</v>
      </c>
      <c r="H249" s="11" t="str">
        <f t="shared" si="38"/>
        <v>N/A</v>
      </c>
      <c r="I249" s="12">
        <v>-0.60799999999999998</v>
      </c>
      <c r="J249" s="12">
        <v>33.869999999999997</v>
      </c>
      <c r="K249" s="41" t="s">
        <v>732</v>
      </c>
      <c r="L249" s="9" t="str">
        <f t="shared" si="39"/>
        <v>No</v>
      </c>
    </row>
    <row r="250" spans="1:12" ht="25" x14ac:dyDescent="0.25">
      <c r="A250" s="45" t="s">
        <v>1586</v>
      </c>
      <c r="B250" s="33" t="s">
        <v>217</v>
      </c>
      <c r="C250" s="11">
        <v>16.592459264999999</v>
      </c>
      <c r="D250" s="11" t="str">
        <f t="shared" si="36"/>
        <v>N/A</v>
      </c>
      <c r="E250" s="11">
        <v>16.594095411000001</v>
      </c>
      <c r="F250" s="11" t="str">
        <f t="shared" si="37"/>
        <v>N/A</v>
      </c>
      <c r="G250" s="11">
        <v>18.424010791000001</v>
      </c>
      <c r="H250" s="11" t="str">
        <f t="shared" si="38"/>
        <v>N/A</v>
      </c>
      <c r="I250" s="12">
        <v>9.9000000000000008E-3</v>
      </c>
      <c r="J250" s="12">
        <v>11.03</v>
      </c>
      <c r="K250" s="41" t="s">
        <v>732</v>
      </c>
      <c r="L250" s="9" t="str">
        <f t="shared" si="39"/>
        <v>Yes</v>
      </c>
    </row>
    <row r="251" spans="1:12" ht="25" x14ac:dyDescent="0.25">
      <c r="A251" s="45" t="s">
        <v>1587</v>
      </c>
      <c r="B251" s="33" t="s">
        <v>217</v>
      </c>
      <c r="C251" s="11">
        <v>15.69760101</v>
      </c>
      <c r="D251" s="11" t="str">
        <f t="shared" si="36"/>
        <v>N/A</v>
      </c>
      <c r="E251" s="11">
        <v>15.644468637999999</v>
      </c>
      <c r="F251" s="11" t="str">
        <f t="shared" si="37"/>
        <v>N/A</v>
      </c>
      <c r="G251" s="11">
        <v>17.458275717999999</v>
      </c>
      <c r="H251" s="11" t="str">
        <f t="shared" si="38"/>
        <v>N/A</v>
      </c>
      <c r="I251" s="12">
        <v>-0.33800000000000002</v>
      </c>
      <c r="J251" s="12">
        <v>11.59</v>
      </c>
      <c r="K251" s="41" t="s">
        <v>732</v>
      </c>
      <c r="L251" s="9" t="str">
        <f t="shared" si="39"/>
        <v>Yes</v>
      </c>
    </row>
    <row r="252" spans="1:12" ht="25" x14ac:dyDescent="0.25">
      <c r="A252" s="45" t="s">
        <v>1588</v>
      </c>
      <c r="B252" s="33" t="s">
        <v>217</v>
      </c>
      <c r="C252" s="11">
        <v>0.47352527929999999</v>
      </c>
      <c r="D252" s="11" t="str">
        <f t="shared" si="36"/>
        <v>N/A</v>
      </c>
      <c r="E252" s="11">
        <v>0.4795025819</v>
      </c>
      <c r="F252" s="11" t="str">
        <f t="shared" si="37"/>
        <v>N/A</v>
      </c>
      <c r="G252" s="11">
        <v>0.71166282130000003</v>
      </c>
      <c r="H252" s="11" t="str">
        <f t="shared" si="38"/>
        <v>N/A</v>
      </c>
      <c r="I252" s="12">
        <v>1.262</v>
      </c>
      <c r="J252" s="12">
        <v>48.42</v>
      </c>
      <c r="K252" s="41" t="s">
        <v>732</v>
      </c>
      <c r="L252" s="9" t="str">
        <f t="shared" si="39"/>
        <v>No</v>
      </c>
    </row>
    <row r="253" spans="1:12" ht="25" x14ac:dyDescent="0.25">
      <c r="A253" s="45" t="s">
        <v>1589</v>
      </c>
      <c r="B253" s="33" t="s">
        <v>217</v>
      </c>
      <c r="C253" s="11">
        <v>1.4557312100000001E-2</v>
      </c>
      <c r="D253" s="11" t="str">
        <f t="shared" si="36"/>
        <v>N/A</v>
      </c>
      <c r="E253" s="11">
        <v>8.5687355000000007E-3</v>
      </c>
      <c r="F253" s="11" t="str">
        <f t="shared" si="37"/>
        <v>N/A</v>
      </c>
      <c r="G253" s="11">
        <v>7.6881679E-3</v>
      </c>
      <c r="H253" s="11" t="str">
        <f t="shared" si="38"/>
        <v>N/A</v>
      </c>
      <c r="I253" s="12">
        <v>-41.1</v>
      </c>
      <c r="J253" s="12">
        <v>-10.3</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49552</v>
      </c>
      <c r="D7" s="125" t="str">
        <f>IF($B7="N/A","N/A",IF(C7&gt;15,"No",IF(C7&lt;-15,"No","Yes")))</f>
        <v>N/A</v>
      </c>
      <c r="E7" s="124">
        <v>49816</v>
      </c>
      <c r="F7" s="125" t="str">
        <f>IF($B7="N/A","N/A",IF(E7&gt;15,"No",IF(E7&lt;-15,"No","Yes")))</f>
        <v>N/A</v>
      </c>
      <c r="G7" s="124">
        <v>49950</v>
      </c>
      <c r="H7" s="125" t="str">
        <f>IF($B7="N/A","N/A",IF(G7&gt;15,"No",IF(G7&lt;-15,"No","Yes")))</f>
        <v>N/A</v>
      </c>
      <c r="I7" s="126">
        <v>0.53280000000000005</v>
      </c>
      <c r="J7" s="126">
        <v>0.26900000000000002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84.916916916999995</v>
      </c>
      <c r="H8" s="125" t="str">
        <f>IF($B8="N/A","N/A",IF(G8&gt;15,"No",IF(G8&lt;-15,"No","Yes")))</f>
        <v>N/A</v>
      </c>
      <c r="I8" s="126" t="s">
        <v>217</v>
      </c>
      <c r="J8" s="126" t="s">
        <v>217</v>
      </c>
      <c r="K8" s="125" t="str">
        <f t="shared" si="0"/>
        <v>N/A</v>
      </c>
    </row>
    <row r="9" spans="1:11" x14ac:dyDescent="0.25">
      <c r="A9" s="24" t="s">
        <v>306</v>
      </c>
      <c r="B9" s="117" t="s">
        <v>217</v>
      </c>
      <c r="C9" s="116">
        <v>13.573619632</v>
      </c>
      <c r="D9" s="116" t="str">
        <f>IF($B9="N/A","N/A",IF(C9&gt;15,"No",IF(C9&lt;-15,"No","Yes")))</f>
        <v>N/A</v>
      </c>
      <c r="E9" s="116">
        <v>13.826882929</v>
      </c>
      <c r="F9" s="116" t="str">
        <f>IF($B9="N/A","N/A",IF(E9&gt;15,"No",IF(E9&lt;-15,"No","Yes")))</f>
        <v>N/A</v>
      </c>
      <c r="G9" s="116">
        <v>15.083083083</v>
      </c>
      <c r="H9" s="116" t="str">
        <f>IF($B9="N/A","N/A",IF(G9&gt;15,"No",IF(G9&lt;-15,"No","Yes")))</f>
        <v>N/A</v>
      </c>
      <c r="I9" s="122">
        <v>1.8660000000000001</v>
      </c>
      <c r="J9" s="122">
        <v>9.0850000000000009</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0</v>
      </c>
      <c r="F11" s="116" t="str">
        <f>IF(OR($B11="N/A",$E11="N/A"),"N/A",IF(E11&gt;100,"No",IF(E11&lt;95,"No","Yes")))</f>
        <v>No</v>
      </c>
      <c r="G11" s="116">
        <v>0</v>
      </c>
      <c r="H11" s="116" t="str">
        <f>IF($B11="N/A","N/A",IF(G11&gt;100,"No",IF(G11&lt;95,"No","Yes")))</f>
        <v>No</v>
      </c>
      <c r="I11" s="122" t="s">
        <v>217</v>
      </c>
      <c r="J11" s="122" t="s">
        <v>1742</v>
      </c>
      <c r="K11" s="116" t="str">
        <f t="shared" si="0"/>
        <v>N/A</v>
      </c>
    </row>
    <row r="12" spans="1:11" x14ac:dyDescent="0.25">
      <c r="A12" s="24" t="s">
        <v>308</v>
      </c>
      <c r="B12" s="117" t="s">
        <v>217</v>
      </c>
      <c r="C12" s="116" t="s">
        <v>217</v>
      </c>
      <c r="D12" s="116" t="str">
        <f t="shared" ref="D12:D13" si="1">IF(OR($B12="N/A",$C12="N/A"),"N/A",IF(C12&gt;100,"No",IF(C12&lt;95,"No","Yes")))</f>
        <v>N/A</v>
      </c>
      <c r="E12" s="116" t="s">
        <v>1742</v>
      </c>
      <c r="F12" s="116" t="str">
        <f t="shared" ref="F12:F13" si="2">IF(OR($B12="N/A",$E12="N/A"),"N/A",IF(E12&gt;100,"No",IF(E12&lt;95,"No","Yes")))</f>
        <v>N/A</v>
      </c>
      <c r="G12" s="116" t="s">
        <v>1742</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42826</v>
      </c>
      <c r="D14" s="116" t="str">
        <f>IF($B14="N/A","N/A",IF(C14&gt;15,"No",IF(C14&lt;-15,"No","Yes")))</f>
        <v>N/A</v>
      </c>
      <c r="E14" s="128">
        <v>42928</v>
      </c>
      <c r="F14" s="116" t="str">
        <f>IF($B14="N/A","N/A",IF(E14&gt;15,"No",IF(E14&lt;-15,"No","Yes")))</f>
        <v>N/A</v>
      </c>
      <c r="G14" s="128">
        <v>42416</v>
      </c>
      <c r="H14" s="116" t="str">
        <f>IF($B14="N/A","N/A",IF(G14&gt;15,"No",IF(G14&lt;-15,"No","Yes")))</f>
        <v>N/A</v>
      </c>
      <c r="I14" s="122">
        <v>0.2382</v>
      </c>
      <c r="J14" s="122">
        <v>-1.19</v>
      </c>
      <c r="K14" s="116" t="str">
        <f t="shared" si="0"/>
        <v>Yes</v>
      </c>
    </row>
    <row r="15" spans="1:11" x14ac:dyDescent="0.25">
      <c r="A15" s="24" t="s">
        <v>435</v>
      </c>
      <c r="B15" s="117" t="s">
        <v>219</v>
      </c>
      <c r="C15" s="116">
        <v>23.607154531999999</v>
      </c>
      <c r="D15" s="116" t="str">
        <f>IF($B15="N/A","N/A",IF(C15&gt;20,"No",IF(C15&lt;5,"No","Yes")))</f>
        <v>No</v>
      </c>
      <c r="E15" s="116">
        <v>22.775344763</v>
      </c>
      <c r="F15" s="116" t="str">
        <f>IF($B15="N/A","N/A",IF(E15&gt;20,"No",IF(E15&lt;5,"No","Yes")))</f>
        <v>No</v>
      </c>
      <c r="G15" s="116">
        <v>23.696246699</v>
      </c>
      <c r="H15" s="116" t="str">
        <f>IF($B15="N/A","N/A",IF(G15&gt;20,"No",IF(G15&lt;5,"No","Yes")))</f>
        <v>No</v>
      </c>
      <c r="I15" s="122">
        <v>-3.52</v>
      </c>
      <c r="J15" s="122">
        <v>4.0430000000000001</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76.303753301</v>
      </c>
      <c r="H16" s="116" t="str">
        <f>IF($B16="N/A","N/A",IF(G16&gt;15,"No",IF(G16&lt;-15,"No","Yes")))</f>
        <v>N/A</v>
      </c>
      <c r="I16" s="122" t="s">
        <v>217</v>
      </c>
      <c r="J16" s="122" t="s">
        <v>217</v>
      </c>
      <c r="K16" s="116" t="str">
        <f t="shared" si="0"/>
        <v>N/A</v>
      </c>
    </row>
    <row r="17" spans="1:11" x14ac:dyDescent="0.25">
      <c r="A17" s="24" t="s">
        <v>437</v>
      </c>
      <c r="B17" s="117" t="s">
        <v>217</v>
      </c>
      <c r="C17" s="116">
        <v>7.1054966609000001</v>
      </c>
      <c r="D17" s="116" t="str">
        <f>IF($B17="N/A","N/A",IF(C17&gt;15,"No",IF(C17&lt;-15,"No","Yes")))</f>
        <v>N/A</v>
      </c>
      <c r="E17" s="116">
        <v>8.7635109952000008</v>
      </c>
      <c r="F17" s="116" t="str">
        <f>IF($B17="N/A","N/A",IF(E17&gt;15,"No",IF(E17&lt;-15,"No","Yes")))</f>
        <v>N/A</v>
      </c>
      <c r="G17" s="116">
        <v>28.885326291999998</v>
      </c>
      <c r="H17" s="116" t="str">
        <f>IF($B17="N/A","N/A",IF(G17&gt;15,"No",IF(G17&lt;-15,"No","Yes")))</f>
        <v>N/A</v>
      </c>
      <c r="I17" s="122">
        <v>23.33</v>
      </c>
      <c r="J17" s="122">
        <v>229.6</v>
      </c>
      <c r="K17" s="116" t="str">
        <f t="shared" si="0"/>
        <v>No</v>
      </c>
    </row>
    <row r="18" spans="1:11" x14ac:dyDescent="0.25">
      <c r="A18" s="24" t="s">
        <v>813</v>
      </c>
      <c r="B18" s="117" t="s">
        <v>217</v>
      </c>
      <c r="C18" s="135">
        <v>7049.4097929999998</v>
      </c>
      <c r="D18" s="116" t="str">
        <f>IF($B18="N/A","N/A",IF(C18&gt;15,"No",IF(C18&lt;-15,"No","Yes")))</f>
        <v>N/A</v>
      </c>
      <c r="E18" s="135">
        <v>6403.8298777</v>
      </c>
      <c r="F18" s="116" t="str">
        <f>IF($B18="N/A","N/A",IF(E18&gt;15,"No",IF(E18&lt;-15,"No","Yes")))</f>
        <v>N/A</v>
      </c>
      <c r="G18" s="135">
        <v>5448.4421319000003</v>
      </c>
      <c r="H18" s="116" t="str">
        <f>IF($B18="N/A","N/A",IF(G18&gt;15,"No",IF(G18&lt;-15,"No","Yes")))</f>
        <v>N/A</v>
      </c>
      <c r="I18" s="122">
        <v>-9.16</v>
      </c>
      <c r="J18" s="122">
        <v>-14.9</v>
      </c>
      <c r="K18" s="116" t="str">
        <f t="shared" si="0"/>
        <v>Yes</v>
      </c>
    </row>
    <row r="19" spans="1:11" x14ac:dyDescent="0.25">
      <c r="A19" s="3" t="s">
        <v>310</v>
      </c>
      <c r="B19" s="117" t="s">
        <v>217</v>
      </c>
      <c r="C19" s="128">
        <v>100</v>
      </c>
      <c r="D19" s="117" t="s">
        <v>217</v>
      </c>
      <c r="E19" s="128">
        <v>101</v>
      </c>
      <c r="F19" s="117" t="s">
        <v>217</v>
      </c>
      <c r="G19" s="128">
        <v>827</v>
      </c>
      <c r="H19" s="116" t="str">
        <f>IF($B19="N/A","N/A",IF(G19&gt;15,"No",IF(G19&lt;-15,"No","Yes")))</f>
        <v>N/A</v>
      </c>
      <c r="I19" s="122">
        <v>1</v>
      </c>
      <c r="J19" s="122">
        <v>718.8</v>
      </c>
      <c r="K19" s="116" t="str">
        <f t="shared" si="0"/>
        <v>No</v>
      </c>
    </row>
    <row r="20" spans="1:11" x14ac:dyDescent="0.25">
      <c r="A20" s="3" t="s">
        <v>350</v>
      </c>
      <c r="B20" s="117" t="s">
        <v>217</v>
      </c>
      <c r="C20" s="128" t="s">
        <v>217</v>
      </c>
      <c r="D20" s="117" t="s">
        <v>217</v>
      </c>
      <c r="E20" s="128" t="s">
        <v>217</v>
      </c>
      <c r="F20" s="117" t="s">
        <v>217</v>
      </c>
      <c r="G20" s="129">
        <v>1.6556556557</v>
      </c>
      <c r="H20" s="116" t="str">
        <f>IF($B20="N/A","N/A",IF(G20&gt;15,"No",IF(G20&lt;-15,"No","Yes")))</f>
        <v>N/A</v>
      </c>
      <c r="I20" s="122" t="s">
        <v>217</v>
      </c>
      <c r="J20" s="122" t="s">
        <v>217</v>
      </c>
      <c r="K20" s="116" t="str">
        <f t="shared" si="0"/>
        <v>N/A</v>
      </c>
    </row>
    <row r="21" spans="1:11" ht="25" x14ac:dyDescent="0.25">
      <c r="A21" s="3" t="s">
        <v>814</v>
      </c>
      <c r="B21" s="117" t="s">
        <v>217</v>
      </c>
      <c r="C21" s="130">
        <v>9381.39</v>
      </c>
      <c r="D21" s="116" t="str">
        <f>IF($B21="N/A","N/A",IF(C21&gt;60,"No",IF(C21&lt;15,"No","Yes")))</f>
        <v>N/A</v>
      </c>
      <c r="E21" s="130">
        <v>8652.8316832</v>
      </c>
      <c r="F21" s="116" t="str">
        <f>IF($B21="N/A","N/A",IF(E21&gt;60,"No",IF(E21&lt;15,"No","Yes")))</f>
        <v>N/A</v>
      </c>
      <c r="G21" s="130">
        <v>3113.4498186000001</v>
      </c>
      <c r="H21" s="116" t="str">
        <f>IF($B21="N/A","N/A",IF(G21&gt;60,"No",IF(G21&lt;15,"No","Yes")))</f>
        <v>N/A</v>
      </c>
      <c r="I21" s="122">
        <v>-7.77</v>
      </c>
      <c r="J21" s="122">
        <v>-64</v>
      </c>
      <c r="K21" s="116" t="str">
        <f t="shared" si="0"/>
        <v>No</v>
      </c>
    </row>
    <row r="22" spans="1:11" x14ac:dyDescent="0.25">
      <c r="A22" s="3" t="s">
        <v>815</v>
      </c>
      <c r="B22" s="117" t="s">
        <v>221</v>
      </c>
      <c r="C22" s="128">
        <v>0</v>
      </c>
      <c r="D22" s="116" t="str">
        <f>IF($B22="N/A","N/A",IF(C22="N/A","N/A",IF(C22=0,"Yes","No")))</f>
        <v>Yes</v>
      </c>
      <c r="E22" s="128">
        <v>11</v>
      </c>
      <c r="F22" s="116" t="str">
        <f>IF($B22="N/A","N/A",IF(E22="N/A","N/A",IF(E22=0,"Yes","No")))</f>
        <v>No</v>
      </c>
      <c r="G22" s="128">
        <v>0</v>
      </c>
      <c r="H22" s="116" t="str">
        <f>IF($B22="N/A","N/A",IF(G22=0,"Yes","No"))</f>
        <v>Yes</v>
      </c>
      <c r="I22" s="122" t="s">
        <v>1742</v>
      </c>
      <c r="J22" s="122">
        <v>-100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32716</v>
      </c>
      <c r="D6" s="9" t="str">
        <f>IF($B6="N/A","N/A",IF(C6&gt;15,"No",IF(C6&lt;-15,"No","Yes")))</f>
        <v>N/A</v>
      </c>
      <c r="E6" s="34">
        <v>33151</v>
      </c>
      <c r="F6" s="9" t="str">
        <f>IF($B6="N/A","N/A",IF(E6&gt;15,"No",IF(E6&lt;-15,"No","Yes")))</f>
        <v>N/A</v>
      </c>
      <c r="G6" s="34">
        <v>32365</v>
      </c>
      <c r="H6" s="9" t="str">
        <f>IF($B6="N/A","N/A",IF(G6&gt;15,"No",IF(G6&lt;-15,"No","Yes")))</f>
        <v>N/A</v>
      </c>
      <c r="I6" s="10">
        <v>1.33</v>
      </c>
      <c r="J6" s="10">
        <v>-2.37</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5197.8457330000001</v>
      </c>
      <c r="D9" s="9" t="str">
        <f>IF($B9="N/A","N/A",IF(C9&gt;7000,"No",IF(C9&lt;2000,"No","Yes")))</f>
        <v>Yes</v>
      </c>
      <c r="E9" s="76">
        <v>5590.5551265000004</v>
      </c>
      <c r="F9" s="9" t="str">
        <f>IF($B9="N/A","N/A",IF(E9&gt;7000,"No",IF(E9&lt;2000,"No","Yes")))</f>
        <v>Yes</v>
      </c>
      <c r="G9" s="76">
        <v>5583.0188475000004</v>
      </c>
      <c r="H9" s="9" t="str">
        <f>IF($B9="N/A","N/A",IF(G9&gt;7000,"No",IF(G9&lt;2000,"No","Yes")))</f>
        <v>Yes</v>
      </c>
      <c r="I9" s="10">
        <v>7.5549999999999997</v>
      </c>
      <c r="J9" s="10">
        <v>-0.13500000000000001</v>
      </c>
      <c r="K9" s="9" t="str">
        <f t="shared" si="0"/>
        <v>Yes</v>
      </c>
    </row>
    <row r="10" spans="1:11" x14ac:dyDescent="0.25">
      <c r="A10" s="90" t="s">
        <v>819</v>
      </c>
      <c r="B10" s="33" t="s">
        <v>217</v>
      </c>
      <c r="C10" s="76">
        <v>1223.073236</v>
      </c>
      <c r="D10" s="9" t="str">
        <f>IF($B10="N/A","N/A",IF(C10&gt;15,"No",IF(C10&lt;-15,"No","Yes")))</f>
        <v>N/A</v>
      </c>
      <c r="E10" s="76">
        <v>1297.95327</v>
      </c>
      <c r="F10" s="9" t="str">
        <f>IF($B10="N/A","N/A",IF(E10&gt;15,"No",IF(E10&lt;-15,"No","Yes")))</f>
        <v>N/A</v>
      </c>
      <c r="G10" s="76">
        <v>1323.4857503999999</v>
      </c>
      <c r="H10" s="9" t="str">
        <f>IF($B10="N/A","N/A",IF(G10&gt;15,"No",IF(G10&lt;-15,"No","Yes")))</f>
        <v>N/A</v>
      </c>
      <c r="I10" s="10">
        <v>6.1219999999999999</v>
      </c>
      <c r="J10" s="10">
        <v>1.9670000000000001</v>
      </c>
      <c r="K10" s="9" t="str">
        <f t="shared" si="0"/>
        <v>Yes</v>
      </c>
    </row>
    <row r="11" spans="1:11" x14ac:dyDescent="0.25">
      <c r="A11" s="90" t="s">
        <v>313</v>
      </c>
      <c r="B11" s="33" t="s">
        <v>223</v>
      </c>
      <c r="C11" s="9">
        <v>2.3291355911</v>
      </c>
      <c r="D11" s="9" t="str">
        <f>IF($B11="N/A","N/A",IF(C11&gt;10,"No",IF(C11&lt;=0,"No","Yes")))</f>
        <v>Yes</v>
      </c>
      <c r="E11" s="9">
        <v>2.5821242194999998</v>
      </c>
      <c r="F11" s="9" t="str">
        <f>IF($B11="N/A","N/A",IF(E11&gt;10,"No",IF(E11&lt;=0,"No","Yes")))</f>
        <v>Yes</v>
      </c>
      <c r="G11" s="9">
        <v>2.9723466707999999</v>
      </c>
      <c r="H11" s="9" t="str">
        <f>IF($B11="N/A","N/A",IF(G11&gt;10,"No",IF(G11&lt;=0,"No","Yes")))</f>
        <v>Yes</v>
      </c>
      <c r="I11" s="10">
        <v>10.86</v>
      </c>
      <c r="J11" s="10">
        <v>15.11</v>
      </c>
      <c r="K11" s="9" t="str">
        <f t="shared" si="0"/>
        <v>Yes</v>
      </c>
    </row>
    <row r="12" spans="1:11" x14ac:dyDescent="0.25">
      <c r="A12" s="90" t="s">
        <v>820</v>
      </c>
      <c r="B12" s="33" t="s">
        <v>217</v>
      </c>
      <c r="C12" s="76">
        <v>4037.3792650999999</v>
      </c>
      <c r="D12" s="9" t="str">
        <f>IF($B12="N/A","N/A",IF(C12&gt;15,"No",IF(C12&lt;-15,"No","Yes")))</f>
        <v>N/A</v>
      </c>
      <c r="E12" s="76">
        <v>3626.6343458000001</v>
      </c>
      <c r="F12" s="9" t="str">
        <f>IF($B12="N/A","N/A",IF(E12&gt;15,"No",IF(E12&lt;-15,"No","Yes")))</f>
        <v>N/A</v>
      </c>
      <c r="G12" s="76">
        <v>4076.9698545000001</v>
      </c>
      <c r="H12" s="9" t="str">
        <f>IF($B12="N/A","N/A",IF(G12&gt;15,"No",IF(G12&lt;-15,"No","Yes")))</f>
        <v>N/A</v>
      </c>
      <c r="I12" s="10">
        <v>-10.199999999999999</v>
      </c>
      <c r="J12" s="10">
        <v>12.42</v>
      </c>
      <c r="K12" s="9" t="str">
        <f t="shared" si="0"/>
        <v>Yes</v>
      </c>
    </row>
    <row r="13" spans="1:11" x14ac:dyDescent="0.25">
      <c r="A13" s="90" t="s">
        <v>314</v>
      </c>
      <c r="B13" s="33" t="s">
        <v>218</v>
      </c>
      <c r="C13" s="8">
        <v>95.384521335000002</v>
      </c>
      <c r="D13" s="9" t="str">
        <f>IF($B13="N/A","N/A",IF(C13&gt;100,"No",IF(C13&lt;95,"No","Yes")))</f>
        <v>Yes</v>
      </c>
      <c r="E13" s="8">
        <v>95.022774577000007</v>
      </c>
      <c r="F13" s="9" t="str">
        <f>IF($B13="N/A","N/A",IF(E13&gt;100,"No",IF(E13&lt;95,"No","Yes")))</f>
        <v>Yes</v>
      </c>
      <c r="G13" s="8">
        <v>95.145991039999998</v>
      </c>
      <c r="H13" s="9" t="str">
        <f>IF($B13="N/A","N/A",IF(G13&gt;100,"No",IF(G13&lt;95,"No","Yes")))</f>
        <v>Yes</v>
      </c>
      <c r="I13" s="10">
        <v>-0.379</v>
      </c>
      <c r="J13" s="10">
        <v>0.12970000000000001</v>
      </c>
      <c r="K13" s="9" t="str">
        <f t="shared" si="0"/>
        <v>Yes</v>
      </c>
    </row>
    <row r="14" spans="1:11" x14ac:dyDescent="0.25">
      <c r="A14" s="90" t="s">
        <v>821</v>
      </c>
      <c r="B14" s="33" t="s">
        <v>224</v>
      </c>
      <c r="C14" s="8">
        <v>1.1178939946999999</v>
      </c>
      <c r="D14" s="9" t="str">
        <f>IF($B14="N/A","N/A",IF(C14&gt;1,"Yes","No"))</f>
        <v>Yes</v>
      </c>
      <c r="E14" s="8">
        <v>1.1167264531000001</v>
      </c>
      <c r="F14" s="9" t="str">
        <f>IF($B14="N/A","N/A",IF(E14&gt;1,"Yes","No"))</f>
        <v>Yes</v>
      </c>
      <c r="G14" s="8">
        <v>1.1133337663</v>
      </c>
      <c r="H14" s="9" t="str">
        <f>IF($B14="N/A","N/A",IF(G14&gt;1,"Yes","No"))</f>
        <v>Yes</v>
      </c>
      <c r="I14" s="10">
        <v>-0.104</v>
      </c>
      <c r="J14" s="10">
        <v>-0.30399999999999999</v>
      </c>
      <c r="K14" s="9" t="str">
        <f t="shared" si="0"/>
        <v>Yes</v>
      </c>
    </row>
    <row r="15" spans="1:11" x14ac:dyDescent="0.25">
      <c r="A15" s="90" t="s">
        <v>315</v>
      </c>
      <c r="B15" s="33" t="s">
        <v>218</v>
      </c>
      <c r="C15" s="8">
        <v>99.706565595000001</v>
      </c>
      <c r="D15" s="9" t="str">
        <f>IF($B15="N/A","N/A",IF(C15&gt;100,"No",IF(C15&lt;95,"No","Yes")))</f>
        <v>Yes</v>
      </c>
      <c r="E15" s="8">
        <v>99.568640462999994</v>
      </c>
      <c r="F15" s="9" t="str">
        <f>IF($B15="N/A","N/A",IF(E15&gt;100,"No",IF(E15&lt;95,"No","Yes")))</f>
        <v>Yes</v>
      </c>
      <c r="G15" s="8">
        <v>99.585972501000001</v>
      </c>
      <c r="H15" s="9" t="str">
        <f>IF($B15="N/A","N/A",IF(G15&gt;100,"No",IF(G15&lt;95,"No","Yes")))</f>
        <v>Yes</v>
      </c>
      <c r="I15" s="10">
        <v>-0.13800000000000001</v>
      </c>
      <c r="J15" s="10">
        <v>1.7399999999999999E-2</v>
      </c>
      <c r="K15" s="9" t="str">
        <f t="shared" si="0"/>
        <v>Yes</v>
      </c>
    </row>
    <row r="16" spans="1:11" x14ac:dyDescent="0.25">
      <c r="A16" s="90" t="s">
        <v>822</v>
      </c>
      <c r="B16" s="33" t="s">
        <v>225</v>
      </c>
      <c r="C16" s="8">
        <v>7.7788779889999997</v>
      </c>
      <c r="D16" s="9" t="str">
        <f>IF($B16="N/A","N/A",IF(C16&gt;3,"Yes","No"))</f>
        <v>Yes</v>
      </c>
      <c r="E16" s="8">
        <v>7.6353005331999997</v>
      </c>
      <c r="F16" s="9" t="str">
        <f>IF($B16="N/A","N/A",IF(E16&gt;3,"Yes","No"))</f>
        <v>Yes</v>
      </c>
      <c r="G16" s="8">
        <v>7.3982191058</v>
      </c>
      <c r="H16" s="9" t="str">
        <f>IF($B16="N/A","N/A",IF(G16&gt;3,"Yes","No"))</f>
        <v>Yes</v>
      </c>
      <c r="I16" s="10">
        <v>-1.85</v>
      </c>
      <c r="J16" s="10">
        <v>-3.11</v>
      </c>
      <c r="K16" s="9" t="str">
        <f t="shared" si="0"/>
        <v>Yes</v>
      </c>
    </row>
    <row r="17" spans="1:11" x14ac:dyDescent="0.25">
      <c r="A17" s="90" t="s">
        <v>823</v>
      </c>
      <c r="B17" s="33" t="s">
        <v>226</v>
      </c>
      <c r="C17" s="8">
        <v>4.2371149787000002</v>
      </c>
      <c r="D17" s="9" t="str">
        <f>IF($B17="N/A","N/A",IF(C17&gt;=8,"No",IF(C17&lt;2,"No","Yes")))</f>
        <v>Yes</v>
      </c>
      <c r="E17" s="8">
        <v>4.3084162896000002</v>
      </c>
      <c r="F17" s="9" t="str">
        <f>IF($B17="N/A","N/A",IF(E17&gt;=8,"No",IF(E17&lt;2,"No","Yes")))</f>
        <v>Yes</v>
      </c>
      <c r="G17" s="8">
        <v>4.2052098139999998</v>
      </c>
      <c r="H17" s="9" t="str">
        <f>IF($B17="N/A","N/A",IF(G17&gt;=8,"No",IF(G17&lt;2,"No","Yes")))</f>
        <v>Yes</v>
      </c>
      <c r="I17" s="10">
        <v>1.6830000000000001</v>
      </c>
      <c r="J17" s="10">
        <v>-2.4</v>
      </c>
      <c r="K17" s="9" t="str">
        <f t="shared" si="0"/>
        <v>Yes</v>
      </c>
    </row>
    <row r="18" spans="1:11" x14ac:dyDescent="0.25">
      <c r="A18" s="90" t="s">
        <v>824</v>
      </c>
      <c r="B18" s="33" t="s">
        <v>226</v>
      </c>
      <c r="C18" s="8">
        <v>4.2197546804000003</v>
      </c>
      <c r="D18" s="9" t="str">
        <f>IF($B18="N/A","N/A",IF(C18&gt;=8,"No",IF(C18&lt;2,"No","Yes")))</f>
        <v>Yes</v>
      </c>
      <c r="E18" s="8">
        <v>4.2604239607999999</v>
      </c>
      <c r="F18" s="9" t="str">
        <f>IF($B18="N/A","N/A",IF(E18&gt;=8,"No",IF(E18&lt;2,"No","Yes")))</f>
        <v>Yes</v>
      </c>
      <c r="G18" s="8">
        <v>4.1760991961</v>
      </c>
      <c r="H18" s="9" t="str">
        <f>IF($B18="N/A","N/A",IF(G18&gt;=8,"No",IF(G18&lt;2,"No","Yes")))</f>
        <v>Yes</v>
      </c>
      <c r="I18" s="10">
        <v>0.96379999999999999</v>
      </c>
      <c r="J18" s="10">
        <v>-1.98</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99.792150629999995</v>
      </c>
      <c r="D20" s="9" t="str">
        <f>IF($B20="N/A","N/A",IF(C20&gt;100,"No",IF(C20&lt;95,"No","Yes")))</f>
        <v>Yes</v>
      </c>
      <c r="E20" s="8">
        <v>99.758679978999993</v>
      </c>
      <c r="F20" s="9" t="str">
        <f>IF($B20="N/A","N/A",IF(E20&gt;100,"No",IF(E20&lt;95,"No","Yes")))</f>
        <v>Yes</v>
      </c>
      <c r="G20" s="8">
        <v>99.663216438000006</v>
      </c>
      <c r="H20" s="9" t="str">
        <f>IF($B20="N/A","N/A",IF(G20&gt;100,"No",IF(G20&lt;95,"No","Yes")))</f>
        <v>Yes</v>
      </c>
      <c r="I20" s="10">
        <v>-3.4000000000000002E-2</v>
      </c>
      <c r="J20" s="10">
        <v>-9.6000000000000002E-2</v>
      </c>
      <c r="K20" s="9" t="str">
        <f t="shared" si="0"/>
        <v>Yes</v>
      </c>
    </row>
    <row r="21" spans="1:11" x14ac:dyDescent="0.25">
      <c r="A21" s="90" t="s">
        <v>317</v>
      </c>
      <c r="B21" s="33" t="s">
        <v>218</v>
      </c>
      <c r="C21" s="8">
        <v>98.025430982000003</v>
      </c>
      <c r="D21" s="9" t="str">
        <f>IF($B21="N/A","N/A",IF(C21&gt;100,"No",IF(C21&lt;95,"No","Yes")))</f>
        <v>Yes</v>
      </c>
      <c r="E21" s="8">
        <v>97.924647824000004</v>
      </c>
      <c r="F21" s="9" t="str">
        <f>IF($B21="N/A","N/A",IF(E21&gt;100,"No",IF(E21&lt;95,"No","Yes")))</f>
        <v>Yes</v>
      </c>
      <c r="G21" s="8">
        <v>98.557083269000003</v>
      </c>
      <c r="H21" s="9" t="str">
        <f>IF($B21="N/A","N/A",IF(G21&gt;100,"No",IF(G21&lt;95,"No","Yes")))</f>
        <v>Yes</v>
      </c>
      <c r="I21" s="10">
        <v>-0.10299999999999999</v>
      </c>
      <c r="J21" s="10">
        <v>0.64580000000000004</v>
      </c>
      <c r="K21" s="9" t="str">
        <f t="shared" si="0"/>
        <v>Yes</v>
      </c>
    </row>
    <row r="22" spans="1:11" x14ac:dyDescent="0.25">
      <c r="A22" s="90" t="s">
        <v>1718</v>
      </c>
      <c r="B22" s="33" t="s">
        <v>228</v>
      </c>
      <c r="C22" s="8">
        <v>1.9745690182</v>
      </c>
      <c r="D22" s="9" t="str">
        <f>IF($B22="N/A","N/A",IF(C22&gt;5,"No",IF(C22&lt;=0,"No","Yes")))</f>
        <v>Yes</v>
      </c>
      <c r="E22" s="8">
        <v>2.0783686766999998</v>
      </c>
      <c r="F22" s="9" t="str">
        <f>IF($B22="N/A","N/A",IF(E22&gt;5,"No",IF(E22&lt;=0,"No","Yes")))</f>
        <v>Yes</v>
      </c>
      <c r="G22" s="8">
        <v>1.442916731</v>
      </c>
      <c r="H22" s="9" t="str">
        <f>IF($B22="N/A","N/A",IF(G22&gt;5,"No",IF(G22&lt;=0,"No","Yes")))</f>
        <v>Yes</v>
      </c>
      <c r="I22" s="10">
        <v>5.2569999999999997</v>
      </c>
      <c r="J22" s="10">
        <v>-30.6</v>
      </c>
      <c r="K22" s="9" t="str">
        <f t="shared" si="0"/>
        <v>No</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4.3045604597000002</v>
      </c>
      <c r="D24" s="9" t="str">
        <f>IF($B24="N/A","N/A",IF(C24&gt;=2,"Yes","No"))</f>
        <v>Yes</v>
      </c>
      <c r="E24" s="8">
        <v>4.4289463365000001</v>
      </c>
      <c r="F24" s="9" t="str">
        <f>IF($B24="N/A","N/A",IF(E24&gt;=2,"Yes","No"))</f>
        <v>Yes</v>
      </c>
      <c r="G24" s="8">
        <v>4.4564498687</v>
      </c>
      <c r="H24" s="9" t="str">
        <f>IF($B24="N/A","N/A",IF(G24&gt;=2,"Yes","No"))</f>
        <v>Yes</v>
      </c>
      <c r="I24" s="10">
        <v>2.89</v>
      </c>
      <c r="J24" s="10">
        <v>0.621</v>
      </c>
      <c r="K24" s="9" t="str">
        <f t="shared" si="0"/>
        <v>Yes</v>
      </c>
    </row>
    <row r="25" spans="1:11" x14ac:dyDescent="0.25">
      <c r="A25" s="90" t="s">
        <v>826</v>
      </c>
      <c r="B25" s="33" t="s">
        <v>230</v>
      </c>
      <c r="C25" s="8">
        <v>5.1564983493999996</v>
      </c>
      <c r="D25" s="9" t="str">
        <f>IF($B25="N/A","N/A",IF(C25&gt;30,"No",IF(C25&lt;5,"No","Yes")))</f>
        <v>Yes</v>
      </c>
      <c r="E25" s="8">
        <v>5.0435884286999997</v>
      </c>
      <c r="F25" s="9" t="str">
        <f>IF($B25="N/A","N/A",IF(E25&gt;30,"No",IF(E25&lt;5,"No","Yes")))</f>
        <v>Yes</v>
      </c>
      <c r="G25" s="8">
        <v>4.3812760698000002</v>
      </c>
      <c r="H25" s="9" t="str">
        <f>IF($B25="N/A","N/A",IF(G25&gt;30,"No",IF(G25&lt;5,"No","Yes")))</f>
        <v>No</v>
      </c>
      <c r="I25" s="10">
        <v>-2.19</v>
      </c>
      <c r="J25" s="10">
        <v>-13.1</v>
      </c>
      <c r="K25" s="9" t="str">
        <f t="shared" si="0"/>
        <v>Yes</v>
      </c>
    </row>
    <row r="26" spans="1:11" x14ac:dyDescent="0.25">
      <c r="A26" s="90" t="s">
        <v>827</v>
      </c>
      <c r="B26" s="33" t="s">
        <v>231</v>
      </c>
      <c r="C26" s="8">
        <v>14.249908302</v>
      </c>
      <c r="D26" s="9" t="str">
        <f>IF($B26="N/A","N/A",IF(C26&gt;75,"No",IF(C26&lt;15,"No","Yes")))</f>
        <v>No</v>
      </c>
      <c r="E26" s="8">
        <v>14.020693192</v>
      </c>
      <c r="F26" s="9" t="str">
        <f>IF($B26="N/A","N/A",IF(E26&gt;75,"No",IF(E26&lt;15,"No","Yes")))</f>
        <v>No</v>
      </c>
      <c r="G26" s="8">
        <v>13.208713116</v>
      </c>
      <c r="H26" s="9" t="str">
        <f>IF($B26="N/A","N/A",IF(G26&gt;75,"No",IF(G26&lt;15,"No","Yes")))</f>
        <v>No</v>
      </c>
      <c r="I26" s="10">
        <v>-1.61</v>
      </c>
      <c r="J26" s="10">
        <v>-5.79</v>
      </c>
      <c r="K26" s="9" t="str">
        <f t="shared" si="0"/>
        <v>Yes</v>
      </c>
    </row>
    <row r="27" spans="1:11" x14ac:dyDescent="0.25">
      <c r="A27" s="90" t="s">
        <v>828</v>
      </c>
      <c r="B27" s="33" t="s">
        <v>232</v>
      </c>
      <c r="C27" s="8">
        <v>80.593593349000002</v>
      </c>
      <c r="D27" s="9" t="str">
        <f>IF($B27="N/A","N/A",IF(C27&gt;70,"No",IF(C27&lt;25,"No","Yes")))</f>
        <v>No</v>
      </c>
      <c r="E27" s="8">
        <v>80.935718379999997</v>
      </c>
      <c r="F27" s="9" t="str">
        <f>IF($B27="N/A","N/A",IF(E27&gt;70,"No",IF(E27&lt;25,"No","Yes")))</f>
        <v>No</v>
      </c>
      <c r="G27" s="8">
        <v>82.410010814000003</v>
      </c>
      <c r="H27" s="9" t="str">
        <f>IF($B27="N/A","N/A",IF(G27&gt;70,"No",IF(G27&lt;25,"No","Yes")))</f>
        <v>No</v>
      </c>
      <c r="I27" s="10">
        <v>0.42449999999999999</v>
      </c>
      <c r="J27" s="10">
        <v>1.8220000000000001</v>
      </c>
      <c r="K27" s="9" t="str">
        <f t="shared" si="0"/>
        <v>Yes</v>
      </c>
    </row>
    <row r="28" spans="1:11" x14ac:dyDescent="0.25">
      <c r="A28" s="90" t="s">
        <v>322</v>
      </c>
      <c r="B28" s="33" t="s">
        <v>233</v>
      </c>
      <c r="C28" s="8">
        <v>58.136691527000004</v>
      </c>
      <c r="D28" s="9" t="str">
        <f>IF($B28="N/A","N/A",IF(C28&gt;70,"No",IF(C28&lt;35,"No","Yes")))</f>
        <v>Yes</v>
      </c>
      <c r="E28" s="8">
        <v>57.714699406000001</v>
      </c>
      <c r="F28" s="9" t="str">
        <f>IF($B28="N/A","N/A",IF(E28&gt;70,"No",IF(E28&lt;35,"No","Yes")))</f>
        <v>Yes</v>
      </c>
      <c r="G28" s="8">
        <v>56.147072455</v>
      </c>
      <c r="H28" s="9" t="str">
        <f>IF($B28="N/A","N/A",IF(G28&gt;70,"No",IF(G28&lt;35,"No","Yes")))</f>
        <v>Yes</v>
      </c>
      <c r="I28" s="10">
        <v>-0.72599999999999998</v>
      </c>
      <c r="J28" s="10">
        <v>-2.72</v>
      </c>
      <c r="K28" s="9" t="str">
        <f t="shared" si="0"/>
        <v>Yes</v>
      </c>
    </row>
    <row r="29" spans="1:11" x14ac:dyDescent="0.25">
      <c r="A29" s="90" t="s">
        <v>829</v>
      </c>
      <c r="B29" s="33" t="s">
        <v>224</v>
      </c>
      <c r="C29" s="8">
        <v>2.0611987381999999</v>
      </c>
      <c r="D29" s="9" t="str">
        <f>IF($B29="N/A","N/A",IF(C29&gt;1,"Yes","No"))</f>
        <v>Yes</v>
      </c>
      <c r="E29" s="8">
        <v>2.0906810223000001</v>
      </c>
      <c r="F29" s="9" t="str">
        <f>IF($B29="N/A","N/A",IF(E29&gt;1,"Yes","No"))</f>
        <v>Yes</v>
      </c>
      <c r="G29" s="8">
        <v>2.0401716927</v>
      </c>
      <c r="H29" s="9" t="str">
        <f>IF($B29="N/A","N/A",IF(G29&gt;1,"Yes","No"))</f>
        <v>Yes</v>
      </c>
      <c r="I29" s="10">
        <v>1.43</v>
      </c>
      <c r="J29" s="10">
        <v>-2.42</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94.227129337999997</v>
      </c>
      <c r="D31" s="9" t="str">
        <f>IF($B31="N/A","N/A",IF(C31&gt;15,"No",IF(C31&lt;-15,"No","Yes")))</f>
        <v>N/A</v>
      </c>
      <c r="E31" s="8">
        <v>94.715935818000005</v>
      </c>
      <c r="F31" s="9" t="str">
        <f>IF($B31="N/A","N/A",IF(E31&gt;15,"No",IF(E31&lt;-15,"No","Yes")))</f>
        <v>N/A</v>
      </c>
      <c r="G31" s="8">
        <v>94.887739378999996</v>
      </c>
      <c r="H31" s="9" t="str">
        <f>IF($B31="N/A","N/A",IF(G31&gt;15,"No",IF(G31&lt;-15,"No","Yes")))</f>
        <v>N/A</v>
      </c>
      <c r="I31" s="10">
        <v>0.51880000000000004</v>
      </c>
      <c r="J31" s="10">
        <v>0.18140000000000001</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76.085095977999998</v>
      </c>
      <c r="D34" s="9" t="str">
        <f>IF($B34="N/A","N/A",IF(C34&gt;=90,"Yes","No"))</f>
        <v>No</v>
      </c>
      <c r="E34" s="8">
        <v>74.929866368999996</v>
      </c>
      <c r="F34" s="9" t="str">
        <f>IF($B34="N/A","N/A",IF(E34&gt;=90,"Yes","No"))</f>
        <v>No</v>
      </c>
      <c r="G34" s="8">
        <v>74.515680519</v>
      </c>
      <c r="H34" s="9" t="str">
        <f>IF($B34="N/A","N/A",IF(G34&gt;=90,"Yes","No"))</f>
        <v>No</v>
      </c>
      <c r="I34" s="10">
        <v>-1.52</v>
      </c>
      <c r="J34" s="10">
        <v>-0.55300000000000005</v>
      </c>
      <c r="K34" s="9" t="str">
        <f t="shared" si="0"/>
        <v>Yes</v>
      </c>
    </row>
    <row r="35" spans="1:11" x14ac:dyDescent="0.25">
      <c r="A35" s="90" t="s">
        <v>327</v>
      </c>
      <c r="B35" s="33" t="s">
        <v>217</v>
      </c>
      <c r="C35" s="8">
        <v>6.5441985572999997</v>
      </c>
      <c r="D35" s="9" t="str">
        <f>IF($B35="N/A","N/A",IF(C35&gt;15,"No",IF(C35&lt;-15,"No","Yes")))</f>
        <v>N/A</v>
      </c>
      <c r="E35" s="8">
        <v>6.2954360350999998</v>
      </c>
      <c r="F35" s="9" t="str">
        <f>IF($B35="N/A","N/A",IF(E35&gt;15,"No",IF(E35&lt;-15,"No","Yes")))</f>
        <v>N/A</v>
      </c>
      <c r="G35" s="8">
        <v>18.368608064</v>
      </c>
      <c r="H35" s="9" t="str">
        <f>IF($B35="N/A","N/A",IF(G35&gt;15,"No",IF(G35&lt;-15,"No","Yes")))</f>
        <v>N/A</v>
      </c>
      <c r="I35" s="10">
        <v>-3.8</v>
      </c>
      <c r="J35" s="10">
        <v>191.8</v>
      </c>
      <c r="K35" s="9" t="str">
        <f t="shared" si="0"/>
        <v>No</v>
      </c>
    </row>
    <row r="36" spans="1:11" ht="25" x14ac:dyDescent="0.25">
      <c r="A36" s="90" t="s">
        <v>368</v>
      </c>
      <c r="B36" s="33" t="s">
        <v>217</v>
      </c>
      <c r="C36" s="8">
        <v>28.661816848000001</v>
      </c>
      <c r="D36" s="9" t="str">
        <f>IF($B36="N/A","N/A",IF(C36&gt;15,"No",IF(C36&lt;-15,"No","Yes")))</f>
        <v>N/A</v>
      </c>
      <c r="E36" s="8">
        <v>28.394316914000001</v>
      </c>
      <c r="F36" s="9" t="str">
        <f>IF($B36="N/A","N/A",IF(E36&gt;15,"No",IF(E36&lt;-15,"No","Yes")))</f>
        <v>N/A</v>
      </c>
      <c r="G36" s="8">
        <v>32.862660280999997</v>
      </c>
      <c r="H36" s="9" t="str">
        <f>IF($B36="N/A","N/A",IF(G36&gt;15,"No",IF(G36&lt;-15,"No","Yes")))</f>
        <v>N/A</v>
      </c>
      <c r="I36" s="10">
        <v>-0.93300000000000005</v>
      </c>
      <c r="J36" s="10">
        <v>15.74</v>
      </c>
      <c r="K36" s="9" t="str">
        <f t="shared" si="0"/>
        <v>Yes</v>
      </c>
    </row>
    <row r="37" spans="1:11" x14ac:dyDescent="0.25">
      <c r="A37" s="90" t="s">
        <v>373</v>
      </c>
      <c r="B37" s="33" t="s">
        <v>235</v>
      </c>
      <c r="C37" s="8">
        <v>83.702164078999999</v>
      </c>
      <c r="D37" s="9" t="str">
        <f>IF($B37="N/A","N/A",IF(C37&gt;90,"No",IF(C37&lt;75,"No","Yes")))</f>
        <v>Yes</v>
      </c>
      <c r="E37" s="8">
        <v>83.900938131999993</v>
      </c>
      <c r="F37" s="9" t="str">
        <f>IF($B37="N/A","N/A",IF(E37&gt;90,"No",IF(E37&lt;75,"No","Yes")))</f>
        <v>Yes</v>
      </c>
      <c r="G37" s="8">
        <v>84.498686852999995</v>
      </c>
      <c r="H37" s="9" t="str">
        <f>IF($B37="N/A","N/A",IF(G37&gt;90,"No",IF(G37&lt;75,"No","Yes")))</f>
        <v>Yes</v>
      </c>
      <c r="I37" s="10">
        <v>0.23749999999999999</v>
      </c>
      <c r="J37" s="10">
        <v>0.71240000000000003</v>
      </c>
      <c r="K37" s="9" t="str">
        <f>IF(J37="Div by 0", "N/A", IF(J37="N/A","N/A", IF(J37&gt;30, "No", IF(J37&lt;-30, "No", "Yes"))))</f>
        <v>Yes</v>
      </c>
    </row>
    <row r="38" spans="1:11" x14ac:dyDescent="0.25">
      <c r="A38" s="90" t="s">
        <v>374</v>
      </c>
      <c r="B38" s="33" t="s">
        <v>236</v>
      </c>
      <c r="C38" s="8">
        <v>13.996209806</v>
      </c>
      <c r="D38" s="9" t="str">
        <f>IF($B38="N/A","N/A",IF(C38&gt;10,"No",IF(C38&lt;1,"No","Yes")))</f>
        <v>No</v>
      </c>
      <c r="E38" s="8">
        <v>13.857802178</v>
      </c>
      <c r="F38" s="9" t="str">
        <f>IF($B38="N/A","N/A",IF(E38&gt;10,"No",IF(E38&lt;1,"No","Yes")))</f>
        <v>No</v>
      </c>
      <c r="G38" s="8">
        <v>13.078943303000001</v>
      </c>
      <c r="H38" s="9" t="str">
        <f>IF($B38="N/A","N/A",IF(G38&gt;10,"No",IF(G38&lt;1,"No","Yes")))</f>
        <v>No</v>
      </c>
      <c r="I38" s="10">
        <v>-0.98899999999999999</v>
      </c>
      <c r="J38" s="10">
        <v>-5.62</v>
      </c>
      <c r="K38" s="9" t="str">
        <f>IF(J38="Div by 0", "N/A", IF(J38="N/A","N/A", IF(J38&gt;30, "No", IF(J38&lt;-30, "No", "Yes"))))</f>
        <v>Yes</v>
      </c>
    </row>
    <row r="39" spans="1:11" x14ac:dyDescent="0.25">
      <c r="A39" s="90" t="s">
        <v>375</v>
      </c>
      <c r="B39" s="33" t="s">
        <v>237</v>
      </c>
      <c r="C39" s="8">
        <v>0.1650568529</v>
      </c>
      <c r="D39" s="9" t="str">
        <f>IF($B39="N/A","N/A",IF(C39&gt;2,"No",IF(C39&lt;=0,"No","Yes")))</f>
        <v>Yes</v>
      </c>
      <c r="E39" s="8">
        <v>0.1417755121</v>
      </c>
      <c r="F39" s="9" t="str">
        <f>IF($B39="N/A","N/A",IF(E39&gt;2,"No",IF(E39&lt;=0,"No","Yes")))</f>
        <v>Yes</v>
      </c>
      <c r="G39" s="8">
        <v>0.2070137494</v>
      </c>
      <c r="H39" s="9" t="str">
        <f>IF($B39="N/A","N/A",IF(G39&gt;2,"No",IF(G39&lt;=0,"No","Yes")))</f>
        <v>Yes</v>
      </c>
      <c r="I39" s="10">
        <v>-14.1</v>
      </c>
      <c r="J39" s="10">
        <v>46.02</v>
      </c>
      <c r="K39" s="9" t="str">
        <f>IF(J39="Div by 0", "N/A", IF(J39="N/A","N/A", IF(J39&gt;30, "No", IF(J39&lt;-30, "No", "Yes"))))</f>
        <v>No</v>
      </c>
    </row>
    <row r="40" spans="1:11" x14ac:dyDescent="0.25">
      <c r="A40" s="90" t="s">
        <v>376</v>
      </c>
      <c r="B40" s="33" t="s">
        <v>238</v>
      </c>
      <c r="C40" s="8">
        <v>0.71830297099999996</v>
      </c>
      <c r="D40" s="9" t="str">
        <f>IF($B40="N/A","N/A",IF(C40&gt;3,"No",IF(C40&lt;=0,"No","Yes")))</f>
        <v>Yes</v>
      </c>
      <c r="E40" s="8">
        <v>0.59425055049999997</v>
      </c>
      <c r="F40" s="9" t="str">
        <f>IF($B40="N/A","N/A",IF(E40&gt;3,"No",IF(E40&lt;=0,"No","Yes")))</f>
        <v>Yes</v>
      </c>
      <c r="G40" s="8">
        <v>0.5963231886</v>
      </c>
      <c r="H40" s="9" t="str">
        <f>IF($B40="N/A","N/A",IF(G40&gt;3,"No",IF(G40&lt;=0,"No","Yes")))</f>
        <v>Yes</v>
      </c>
      <c r="I40" s="10">
        <v>-17.3</v>
      </c>
      <c r="J40" s="10">
        <v>0.3488</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10110</v>
      </c>
      <c r="D6" s="9" t="str">
        <f>IF($B6="N/A","N/A",IF(C6&gt;15,"No",IF(C6&lt;-15,"No","Yes")))</f>
        <v>N/A</v>
      </c>
      <c r="E6" s="34">
        <v>9777</v>
      </c>
      <c r="F6" s="9" t="str">
        <f>IF($B6="N/A","N/A",IF(E6&gt;15,"No",IF(E6&lt;-15,"No","Yes")))</f>
        <v>N/A</v>
      </c>
      <c r="G6" s="34">
        <v>10051</v>
      </c>
      <c r="H6" s="9" t="str">
        <f>IF($B6="N/A","N/A",IF(G6&gt;15,"No",IF(G6&lt;-15,"No","Yes")))</f>
        <v>N/A</v>
      </c>
      <c r="I6" s="10">
        <v>-3.29</v>
      </c>
      <c r="J6" s="10">
        <v>2.802</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1226.5931751000001</v>
      </c>
      <c r="D9" s="9" t="str">
        <f>IF($B9="N/A","N/A",IF(C9&gt;15,"No",IF(C9&lt;-15,"No","Yes")))</f>
        <v>N/A</v>
      </c>
      <c r="E9" s="76">
        <v>1170.0726193999999</v>
      </c>
      <c r="F9" s="9" t="str">
        <f>IF($B9="N/A","N/A",IF(E9&gt;15,"No",IF(E9&lt;-15,"No","Yes")))</f>
        <v>N/A</v>
      </c>
      <c r="G9" s="76">
        <v>1252.7496765999999</v>
      </c>
      <c r="H9" s="9" t="str">
        <f>IF($B9="N/A","N/A",IF(G9&gt;15,"No",IF(G9&lt;-15,"No","Yes")))</f>
        <v>N/A</v>
      </c>
      <c r="I9" s="10">
        <v>-4.6100000000000003</v>
      </c>
      <c r="J9" s="10">
        <v>7.0659999999999998</v>
      </c>
      <c r="K9" s="9" t="str">
        <f t="shared" si="0"/>
        <v>Yes</v>
      </c>
    </row>
    <row r="10" spans="1:11" x14ac:dyDescent="0.25">
      <c r="A10" s="90" t="s">
        <v>313</v>
      </c>
      <c r="B10" s="33" t="s">
        <v>217</v>
      </c>
      <c r="C10" s="8">
        <v>0.16815034619999999</v>
      </c>
      <c r="D10" s="9" t="str">
        <f>IF($B10="N/A","N/A",IF(C10&gt;15,"No",IF(C10&lt;-15,"No","Yes")))</f>
        <v>N/A</v>
      </c>
      <c r="E10" s="8">
        <v>0.1227370359</v>
      </c>
      <c r="F10" s="9" t="str">
        <f>IF($B10="N/A","N/A",IF(E10&gt;15,"No",IF(E10&lt;-15,"No","Yes")))</f>
        <v>N/A</v>
      </c>
      <c r="G10" s="8">
        <v>0.16913739929999999</v>
      </c>
      <c r="H10" s="9" t="str">
        <f>IF($B10="N/A","N/A",IF(G10&gt;15,"No",IF(G10&lt;-15,"No","Yes")))</f>
        <v>N/A</v>
      </c>
      <c r="I10" s="10">
        <v>-27</v>
      </c>
      <c r="J10" s="10">
        <v>37.799999999999997</v>
      </c>
      <c r="K10" s="9" t="str">
        <f t="shared" si="0"/>
        <v>No</v>
      </c>
    </row>
    <row r="11" spans="1:11" x14ac:dyDescent="0.25">
      <c r="A11" s="90" t="s">
        <v>820</v>
      </c>
      <c r="B11" s="33" t="s">
        <v>217</v>
      </c>
      <c r="C11" s="76">
        <v>20107</v>
      </c>
      <c r="D11" s="9" t="str">
        <f>IF($B11="N/A","N/A",IF(C11&gt;15,"No",IF(C11&lt;-15,"No","Yes")))</f>
        <v>N/A</v>
      </c>
      <c r="E11" s="76">
        <v>6436</v>
      </c>
      <c r="F11" s="9" t="str">
        <f>IF($B11="N/A","N/A",IF(E11&gt;15,"No",IF(E11&lt;-15,"No","Yes")))</f>
        <v>N/A</v>
      </c>
      <c r="G11" s="76">
        <v>7083.7647059000001</v>
      </c>
      <c r="H11" s="9" t="str">
        <f>IF($B11="N/A","N/A",IF(G11&gt;15,"No",IF(G11&lt;-15,"No","Yes")))</f>
        <v>N/A</v>
      </c>
      <c r="I11" s="10">
        <v>-68</v>
      </c>
      <c r="J11" s="10">
        <v>10.06</v>
      </c>
      <c r="K11" s="9" t="str">
        <f t="shared" si="0"/>
        <v>Yes</v>
      </c>
    </row>
    <row r="12" spans="1:11" x14ac:dyDescent="0.25">
      <c r="A12" s="90" t="s">
        <v>314</v>
      </c>
      <c r="B12" s="33" t="s">
        <v>218</v>
      </c>
      <c r="C12" s="8">
        <v>99.920870425000004</v>
      </c>
      <c r="D12" s="9" t="str">
        <f>IF($B12="N/A","N/A",IF(C12&gt;100,"No",IF(C12&lt;95,"No","Yes")))</f>
        <v>Yes</v>
      </c>
      <c r="E12" s="8">
        <v>99.989771914000002</v>
      </c>
      <c r="F12" s="9" t="str">
        <f>IF($B12="N/A","N/A",IF(E12&gt;100,"No",IF(E12&lt;95,"No","Yes")))</f>
        <v>Yes</v>
      </c>
      <c r="G12" s="8">
        <v>99.950253705999998</v>
      </c>
      <c r="H12" s="9" t="str">
        <f>IF($B12="N/A","N/A",IF(G12&gt;100,"No",IF(G12&lt;95,"No","Yes")))</f>
        <v>Yes</v>
      </c>
      <c r="I12" s="10">
        <v>6.9000000000000006E-2</v>
      </c>
      <c r="J12" s="10">
        <v>-0.04</v>
      </c>
      <c r="K12" s="9" t="str">
        <f t="shared" si="0"/>
        <v>Yes</v>
      </c>
    </row>
    <row r="13" spans="1:11" x14ac:dyDescent="0.25">
      <c r="A13" s="90" t="s">
        <v>821</v>
      </c>
      <c r="B13" s="33" t="s">
        <v>224</v>
      </c>
      <c r="C13" s="8">
        <v>1.2065927539000001</v>
      </c>
      <c r="D13" s="9" t="str">
        <f>IF($B13="N/A","N/A",IF(C13&gt;1,"Yes","No"))</f>
        <v>Yes</v>
      </c>
      <c r="E13" s="8">
        <v>1.2085720131</v>
      </c>
      <c r="F13" s="9" t="str">
        <f>IF($B13="N/A","N/A",IF(E13&gt;1,"Yes","No"))</f>
        <v>Yes</v>
      </c>
      <c r="G13" s="8">
        <v>1.1983874179</v>
      </c>
      <c r="H13" s="9" t="str">
        <f>IF($B13="N/A","N/A",IF(G13&gt;1,"Yes","No"))</f>
        <v>Yes</v>
      </c>
      <c r="I13" s="10">
        <v>0.16400000000000001</v>
      </c>
      <c r="J13" s="10">
        <v>-0.84299999999999997</v>
      </c>
      <c r="K13" s="9" t="str">
        <f t="shared" si="0"/>
        <v>Yes</v>
      </c>
    </row>
    <row r="14" spans="1:11" x14ac:dyDescent="0.25">
      <c r="A14" s="90" t="s">
        <v>315</v>
      </c>
      <c r="B14" s="33" t="s">
        <v>218</v>
      </c>
      <c r="C14" s="8">
        <v>96.379821957999994</v>
      </c>
      <c r="D14" s="9" t="str">
        <f>IF($B14="N/A","N/A",IF(C14&gt;100,"No",IF(C14&lt;95,"No","Yes")))</f>
        <v>Yes</v>
      </c>
      <c r="E14" s="8">
        <v>96.430397873000004</v>
      </c>
      <c r="F14" s="9" t="str">
        <f>IF($B14="N/A","N/A",IF(E14&gt;100,"No",IF(E14&lt;95,"No","Yes")))</f>
        <v>Yes</v>
      </c>
      <c r="G14" s="8">
        <v>96.030245746999995</v>
      </c>
      <c r="H14" s="9" t="str">
        <f>IF($B14="N/A","N/A",IF(G14&gt;100,"No",IF(G14&lt;95,"No","Yes")))</f>
        <v>Yes</v>
      </c>
      <c r="I14" s="10">
        <v>5.2499999999999998E-2</v>
      </c>
      <c r="J14" s="10">
        <v>-0.41499999999999998</v>
      </c>
      <c r="K14" s="9" t="str">
        <f t="shared" si="0"/>
        <v>Yes</v>
      </c>
    </row>
    <row r="15" spans="1:11" x14ac:dyDescent="0.25">
      <c r="A15" s="90" t="s">
        <v>822</v>
      </c>
      <c r="B15" s="33" t="s">
        <v>225</v>
      </c>
      <c r="C15" s="8">
        <v>11.659277504</v>
      </c>
      <c r="D15" s="9" t="str">
        <f>IF($B15="N/A","N/A",IF(C15&gt;3,"Yes","No"))</f>
        <v>Yes</v>
      </c>
      <c r="E15" s="8">
        <v>11.892023759000001</v>
      </c>
      <c r="F15" s="9" t="str">
        <f>IF($B15="N/A","N/A",IF(E15&gt;3,"Yes","No"))</f>
        <v>Yes</v>
      </c>
      <c r="G15" s="8">
        <v>11.873601325999999</v>
      </c>
      <c r="H15" s="9" t="str">
        <f>IF($B15="N/A","N/A",IF(G15&gt;3,"Yes","No"))</f>
        <v>Yes</v>
      </c>
      <c r="I15" s="10">
        <v>1.996</v>
      </c>
      <c r="J15" s="10">
        <v>-0.155</v>
      </c>
      <c r="K15" s="9" t="str">
        <f t="shared" si="0"/>
        <v>Yes</v>
      </c>
    </row>
    <row r="16" spans="1:11" x14ac:dyDescent="0.25">
      <c r="A16" s="90" t="s">
        <v>823</v>
      </c>
      <c r="B16" s="33" t="s">
        <v>226</v>
      </c>
      <c r="C16" s="8">
        <v>5.7343425348999997</v>
      </c>
      <c r="D16" s="9" t="str">
        <f>IF($B16="N/A","N/A",IF(C16&gt;=8,"No",IF(C16&lt;2,"No","Yes")))</f>
        <v>Yes</v>
      </c>
      <c r="E16" s="8">
        <v>5.4676281068000003</v>
      </c>
      <c r="F16" s="9" t="str">
        <f>IF($B16="N/A","N/A",IF(E16&gt;=8,"No",IF(E16&lt;2,"No","Yes")))</f>
        <v>Yes</v>
      </c>
      <c r="G16" s="8">
        <v>5.5072132126</v>
      </c>
      <c r="H16" s="9" t="str">
        <f>IF($B16="N/A","N/A",IF(G16&gt;=8,"No",IF(G16&lt;2,"No","Yes")))</f>
        <v>Yes</v>
      </c>
      <c r="I16" s="10">
        <v>-4.6500000000000004</v>
      </c>
      <c r="J16" s="10">
        <v>0.72399999999999998</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99.881305638000001</v>
      </c>
      <c r="D18" s="9" t="str">
        <f>IF($B18="N/A","N/A",IF(C18&gt;100,"No",IF(C18&lt;95,"No","Yes")))</f>
        <v>Yes</v>
      </c>
      <c r="E18" s="8">
        <v>99.887491049999994</v>
      </c>
      <c r="F18" s="9" t="str">
        <f>IF($B18="N/A","N/A",IF(E18&gt;100,"No",IF(E18&lt;95,"No","Yes")))</f>
        <v>Yes</v>
      </c>
      <c r="G18" s="8">
        <v>99.920405930000001</v>
      </c>
      <c r="H18" s="9" t="str">
        <f>IF($B18="N/A","N/A",IF(G18&gt;100,"No",IF(G18&lt;95,"No","Yes")))</f>
        <v>Yes</v>
      </c>
      <c r="I18" s="10">
        <v>6.1999999999999998E-3</v>
      </c>
      <c r="J18" s="10">
        <v>3.3000000000000002E-2</v>
      </c>
      <c r="K18" s="9" t="str">
        <f t="shared" si="0"/>
        <v>Yes</v>
      </c>
    </row>
    <row r="19" spans="1:11" x14ac:dyDescent="0.25">
      <c r="A19" s="90" t="s">
        <v>317</v>
      </c>
      <c r="B19" s="33" t="s">
        <v>218</v>
      </c>
      <c r="C19" s="8">
        <v>99.990108802999998</v>
      </c>
      <c r="D19" s="9" t="str">
        <f>IF($B19="N/A","N/A",IF(C19&gt;100,"No",IF(C19&lt;95,"No","Yes")))</f>
        <v>Yes</v>
      </c>
      <c r="E19" s="8">
        <v>100</v>
      </c>
      <c r="F19" s="9" t="str">
        <f>IF($B19="N/A","N/A",IF(E19&gt;100,"No",IF(E19&lt;95,"No","Yes")))</f>
        <v>Yes</v>
      </c>
      <c r="G19" s="8">
        <v>100</v>
      </c>
      <c r="H19" s="9" t="str">
        <f>IF($B19="N/A","N/A",IF(G19&gt;100,"No",IF(G19&lt;95,"No","Yes")))</f>
        <v>Yes</v>
      </c>
      <c r="I19" s="10">
        <v>9.9000000000000008E-3</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7.5523244312999998</v>
      </c>
      <c r="D21" s="9" t="str">
        <f>IF($B21="N/A","N/A",IF(C21&gt;=2,"Yes","No"))</f>
        <v>Yes</v>
      </c>
      <c r="E21" s="8">
        <v>7.7522757491999998</v>
      </c>
      <c r="F21" s="9" t="str">
        <f>IF($B21="N/A","N/A",IF(E21&gt;=2,"Yes","No"))</f>
        <v>Yes</v>
      </c>
      <c r="G21" s="8">
        <v>7.8990150233999996</v>
      </c>
      <c r="H21" s="9" t="str">
        <f>IF($B21="N/A","N/A",IF(G21&gt;=2,"Yes","No"))</f>
        <v>Yes</v>
      </c>
      <c r="I21" s="10">
        <v>2.6480000000000001</v>
      </c>
      <c r="J21" s="10">
        <v>1.893</v>
      </c>
      <c r="K21" s="9" t="str">
        <f t="shared" si="0"/>
        <v>Yes</v>
      </c>
    </row>
    <row r="22" spans="1:11" x14ac:dyDescent="0.25">
      <c r="A22" s="90" t="s">
        <v>826</v>
      </c>
      <c r="B22" s="33" t="s">
        <v>230</v>
      </c>
      <c r="C22" s="8">
        <v>8.8625123640000005</v>
      </c>
      <c r="D22" s="9" t="str">
        <f>IF($B22="N/A","N/A",IF(C22&gt;30,"No",IF(C22&lt;5,"No","Yes")))</f>
        <v>Yes</v>
      </c>
      <c r="E22" s="8">
        <v>8.0188196787999999</v>
      </c>
      <c r="F22" s="9" t="str">
        <f>IF($B22="N/A","N/A",IF(E22&gt;30,"No",IF(E22&lt;5,"No","Yes")))</f>
        <v>Yes</v>
      </c>
      <c r="G22" s="8">
        <v>7.6907770371000002</v>
      </c>
      <c r="H22" s="9" t="str">
        <f>IF($B22="N/A","N/A",IF(G22&gt;30,"No",IF(G22&lt;5,"No","Yes")))</f>
        <v>Yes</v>
      </c>
      <c r="I22" s="10">
        <v>-9.52</v>
      </c>
      <c r="J22" s="10">
        <v>-4.09</v>
      </c>
      <c r="K22" s="9" t="str">
        <f t="shared" si="0"/>
        <v>Yes</v>
      </c>
    </row>
    <row r="23" spans="1:11" x14ac:dyDescent="0.25">
      <c r="A23" s="90" t="s">
        <v>827</v>
      </c>
      <c r="B23" s="33" t="s">
        <v>231</v>
      </c>
      <c r="C23" s="8">
        <v>35.776458951999999</v>
      </c>
      <c r="D23" s="9" t="str">
        <f>IF($B23="N/A","N/A",IF(C23&gt;75,"No",IF(C23&lt;15,"No","Yes")))</f>
        <v>Yes</v>
      </c>
      <c r="E23" s="8">
        <v>35.092564181</v>
      </c>
      <c r="F23" s="9" t="str">
        <f>IF($B23="N/A","N/A",IF(E23&gt;75,"No",IF(E23&lt;15,"No","Yes")))</f>
        <v>Yes</v>
      </c>
      <c r="G23" s="8">
        <v>34.255297980000002</v>
      </c>
      <c r="H23" s="9" t="str">
        <f>IF($B23="N/A","N/A",IF(G23&gt;75,"No",IF(G23&lt;15,"No","Yes")))</f>
        <v>Yes</v>
      </c>
      <c r="I23" s="10">
        <v>-1.91</v>
      </c>
      <c r="J23" s="10">
        <v>-2.39</v>
      </c>
      <c r="K23" s="9" t="str">
        <f t="shared" si="0"/>
        <v>Yes</v>
      </c>
    </row>
    <row r="24" spans="1:11" x14ac:dyDescent="0.25">
      <c r="A24" s="90" t="s">
        <v>828</v>
      </c>
      <c r="B24" s="33" t="s">
        <v>232</v>
      </c>
      <c r="C24" s="8">
        <v>55.361028683999997</v>
      </c>
      <c r="D24" s="9" t="str">
        <f>IF($B24="N/A","N/A",IF(C24&gt;70,"No",IF(C24&lt;25,"No","Yes")))</f>
        <v>Yes</v>
      </c>
      <c r="E24" s="8">
        <v>56.888616140000003</v>
      </c>
      <c r="F24" s="9" t="str">
        <f>IF($B24="N/A","N/A",IF(E24&gt;70,"No",IF(E24&lt;25,"No","Yes")))</f>
        <v>Yes</v>
      </c>
      <c r="G24" s="8">
        <v>58.053924983000002</v>
      </c>
      <c r="H24" s="9" t="str">
        <f>IF($B24="N/A","N/A",IF(G24&gt;70,"No",IF(G24&lt;25,"No","Yes")))</f>
        <v>Yes</v>
      </c>
      <c r="I24" s="10">
        <v>2.7589999999999999</v>
      </c>
      <c r="J24" s="10">
        <v>2.048</v>
      </c>
      <c r="K24" s="9" t="str">
        <f t="shared" si="0"/>
        <v>Yes</v>
      </c>
    </row>
    <row r="25" spans="1:11" x14ac:dyDescent="0.25">
      <c r="A25" s="90" t="s">
        <v>322</v>
      </c>
      <c r="B25" s="33" t="s">
        <v>233</v>
      </c>
      <c r="C25" s="8">
        <v>45.440158259</v>
      </c>
      <c r="D25" s="9" t="str">
        <f>IF($B25="N/A","N/A",IF(C25&gt;70,"No",IF(C25&lt;35,"No","Yes")))</f>
        <v>Yes</v>
      </c>
      <c r="E25" s="8">
        <v>47.529917153</v>
      </c>
      <c r="F25" s="9" t="str">
        <f>IF($B25="N/A","N/A",IF(E25&gt;70,"No",IF(E25&lt;35,"No","Yes")))</f>
        <v>Yes</v>
      </c>
      <c r="G25" s="8">
        <v>47.358471794000003</v>
      </c>
      <c r="H25" s="9" t="str">
        <f>IF($B25="N/A","N/A",IF(G25&gt;70,"No",IF(G25&lt;35,"No","Yes")))</f>
        <v>Yes</v>
      </c>
      <c r="I25" s="10">
        <v>4.5990000000000002</v>
      </c>
      <c r="J25" s="10">
        <v>-0.36099999999999999</v>
      </c>
      <c r="K25" s="9" t="str">
        <f t="shared" si="0"/>
        <v>Yes</v>
      </c>
    </row>
    <row r="26" spans="1:11" x14ac:dyDescent="0.25">
      <c r="A26" s="90" t="s">
        <v>829</v>
      </c>
      <c r="B26" s="33" t="s">
        <v>224</v>
      </c>
      <c r="C26" s="8">
        <v>2.4634305616000001</v>
      </c>
      <c r="D26" s="9" t="str">
        <f>IF($B26="N/A","N/A",IF(C26&gt;1,"Yes","No"))</f>
        <v>Yes</v>
      </c>
      <c r="E26" s="8">
        <v>2.4523348397000002</v>
      </c>
      <c r="F26" s="9" t="str">
        <f>IF($B26="N/A","N/A",IF(E26&gt;1,"Yes","No"))</f>
        <v>Yes</v>
      </c>
      <c r="G26" s="8">
        <v>2.462394958</v>
      </c>
      <c r="H26" s="9" t="str">
        <f>IF($B26="N/A","N/A",IF(G26&gt;1,"Yes","No"))</f>
        <v>Yes</v>
      </c>
      <c r="I26" s="10">
        <v>-0.45</v>
      </c>
      <c r="J26" s="10">
        <v>0.41020000000000001</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95.646495428999998</v>
      </c>
      <c r="D28" s="9" t="str">
        <f>IF($B28="N/A","N/A",IF(C28&gt;15,"No",IF(C28&lt;-15,"No","Yes")))</f>
        <v>N/A</v>
      </c>
      <c r="E28" s="8">
        <v>95.760705831999999</v>
      </c>
      <c r="F28" s="9" t="str">
        <f>IF($B28="N/A","N/A",IF(E28&gt;15,"No",IF(E28&lt;-15,"No","Yes")))</f>
        <v>N/A</v>
      </c>
      <c r="G28" s="8">
        <v>95.483193276999998</v>
      </c>
      <c r="H28" s="9" t="str">
        <f>IF($B28="N/A","N/A",IF(G28&gt;15,"No",IF(G28&lt;-15,"No","Yes")))</f>
        <v>N/A</v>
      </c>
      <c r="I28" s="10">
        <v>0.11940000000000001</v>
      </c>
      <c r="J28" s="10">
        <v>-0.28999999999999998</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8.9020771499999998E-2</v>
      </c>
      <c r="D31" s="9" t="str">
        <f>IF($B31="N/A","N/A",IF(C31&gt;=90,"Yes","No"))</f>
        <v>No</v>
      </c>
      <c r="E31" s="8">
        <v>1.02280863E-2</v>
      </c>
      <c r="F31" s="9" t="str">
        <f>IF($B31="N/A","N/A",IF(E31&gt;=90,"Yes","No"))</f>
        <v>No</v>
      </c>
      <c r="G31" s="8">
        <v>2.98477763E-2</v>
      </c>
      <c r="H31" s="9" t="str">
        <f>IF($B31="N/A","N/A",IF(G31&gt;=90,"Yes","No"))</f>
        <v>No</v>
      </c>
      <c r="I31" s="10">
        <v>-88.5</v>
      </c>
      <c r="J31" s="10">
        <v>191.8</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6888</v>
      </c>
      <c r="F6" s="9" t="str">
        <f>IF($B6="N/A","N/A",IF(E6&lt;0,"No","Yes"))</f>
        <v>N/A</v>
      </c>
      <c r="G6" s="34">
        <v>7534</v>
      </c>
      <c r="H6" s="9" t="str">
        <f>IF($B6="N/A","N/A",IF(G6&lt;0,"No","Yes"))</f>
        <v>N/A</v>
      </c>
      <c r="I6" s="10" t="s">
        <v>217</v>
      </c>
      <c r="J6" s="10">
        <v>9.3789999999999996</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1.4082462253000001</v>
      </c>
      <c r="F7" s="9" t="str">
        <f t="shared" ref="F7:F17" si="2">IF($B7="N/A","N/A",IF(E7&lt;0,"No","Yes"))</f>
        <v>N/A</v>
      </c>
      <c r="G7" s="9">
        <v>1.7653305017000001</v>
      </c>
      <c r="H7" s="9" t="str">
        <f t="shared" ref="H7:H17" si="3">IF($B7="N/A","N/A",IF(G7&lt;0,"No","Yes"))</f>
        <v>N/A</v>
      </c>
      <c r="I7" s="10" t="s">
        <v>217</v>
      </c>
      <c r="J7" s="10">
        <v>25.36</v>
      </c>
      <c r="K7" s="9" t="str">
        <f t="shared" si="0"/>
        <v>Yes</v>
      </c>
    </row>
    <row r="8" spans="1:11" x14ac:dyDescent="0.25">
      <c r="A8" s="90" t="s">
        <v>439</v>
      </c>
      <c r="B8" s="85" t="s">
        <v>217</v>
      </c>
      <c r="C8" s="9" t="s">
        <v>217</v>
      </c>
      <c r="D8" s="9" t="str">
        <f t="shared" si="1"/>
        <v>N/A</v>
      </c>
      <c r="E8" s="9">
        <v>16.042392567</v>
      </c>
      <c r="F8" s="9" t="str">
        <f t="shared" si="2"/>
        <v>N/A</v>
      </c>
      <c r="G8" s="9">
        <v>22.989116007</v>
      </c>
      <c r="H8" s="9" t="str">
        <f t="shared" si="3"/>
        <v>N/A</v>
      </c>
      <c r="I8" s="10" t="s">
        <v>217</v>
      </c>
      <c r="J8" s="10">
        <v>43.3</v>
      </c>
      <c r="K8" s="9" t="str">
        <f t="shared" si="0"/>
        <v>No</v>
      </c>
    </row>
    <row r="9" spans="1:11" x14ac:dyDescent="0.25">
      <c r="A9" s="90" t="s">
        <v>440</v>
      </c>
      <c r="B9" s="85" t="s">
        <v>217</v>
      </c>
      <c r="C9" s="9" t="s">
        <v>217</v>
      </c>
      <c r="D9" s="9" t="str">
        <f t="shared" si="1"/>
        <v>N/A</v>
      </c>
      <c r="E9" s="9">
        <v>53.876306620000001</v>
      </c>
      <c r="F9" s="9" t="str">
        <f t="shared" si="2"/>
        <v>N/A</v>
      </c>
      <c r="G9" s="9">
        <v>30.647730288999998</v>
      </c>
      <c r="H9" s="9" t="str">
        <f t="shared" si="3"/>
        <v>N/A</v>
      </c>
      <c r="I9" s="10" t="s">
        <v>217</v>
      </c>
      <c r="J9" s="10">
        <v>-43.1</v>
      </c>
      <c r="K9" s="9" t="str">
        <f t="shared" si="0"/>
        <v>No</v>
      </c>
    </row>
    <row r="10" spans="1:11" x14ac:dyDescent="0.25">
      <c r="A10" s="90" t="s">
        <v>441</v>
      </c>
      <c r="B10" s="85" t="s">
        <v>217</v>
      </c>
      <c r="C10" s="9" t="s">
        <v>217</v>
      </c>
      <c r="D10" s="9" t="str">
        <f t="shared" si="1"/>
        <v>N/A</v>
      </c>
      <c r="E10" s="9">
        <v>28.658536585</v>
      </c>
      <c r="F10" s="9" t="str">
        <f t="shared" si="2"/>
        <v>N/A</v>
      </c>
      <c r="G10" s="9">
        <v>44.597823200999997</v>
      </c>
      <c r="H10" s="9" t="str">
        <f t="shared" si="3"/>
        <v>N/A</v>
      </c>
      <c r="I10" s="10" t="s">
        <v>217</v>
      </c>
      <c r="J10" s="10">
        <v>55.62</v>
      </c>
      <c r="K10" s="9" t="str">
        <f t="shared" si="0"/>
        <v>No</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99.085365854000003</v>
      </c>
      <c r="F12" s="9" t="str">
        <f t="shared" si="2"/>
        <v>N/A</v>
      </c>
      <c r="G12" s="9">
        <v>86.169365542999998</v>
      </c>
      <c r="H12" s="9" t="str">
        <f t="shared" si="3"/>
        <v>N/A</v>
      </c>
      <c r="I12" s="10" t="s">
        <v>217</v>
      </c>
      <c r="J12" s="10">
        <v>-13</v>
      </c>
      <c r="K12" s="9" t="str">
        <f t="shared" si="0"/>
        <v>Yes</v>
      </c>
    </row>
    <row r="13" spans="1:11" x14ac:dyDescent="0.25">
      <c r="A13" s="24" t="s">
        <v>821</v>
      </c>
      <c r="B13" s="85" t="s">
        <v>217</v>
      </c>
      <c r="C13" s="9" t="s">
        <v>217</v>
      </c>
      <c r="D13" s="9" t="str">
        <f t="shared" si="1"/>
        <v>N/A</v>
      </c>
      <c r="E13" s="9">
        <v>1.1053479852999999</v>
      </c>
      <c r="F13" s="9" t="str">
        <f t="shared" si="2"/>
        <v>N/A</v>
      </c>
      <c r="G13" s="9">
        <v>1.117991374</v>
      </c>
      <c r="H13" s="9" t="str">
        <f t="shared" si="3"/>
        <v>N/A</v>
      </c>
      <c r="I13" s="10" t="s">
        <v>217</v>
      </c>
      <c r="J13" s="10">
        <v>1.1439999999999999</v>
      </c>
      <c r="K13" s="9" t="str">
        <f t="shared" si="0"/>
        <v>Yes</v>
      </c>
    </row>
    <row r="14" spans="1:11" x14ac:dyDescent="0.25">
      <c r="A14" s="24" t="s">
        <v>315</v>
      </c>
      <c r="B14" s="85" t="s">
        <v>217</v>
      </c>
      <c r="C14" s="9" t="s">
        <v>217</v>
      </c>
      <c r="D14" s="9" t="str">
        <f t="shared" si="1"/>
        <v>N/A</v>
      </c>
      <c r="E14" s="9">
        <v>99.230545876999997</v>
      </c>
      <c r="F14" s="9" t="str">
        <f t="shared" si="2"/>
        <v>N/A</v>
      </c>
      <c r="G14" s="9">
        <v>99.256702946999994</v>
      </c>
      <c r="H14" s="9" t="str">
        <f t="shared" si="3"/>
        <v>N/A</v>
      </c>
      <c r="I14" s="10" t="s">
        <v>217</v>
      </c>
      <c r="J14" s="10">
        <v>2.64E-2</v>
      </c>
      <c r="K14" s="9" t="str">
        <f t="shared" si="0"/>
        <v>Yes</v>
      </c>
    </row>
    <row r="15" spans="1:11" x14ac:dyDescent="0.25">
      <c r="A15" s="24" t="s">
        <v>822</v>
      </c>
      <c r="B15" s="85" t="s">
        <v>217</v>
      </c>
      <c r="C15" s="9" t="s">
        <v>217</v>
      </c>
      <c r="D15" s="9" t="str">
        <f t="shared" si="1"/>
        <v>N/A</v>
      </c>
      <c r="E15" s="9">
        <v>8.113240673</v>
      </c>
      <c r="F15" s="9" t="str">
        <f t="shared" si="2"/>
        <v>N/A</v>
      </c>
      <c r="G15" s="9">
        <v>8.4391548541999999</v>
      </c>
      <c r="H15" s="9" t="str">
        <f t="shared" si="3"/>
        <v>N/A</v>
      </c>
      <c r="I15" s="10" t="s">
        <v>217</v>
      </c>
      <c r="J15" s="10">
        <v>4.0170000000000003</v>
      </c>
      <c r="K15" s="9" t="str">
        <f t="shared" si="0"/>
        <v>Yes</v>
      </c>
    </row>
    <row r="16" spans="1:11" x14ac:dyDescent="0.25">
      <c r="A16" s="24" t="s">
        <v>831</v>
      </c>
      <c r="B16" s="85" t="s">
        <v>217</v>
      </c>
      <c r="C16" s="9" t="s">
        <v>217</v>
      </c>
      <c r="D16" s="9" t="str">
        <f t="shared" si="1"/>
        <v>N/A</v>
      </c>
      <c r="E16" s="9">
        <v>3.3363821138</v>
      </c>
      <c r="F16" s="9" t="str">
        <f t="shared" si="2"/>
        <v>N/A</v>
      </c>
      <c r="G16" s="9">
        <v>3.2314802410999999</v>
      </c>
      <c r="H16" s="9" t="str">
        <f t="shared" si="3"/>
        <v>N/A</v>
      </c>
      <c r="I16" s="10" t="s">
        <v>217</v>
      </c>
      <c r="J16" s="10">
        <v>-3.14</v>
      </c>
      <c r="K16" s="9" t="str">
        <f t="shared" si="0"/>
        <v>Yes</v>
      </c>
    </row>
    <row r="17" spans="1:11" x14ac:dyDescent="0.25">
      <c r="A17" s="24" t="s">
        <v>824</v>
      </c>
      <c r="B17" s="85" t="s">
        <v>217</v>
      </c>
      <c r="C17" s="9" t="s">
        <v>217</v>
      </c>
      <c r="D17" s="9" t="str">
        <f t="shared" si="1"/>
        <v>N/A</v>
      </c>
      <c r="E17" s="9">
        <v>3.8719386249999999</v>
      </c>
      <c r="F17" s="9" t="str">
        <f t="shared" si="2"/>
        <v>N/A</v>
      </c>
      <c r="G17" s="9">
        <v>7.1728340021000001</v>
      </c>
      <c r="H17" s="9" t="str">
        <f t="shared" si="3"/>
        <v>N/A</v>
      </c>
      <c r="I17" s="10" t="s">
        <v>217</v>
      </c>
      <c r="J17" s="10">
        <v>85.25</v>
      </c>
      <c r="K17" s="9" t="str">
        <f t="shared" si="0"/>
        <v>No</v>
      </c>
    </row>
    <row r="18" spans="1:11" x14ac:dyDescent="0.25">
      <c r="A18" s="90" t="s">
        <v>316</v>
      </c>
      <c r="B18" s="33" t="s">
        <v>227</v>
      </c>
      <c r="C18" s="9" t="s">
        <v>217</v>
      </c>
      <c r="D18" s="9" t="str">
        <f>IF(OR($B18="N/A",$C18="N/A"),"N/A",IF(C18&gt;100,"No",IF(C18&lt;98,"No","Yes")))</f>
        <v>N/A</v>
      </c>
      <c r="E18" s="9">
        <v>99.361207898000004</v>
      </c>
      <c r="F18" s="9" t="str">
        <f>IF(OR($B18="N/A",$E18="N/A"),"N/A",IF(E18&gt;100,"No",IF(E18&lt;98,"No","Yes")))</f>
        <v>Yes</v>
      </c>
      <c r="G18" s="9">
        <v>98.433766922999993</v>
      </c>
      <c r="H18" s="9" t="str">
        <f>IF($B18="N/A","N/A",IF(G18&gt;100,"No",IF(G18&lt;98,"No","Yes")))</f>
        <v>Yes</v>
      </c>
      <c r="I18" s="10" t="s">
        <v>217</v>
      </c>
      <c r="J18" s="10">
        <v>-0.93300000000000005</v>
      </c>
      <c r="K18" s="9" t="str">
        <f t="shared" si="0"/>
        <v>Yes</v>
      </c>
    </row>
    <row r="19" spans="1:11" x14ac:dyDescent="0.25">
      <c r="A19" s="90" t="s">
        <v>31</v>
      </c>
      <c r="B19" s="33" t="s">
        <v>218</v>
      </c>
      <c r="C19" s="9" t="s">
        <v>217</v>
      </c>
      <c r="D19" s="9" t="str">
        <f>IF(OR($B19="N/A",$C19="N/A"),"N/A",IF(C19&gt;100,"No",IF(C19&lt;95,"No","Yes")))</f>
        <v>N/A</v>
      </c>
      <c r="E19" s="9">
        <v>99.099883856000005</v>
      </c>
      <c r="F19" s="9" t="str">
        <f>IF(OR($B19="N/A",$E19="N/A"),"N/A",IF(E19&gt;100,"No",IF(E19&lt;98,"No","Yes")))</f>
        <v>Yes</v>
      </c>
      <c r="G19" s="9">
        <v>98.075391558000007</v>
      </c>
      <c r="H19" s="9" t="str">
        <f>IF($B19="N/A","N/A",IF(G19&gt;100,"No",IF(G19&lt;95,"No","Yes")))</f>
        <v>Yes</v>
      </c>
      <c r="I19" s="10" t="s">
        <v>217</v>
      </c>
      <c r="J19" s="10">
        <v>-1.03</v>
      </c>
      <c r="K19" s="9" t="str">
        <f t="shared" si="0"/>
        <v>Yes</v>
      </c>
    </row>
    <row r="20" spans="1:11" x14ac:dyDescent="0.25">
      <c r="A20" s="24" t="s">
        <v>317</v>
      </c>
      <c r="B20" s="85" t="s">
        <v>217</v>
      </c>
      <c r="C20" s="9" t="s">
        <v>217</v>
      </c>
      <c r="D20" s="9" t="str">
        <f t="shared" ref="D20:D35" si="4">IF(OR($B20="N/A",$C20="N/A"),"N/A",IF(C20&lt;0,"No","Yes"))</f>
        <v>N/A</v>
      </c>
      <c r="E20" s="9">
        <v>97.227061555999995</v>
      </c>
      <c r="F20" s="9" t="str">
        <f t="shared" ref="F20:F34" si="5">IF($B20="N/A","N/A",IF(E20&lt;0,"No","Yes"))</f>
        <v>N/A</v>
      </c>
      <c r="G20" s="9">
        <v>98.168303690000002</v>
      </c>
      <c r="H20" s="9" t="str">
        <f t="shared" ref="H20:H35" si="6">IF($B20="N/A","N/A",IF(G20&lt;0,"No","Yes"))</f>
        <v>N/A</v>
      </c>
      <c r="I20" s="10" t="s">
        <v>217</v>
      </c>
      <c r="J20" s="10">
        <v>0.96809999999999996</v>
      </c>
      <c r="K20" s="9" t="str">
        <f t="shared" si="0"/>
        <v>Yes</v>
      </c>
    </row>
    <row r="21" spans="1:11" x14ac:dyDescent="0.25">
      <c r="A21" s="24" t="s">
        <v>832</v>
      </c>
      <c r="B21" s="85" t="s">
        <v>217</v>
      </c>
      <c r="C21" s="9" t="s">
        <v>217</v>
      </c>
      <c r="D21" s="9" t="str">
        <f t="shared" si="4"/>
        <v>N/A</v>
      </c>
      <c r="E21" s="9">
        <v>2.7729384437000002</v>
      </c>
      <c r="F21" s="9" t="str">
        <f t="shared" si="5"/>
        <v>N/A</v>
      </c>
      <c r="G21" s="9">
        <v>1.8316963100999999</v>
      </c>
      <c r="H21" s="9" t="str">
        <f t="shared" si="6"/>
        <v>N/A</v>
      </c>
      <c r="I21" s="10" t="s">
        <v>217</v>
      </c>
      <c r="J21" s="10">
        <v>-33.9</v>
      </c>
      <c r="K21" s="9" t="str">
        <f t="shared" si="0"/>
        <v>No</v>
      </c>
    </row>
    <row r="22" spans="1:11" x14ac:dyDescent="0.25">
      <c r="A22" s="24" t="s">
        <v>318</v>
      </c>
      <c r="B22" s="85" t="s">
        <v>217</v>
      </c>
      <c r="C22" s="9" t="s">
        <v>217</v>
      </c>
      <c r="D22" s="9" t="str">
        <f t="shared" si="4"/>
        <v>N/A</v>
      </c>
      <c r="E22" s="9">
        <v>99.985481997999997</v>
      </c>
      <c r="F22" s="9" t="str">
        <f t="shared" si="5"/>
        <v>N/A</v>
      </c>
      <c r="G22" s="9">
        <v>99.920361029999995</v>
      </c>
      <c r="H22" s="9" t="str">
        <f t="shared" si="6"/>
        <v>N/A</v>
      </c>
      <c r="I22" s="10" t="s">
        <v>217</v>
      </c>
      <c r="J22" s="10">
        <v>-6.5000000000000002E-2</v>
      </c>
      <c r="K22" s="9" t="str">
        <f t="shared" si="0"/>
        <v>Yes</v>
      </c>
    </row>
    <row r="23" spans="1:11" x14ac:dyDescent="0.25">
      <c r="A23" s="24" t="s">
        <v>825</v>
      </c>
      <c r="B23" s="85" t="s">
        <v>217</v>
      </c>
      <c r="C23" s="9" t="s">
        <v>217</v>
      </c>
      <c r="D23" s="9" t="str">
        <f t="shared" si="4"/>
        <v>N/A</v>
      </c>
      <c r="E23" s="9">
        <v>4.7016117321999999</v>
      </c>
      <c r="F23" s="9" t="str">
        <f t="shared" si="5"/>
        <v>N/A</v>
      </c>
      <c r="G23" s="9">
        <v>5.0265674813999999</v>
      </c>
      <c r="H23" s="9" t="str">
        <f t="shared" si="6"/>
        <v>N/A</v>
      </c>
      <c r="I23" s="10" t="s">
        <v>217</v>
      </c>
      <c r="J23" s="10">
        <v>6.9119999999999999</v>
      </c>
      <c r="K23" s="9" t="str">
        <f t="shared" si="0"/>
        <v>Yes</v>
      </c>
    </row>
    <row r="24" spans="1:11" x14ac:dyDescent="0.25">
      <c r="A24" s="24" t="s">
        <v>319</v>
      </c>
      <c r="B24" s="85" t="s">
        <v>217</v>
      </c>
      <c r="C24" s="9" t="s">
        <v>217</v>
      </c>
      <c r="D24" s="9" t="str">
        <f t="shared" si="4"/>
        <v>N/A</v>
      </c>
      <c r="E24" s="9">
        <v>4.3269928851000001</v>
      </c>
      <c r="F24" s="9" t="str">
        <f t="shared" si="5"/>
        <v>N/A</v>
      </c>
      <c r="G24" s="9">
        <v>5.1009564293</v>
      </c>
      <c r="H24" s="9" t="str">
        <f t="shared" si="6"/>
        <v>N/A</v>
      </c>
      <c r="I24" s="10" t="s">
        <v>217</v>
      </c>
      <c r="J24" s="10">
        <v>17.89</v>
      </c>
      <c r="K24" s="9" t="str">
        <f t="shared" si="0"/>
        <v>Yes</v>
      </c>
    </row>
    <row r="25" spans="1:11" x14ac:dyDescent="0.25">
      <c r="A25" s="24" t="s">
        <v>320</v>
      </c>
      <c r="B25" s="85" t="s">
        <v>217</v>
      </c>
      <c r="C25" s="9" t="s">
        <v>217</v>
      </c>
      <c r="D25" s="9" t="str">
        <f t="shared" si="4"/>
        <v>N/A</v>
      </c>
      <c r="E25" s="9">
        <v>12.400174241</v>
      </c>
      <c r="F25" s="9" t="str">
        <f t="shared" si="5"/>
        <v>N/A</v>
      </c>
      <c r="G25" s="9">
        <v>23.352816152999999</v>
      </c>
      <c r="H25" s="9" t="str">
        <f t="shared" si="6"/>
        <v>N/A</v>
      </c>
      <c r="I25" s="10" t="s">
        <v>217</v>
      </c>
      <c r="J25" s="10">
        <v>88.33</v>
      </c>
      <c r="K25" s="9" t="str">
        <f t="shared" si="0"/>
        <v>No</v>
      </c>
    </row>
    <row r="26" spans="1:11" x14ac:dyDescent="0.25">
      <c r="A26" s="24" t="s">
        <v>321</v>
      </c>
      <c r="B26" s="85" t="s">
        <v>217</v>
      </c>
      <c r="C26" s="9" t="s">
        <v>217</v>
      </c>
      <c r="D26" s="9" t="str">
        <f t="shared" si="4"/>
        <v>N/A</v>
      </c>
      <c r="E26" s="9">
        <v>83.258312763000006</v>
      </c>
      <c r="F26" s="9" t="str">
        <f t="shared" si="5"/>
        <v>N/A</v>
      </c>
      <c r="G26" s="9">
        <v>71.546227418000001</v>
      </c>
      <c r="H26" s="9" t="str">
        <f t="shared" si="6"/>
        <v>N/A</v>
      </c>
      <c r="I26" s="10" t="s">
        <v>217</v>
      </c>
      <c r="J26" s="10">
        <v>-14.1</v>
      </c>
      <c r="K26" s="9" t="str">
        <f t="shared" si="0"/>
        <v>Yes</v>
      </c>
    </row>
    <row r="27" spans="1:11" x14ac:dyDescent="0.25">
      <c r="A27" s="24" t="s">
        <v>322</v>
      </c>
      <c r="B27" s="85" t="s">
        <v>217</v>
      </c>
      <c r="C27" s="9" t="s">
        <v>217</v>
      </c>
      <c r="D27" s="9" t="str">
        <f t="shared" si="4"/>
        <v>N/A</v>
      </c>
      <c r="E27" s="9">
        <v>67.784552845999997</v>
      </c>
      <c r="F27" s="9" t="str">
        <f t="shared" si="5"/>
        <v>N/A</v>
      </c>
      <c r="G27" s="9">
        <v>40.788425803000003</v>
      </c>
      <c r="H27" s="9" t="str">
        <f t="shared" si="6"/>
        <v>N/A</v>
      </c>
      <c r="I27" s="10" t="s">
        <v>217</v>
      </c>
      <c r="J27" s="10">
        <v>-39.799999999999997</v>
      </c>
      <c r="K27" s="9" t="str">
        <f t="shared" si="0"/>
        <v>No</v>
      </c>
    </row>
    <row r="28" spans="1:11" x14ac:dyDescent="0.25">
      <c r="A28" s="24" t="s">
        <v>829</v>
      </c>
      <c r="B28" s="85" t="s">
        <v>217</v>
      </c>
      <c r="C28" s="9" t="s">
        <v>217</v>
      </c>
      <c r="D28" s="9" t="str">
        <f t="shared" si="4"/>
        <v>N/A</v>
      </c>
      <c r="E28" s="9">
        <v>1.8470764618</v>
      </c>
      <c r="F28" s="9" t="str">
        <f t="shared" si="5"/>
        <v>N/A</v>
      </c>
      <c r="G28" s="9">
        <v>2.0234298731</v>
      </c>
      <c r="H28" s="9" t="str">
        <f t="shared" si="6"/>
        <v>N/A</v>
      </c>
      <c r="I28" s="10" t="s">
        <v>217</v>
      </c>
      <c r="J28" s="10">
        <v>9.548</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99.464553437999996</v>
      </c>
      <c r="F30" s="9" t="str">
        <f t="shared" si="5"/>
        <v>N/A</v>
      </c>
      <c r="G30" s="9">
        <v>67.718841522999995</v>
      </c>
      <c r="H30" s="9" t="str">
        <f t="shared" si="6"/>
        <v>N/A</v>
      </c>
      <c r="I30" s="10" t="s">
        <v>217</v>
      </c>
      <c r="J30" s="10">
        <v>-31.9</v>
      </c>
      <c r="K30" s="9" t="str">
        <f t="shared" si="0"/>
        <v>No</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11.004645761000001</v>
      </c>
      <c r="F34" s="9" t="str">
        <f t="shared" si="5"/>
        <v>N/A</v>
      </c>
      <c r="G34" s="9">
        <v>34.337669233</v>
      </c>
      <c r="H34" s="9" t="str">
        <f t="shared" si="6"/>
        <v>N/A</v>
      </c>
      <c r="I34" s="10" t="s">
        <v>217</v>
      </c>
      <c r="J34" s="10">
        <v>212</v>
      </c>
      <c r="K34" s="9" t="str">
        <f t="shared" si="0"/>
        <v>No</v>
      </c>
    </row>
    <row r="35" spans="1:11" ht="25" x14ac:dyDescent="0.25">
      <c r="A35" s="24" t="s">
        <v>369</v>
      </c>
      <c r="B35" s="85" t="s">
        <v>217</v>
      </c>
      <c r="C35" s="9" t="s">
        <v>217</v>
      </c>
      <c r="D35" s="9" t="str">
        <f t="shared" si="4"/>
        <v>N/A</v>
      </c>
      <c r="E35" s="9">
        <v>30.574912892</v>
      </c>
      <c r="F35" s="9" t="str">
        <f>IF($B35="N/A","N/A",IF(E35&lt;0,"No","Yes"))</f>
        <v>N/A</v>
      </c>
      <c r="G35" s="9">
        <v>4.2739580567999997</v>
      </c>
      <c r="H35" s="9" t="str">
        <f t="shared" si="6"/>
        <v>N/A</v>
      </c>
      <c r="I35" s="10" t="s">
        <v>217</v>
      </c>
      <c r="J35" s="10">
        <v>-86</v>
      </c>
      <c r="K35" s="9" t="str">
        <f t="shared" si="0"/>
        <v>No</v>
      </c>
    </row>
    <row r="36" spans="1:11" x14ac:dyDescent="0.25">
      <c r="A36" s="27" t="s">
        <v>373</v>
      </c>
      <c r="B36" s="1" t="s">
        <v>217</v>
      </c>
      <c r="C36" s="8" t="s">
        <v>217</v>
      </c>
      <c r="D36" s="9" t="str">
        <f t="shared" ref="D36:D39" si="7">IF($B36="N/A","N/A",IF(C36&lt;0,"No","Yes"))</f>
        <v>N/A</v>
      </c>
      <c r="E36" s="8">
        <v>81.634727061999996</v>
      </c>
      <c r="F36" s="9" t="str">
        <f t="shared" ref="F36:F39" si="8">IF($B36="N/A","N/A",IF(E36&lt;0,"No","Yes"))</f>
        <v>N/A</v>
      </c>
      <c r="G36" s="8">
        <v>60.538890363999997</v>
      </c>
      <c r="H36" s="9" t="str">
        <f t="shared" ref="H36:H39" si="9">IF($B36="N/A","N/A",IF(G36&lt;0,"No","Yes"))</f>
        <v>N/A</v>
      </c>
      <c r="I36" s="10" t="s">
        <v>217</v>
      </c>
      <c r="J36" s="10">
        <v>-25.8</v>
      </c>
      <c r="K36" s="9" t="str">
        <f>IF(J36="Div by 0", "N/A", IF(J36="N/A","N/A", IF(J36&gt;30, "No", IF(J36&lt;-30, "No", "Yes"))))</f>
        <v>Yes</v>
      </c>
    </row>
    <row r="37" spans="1:11" x14ac:dyDescent="0.25">
      <c r="A37" s="27" t="s">
        <v>374</v>
      </c>
      <c r="B37" s="1" t="s">
        <v>217</v>
      </c>
      <c r="C37" s="8" t="s">
        <v>217</v>
      </c>
      <c r="D37" s="9" t="str">
        <f t="shared" si="7"/>
        <v>N/A</v>
      </c>
      <c r="E37" s="8">
        <v>16.448896632</v>
      </c>
      <c r="F37" s="9" t="str">
        <f t="shared" si="8"/>
        <v>N/A</v>
      </c>
      <c r="G37" s="8">
        <v>7.6187947968999996</v>
      </c>
      <c r="H37" s="9" t="str">
        <f t="shared" si="9"/>
        <v>N/A</v>
      </c>
      <c r="I37" s="10" t="s">
        <v>217</v>
      </c>
      <c r="J37" s="10">
        <v>-53.7</v>
      </c>
      <c r="K37" s="9" t="str">
        <f>IF(J37="Div by 0", "N/A", IF(J37="N/A","N/A", IF(J37&gt;30, "No", IF(J37&lt;-30, "No", "Yes"))))</f>
        <v>No</v>
      </c>
    </row>
    <row r="38" spans="1:11" x14ac:dyDescent="0.25">
      <c r="A38" s="27" t="s">
        <v>375</v>
      </c>
      <c r="B38" s="1" t="s">
        <v>217</v>
      </c>
      <c r="C38" s="8" t="s">
        <v>217</v>
      </c>
      <c r="D38" s="9" t="str">
        <f t="shared" si="7"/>
        <v>N/A</v>
      </c>
      <c r="E38" s="8">
        <v>0.69686411150000005</v>
      </c>
      <c r="F38" s="9" t="str">
        <f t="shared" si="8"/>
        <v>N/A</v>
      </c>
      <c r="G38" s="8">
        <v>30.979559331000001</v>
      </c>
      <c r="H38" s="9" t="str">
        <f t="shared" si="9"/>
        <v>N/A</v>
      </c>
      <c r="I38" s="10" t="s">
        <v>217</v>
      </c>
      <c r="J38" s="10">
        <v>4346</v>
      </c>
      <c r="K38" s="9" t="str">
        <f>IF(J38="Div by 0", "N/A", IF(J38="N/A","N/A", IF(J38&gt;30, "No", IF(J38&lt;-30, "No", "Yes"))))</f>
        <v>No</v>
      </c>
    </row>
    <row r="39" spans="1:11" x14ac:dyDescent="0.25">
      <c r="A39" s="27" t="s">
        <v>376</v>
      </c>
      <c r="B39" s="1" t="s">
        <v>217</v>
      </c>
      <c r="C39" s="8" t="s">
        <v>217</v>
      </c>
      <c r="D39" s="9" t="str">
        <f t="shared" si="7"/>
        <v>N/A</v>
      </c>
      <c r="E39" s="8">
        <v>0.43554006969999998</v>
      </c>
      <c r="F39" s="9" t="str">
        <f t="shared" si="8"/>
        <v>N/A</v>
      </c>
      <c r="G39" s="8">
        <v>0.29200955670000001</v>
      </c>
      <c r="H39" s="9" t="str">
        <f t="shared" si="9"/>
        <v>N/A</v>
      </c>
      <c r="I39" s="10" t="s">
        <v>217</v>
      </c>
      <c r="J39" s="10">
        <v>-33</v>
      </c>
      <c r="K39" s="9" t="str">
        <f>IF(J39="Div by 0", "N/A", IF(J39="N/A","N/A", IF(J39&gt;30, "No", IF(J39&lt;-30, "No", "Yes"))))</f>
        <v>No</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132039</v>
      </c>
      <c r="D7" s="30" t="str">
        <f>IF($B7="N/A","N/A",IF(C7&gt;15,"No",IF(C7&lt;-15,"No","Yes")))</f>
        <v>N/A</v>
      </c>
      <c r="E7" s="29">
        <v>118903</v>
      </c>
      <c r="F7" s="30" t="str">
        <f>IF($B7="N/A","N/A",IF(E7&gt;15,"No",IF(E7&lt;-15,"No","Yes")))</f>
        <v>N/A</v>
      </c>
      <c r="G7" s="29">
        <v>107839</v>
      </c>
      <c r="H7" s="30" t="str">
        <f>IF($B7="N/A","N/A",IF(G7&gt;15,"No",IF(G7&lt;-15,"No","Yes")))</f>
        <v>N/A</v>
      </c>
      <c r="I7" s="31">
        <v>-9.9499999999999993</v>
      </c>
      <c r="J7" s="31">
        <v>-9.31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0</v>
      </c>
      <c r="F11" s="9" t="str">
        <f>IF(OR($B11="N/A",$E11="N/A"),"N/A",IF(E11&gt;100,"No",IF(E11&lt;95,"No","Yes")))</f>
        <v>No</v>
      </c>
      <c r="G11" s="8">
        <v>0</v>
      </c>
      <c r="H11" s="9" t="str">
        <f>IF($B11="N/A","N/A",IF(G11&gt;100,"No",IF(G11&lt;95,"No","Yes")))</f>
        <v>No</v>
      </c>
      <c r="I11" s="10" t="s">
        <v>217</v>
      </c>
      <c r="J11" s="10" t="s">
        <v>1742</v>
      </c>
      <c r="K11" s="9" t="str">
        <f t="shared" si="0"/>
        <v>N/A</v>
      </c>
    </row>
    <row r="12" spans="1:11" x14ac:dyDescent="0.25">
      <c r="A12" s="87" t="s">
        <v>352</v>
      </c>
      <c r="B12" s="33" t="s">
        <v>217</v>
      </c>
      <c r="C12" s="8" t="s">
        <v>217</v>
      </c>
      <c r="D12" s="9" t="str">
        <f t="shared" ref="D12:D13" si="1">IF(OR($B12="N/A",$C12="N/A"),"N/A",IF(C12&gt;100,"No",IF(C12&lt;95,"No","Yes")))</f>
        <v>N/A</v>
      </c>
      <c r="E12" s="8" t="s">
        <v>1742</v>
      </c>
      <c r="F12" s="9" t="str">
        <f t="shared" ref="F12:F13" si="2">IF(OR($B12="N/A",$E12="N/A"),"N/A",IF(E12&gt;100,"No",IF(E12&lt;95,"No","Yes")))</f>
        <v>N/A</v>
      </c>
      <c r="G12" s="8" t="s">
        <v>1742</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0</v>
      </c>
      <c r="F13" s="9" t="str">
        <f t="shared" si="2"/>
        <v>No</v>
      </c>
      <c r="G13" s="8">
        <v>0</v>
      </c>
      <c r="H13" s="9" t="str">
        <f t="shared" si="3"/>
        <v>No</v>
      </c>
      <c r="I13" s="10" t="s">
        <v>217</v>
      </c>
      <c r="J13" s="10" t="s">
        <v>1742</v>
      </c>
      <c r="K13" s="9" t="str">
        <f t="shared" si="0"/>
        <v>N/A</v>
      </c>
    </row>
    <row r="14" spans="1:11" x14ac:dyDescent="0.25">
      <c r="A14" s="87" t="s">
        <v>13</v>
      </c>
      <c r="B14" s="33" t="s">
        <v>217</v>
      </c>
      <c r="C14" s="34">
        <v>132039</v>
      </c>
      <c r="D14" s="9" t="str">
        <f>IF($B14="N/A","N/A",IF(C14&gt;15,"No",IF(C14&lt;-15,"No","Yes")))</f>
        <v>N/A</v>
      </c>
      <c r="E14" s="34">
        <v>118903</v>
      </c>
      <c r="F14" s="9" t="str">
        <f>IF($B14="N/A","N/A",IF(E14&gt;15,"No",IF(E14&lt;-15,"No","Yes")))</f>
        <v>N/A</v>
      </c>
      <c r="G14" s="34">
        <v>107839</v>
      </c>
      <c r="H14" s="9" t="str">
        <f>IF($B14="N/A","N/A",IF(G14&gt;15,"No",IF(G14&lt;-15,"No","Yes")))</f>
        <v>N/A</v>
      </c>
      <c r="I14" s="10">
        <v>-9.9499999999999993</v>
      </c>
      <c r="J14" s="10">
        <v>-9.31</v>
      </c>
      <c r="K14" s="9" t="str">
        <f t="shared" si="0"/>
        <v>Yes</v>
      </c>
    </row>
    <row r="15" spans="1:11" x14ac:dyDescent="0.25">
      <c r="A15" s="87" t="s">
        <v>442</v>
      </c>
      <c r="B15" s="33" t="s">
        <v>219</v>
      </c>
      <c r="C15" s="8">
        <v>3.2634297442000002</v>
      </c>
      <c r="D15" s="9" t="str">
        <f>IF($B15="N/A","N/A",IF(C15&gt;20,"No",IF(C15&lt;5,"No","Yes")))</f>
        <v>No</v>
      </c>
      <c r="E15" s="8">
        <v>3.6626493865</v>
      </c>
      <c r="F15" s="9" t="str">
        <f>IF($B15="N/A","N/A",IF(E15&gt;20,"No",IF(E15&lt;5,"No","Yes")))</f>
        <v>No</v>
      </c>
      <c r="G15" s="8">
        <v>2.3646361705999999</v>
      </c>
      <c r="H15" s="9" t="str">
        <f>IF($B15="N/A","N/A",IF(G15&gt;20,"No",IF(G15&lt;5,"No","Yes")))</f>
        <v>No</v>
      </c>
      <c r="I15" s="10">
        <v>12.23</v>
      </c>
      <c r="J15" s="10">
        <v>-35.4</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97.635363828999999</v>
      </c>
      <c r="H16" s="9" t="str">
        <f>IF($B16="N/A","N/A",IF(G16&gt;15,"No",IF(G16&lt;-15,"No","Yes")))</f>
        <v>N/A</v>
      </c>
      <c r="I16" s="10" t="s">
        <v>217</v>
      </c>
      <c r="J16" s="10" t="s">
        <v>217</v>
      </c>
      <c r="K16" s="9" t="str">
        <f t="shared" si="0"/>
        <v>N/A</v>
      </c>
    </row>
    <row r="17" spans="1:11" x14ac:dyDescent="0.25">
      <c r="A17" s="87" t="s">
        <v>444</v>
      </c>
      <c r="B17" s="33" t="s">
        <v>239</v>
      </c>
      <c r="C17" s="8">
        <v>21.335363037</v>
      </c>
      <c r="D17" s="9" t="str">
        <f>IF($B17="N/A","N/A",IF(C17&gt;1,"Yes","No"))</f>
        <v>Yes</v>
      </c>
      <c r="E17" s="8">
        <v>11.825605746000001</v>
      </c>
      <c r="F17" s="9" t="str">
        <f>IF($B17="N/A","N/A",IF(E17&gt;1,"Yes","No"))</f>
        <v>Yes</v>
      </c>
      <c r="G17" s="8">
        <v>9.2647372471999994</v>
      </c>
      <c r="H17" s="9" t="str">
        <f>IF($B17="N/A","N/A",IF(G17&gt;1,"Yes","No"))</f>
        <v>Yes</v>
      </c>
      <c r="I17" s="10">
        <v>-44.6</v>
      </c>
      <c r="J17" s="10">
        <v>-21.7</v>
      </c>
      <c r="K17" s="9" t="str">
        <f t="shared" si="0"/>
        <v>Yes</v>
      </c>
    </row>
    <row r="18" spans="1:11" x14ac:dyDescent="0.25">
      <c r="A18" s="87" t="s">
        <v>856</v>
      </c>
      <c r="B18" s="33" t="s">
        <v>217</v>
      </c>
      <c r="C18" s="88">
        <v>3258.7373539999999</v>
      </c>
      <c r="D18" s="9" t="str">
        <f>IF($B18="N/A","N/A",IF(C18&gt;15,"No",IF(C18&lt;-15,"No","Yes")))</f>
        <v>N/A</v>
      </c>
      <c r="E18" s="88">
        <v>4842.5671715999997</v>
      </c>
      <c r="F18" s="9" t="str">
        <f>IF($B18="N/A","N/A",IF(E18&gt;15,"No",IF(E18&lt;-15,"No","Yes")))</f>
        <v>N/A</v>
      </c>
      <c r="G18" s="88">
        <v>3792.6479832</v>
      </c>
      <c r="H18" s="9" t="str">
        <f>IF($B18="N/A","N/A",IF(G18&gt;15,"No",IF(G18&lt;-15,"No","Yes")))</f>
        <v>N/A</v>
      </c>
      <c r="I18" s="10">
        <v>48.6</v>
      </c>
      <c r="J18" s="10">
        <v>-21.7</v>
      </c>
      <c r="K18" s="9" t="str">
        <f t="shared" si="0"/>
        <v>Yes</v>
      </c>
    </row>
    <row r="19" spans="1:11" x14ac:dyDescent="0.25">
      <c r="A19" s="3" t="s">
        <v>131</v>
      </c>
      <c r="B19" s="33" t="s">
        <v>217</v>
      </c>
      <c r="C19" s="34">
        <v>51</v>
      </c>
      <c r="D19" s="33" t="s">
        <v>217</v>
      </c>
      <c r="E19" s="34">
        <v>28</v>
      </c>
      <c r="F19" s="33" t="s">
        <v>217</v>
      </c>
      <c r="G19" s="34">
        <v>223</v>
      </c>
      <c r="H19" s="9" t="str">
        <f>IF($B19="N/A","N/A",IF(G19&gt;15,"No",IF(G19&lt;-15,"No","Yes")))</f>
        <v>N/A</v>
      </c>
      <c r="I19" s="10">
        <v>-45.1</v>
      </c>
      <c r="J19" s="10">
        <v>696.4</v>
      </c>
      <c r="K19" s="9" t="str">
        <f t="shared" si="0"/>
        <v>No</v>
      </c>
    </row>
    <row r="20" spans="1:11" x14ac:dyDescent="0.25">
      <c r="A20" s="3" t="s">
        <v>350</v>
      </c>
      <c r="B20" s="28" t="s">
        <v>217</v>
      </c>
      <c r="C20" s="8" t="s">
        <v>217</v>
      </c>
      <c r="D20" s="33" t="s">
        <v>217</v>
      </c>
      <c r="E20" s="8" t="s">
        <v>217</v>
      </c>
      <c r="F20" s="33" t="s">
        <v>217</v>
      </c>
      <c r="G20" s="8">
        <v>0.2067897514</v>
      </c>
      <c r="H20" s="9" t="str">
        <f>IF($B20="N/A","N/A",IF(G20&gt;15,"No",IF(G20&lt;-15,"No","Yes")))</f>
        <v>N/A</v>
      </c>
      <c r="I20" s="10" t="s">
        <v>217</v>
      </c>
      <c r="J20" s="10" t="s">
        <v>217</v>
      </c>
      <c r="K20" s="9" t="str">
        <f t="shared" si="0"/>
        <v>N/A</v>
      </c>
    </row>
    <row r="21" spans="1:11" ht="25" x14ac:dyDescent="0.25">
      <c r="A21" s="3" t="s">
        <v>835</v>
      </c>
      <c r="B21" s="33" t="s">
        <v>217</v>
      </c>
      <c r="C21" s="88">
        <v>4221.1764706000004</v>
      </c>
      <c r="D21" s="9" t="str">
        <f>IF($B21="N/A","N/A",IF(C21&gt;60,"No",IF(C21&lt;15,"No","Yes")))</f>
        <v>N/A</v>
      </c>
      <c r="E21" s="88">
        <v>3288.5714286000002</v>
      </c>
      <c r="F21" s="9" t="str">
        <f>IF($B21="N/A","N/A",IF(E21&gt;60,"No",IF(E21&lt;15,"No","Yes")))</f>
        <v>N/A</v>
      </c>
      <c r="G21" s="88">
        <v>2116.5291480000001</v>
      </c>
      <c r="H21" s="9" t="str">
        <f>IF($B21="N/A","N/A",IF(G21&gt;60,"No",IF(G21&lt;15,"No","Yes")))</f>
        <v>N/A</v>
      </c>
      <c r="I21" s="10">
        <v>-22.1</v>
      </c>
      <c r="J21" s="10">
        <v>-35.6</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127730</v>
      </c>
      <c r="D6" s="9" t="str">
        <f>IF($B6="N/A","N/A",IF(C6&gt;15,"No",IF(C6&lt;-15,"No","Yes")))</f>
        <v>N/A</v>
      </c>
      <c r="E6" s="34">
        <v>114548</v>
      </c>
      <c r="F6" s="9" t="str">
        <f>IF($B6="N/A","N/A",IF(E6&gt;15,"No",IF(E6&lt;-15,"No","Yes")))</f>
        <v>N/A</v>
      </c>
      <c r="G6" s="34">
        <v>105289</v>
      </c>
      <c r="H6" s="9" t="str">
        <f>IF($B6="N/A","N/A",IF(G6&gt;15,"No",IF(G6&lt;-15,"No","Yes")))</f>
        <v>N/A</v>
      </c>
      <c r="I6" s="10">
        <v>-10.3</v>
      </c>
      <c r="J6" s="10">
        <v>-8.08</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121.08326941999999</v>
      </c>
      <c r="D9" s="9" t="str">
        <f>IF($B9="N/A","N/A",IF(C9&gt;100,"No",IF(C9&lt;50,"No","Yes")))</f>
        <v>No</v>
      </c>
      <c r="E9" s="35">
        <v>123.91314503</v>
      </c>
      <c r="F9" s="9" t="str">
        <f>IF($B9="N/A","N/A",IF(E9&gt;100,"No",IF(E9&lt;50,"No","Yes")))</f>
        <v>No</v>
      </c>
      <c r="G9" s="35">
        <v>122.28619809999999</v>
      </c>
      <c r="H9" s="9" t="str">
        <f>IF($B9="N/A","N/A",IF(G9&gt;100,"No",IF(G9&lt;50,"No","Yes")))</f>
        <v>No</v>
      </c>
      <c r="I9" s="10">
        <v>2.3370000000000002</v>
      </c>
      <c r="J9" s="10">
        <v>-1.31</v>
      </c>
      <c r="K9" s="9" t="str">
        <f t="shared" si="0"/>
        <v>Yes</v>
      </c>
    </row>
    <row r="10" spans="1:11" ht="25" x14ac:dyDescent="0.25">
      <c r="A10" s="69" t="s">
        <v>838</v>
      </c>
      <c r="B10" s="33" t="s">
        <v>217</v>
      </c>
      <c r="C10" s="35">
        <v>292.62723387</v>
      </c>
      <c r="D10" s="9" t="str">
        <f>IF($B10="N/A","N/A",IF(C10&gt;15,"No",IF(C10&lt;-15,"No","Yes")))</f>
        <v>N/A</v>
      </c>
      <c r="E10" s="35">
        <v>366.99324969999998</v>
      </c>
      <c r="F10" s="9" t="str">
        <f>IF($B10="N/A","N/A",IF(E10&gt;15,"No",IF(E10&lt;-15,"No","Yes")))</f>
        <v>N/A</v>
      </c>
      <c r="G10" s="35">
        <v>234.13928672</v>
      </c>
      <c r="H10" s="9" t="str">
        <f>IF($B10="N/A","N/A",IF(G10&gt;15,"No",IF(G10&lt;-15,"No","Yes")))</f>
        <v>N/A</v>
      </c>
      <c r="I10" s="10">
        <v>25.41</v>
      </c>
      <c r="J10" s="10">
        <v>-36.200000000000003</v>
      </c>
      <c r="K10" s="9" t="str">
        <f t="shared" si="0"/>
        <v>No</v>
      </c>
    </row>
    <row r="11" spans="1:11" ht="25" x14ac:dyDescent="0.25">
      <c r="A11" s="69" t="s">
        <v>839</v>
      </c>
      <c r="B11" s="33" t="s">
        <v>217</v>
      </c>
      <c r="C11" s="35">
        <v>602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225.02132539999999</v>
      </c>
      <c r="D12" s="9" t="str">
        <f>IF($B12="N/A","N/A",IF(C12&gt;15,"No",IF(C12&lt;-15,"No","Yes")))</f>
        <v>N/A</v>
      </c>
      <c r="E12" s="35">
        <v>233.61001250999999</v>
      </c>
      <c r="F12" s="9" t="str">
        <f>IF($B12="N/A","N/A",IF(E12&gt;15,"No",IF(E12&lt;-15,"No","Yes")))</f>
        <v>N/A</v>
      </c>
      <c r="G12" s="35">
        <v>241.36583268000001</v>
      </c>
      <c r="H12" s="9" t="str">
        <f>IF($B12="N/A","N/A",IF(G12&gt;15,"No",IF(G12&lt;-15,"No","Yes")))</f>
        <v>N/A</v>
      </c>
      <c r="I12" s="10">
        <v>3.8170000000000002</v>
      </c>
      <c r="J12" s="10">
        <v>3.32</v>
      </c>
      <c r="K12" s="9" t="str">
        <f t="shared" si="0"/>
        <v>Yes</v>
      </c>
    </row>
    <row r="13" spans="1:11" x14ac:dyDescent="0.25">
      <c r="A13" s="69" t="s">
        <v>655</v>
      </c>
      <c r="B13" s="33" t="s">
        <v>241</v>
      </c>
      <c r="C13" s="8">
        <v>70.959837156999995</v>
      </c>
      <c r="D13" s="9" t="str">
        <f>IF($B13="N/A","N/A",IF(C13&gt;99,"No",IF(C13&lt;75,"No","Yes")))</f>
        <v>No</v>
      </c>
      <c r="E13" s="8">
        <v>72.243077138000004</v>
      </c>
      <c r="F13" s="9" t="str">
        <f>IF($B13="N/A","N/A",IF(E13&gt;99,"No",IF(E13&lt;75,"No","Yes")))</f>
        <v>No</v>
      </c>
      <c r="G13" s="8">
        <v>78.326320887999998</v>
      </c>
      <c r="H13" s="9" t="str">
        <f>IF($B13="N/A","N/A",IF(G13&gt;99,"No",IF(G13&lt;75,"No","Yes")))</f>
        <v>Yes</v>
      </c>
      <c r="I13" s="10">
        <v>1.8080000000000001</v>
      </c>
      <c r="J13" s="10">
        <v>8.4209999999999994</v>
      </c>
      <c r="K13" s="9" t="str">
        <f t="shared" ref="K13:K24" si="1">IF(J13="Div by 0", "N/A", IF(J13="N/A","N/A", IF(J13&gt;30, "No", IF(J13&lt;-30, "No", "Yes"))))</f>
        <v>Yes</v>
      </c>
    </row>
    <row r="14" spans="1:11" x14ac:dyDescent="0.25">
      <c r="A14" s="69" t="s">
        <v>495</v>
      </c>
      <c r="B14" s="33" t="s">
        <v>217</v>
      </c>
      <c r="C14" s="9">
        <v>90.960645210999999</v>
      </c>
      <c r="D14" s="9" t="str">
        <f>IF($B14="N/A","N/A",IF(C14&gt;15,"No",IF(C14&lt;-15,"No","Yes")))</f>
        <v>N/A</v>
      </c>
      <c r="E14" s="9">
        <v>98.924510290000001</v>
      </c>
      <c r="F14" s="9" t="str">
        <f>IF($B14="N/A","N/A",IF(E14&gt;15,"No",IF(E14&lt;-15,"No","Yes")))</f>
        <v>N/A</v>
      </c>
      <c r="G14" s="9">
        <v>98.667378045000007</v>
      </c>
      <c r="H14" s="9" t="str">
        <f>IF($B14="N/A","N/A",IF(G14&gt;15,"No",IF(G14&lt;-15,"No","Yes")))</f>
        <v>N/A</v>
      </c>
      <c r="I14" s="10">
        <v>8.7550000000000008</v>
      </c>
      <c r="J14" s="10">
        <v>-0.26</v>
      </c>
      <c r="K14" s="9" t="str">
        <f t="shared" si="1"/>
        <v>Yes</v>
      </c>
    </row>
    <row r="15" spans="1:11" x14ac:dyDescent="0.25">
      <c r="A15" s="69" t="s">
        <v>841</v>
      </c>
      <c r="B15" s="33" t="s">
        <v>217</v>
      </c>
      <c r="C15" s="34">
        <v>28.892084323999999</v>
      </c>
      <c r="D15" s="9" t="str">
        <f>IF($B15="N/A","N/A",IF(C15&gt;15,"No",IF(C15&lt;-15,"No","Yes")))</f>
        <v>N/A</v>
      </c>
      <c r="E15" s="10">
        <v>28.854989434</v>
      </c>
      <c r="F15" s="9" t="str">
        <f>IF($B15="N/A","N/A",IF(E15&gt;15,"No",IF(E15&lt;-15,"No","Yes")))</f>
        <v>N/A</v>
      </c>
      <c r="G15" s="10">
        <v>28.794346811</v>
      </c>
      <c r="H15" s="9" t="str">
        <f>IF($B15="N/A","N/A",IF(G15&gt;15,"No",IF(G15&lt;-15,"No","Yes")))</f>
        <v>N/A</v>
      </c>
      <c r="I15" s="10">
        <v>-0.128</v>
      </c>
      <c r="J15" s="10">
        <v>-0.21</v>
      </c>
      <c r="K15" s="9" t="str">
        <f t="shared" si="1"/>
        <v>Yes</v>
      </c>
    </row>
    <row r="16" spans="1:11" x14ac:dyDescent="0.25">
      <c r="A16" s="66" t="s">
        <v>656</v>
      </c>
      <c r="B16" s="49" t="s">
        <v>242</v>
      </c>
      <c r="C16" s="9">
        <v>8.0670163626000004</v>
      </c>
      <c r="D16" s="9" t="str">
        <f>IF($B16="N/A","N/A",IF(C16&gt;20,"No",IF(C16&lt;=0,"No","Yes")))</f>
        <v>Yes</v>
      </c>
      <c r="E16" s="9">
        <v>4.1772881238000004</v>
      </c>
      <c r="F16" s="9" t="str">
        <f>IF($B16="N/A","N/A",IF(E16&gt;20,"No",IF(E16&lt;=0,"No","Yes")))</f>
        <v>Yes</v>
      </c>
      <c r="G16" s="9">
        <v>2.8303051601</v>
      </c>
      <c r="H16" s="9" t="str">
        <f>IF($B16="N/A","N/A",IF(G16&gt;20,"No",IF(G16&lt;=0,"No","Yes")))</f>
        <v>Yes</v>
      </c>
      <c r="I16" s="10">
        <v>-48.2</v>
      </c>
      <c r="J16" s="10">
        <v>-32.200000000000003</v>
      </c>
      <c r="K16" s="9" t="str">
        <f t="shared" si="1"/>
        <v>No</v>
      </c>
    </row>
    <row r="17" spans="1:11" x14ac:dyDescent="0.25">
      <c r="A17" s="66" t="s">
        <v>370</v>
      </c>
      <c r="B17" s="33" t="s">
        <v>217</v>
      </c>
      <c r="C17" s="9">
        <v>61.558618011999997</v>
      </c>
      <c r="D17" s="9" t="str">
        <f>IF($B17="N/A","N/A",IF(C17&gt;15,"No",IF(C17&lt;-15,"No","Yes")))</f>
        <v>N/A</v>
      </c>
      <c r="E17" s="9">
        <v>99.958202717000006</v>
      </c>
      <c r="F17" s="9" t="str">
        <f>IF($B17="N/A","N/A",IF(E17&gt;15,"No",IF(E17&lt;-15,"No","Yes")))</f>
        <v>N/A</v>
      </c>
      <c r="G17" s="9">
        <v>99.865771812000006</v>
      </c>
      <c r="H17" s="9" t="str">
        <f>IF($B17="N/A","N/A",IF(G17&gt;15,"No",IF(G17&lt;-15,"No","Yes")))</f>
        <v>N/A</v>
      </c>
      <c r="I17" s="10">
        <v>62.38</v>
      </c>
      <c r="J17" s="10">
        <v>-9.1999999999999998E-2</v>
      </c>
      <c r="K17" s="9" t="str">
        <f t="shared" si="1"/>
        <v>Yes</v>
      </c>
    </row>
    <row r="18" spans="1:11" x14ac:dyDescent="0.25">
      <c r="A18" s="66" t="s">
        <v>842</v>
      </c>
      <c r="B18" s="33" t="s">
        <v>217</v>
      </c>
      <c r="C18" s="10">
        <v>29.800094592000001</v>
      </c>
      <c r="D18" s="9" t="str">
        <f>IF($B18="N/A","N/A",IF(C18&gt;15,"No",IF(C18&lt;-15,"No","Yes")))</f>
        <v>N/A</v>
      </c>
      <c r="E18" s="10">
        <v>29.300020907</v>
      </c>
      <c r="F18" s="9" t="str">
        <f>IF($B18="N/A","N/A",IF(E18&gt;15,"No",IF(E18&lt;-15,"No","Yes")))</f>
        <v>N/A</v>
      </c>
      <c r="G18" s="10">
        <v>29.820228494999999</v>
      </c>
      <c r="H18" s="9" t="str">
        <f>IF($B18="N/A","N/A",IF(G18&gt;15,"No",IF(G18&lt;-15,"No","Yes")))</f>
        <v>N/A</v>
      </c>
      <c r="I18" s="10">
        <v>-1.68</v>
      </c>
      <c r="J18" s="10">
        <v>1.7749999999999999</v>
      </c>
      <c r="K18" s="9" t="str">
        <f t="shared" si="1"/>
        <v>Yes</v>
      </c>
    </row>
    <row r="19" spans="1:11" x14ac:dyDescent="0.25">
      <c r="A19" s="69" t="s">
        <v>657</v>
      </c>
      <c r="B19" s="49" t="s">
        <v>243</v>
      </c>
      <c r="C19" s="9">
        <v>7.8290140000000005E-4</v>
      </c>
      <c r="D19" s="9" t="str">
        <f>IF($B19="N/A","N/A",IF(C19&gt;10,"No",IF(C19&lt;=0,"No","Yes")))</f>
        <v>Yes</v>
      </c>
      <c r="E19" s="9">
        <v>0</v>
      </c>
      <c r="F19" s="9" t="str">
        <f>IF($B19="N/A","N/A",IF(E19&gt;10,"No",IF(E19&lt;=0,"No","Yes")))</f>
        <v>No</v>
      </c>
      <c r="G19" s="9">
        <v>0</v>
      </c>
      <c r="H19" s="9" t="str">
        <f>IF($B19="N/A","N/A",IF(G19&gt;10,"No",IF(G19&lt;=0,"No","Yes")))</f>
        <v>No</v>
      </c>
      <c r="I19" s="10">
        <v>-100</v>
      </c>
      <c r="J19" s="10" t="s">
        <v>1742</v>
      </c>
      <c r="K19" s="9" t="str">
        <f t="shared" si="1"/>
        <v>N/A</v>
      </c>
    </row>
    <row r="20" spans="1:11" x14ac:dyDescent="0.25">
      <c r="A20" s="69" t="s">
        <v>129</v>
      </c>
      <c r="B20" s="33" t="s">
        <v>217</v>
      </c>
      <c r="C20" s="9">
        <v>100</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v>7</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20.972363579</v>
      </c>
      <c r="D22" s="9" t="str">
        <f>IF($B22="N/A","N/A",IF(C22&gt;5,"No",IF(C22&lt;=0,"No","Yes")))</f>
        <v>No</v>
      </c>
      <c r="E22" s="9">
        <v>23.579634737999999</v>
      </c>
      <c r="F22" s="9" t="str">
        <f>IF($B22="N/A","N/A",IF(E22&gt;5,"No",IF(E22&lt;=0,"No","Yes")))</f>
        <v>No</v>
      </c>
      <c r="G22" s="9">
        <v>18.843373952</v>
      </c>
      <c r="H22" s="9" t="str">
        <f>IF($B22="N/A","N/A",IF(G22&gt;5,"No",IF(G22&lt;=0,"No","Yes")))</f>
        <v>No</v>
      </c>
      <c r="I22" s="10">
        <v>12.43</v>
      </c>
      <c r="J22" s="10">
        <v>-20.100000000000001</v>
      </c>
      <c r="K22" s="9" t="str">
        <f t="shared" si="1"/>
        <v>Yes</v>
      </c>
    </row>
    <row r="23" spans="1:11" x14ac:dyDescent="0.25">
      <c r="A23" s="69" t="s">
        <v>130</v>
      </c>
      <c r="B23" s="33" t="s">
        <v>217</v>
      </c>
      <c r="C23" s="9">
        <v>90.279229505999993</v>
      </c>
      <c r="D23" s="9" t="str">
        <f>IF($B23="N/A","N/A",IF(C23&gt;15,"No",IF(C23&lt;-15,"No","Yes")))</f>
        <v>N/A</v>
      </c>
      <c r="E23" s="9">
        <v>90.847834136000003</v>
      </c>
      <c r="F23" s="9" t="str">
        <f>IF($B23="N/A","N/A",IF(E23&gt;15,"No",IF(E23&lt;-15,"No","Yes")))</f>
        <v>N/A</v>
      </c>
      <c r="G23" s="9">
        <v>93.850806452</v>
      </c>
      <c r="H23" s="9" t="str">
        <f>IF($B23="N/A","N/A",IF(G23&gt;15,"No",IF(G23&lt;-15,"No","Yes")))</f>
        <v>N/A</v>
      </c>
      <c r="I23" s="10">
        <v>0.62980000000000003</v>
      </c>
      <c r="J23" s="10">
        <v>3.3050000000000002</v>
      </c>
      <c r="K23" s="9" t="str">
        <f t="shared" si="1"/>
        <v>Yes</v>
      </c>
    </row>
    <row r="24" spans="1:11" x14ac:dyDescent="0.25">
      <c r="A24" s="69" t="s">
        <v>844</v>
      </c>
      <c r="B24" s="33" t="s">
        <v>217</v>
      </c>
      <c r="C24" s="10">
        <v>7.4631574594999996</v>
      </c>
      <c r="D24" s="9" t="str">
        <f>IF($B24="N/A","N/A",IF(C24&gt;15,"No",IF(C24&lt;-15,"No","Yes")))</f>
        <v>N/A</v>
      </c>
      <c r="E24" s="10">
        <v>7.2645284863999997</v>
      </c>
      <c r="F24" s="9" t="str">
        <f>IF($B24="N/A","N/A",IF(E24&gt;15,"No",IF(E24&lt;-15,"No","Yes")))</f>
        <v>N/A</v>
      </c>
      <c r="G24" s="10">
        <v>6.8045112781999997</v>
      </c>
      <c r="H24" s="9" t="str">
        <f>IF($B24="N/A","N/A",IF(G24&gt;15,"No",IF(G24&lt;-15,"No","Yes")))</f>
        <v>N/A</v>
      </c>
      <c r="I24" s="10">
        <v>-2.66</v>
      </c>
      <c r="J24" s="10">
        <v>-6.33</v>
      </c>
      <c r="K24" s="9" t="str">
        <f t="shared" si="1"/>
        <v>Yes</v>
      </c>
    </row>
    <row r="25" spans="1:11" x14ac:dyDescent="0.25">
      <c r="A25" s="69" t="s">
        <v>15</v>
      </c>
      <c r="B25" s="33" t="s">
        <v>244</v>
      </c>
      <c r="C25" s="9">
        <v>4.5533547325999999</v>
      </c>
      <c r="D25" s="9" t="str">
        <f>IF($B25="N/A","N/A",IF(C25&gt;20,"No",IF(C25&lt;1,"No","Yes")))</f>
        <v>Yes</v>
      </c>
      <c r="E25" s="9">
        <v>4.7630687572000001</v>
      </c>
      <c r="F25" s="9" t="str">
        <f>IF($B25="N/A","N/A",IF(E25&gt;20,"No",IF(E25&lt;1,"No","Yes")))</f>
        <v>Yes</v>
      </c>
      <c r="G25" s="9">
        <v>4.5864240329000001</v>
      </c>
      <c r="H25" s="9" t="str">
        <f>IF($B25="N/A","N/A",IF(G25&gt;20,"No",IF(G25&lt;1,"No","Yes")))</f>
        <v>Yes</v>
      </c>
      <c r="I25" s="10">
        <v>4.6059999999999999</v>
      </c>
      <c r="J25" s="10">
        <v>-3.71</v>
      </c>
      <c r="K25" s="9" t="str">
        <f t="shared" ref="K25:K34" si="2">IF(J25="Div by 0", "N/A", IF(J25="N/A","N/A", IF(J25&gt;30, "No", IF(J25&lt;-30, "No", "Yes"))))</f>
        <v>Yes</v>
      </c>
    </row>
    <row r="26" spans="1:11" x14ac:dyDescent="0.25">
      <c r="A26" s="69" t="s">
        <v>163</v>
      </c>
      <c r="B26" s="33" t="s">
        <v>218</v>
      </c>
      <c r="C26" s="9">
        <v>99.534173648000007</v>
      </c>
      <c r="D26" s="9" t="str">
        <f>IF($B26="N/A","N/A",IF(C26&gt;100,"No",IF(C26&lt;95,"No","Yes")))</f>
        <v>Yes</v>
      </c>
      <c r="E26" s="9">
        <v>99.704054196000001</v>
      </c>
      <c r="F26" s="9" t="str">
        <f>IF($B26="N/A","N/A",IF(E26&gt;100,"No",IF(E26&lt;95,"No","Yes")))</f>
        <v>Yes</v>
      </c>
      <c r="G26" s="9">
        <v>99.466231039999997</v>
      </c>
      <c r="H26" s="9" t="str">
        <f>IF($B26="N/A","N/A",IF(G26&gt;100,"No",IF(G26&lt;95,"No","Yes")))</f>
        <v>Yes</v>
      </c>
      <c r="I26" s="10">
        <v>0.17069999999999999</v>
      </c>
      <c r="J26" s="10">
        <v>-0.23899999999999999</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9.6523917639000008</v>
      </c>
      <c r="D28" s="9" t="str">
        <f>IF($B28="N/A","N/A",IF(C28&gt;30,"No",IF(C28&lt;5,"No","Yes")))</f>
        <v>Yes</v>
      </c>
      <c r="E28" s="9">
        <v>9.0634493837000001</v>
      </c>
      <c r="F28" s="9" t="str">
        <f>IF($B28="N/A","N/A",IF(E28&gt;30,"No",IF(E28&lt;5,"No","Yes")))</f>
        <v>Yes</v>
      </c>
      <c r="G28" s="9">
        <v>9.1870945682999992</v>
      </c>
      <c r="H28" s="9" t="str">
        <f>IF($B28="N/A","N/A",IF(G28&gt;30,"No",IF(G28&lt;5,"No","Yes")))</f>
        <v>Yes</v>
      </c>
      <c r="I28" s="10">
        <v>-6.1</v>
      </c>
      <c r="J28" s="10">
        <v>1.3640000000000001</v>
      </c>
      <c r="K28" s="9" t="str">
        <f t="shared" si="2"/>
        <v>Yes</v>
      </c>
    </row>
    <row r="29" spans="1:11" x14ac:dyDescent="0.25">
      <c r="A29" s="69" t="s">
        <v>846</v>
      </c>
      <c r="B29" s="33" t="s">
        <v>231</v>
      </c>
      <c r="C29" s="9">
        <v>42.235966492000003</v>
      </c>
      <c r="D29" s="9" t="str">
        <f>IF($B29="N/A","N/A",IF(C29&gt;75,"No",IF(C29&lt;15,"No","Yes")))</f>
        <v>Yes</v>
      </c>
      <c r="E29" s="9">
        <v>39.771973320999997</v>
      </c>
      <c r="F29" s="9" t="str">
        <f>IF($B29="N/A","N/A",IF(E29&gt;75,"No",IF(E29&lt;15,"No","Yes")))</f>
        <v>Yes</v>
      </c>
      <c r="G29" s="9">
        <v>42.663526103999999</v>
      </c>
      <c r="H29" s="9" t="str">
        <f>IF($B29="N/A","N/A",IF(G29&gt;75,"No",IF(G29&lt;15,"No","Yes")))</f>
        <v>Yes</v>
      </c>
      <c r="I29" s="10">
        <v>-5.83</v>
      </c>
      <c r="J29" s="10">
        <v>7.27</v>
      </c>
      <c r="K29" s="9" t="str">
        <f t="shared" si="2"/>
        <v>Yes</v>
      </c>
    </row>
    <row r="30" spans="1:11" x14ac:dyDescent="0.25">
      <c r="A30" s="69" t="s">
        <v>847</v>
      </c>
      <c r="B30" s="33" t="s">
        <v>232</v>
      </c>
      <c r="C30" s="9">
        <v>48.111641744000003</v>
      </c>
      <c r="D30" s="9" t="str">
        <f>IF($B30="N/A","N/A",IF(C30&gt;70,"No",IF(C30&lt;25,"No","Yes")))</f>
        <v>Yes</v>
      </c>
      <c r="E30" s="9">
        <v>51.164577295000001</v>
      </c>
      <c r="F30" s="9" t="str">
        <f>IF($B30="N/A","N/A",IF(E30&gt;70,"No",IF(E30&lt;25,"No","Yes")))</f>
        <v>Yes</v>
      </c>
      <c r="G30" s="9">
        <v>48.149379326999998</v>
      </c>
      <c r="H30" s="9" t="str">
        <f>IF($B30="N/A","N/A",IF(G30&gt;70,"No",IF(G30&lt;25,"No","Yes")))</f>
        <v>Yes</v>
      </c>
      <c r="I30" s="10">
        <v>6.3460000000000001</v>
      </c>
      <c r="J30" s="10">
        <v>-5.89</v>
      </c>
      <c r="K30" s="9" t="str">
        <f t="shared" si="2"/>
        <v>Yes</v>
      </c>
    </row>
    <row r="31" spans="1:11" x14ac:dyDescent="0.25">
      <c r="A31" s="69" t="s">
        <v>164</v>
      </c>
      <c r="B31" s="33" t="s">
        <v>218</v>
      </c>
      <c r="C31" s="9">
        <v>98.846003288000006</v>
      </c>
      <c r="D31" s="9" t="str">
        <f>IF($B31="N/A","N/A",IF(C31&gt;100,"No",IF(C31&lt;95,"No","Yes")))</f>
        <v>Yes</v>
      </c>
      <c r="E31" s="9">
        <v>98.870342563999998</v>
      </c>
      <c r="F31" s="9" t="str">
        <f>IF($B31="N/A","N/A",IF(E31&gt;100,"No",IF(E31&lt;95,"No","Yes")))</f>
        <v>Yes</v>
      </c>
      <c r="G31" s="9">
        <v>98.769102184999994</v>
      </c>
      <c r="H31" s="9" t="str">
        <f>IF($B31="N/A","N/A",IF(G31&gt;100,"No",IF(G31&lt;95,"No","Yes")))</f>
        <v>Yes</v>
      </c>
      <c r="I31" s="10">
        <v>2.46E-2</v>
      </c>
      <c r="J31" s="10">
        <v>-0.10199999999999999</v>
      </c>
      <c r="K31" s="9" t="str">
        <f t="shared" si="2"/>
        <v>Yes</v>
      </c>
    </row>
    <row r="32" spans="1:11" x14ac:dyDescent="0.25">
      <c r="A32" s="27" t="s">
        <v>373</v>
      </c>
      <c r="B32" s="33" t="s">
        <v>245</v>
      </c>
      <c r="C32" s="9">
        <v>0.74140765679999998</v>
      </c>
      <c r="D32" s="9" t="str">
        <f>IF($B32="N/A","N/A",IF(C32&gt;5,"No",IF(C32&lt;1,"No","Yes")))</f>
        <v>No</v>
      </c>
      <c r="E32" s="9">
        <v>0.70800013969999998</v>
      </c>
      <c r="F32" s="9" t="str">
        <f>IF($B32="N/A","N/A",IF(E32&gt;5,"No",IF(E32&lt;1,"No","Yes")))</f>
        <v>No</v>
      </c>
      <c r="G32" s="9">
        <v>0.66768608309999999</v>
      </c>
      <c r="H32" s="9" t="str">
        <f>IF($B32="N/A","N/A",IF(G32&gt;5,"No",IF(G32&lt;1,"No","Yes")))</f>
        <v>No</v>
      </c>
      <c r="I32" s="10">
        <v>-4.51</v>
      </c>
      <c r="J32" s="10">
        <v>-5.69</v>
      </c>
      <c r="K32" s="9" t="str">
        <f t="shared" si="2"/>
        <v>Yes</v>
      </c>
    </row>
    <row r="33" spans="1:11" x14ac:dyDescent="0.25">
      <c r="A33" s="27" t="s">
        <v>375</v>
      </c>
      <c r="B33" s="33" t="s">
        <v>246</v>
      </c>
      <c r="C33" s="9">
        <v>96.794801534000001</v>
      </c>
      <c r="D33" s="9" t="str">
        <f>IF($B33="N/A","N/A",IF(C33&gt;98,"No",IF(C33&lt;8,"No","Yes")))</f>
        <v>Yes</v>
      </c>
      <c r="E33" s="9">
        <v>96.996892133000003</v>
      </c>
      <c r="F33" s="9" t="str">
        <f>IF($B33="N/A","N/A",IF(E33&gt;98,"No",IF(E33&lt;8,"No","Yes")))</f>
        <v>Yes</v>
      </c>
      <c r="G33" s="9">
        <v>96.903760126999998</v>
      </c>
      <c r="H33" s="9" t="str">
        <f>IF($B33="N/A","N/A",IF(G33&gt;98,"No",IF(G33&lt;8,"No","Yes")))</f>
        <v>Yes</v>
      </c>
      <c r="I33" s="10">
        <v>0.20880000000000001</v>
      </c>
      <c r="J33" s="10">
        <v>-9.6000000000000002E-2</v>
      </c>
      <c r="K33" s="9" t="str">
        <f t="shared" si="2"/>
        <v>Yes</v>
      </c>
    </row>
    <row r="34" spans="1:11" x14ac:dyDescent="0.25">
      <c r="A34" s="27" t="s">
        <v>376</v>
      </c>
      <c r="B34" s="49" t="s">
        <v>228</v>
      </c>
      <c r="C34" s="9">
        <v>0.92695529629999995</v>
      </c>
      <c r="D34" s="9" t="str">
        <f>IF($B34="N/A","N/A",IF(C34&gt;5,"No",IF(C34&lt;=0,"No","Yes")))</f>
        <v>Yes</v>
      </c>
      <c r="E34" s="9">
        <v>0.85728253659999998</v>
      </c>
      <c r="F34" s="9" t="str">
        <f>IF($B34="N/A","N/A",IF(E34&gt;5,"No",IF(E34&lt;=0,"No","Yes")))</f>
        <v>Yes</v>
      </c>
      <c r="G34" s="9">
        <v>0.85384038220000003</v>
      </c>
      <c r="H34" s="9" t="str">
        <f>IF($B34="N/A","N/A",IF(G34&gt;5,"No",IF(G34&lt;=0,"No","Yes")))</f>
        <v>Yes</v>
      </c>
      <c r="I34" s="10">
        <v>-7.52</v>
      </c>
      <c r="J34" s="10">
        <v>-0.40200000000000002</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4309</v>
      </c>
      <c r="D6" s="9" t="str">
        <f>IF($B6="N/A","N/A",IF(C6&gt;15,"No",IF(C6&lt;-15,"No","Yes")))</f>
        <v>N/A</v>
      </c>
      <c r="E6" s="34">
        <v>4355</v>
      </c>
      <c r="F6" s="9" t="str">
        <f>IF($B6="N/A","N/A",IF(E6&gt;15,"No",IF(E6&lt;-15,"No","Yes")))</f>
        <v>N/A</v>
      </c>
      <c r="G6" s="34">
        <v>2550</v>
      </c>
      <c r="H6" s="9" t="str">
        <f>IF($B6="N/A","N/A",IF(G6&gt;15,"No",IF(G6&lt;-15,"No","Yes")))</f>
        <v>N/A</v>
      </c>
      <c r="I6" s="10">
        <v>1.0680000000000001</v>
      </c>
      <c r="J6" s="10">
        <v>-41.4</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1637.4407054999999</v>
      </c>
      <c r="D9" s="9" t="str">
        <f>IF($B9="N/A","N/A",IF(C9&gt;15,"No",IF(C9&lt;-15,"No","Yes")))</f>
        <v>N/A</v>
      </c>
      <c r="E9" s="35">
        <v>1717.0532721</v>
      </c>
      <c r="F9" s="9" t="str">
        <f>IF($B9="N/A","N/A",IF(E9&gt;15,"No",IF(E9&lt;-15,"No","Yes")))</f>
        <v>N/A</v>
      </c>
      <c r="G9" s="35">
        <v>1551.8690196</v>
      </c>
      <c r="H9" s="9" t="str">
        <f>IF($B9="N/A","N/A",IF(G9&gt;15,"No",IF(G9&lt;-15,"No","Yes")))</f>
        <v>N/A</v>
      </c>
      <c r="I9" s="10">
        <v>4.8620000000000001</v>
      </c>
      <c r="J9" s="10">
        <v>-9.6199999999999992</v>
      </c>
      <c r="K9" s="9" t="str">
        <f t="shared" si="0"/>
        <v>Yes</v>
      </c>
    </row>
    <row r="10" spans="1:11" x14ac:dyDescent="0.25">
      <c r="A10" s="69" t="s">
        <v>655</v>
      </c>
      <c r="B10" s="33" t="s">
        <v>241</v>
      </c>
      <c r="C10" s="8">
        <v>99.953585519000001</v>
      </c>
      <c r="D10" s="9" t="str">
        <f>IF($B10="N/A","N/A",IF(C10&gt;99,"No",IF(C10&lt;75,"No","Yes")))</f>
        <v>No</v>
      </c>
      <c r="E10" s="8">
        <v>100</v>
      </c>
      <c r="F10" s="9" t="str">
        <f>IF($B10="N/A","N/A",IF(E10&gt;99,"No",IF(E10&lt;75,"No","Yes")))</f>
        <v>No</v>
      </c>
      <c r="G10" s="8">
        <v>100</v>
      </c>
      <c r="H10" s="9" t="str">
        <f>IF($B10="N/A","N/A",IF(G10&gt;99,"No",IF(G10&lt;75,"No","Yes")))</f>
        <v>No</v>
      </c>
      <c r="I10" s="10">
        <v>4.6399999999999997E-2</v>
      </c>
      <c r="J10" s="10">
        <v>0</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4.6414481299999998E-2</v>
      </c>
      <c r="D12" s="9" t="str">
        <f>IF($B12="N/A","N/A",IF(C12&gt;10,"No",IF(C12&lt;=0,"No","Yes")))</f>
        <v>Yes</v>
      </c>
      <c r="E12" s="9">
        <v>0</v>
      </c>
      <c r="F12" s="9" t="str">
        <f>IF($B12="N/A","N/A",IF(E12&gt;10,"No",IF(E12&lt;=0,"No","Yes")))</f>
        <v>No</v>
      </c>
      <c r="G12" s="9">
        <v>0</v>
      </c>
      <c r="H12" s="9" t="str">
        <f>IF($B12="N/A","N/A",IF(G12&gt;10,"No",IF(G12&lt;=0,"No","Yes")))</f>
        <v>No</v>
      </c>
      <c r="I12" s="10">
        <v>-100</v>
      </c>
      <c r="J12" s="10" t="s">
        <v>1742</v>
      </c>
      <c r="K12" s="9" t="str">
        <f t="shared" si="0"/>
        <v>N/A</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13.181712694</v>
      </c>
      <c r="D16" s="9" t="str">
        <f>IF($B16="N/A","N/A",IF(C16&gt;30,"No",IF(C16&lt;5,"No","Yes")))</f>
        <v>Yes</v>
      </c>
      <c r="E16" s="9">
        <v>9.4144661308999993</v>
      </c>
      <c r="F16" s="9" t="str">
        <f>IF($B16="N/A","N/A",IF(E16&gt;30,"No",IF(E16&lt;5,"No","Yes")))</f>
        <v>Yes</v>
      </c>
      <c r="G16" s="9">
        <v>11.294117647</v>
      </c>
      <c r="H16" s="9" t="str">
        <f>IF($B16="N/A","N/A",IF(G16&gt;30,"No",IF(G16&lt;5,"No","Yes")))</f>
        <v>Yes</v>
      </c>
      <c r="I16" s="10">
        <v>-28.6</v>
      </c>
      <c r="J16" s="10">
        <v>19.97</v>
      </c>
      <c r="K16" s="9" t="str">
        <f t="shared" si="0"/>
        <v>Yes</v>
      </c>
    </row>
    <row r="17" spans="1:11" x14ac:dyDescent="0.25">
      <c r="A17" s="69" t="s">
        <v>846</v>
      </c>
      <c r="B17" s="33" t="s">
        <v>231</v>
      </c>
      <c r="C17" s="9">
        <v>39.429101879999997</v>
      </c>
      <c r="D17" s="9" t="str">
        <f>IF($B17="N/A","N/A",IF(C17&gt;75,"No",IF(C17&lt;15,"No","Yes")))</f>
        <v>Yes</v>
      </c>
      <c r="E17" s="9">
        <v>36.188289322999999</v>
      </c>
      <c r="F17" s="9" t="str">
        <f>IF($B17="N/A","N/A",IF(E17&gt;75,"No",IF(E17&lt;15,"No","Yes")))</f>
        <v>Yes</v>
      </c>
      <c r="G17" s="9">
        <v>36.705882353</v>
      </c>
      <c r="H17" s="9" t="str">
        <f>IF($B17="N/A","N/A",IF(G17&gt;75,"No",IF(G17&lt;15,"No","Yes")))</f>
        <v>Yes</v>
      </c>
      <c r="I17" s="10">
        <v>-8.2200000000000006</v>
      </c>
      <c r="J17" s="10">
        <v>1.43</v>
      </c>
      <c r="K17" s="9" t="str">
        <f t="shared" si="0"/>
        <v>Yes</v>
      </c>
    </row>
    <row r="18" spans="1:11" x14ac:dyDescent="0.25">
      <c r="A18" s="69" t="s">
        <v>847</v>
      </c>
      <c r="B18" s="33" t="s">
        <v>232</v>
      </c>
      <c r="C18" s="9">
        <v>47.389185425999997</v>
      </c>
      <c r="D18" s="9" t="str">
        <f>IF($B18="N/A","N/A",IF(C18&gt;70,"No",IF(C18&lt;25,"No","Yes")))</f>
        <v>Yes</v>
      </c>
      <c r="E18" s="9">
        <v>54.397244546000003</v>
      </c>
      <c r="F18" s="9" t="str">
        <f>IF($B18="N/A","N/A",IF(E18&gt;70,"No",IF(E18&lt;25,"No","Yes")))</f>
        <v>Yes</v>
      </c>
      <c r="G18" s="9">
        <v>52</v>
      </c>
      <c r="H18" s="9" t="str">
        <f>IF($B18="N/A","N/A",IF(G18&gt;70,"No",IF(G18&lt;25,"No","Yes")))</f>
        <v>Yes</v>
      </c>
      <c r="I18" s="10">
        <v>14.79</v>
      </c>
      <c r="J18" s="10">
        <v>-4.41</v>
      </c>
      <c r="K18" s="9" t="str">
        <f t="shared" si="0"/>
        <v>Yes</v>
      </c>
    </row>
    <row r="19" spans="1:11" x14ac:dyDescent="0.25">
      <c r="A19" s="69" t="s">
        <v>164</v>
      </c>
      <c r="B19" s="33" t="s">
        <v>218</v>
      </c>
      <c r="C19" s="9">
        <v>99.628684148999994</v>
      </c>
      <c r="D19" s="9" t="str">
        <f>IF($B19="N/A","N/A",IF(C19&gt;100,"No",IF(C19&lt;95,"No","Yes")))</f>
        <v>Yes</v>
      </c>
      <c r="E19" s="9">
        <v>99.540757749999997</v>
      </c>
      <c r="F19" s="9" t="str">
        <f>IF($B19="N/A","N/A",IF(E19&gt;100,"No",IF(E19&lt;95,"No","Yes")))</f>
        <v>Yes</v>
      </c>
      <c r="G19" s="9">
        <v>99.411764706</v>
      </c>
      <c r="H19" s="9" t="str">
        <f>IF($B19="N/A","N/A",IF(G19&gt;100,"No",IF(G19&lt;95,"No","Yes")))</f>
        <v>Yes</v>
      </c>
      <c r="I19" s="10">
        <v>-8.7999999999999995E-2</v>
      </c>
      <c r="J19" s="10">
        <v>-0.13</v>
      </c>
      <c r="K19" s="9" t="str">
        <f t="shared" si="0"/>
        <v>Yes</v>
      </c>
    </row>
    <row r="20" spans="1:11" x14ac:dyDescent="0.25">
      <c r="A20" s="27" t="s">
        <v>373</v>
      </c>
      <c r="B20" s="33" t="s">
        <v>245</v>
      </c>
      <c r="C20" s="9">
        <v>8.8651659318</v>
      </c>
      <c r="D20" s="9" t="str">
        <f>IF($B20="N/A","N/A",IF(C20&gt;5,"No",IF(C20&lt;1,"No","Yes")))</f>
        <v>No</v>
      </c>
      <c r="E20" s="9">
        <v>8.4959816302999993</v>
      </c>
      <c r="F20" s="9" t="str">
        <f>IF($B20="N/A","N/A",IF(E20&gt;5,"No",IF(E20&lt;1,"No","Yes")))</f>
        <v>No</v>
      </c>
      <c r="G20" s="9">
        <v>10.352941176</v>
      </c>
      <c r="H20" s="9" t="str">
        <f>IF($B20="N/A","N/A",IF(G20&gt;5,"No",IF(G20&lt;1,"No","Yes")))</f>
        <v>No</v>
      </c>
      <c r="I20" s="10">
        <v>-4.16</v>
      </c>
      <c r="J20" s="10">
        <v>21.86</v>
      </c>
      <c r="K20" s="9" t="str">
        <f t="shared" si="0"/>
        <v>Yes</v>
      </c>
    </row>
    <row r="21" spans="1:11" x14ac:dyDescent="0.25">
      <c r="A21" s="27" t="s">
        <v>375</v>
      </c>
      <c r="B21" s="33" t="s">
        <v>246</v>
      </c>
      <c r="C21" s="9">
        <v>73.009979113</v>
      </c>
      <c r="D21" s="9" t="str">
        <f>IF($B21="N/A","N/A",IF(C21&gt;98,"No",IF(C21&lt;8,"No","Yes")))</f>
        <v>Yes</v>
      </c>
      <c r="E21" s="9">
        <v>71.641791045000005</v>
      </c>
      <c r="F21" s="9" t="str">
        <f>IF($B21="N/A","N/A",IF(E21&gt;98,"No",IF(E21&lt;8,"No","Yes")))</f>
        <v>Yes</v>
      </c>
      <c r="G21" s="9">
        <v>69.176470588000001</v>
      </c>
      <c r="H21" s="9" t="str">
        <f>IF($B21="N/A","N/A",IF(G21&gt;98,"No",IF(G21&lt;8,"No","Yes")))</f>
        <v>Yes</v>
      </c>
      <c r="I21" s="10">
        <v>-1.87</v>
      </c>
      <c r="J21" s="10">
        <v>-3.44</v>
      </c>
      <c r="K21" s="9" t="str">
        <f t="shared" si="0"/>
        <v>Yes</v>
      </c>
    </row>
    <row r="22" spans="1:11" x14ac:dyDescent="0.25">
      <c r="A22" s="27" t="s">
        <v>376</v>
      </c>
      <c r="B22" s="49" t="s">
        <v>228</v>
      </c>
      <c r="C22" s="9">
        <v>0.90508238569999999</v>
      </c>
      <c r="D22" s="9" t="str">
        <f>IF($B22="N/A","N/A",IF(C22&gt;5,"No",IF(C22&lt;=0,"No","Yes")))</f>
        <v>Yes</v>
      </c>
      <c r="E22" s="9">
        <v>1.4466130883999999</v>
      </c>
      <c r="F22" s="9" t="str">
        <f>IF($B22="N/A","N/A",IF(E22&gt;5,"No",IF(E22&lt;=0,"No","Yes")))</f>
        <v>Yes</v>
      </c>
      <c r="G22" s="9">
        <v>1.2941176471</v>
      </c>
      <c r="H22" s="9" t="str">
        <f>IF($B22="N/A","N/A",IF(G22&gt;5,"No",IF(G22&lt;=0,"No","Yes")))</f>
        <v>Yes</v>
      </c>
      <c r="I22" s="10">
        <v>59.83</v>
      </c>
      <c r="J22" s="10">
        <v>-10.5</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2025-04-15T15:31:44Z</dcterms:modified>
  <dc:language>English</dc:language>
</cp:coreProperties>
</file>