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47081FC-D7AF-4198-8879-F8E24168787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<sst xmlns="http://schemas.openxmlformats.org/spreadsheetml/2006/main" count="7557" uniqueCount="1749">
  <si>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</si>
  <si>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</si>
  <si>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</si>
  <si>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</si>
  <si>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</si>
  <si>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</si>
  <si>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</si>
  <si>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</si>
  <si>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</si>
  <si>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</si>
  <si>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</si>
  <si>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</si>
  <si>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</si>
  <si>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</si>
  <si>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</si>
  <si>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</si>
  <si>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</si>
  <si>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</si>
  <si>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</si>
  <si>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</si>
  <si>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</si>
  <si>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</si>
  <si>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</si>
  <si>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</si>
  <si>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</si>
  <si>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</si>
  <si>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</si>
  <si>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</si>
  <si>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</si>
  <si>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</si>
  <si>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</si>
  <si>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</si>
  <si>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</si>
  <si>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</si>
  <si>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</si>
  <si>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</si>
  <si>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</si>
  <si>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</si>
  <si>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</si>
  <si>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</si>
  <si>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</si>
  <si>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</si>
  <si>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</si>
  <si>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</si>
  <si>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</si>
  <si>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</si>
  <si>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</si>
  <si>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</si>
  <si>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</si>
  <si>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</si>
  <si>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</si>
  <si>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</si>
  <si>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</si>
  <si>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</si>
  <si>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</si>
  <si>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</si>
  <si>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</si>
  <si>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</si>
  <si>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</si>
  <si>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</si>
  <si>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</si>
  <si>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</si>
  <si>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</si>
  <si>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</si>
  <si>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</si>
  <si>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</si>
  <si>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</si>
  <si>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</si>
  <si>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</si>
  <si>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</si>
  <si>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</si>
  <si>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</si>
  <si>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</si>
  <si>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</si>
  <si>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</si>
  <si>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</si>
  <si>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</si>
  <si>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</si>
  <si>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</si>
  <si>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</si>
  <si>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</si>
  <si>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</si>
  <si>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</si>
  <si>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</si>
  <si>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</si>
  <si>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</si>
  <si>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</si>
  <si>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</si>
  <si>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</si>
  <si>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</si>
  <si>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</si>
  <si>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</si>
  <si>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</si>
  <si>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</si>
  <si>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</si>
  <si>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</si>
  <si>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</si>
  <si>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</si>
  <si>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</si>
  <si>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</si>
  <si>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</si>
  <si>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</si>
  <si>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</si>
  <si>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</si>
  <si>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</si>
  <si>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</si>
  <si>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</si>
  <si>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</si>
  <si>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</si>
  <si>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</si>
  <si>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</si>
  <si>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</si>
  <si>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</si>
  <si>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</si>
  <si>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</si>
  <si>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</si>
  <si>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</si>
  <si>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</si>
  <si>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</si>
  <si>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</si>
  <si>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</si>
  <si>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</si>
  <si>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</si>
  <si>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</si>
  <si>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</si>
  <si>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</si>
  <si>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</si>
  <si>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</si>
  <si>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</si>
  <si>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</si>
  <si>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</si>
  <si>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</si>
  <si>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</si>
  <si>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</si>
  <si>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</si>
  <si>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</si>
  <si>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</si>
  <si>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</si>
  <si>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</si>
  <si>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</si>
  <si>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</si>
  <si>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</si>
  <si>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</si>
  <si>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</si>
  <si>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</si>
  <si>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</si>
  <si>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</si>
  <si>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</si>
  <si>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</si>
  <si>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</si>
  <si>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</si>
  <si>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</si>
  <si>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</si>
  <si>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</si>
  <si>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</si>
  <si>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</si>
  <si>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</si>
  <si>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</si>
  <si>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</si>
  <si>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</si>
  <si>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</si>
  <si>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</si>
  <si>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</si>
  <si>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</si>
  <si>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</si>
  <si>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</si>
  <si>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</si>
  <si>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</si>
  <si>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</si>
  <si>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</si>
  <si>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</si>
  <si>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</si>
  <si>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</si>
  <si>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</si>
  <si>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</si>
  <si>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</si>
  <si>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</si>
  <si>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</si>
  <si>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</si>
  <si>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</si>
  <si>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</si>
  <si>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</si>
  <si>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</si>
  <si>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</si>
  <si>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</si>
  <si>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</si>
  <si>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</si>
  <si>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</si>
  <si>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</si>
  <si>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</si>
  <si>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</si>
  <si>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</si>
  <si>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</si>
  <si>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</si>
  <si>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</si>
  <si>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</si>
  <si>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</si>
  <si>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</si>
  <si>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</si>
  <si>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</si>
  <si>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</si>
  <si>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</si>
  <si>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</si>
  <si>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</si>
  <si>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</si>
  <si>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</si>
  <si>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</si>
  <si>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</si>
  <si>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</si>
  <si>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</si>
  <si>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</si>
  <si>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</si>
  <si>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</si>
  <si>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</si>
  <si>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</si>
  <si>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</si>
  <si>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</si>
  <si>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</si>
  <si>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</si>
  <si>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</si>
  <si>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</si>
  <si>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</si>
  <si>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</si>
  <si>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</si>
  <si>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</si>
  <si>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</si>
  <si>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</si>
  <si>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</si>
  <si>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</si>
  <si>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</si>
  <si>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</si>
  <si>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</si>
  <si>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</si>
  <si>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</si>
  <si>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</si>
  <si>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</si>
  <si>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</si>
  <si>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</si>
  <si>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</si>
  <si>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</si>
  <si>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</si>
  <si>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</si>
  <si>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</si>
  <si>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</si>
  <si>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</si>
  <si>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</si>
  <si>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</si>
  <si>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</si>
  <si>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</si>
  <si>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</si>
  <si>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</si>
  <si>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</si>
  <si>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</si>
  <si>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</si>
  <si>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</si>
  <si>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</si>
  <si>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</si>
  <si>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</si>
  <si>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</si>
  <si>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</si>
  <si>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</si>
  <si>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</si>
  <si>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</si>
  <si>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</si>
  <si>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</si>
  <si>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</si>
  <si>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</si>
  <si>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</si>
  <si>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</si>
  <si>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</si>
  <si>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</si>
  <si>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</si>
  <si>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</si>
  <si>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</si>
  <si>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</si>
  <si>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</si>
  <si>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</si>
  <si>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</si>
  <si>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</si>
  <si>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</si>
  <si>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</si>
  <si>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</si>
  <si>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</si>
  <si>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</si>
  <si>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</si>
  <si>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</si>
  <si>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</si>
  <si>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</si>
  <si>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</si>
  <si>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</si>
  <si>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</si>
  <si>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</si>
  <si>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</si>
  <si>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</si>
  <si>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</si>
  <si>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</si>
  <si>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</si>
  <si>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</si>
  <si>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</si>
  <si>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</si>
  <si>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</si>
  <si>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</si>
  <si>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</si>
  <si>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</si>
  <si>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</si>
  <si>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</si>
  <si>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</si>
  <si>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</si>
  <si>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</si>
  <si>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</si>
  <si>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</si>
  <si>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</si>
  <si>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</si>
  <si>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</si>
  <si>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</si>
  <si>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</si>
  <si>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</si>
  <si>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</si>
  <si>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</si>
  <si>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</si>
  <si>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</si>
  <si>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</si>
  <si>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</si>
  <si>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</si>
  <si>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</si>
  <si>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</si>
  <si>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</si>
  <si>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</si>
  <si>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</si>
  <si>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</si>
  <si>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</si>
  <si>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</si>
  <si>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</si>
  <si>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</si>
  <si>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</si>
  <si>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</si>
  <si>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</si>
  <si>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</si>
  <si>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</si>
  <si>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</si>
  <si>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</si>
  <si>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</si>
  <si>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</si>
  <si>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</si>
  <si>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</si>
  <si>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</si>
  <si>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</si>
  <si>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</si>
  <si>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</si>
  <si>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</si>
  <si>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</si>
  <si>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</si>
  <si>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</si>
  <si>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</si>
  <si>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</si>
  <si>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</si>
  <si>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</si>
  <si>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</si>
  <si>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</si>
  <si>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</si>
  <si>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</si>
  <si>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</si>
  <si>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</si>
  <si>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</si>
  <si>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</si>
  <si>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</si>
  <si>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</si>
  <si>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</si>
  <si>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</si>
  <si>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</si>
  <si>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</si>
  <si>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</si>
  <si>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</si>
  <si>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</si>
  <si>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</si>
  <si>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</si>
  <si>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</si>
  <si>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</si>
  <si>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</si>
  <si>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</si>
  <si>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</si>
  <si>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</si>
  <si>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</si>
  <si>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</si>
  <si>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</si>
  <si>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</si>
  <si>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</si>
  <si>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</si>
  <si>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</si>
  <si>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</si>
  <si>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</si>
  <si>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</si>
  <si>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</si>
  <si>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</si>
  <si>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</si>
  <si>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</si>
  <si>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</si>
  <si>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</si>
  <si>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</si>
  <si>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</si>
  <si>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</si>
  <si>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</si>
  <si>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</si>
  <si>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</si>
  <si>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</si>
  <si>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</si>
  <si>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</si>
  <si>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</si>
  <si>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</si>
  <si>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</si>
  <si>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</si>
  <si>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</si>
  <si>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</si>
  <si>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</si>
  <si>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</si>
  <si>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</si>
  <si>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</si>
  <si>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</si>
  <si>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</si>
  <si>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</si>
  <si>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</si>
  <si>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</si>
  <si>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</si>
  <si>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</si>
  <si>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</si>
  <si>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</si>
  <si>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</si>
  <si>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</si>
  <si>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</si>
  <si>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</si>
  <si>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</si>
  <si>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</si>
  <si>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</si>
  <si>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</si>
  <si>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</si>
  <si>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</si>
  <si>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</si>
  <si>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</si>
  <si>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</si>
  <si>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</si>
  <si>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</si>
  <si>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</si>
  <si>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</si>
  <si>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</si>
  <si>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</si>
  <si>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</si>
  <si>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</si>
  <si>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</si>
  <si>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</si>
  <si>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</si>
  <si>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</si>
  <si>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</si>
  <si>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</si>
  <si>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</si>
  <si>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</si>
  <si>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</si>
  <si>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</si>
  <si>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</si>
  <si>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</si>
  <si>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</si>
  <si>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</si>
  <si>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</si>
  <si>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</si>
  <si>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</si>
  <si>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</si>
  <si>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</si>
  <si>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</si>
  <si>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</si>
  <si>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</si>
  <si>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</si>
  <si>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</si>
  <si>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</si>
  <si>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</si>
  <si>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</si>
  <si>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</si>
  <si>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</si>
  <si>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</si>
  <si>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</si>
  <si>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</si>
  <si>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</si>
  <si>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</si>
  <si>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</si>
  <si>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</si>
  <si>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</si>
  <si>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</si>
  <si>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</si>
  <si>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</si>
  <si>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</si>
  <si>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</si>
  <si>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</si>
  <si>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</si>
  <si>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</si>
  <si>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</si>
  <si>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</si>
  <si>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</si>
  <si>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</si>
  <si>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</si>
  <si>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</si>
  <si>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</si>
  <si>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</si>
  <si>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</si>
  <si>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</si>
  <si>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</si>
  <si>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</si>
  <si>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</si>
  <si>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</si>
  <si>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</si>
  <si>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</si>
  <si>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</si>
  <si>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</si>
  <si>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</si>
  <si>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</si>
  <si>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</si>
  <si>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</si>
  <si>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</si>
  <si>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</si>
  <si>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</si>
  <si>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</si>
  <si>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</si>
  <si>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</si>
  <si>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</si>
  <si>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</si>
  <si>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</si>
  <si>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</si>
  <si>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</si>
  <si>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</si>
  <si>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</si>
  <si>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</si>
  <si>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</si>
  <si>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</si>
  <si>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</si>
  <si>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</si>
  <si>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</si>
  <si>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</si>
  <si>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</si>
  <si>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</si>
  <si>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</si>
  <si>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</si>
  <si>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</si>
  <si>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</si>
  <si>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</si>
  <si>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</si>
  <si>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</si>
  <si>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</si>
  <si>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</si>
  <si>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</si>
  <si>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</si>
  <si>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</si>
  <si>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</si>
  <si>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</si>
  <si>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</si>
  <si>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</si>
  <si>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</si>
  <si>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</si>
  <si>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</si>
  <si>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</si>
  <si>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</si>
  <si>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</si>
  <si>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</si>
  <si>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</si>
  <si>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</si>
  <si>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</si>
  <si>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</si>
  <si>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</si>
  <si>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</si>
  <si>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</si>
  <si>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</si>
  <si>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</si>
  <si>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</si>
  <si>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</si>
  <si>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</si>
  <si>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</si>
  <si>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</si>
  <si>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</si>
  <si>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</si>
  <si>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</si>
  <si>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</si>
  <si>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</si>
  <si>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</si>
  <si>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</si>
  <si>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</si>
  <si>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</si>
  <si>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</si>
  <si>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</si>
  <si>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</si>
  <si>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</si>
  <si>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</si>
  <si>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</si>
  <si>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</si>
  <si>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</si>
  <si>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</si>
  <si>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</si>
  <si>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</si>
  <si>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</si>
  <si>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</si>
  <si>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</si>
  <si>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</si>
  <si>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</si>
  <si>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</si>
  <si>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</si>
  <si>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</si>
  <si>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</si>
  <si>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</si>
  <si>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</si>
  <si>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</si>
  <si>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</si>
  <si>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</si>
  <si>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</si>
  <si>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</si>
  <si>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</si>
  <si>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</si>
  <si>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</si>
  <si>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</si>
  <si>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</si>
  <si>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</si>
  <si>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</si>
  <si>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</si>
  <si>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</si>
  <si>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</si>
  <si>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</si>
  <si>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</si>
  <si>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</si>
  <si>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</si>
  <si>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</si>
  <si>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</si>
  <si>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</si>
  <si>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</si>
  <si>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</si>
  <si>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</si>
  <si>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</si>
  <si>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</si>
  <si>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</si>
  <si>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</si>
  <si>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</si>
  <si>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</si>
  <si>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</si>
  <si>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</si>
  <si>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</si>
  <si>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</si>
  <si>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</si>
  <si>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</si>
  <si>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</si>
  <si>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</si>
  <si>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</si>
  <si>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</si>
  <si>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</si>
  <si>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</si>
  <si>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</si>
  <si>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</si>
  <si>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</si>
  <si>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</si>
  <si>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</si>
  <si>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</si>
  <si>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</si>
  <si>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</si>
  <si>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</si>
  <si>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</si>
  <si>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</si>
  <si>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</si>
  <si>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</si>
  <si>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</si>
  <si>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</si>
  <si>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</si>
  <si>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</si>
  <si>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</si>
  <si>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</si>
  <si>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</si>
  <si>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</si>
  <si>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</si>
  <si>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</si>
  <si>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</si>
  <si>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</si>
  <si>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</si>
  <si>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</si>
  <si>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</si>
  <si>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</si>
  <si>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</si>
  <si>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</si>
  <si>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</si>
  <si>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</si>
  <si>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</si>
  <si>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</si>
  <si>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</si>
  <si>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</si>
  <si>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</si>
  <si>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</si>
  <si>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</si>
  <si>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</si>
  <si>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</si>
  <si>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</si>
  <si>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</si>
  <si>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</si>
  <si>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</si>
  <si>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</si>
  <si>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</si>
  <si>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</si>
  <si>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</si>
  <si>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</si>
  <si>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</si>
  <si>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</si>
  <si>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</si>
  <si>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</si>
  <si>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</si>
  <si>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</si>
  <si>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</si>
  <si>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</si>
  <si>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</si>
  <si>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</si>
  <si>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</si>
  <si>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</si>
  <si>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</si>
  <si>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</si>
  <si>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</si>
  <si>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</si>
  <si>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</si>
  <si>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</si>
  <si>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</si>
  <si>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</si>
  <si>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</si>
  <si>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</si>
  <si>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</si>
  <si>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</si>
  <si>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</si>
  <si>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</si>
  <si>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</si>
  <si>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</si>
  <si>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</si>
  <si>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</si>
  <si>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</si>
  <si>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</si>
  <si>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</si>
  <si>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</si>
  <si>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</si>
  <si>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</si>
  <si>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</si>
  <si>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</si>
  <si>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</si>
  <si>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</si>
  <si>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</si>
  <si>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</si>
  <si>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</si>
  <si>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</si>
  <si>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</si>
  <si>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</si>
  <si>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</si>
  <si>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</si>
  <si>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</si>
  <si>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</si>
  <si>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</si>
  <si>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</si>
  <si>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</si>
  <si>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</si>
  <si>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</si>
  <si>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</si>
  <si>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</si>
  <si>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</si>
  <si>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</si>
  <si>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</si>
  <si>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</si>
  <si>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</si>
  <si>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</si>
  <si>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</si>
  <si>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</si>
  <si>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</si>
  <si>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</si>
  <si>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</si>
  <si>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</si>
  <si>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</si>
  <si>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</si>
  <si>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</si>
  <si>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</si>
  <si>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</si>
  <si>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</si>
  <si>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</si>
  <si>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</si>
  <si>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</si>
  <si>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</si>
  <si>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</si>
  <si>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</si>
  <si>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</si>
  <si>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</si>
  <si>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</si>
  <si>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</si>
  <si>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</si>
  <si>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</si>
  <si>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</si>
  <si>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</si>
  <si>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</si>
  <si>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</si>
  <si>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</si>
  <si>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</si>
  <si>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</si>
  <si>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</si>
  <si>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</si>
  <si>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</si>
  <si>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</si>
  <si>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</si>
  <si>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</si>
  <si>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</si>
  <si>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</si>
  <si>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</si>
  <si>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</si>
  <si>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</si>
  <si>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</si>
  <si>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</si>
  <si>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</si>
  <si>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</si>
  <si>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</si>
  <si>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</si>
  <si>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</si>
  <si>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</si>
  <si>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</si>
  <si>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</si>
  <si>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</si>
  <si>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</si>
  <si>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</si>
  <si>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</si>
  <si>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</si>
  <si>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</si>
  <si>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</si>
  <si>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</si>
  <si>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</si>
  <si>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</si>
  <si>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</si>
  <si>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</si>
  <si>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</si>
  <si>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</si>
  <si>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</si>
  <si>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</si>
  <si>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</si>
  <si>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</si>
  <si>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</si>
  <si>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</si>
  <si>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</si>
  <si>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</si>
  <si>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</si>
  <si>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</si>
  <si>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</si>
  <si>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</si>
  <si>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</si>
  <si>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</si>
  <si>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</si>
  <si>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</si>
  <si>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</si>
  <si>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</si>
  <si>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</si>
  <si>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</si>
  <si>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</si>
  <si>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</si>
  <si>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</si>
  <si>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</si>
  <si>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</si>
  <si>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</si>
  <si>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</si>
  <si>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</si>
  <si>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</si>
  <si>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</si>
  <si>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</si>
  <si>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</si>
  <si>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</si>
  <si>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</si>
  <si>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</si>
  <si>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</si>
  <si>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</si>
  <si>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</si>
  <si>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</si>
  <si>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</si>
  <si>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</si>
  <si>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</si>
  <si>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</si>
  <si>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</si>
  <si>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</si>
  <si>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</si>
  <si>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</si>
  <si>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</si>
  <si>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</si>
  <si>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</si>
  <si>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</si>
  <si>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</si>
  <si>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</si>
  <si>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</si>
  <si>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</si>
  <si>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</si>
  <si>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</si>
  <si>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</si>
  <si>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</si>
  <si>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</si>
  <si>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</si>
  <si>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</si>
  <si>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</si>
  <si>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</si>
  <si>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</si>
  <si>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</si>
  <si>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</si>
  <si>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</si>
  <si>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</si>
  <si>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</si>
  <si>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</si>
  <si>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</si>
  <si>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</si>
  <si>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</si>
  <si>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</si>
  <si>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</si>
  <si>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</si>
  <si>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</si>
  <si>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</si>
  <si>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</si>
  <si>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</si>
  <si>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</si>
  <si>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</si>
  <si>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</si>
  <si>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</si>
  <si>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</si>
  <si>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</si>
  <si>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</si>
  <si>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</si>
  <si>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</si>
  <si>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</si>
  <si>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</si>
  <si>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</si>
  <si>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</si>
  <si>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</si>
  <si>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</si>
  <si>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</si>
  <si>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</si>
  <si>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</si>
  <si>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</si>
  <si>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</si>
  <si>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</si>
  <si>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</si>
  <si>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</si>
  <si>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</si>
  <si>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</si>
  <si>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</si>
  <si>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</si>
  <si>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</si>
  <si>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</si>
  <si>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</si>
  <si>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</si>
  <si>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</si>
  <si>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</si>
  <si>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</si>
  <si>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</si>
  <si>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</si>
  <si>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</si>
  <si>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</si>
  <si>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</si>
  <si>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</si>
  <si>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</si>
  <si>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</si>
  <si>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</si>
  <si>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</si>
  <si>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</si>
  <si>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</si>
  <si>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</si>
  <si>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</si>
  <si>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</si>
  <si>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</si>
  <si>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</si>
  <si>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</si>
  <si>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</si>
  <si>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</si>
  <si>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</si>
  <si>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</si>
  <si>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</si>
  <si>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</si>
  <si>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</si>
  <si>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</si>
  <si>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</si>
  <si>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</si>
  <si>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</si>
  <si>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</si>
  <si>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</si>
  <si>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</si>
  <si>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</si>
  <si>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</si>
  <si>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</si>
  <si>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</si>
  <si>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</si>
  <si>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</si>
  <si>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</si>
  <si>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</si>
  <si>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</si>
  <si>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</si>
  <si>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</si>
  <si>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</si>
  <si>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</si>
  <si>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</si>
  <si>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</si>
  <si>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</si>
  <si>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</si>
  <si>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</si>
  <si>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</si>
  <si>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</si>
  <si>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</si>
  <si>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</si>
  <si>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</si>
  <si>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</si>
  <si>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</si>
  <si>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</si>
  <si>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</si>
  <si>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</si>
  <si>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</si>
  <si>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</si>
  <si>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</si>
  <si>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</si>
  <si>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</si>
  <si>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</si>
  <si>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</si>
  <si>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</si>
  <si>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</si>
  <si>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</si>
  <si>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</si>
  <si>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</si>
  <si>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</si>
  <si>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</si>
  <si>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</si>
  <si>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</si>
  <si>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</si>
  <si>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</si>
  <si>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</si>
  <si>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</si>
  <si>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</si>
  <si>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</si>
  <si>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</si>
  <si>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</si>
  <si>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</si>
  <si>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</si>
  <si>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</si>
  <si>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</si>
  <si>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</si>
  <si>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</si>
  <si>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</si>
  <si>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</si>
  <si>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</si>
  <si>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</si>
  <si>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</si>
  <si>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</si>
  <si>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</si>
  <si>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</si>
  <si>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</si>
  <si>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</si>
  <si>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</si>
  <si>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</si>
  <si>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</si>
  <si>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</si>
  <si>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</si>
  <si>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</si>
  <si>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</si>
  <si>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</si>
  <si>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</si>
  <si>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</si>
  <si>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</si>
  <si>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</si>
  <si>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</si>
  <si>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</si>
  <si>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</si>
  <si>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</si>
  <si>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</si>
  <si>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</si>
  <si>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</si>
  <si>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</si>
  <si>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</si>
  <si>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</si>
  <si>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</si>
  <si>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</si>
  <si>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</si>
  <si>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</si>
  <si>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</si>
  <si>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</si>
  <si>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</si>
  <si>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</si>
  <si>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</si>
  <si>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</si>
  <si>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</si>
  <si>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</si>
  <si>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</si>
  <si>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</si>
  <si>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</si>
  <si>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</si>
  <si>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</si>
  <si>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</si>
  <si>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</si>
  <si>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</si>
  <si>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</si>
  <si>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</si>
  <si>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</si>
  <si>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</si>
  <si>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</si>
  <si>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</si>
  <si>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</si>
  <si>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</si>
  <si>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</si>
  <si>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</si>
  <si>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</si>
  <si>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</si>
  <si>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</si>
  <si>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</si>
  <si>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</si>
  <si>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</si>
  <si>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</si>
  <si>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</si>
  <si>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</si>
  <si>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</si>
  <si>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</si>
  <si>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</si>
  <si>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</si>
  <si>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</si>
  <si>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</si>
  <si>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</si>
  <si>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</si>
  <si>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</si>
  <si>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</si>
  <si>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</si>
  <si>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</si>
  <si>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</si>
  <si>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</si>
  <si>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</si>
  <si>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</si>
  <si>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</si>
  <si>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</si>
  <si>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</si>
  <si>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</si>
  <si>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</si>
  <si>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</si>
  <si>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</si>
  <si>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</si>
  <si>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</si>
  <si>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</si>
  <si>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</si>
  <si>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</si>
  <si>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</si>
  <si>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</si>
  <si>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</si>
  <si>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</si>
  <si>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</si>
  <si>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</si>
  <si>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</si>
  <si>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</si>
  <si>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</si>
  <si>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</si>
  <si>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</si>
  <si>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</si>
  <si>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</si>
  <si>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</si>
  <si>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</si>
  <si>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</si>
  <si>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</si>
  <si>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</si>
  <si>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</si>
  <si>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</si>
  <si>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</si>
  <si>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</si>
  <si>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</si>
  <si>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</si>
  <si>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</si>
  <si>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</si>
  <si>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</si>
  <si>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</si>
  <si>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</si>
  <si>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</si>
  <si>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</si>
  <si>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</si>
  <si>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</si>
  <si>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</si>
  <si>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</si>
  <si>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</si>
  <si>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</si>
  <si>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</si>
  <si>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</si>
  <si>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</si>
  <si>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</si>
  <si>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</si>
  <si>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</si>
  <si>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</si>
  <si>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</si>
  <si>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</si>
  <si>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</si>
  <si>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</si>
  <si>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</si>
  <si>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</si>
  <si>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</si>
  <si>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</si>
  <si>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</si>
  <si>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</si>
  <si>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</si>
  <si>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</si>
  <si>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</si>
  <si>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</si>
  <si>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</si>
  <si>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</si>
  <si>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</si>
  <si>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</si>
  <si>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</si>
  <si>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</si>
  <si>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</si>
  <si>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</si>
  <si>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</si>
  <si>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</si>
  <si>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</si>
  <si>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</si>
  <si>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</si>
  <si>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</si>
  <si>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</si>
  <si>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</si>
  <si>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</si>
  <si>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</si>
  <si>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</si>
  <si>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</si>
  <si>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</si>
  <si>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</si>
  <si>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</si>
  <si>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</si>
  <si>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</si>
  <si>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</si>
  <si>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</si>
  <si>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</si>
  <si>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</si>
  <si>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</si>
  <si>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</si>
  <si>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</si>
  <si>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</si>
  <si>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</si>
  <si>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</si>
  <si>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</si>
  <si>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</si>
  <si>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</si>
  <si>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</si>
  <si>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</si>
  <si>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</si>
  <si>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</si>
  <si>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</si>
  <si>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</si>
  <si>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</si>
  <si>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</si>
  <si>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</si>
  <si>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</si>
  <si>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</si>
  <si>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</si>
  <si>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</si>
  <si>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</si>
  <si>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</si>
  <si>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</si>
  <si>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</si>
  <si>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</si>
  <si>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</si>
  <si>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</si>
  <si>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</si>
  <si>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</si>
  <si>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</si>
  <si>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</si>
  <si>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</si>
  <si>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</si>
  <si>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</si>
  <si>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</si>
  <si>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</si>
  <si>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</si>
  <si>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</si>
  <si>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</si>
  <si>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</si>
  <si>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</si>
  <si>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</si>
  <si>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</si>
  <si>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</si>
  <si>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</si>
  <si>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</si>
  <si>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</si>
  <si>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</si>
  <si>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</si>
  <si>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</si>
  <si>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</si>
  <si>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</si>
  <si>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</si>
  <si>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</si>
  <si>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</si>
  <si>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</si>
  <si>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</si>
  <si>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</si>
  <si>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</si>
  <si>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</si>
  <si>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</si>
  <si>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</si>
  <si>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</si>
  <si>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</si>
  <si>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</si>
  <si>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</si>
  <si>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</si>
  <si>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</si>
  <si>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</si>
  <si>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</si>
  <si>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</si>
  <si>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</si>
  <si>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</si>
  <si>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</si>
  <si>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</si>
  <si>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</si>
  <si>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</si>
  <si>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</si>
  <si>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</si>
  <si>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</si>
  <si>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</si>
  <si>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</si>
  <si>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</si>
  <si>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</si>
  <si>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</si>
  <si>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</si>
  <si>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</si>
  <si>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</si>
  <si>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</si>
  <si>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</si>
  <si>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</si>
  <si>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</si>
  <si>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</si>
  <si>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</si>
  <si>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</si>
  <si>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</si>
  <si>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</si>
  <si>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</si>
  <si>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</si>
  <si>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</si>
  <si>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</si>
  <si>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</si>
  <si>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</si>
  <si>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</si>
  <si>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</si>
  <si>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</si>
  <si>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</si>
  <si>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</si>
  <si>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</si>
  <si>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</si>
  <si>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</si>
  <si>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</si>
  <si>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</si>
  <si>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</si>
  <si>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</si>
  <si>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</si>
  <si>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</si>
  <si>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</si>
  <si>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</si>
  <si>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</si>
  <si>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</si>
  <si>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</si>
  <si>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</si>
  <si>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</si>
  <si>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</si>
  <si>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</si>
  <si>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</si>
  <si>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</si>
  <si>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</si>
  <si>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</si>
  <si>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</si>
  <si>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</si>
  <si>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</si>
  <si>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</si>
  <si>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</si>
  <si>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</si>
  <si>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</si>
  <si>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</si>
  <si>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</si>
  <si>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</si>
  <si>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</si>
  <si>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</si>
  <si>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</si>
  <si>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</si>
  <si>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</si>
  <si>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</si>
  <si>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</si>
  <si>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</si>
  <si>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</si>
  <si>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</si>
  <si>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</si>
  <si>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</si>
  <si>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</si>
  <si>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</si>
  <si>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</si>
  <si>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</si>
  <si>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</si>
  <si>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</si>
  <si>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</si>
  <si>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</si>
  <si>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</si>
  <si>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</si>
  <si>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</si>
  <si>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</si>
  <si>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</si>
  <si>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</si>
  <si>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</si>
  <si>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</si>
  <si>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</si>
  <si>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</si>
  <si>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</si>
  <si>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</si>
  <si>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</si>
  <si>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</si>
  <si>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</si>
  <si>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</si>
  <si>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</si>
  <si>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</si>
  <si>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</si>
  <si>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</si>
  <si>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</si>
  <si>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</si>
  <si>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</si>
  <si>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</si>
  <si>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</si>
  <si>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</si>
  <si>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</si>
  <si>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</si>
  <si>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</si>
  <si>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</si>
  <si>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</si>
  <si>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</si>
  <si>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</si>
  <si>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</si>
  <si>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</si>
  <si>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</si>
  <si>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</si>
  <si>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</si>
  <si>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</si>
  <si>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</si>
  <si>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</si>
  <si>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</si>
  <si>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</si>
  <si>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</si>
  <si>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</si>
  <si>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</si>
  <si>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</si>
  <si>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</si>
  <si>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</si>
  <si>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</si>
  <si>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</si>
  <si>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</si>
  <si>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</si>
  <si>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</si>
  <si>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</si>
  <si>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</si>
  <si>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</si>
  <si>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</si>
  <si>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</si>
  <si>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</si>
  <si>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</si>
  <si>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</si>
  <si>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</si>
  <si>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</si>
  <si>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</si>
  <si>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</si>
  <si>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</si>
  <si>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</si>
  <si>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</si>
  <si>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</si>
  <si>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</si>
  <si>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</si>
  <si>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</si>
  <si>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</si>
  <si>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</si>
  <si>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</si>
  <si>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</si>
  <si>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</si>
  <si>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</si>
  <si>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</si>
  <si>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</si>
  <si>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</si>
  <si>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</si>
  <si>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</si>
  <si>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</si>
  <si>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</si>
  <si>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</si>
  <si>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</si>
  <si>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</si>
  <si>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</si>
  <si>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</si>
  <si>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</si>
  <si>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</si>
  <si>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</si>
  <si>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</si>
  <si>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</si>
  <si>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</si>
  <si>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</si>
  <si>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</si>
  <si>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</si>
  <si>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</si>
  <si>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</si>
  <si>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</si>
  <si>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</si>
  <si>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</si>
  <si>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</si>
  <si>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</si>
  <si>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</si>
  <si>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</si>
  <si>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</si>
  <si>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</si>
  <si>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</si>
  <si>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</si>
  <si>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</si>
  <si>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</si>
  <si>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</si>
  <si>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</si>
  <si>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</si>
  <si>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</si>
  <si>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</si>
  <si>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</si>
  <si>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</si>
  <si>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</si>
  <si>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</si>
  <si>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</si>
  <si>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</si>
  <si>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</si>
  <si>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</si>
  <si>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</si>
  <si>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</si>
  <si>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</si>
  <si>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</si>
  <si>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</si>
  <si>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</si>
  <si>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</si>
  <si>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</si>
  <si>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</si>
  <si>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</si>
  <si>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</si>
  <si>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</si>
  <si>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</si>
  <si>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</si>
  <si>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</si>
  <si>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</si>
  <si>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</si>
  <si>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</si>
  <si>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</si>
  <si>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</si>
  <si>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</si>
  <si>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</si>
  <si>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</si>
  <si>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</si>
  <si>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</si>
  <si>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</si>
  <si>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</si>
  <si>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</si>
  <si>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</si>
  <si>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</si>
  <si>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</si>
  <si>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</si>
  <si>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</si>
  <si>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</si>
  <si>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</si>
  <si>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</si>
  <si>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</si>
  <si>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</si>
  <si>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</si>
  <si>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</si>
  <si>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</si>
  <si>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</si>
  <si>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</si>
  <si>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</si>
  <si>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</si>
  <si>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</si>
  <si>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</si>
  <si>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</si>
  <si>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</si>
  <si>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</si>
  <si>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</si>
  <si>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</si>
  <si>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</si>
  <si>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</si>
  <si>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</si>
  <si>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</si>
  <si>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</si>
  <si>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</si>
  <si>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</si>
  <si>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</si>
  <si>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</si>
  <si>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</si>
  <si>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</si>
  <si>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</si>
  <si>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</si>
  <si>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</si>
  <si>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</si>
  <si>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</si>
  <si>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</si>
  <si>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</si>
  <si>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</si>
  <si>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</si>
  <si>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</si>
  <si>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</si>
  <si>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</si>
  <si>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</si>
  <si>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</si>
  <si>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</si>
  <si>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</si>
  <si>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</si>
  <si>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</si>
  <si>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</si>
  <si>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</si>
  <si>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</si>
  <si>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</si>
  <si>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</si>
  <si>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</si>
  <si>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</si>
  <si>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</si>
  <si>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</si>
  <si>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</si>
  <si>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</si>
  <si>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</si>
  <si>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</si>
  <si>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</si>
  <si>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</si>
  <si>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</si>
  <si>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</si>
  <si>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</si>
  <si>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</si>
  <si>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</si>
  <si>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</si>
  <si>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</si>
  <si>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</si>
  <si>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</si>
  <si>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</si>
  <si>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</si>
  <si>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</si>
  <si>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</si>
  <si>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</si>
  <si>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</si>
  <si>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</si>
  <si>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</si>
  <si>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</si>
  <si>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</si>
  <si>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</si>
  <si>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</si>
  <si>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</si>
  <si>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</si>
  <si>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</si>
  <si>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</si>
  <si>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</si>
  <si>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</si>
  <si>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</si>
  <si>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</si>
  <si>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</si>
  <si>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</si>
  <si>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</si>
  <si>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</si>
  <si>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</si>
  <si>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</si>
  <si>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</si>
  <si>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</si>
  <si>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</si>
  <si>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</si>
  <si>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</si>
  <si>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</si>
  <si>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</si>
  <si>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</si>
  <si>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</si>
  <si>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</si>
  <si>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</si>
  <si>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</si>
  <si>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</si>
  <si>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</si>
  <si>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</si>
  <si>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</si>
  <si>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</si>
  <si>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</si>
  <si>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</si>
  <si>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</si>
  <si>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</si>
  <si>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</si>
  <si>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</si>
  <si>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</si>
  <si>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</si>
  <si>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</si>
  <si>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</si>
  <si>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</si>
  <si>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</si>
  <si>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</si>
  <si>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</si>
  <si>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</si>
  <si>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</si>
  <si>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</si>
  <si>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</si>
  <si>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</si>
  <si>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</si>
  <si>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</si>
  <si>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</si>
  <si>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</si>
  <si>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</si>
  <si>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</si>
  <si>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</si>
  <si>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</si>
  <si>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</si>
  <si>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</si>
  <si>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</si>
  <si>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</si>
  <si>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</si>
  <si>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</si>
  <si>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</si>
  <si>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</si>
  <si>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</si>
  <si>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</si>
  <si>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</si>
  <si>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</si>
  <si>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</si>
  <si>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</si>
  <si>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</si>
  <si>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</si>
  <si>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</si>
  <si>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</si>
  <si>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</si>
  <si>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</si>
  <si>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</si>
  <si>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</si>
  <si>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</si>
  <si>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</si>
  <si>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</si>
  <si>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</si>
  <si>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</si>
  <si>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</si>
  <si>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</si>
  <si>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</si>
  <si>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</si>
  <si>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</si>
  <si>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</si>
  <si>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</si>
  <si>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</si>
  <si>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</si>
  <si>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</si>
  <si>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</si>
  <si>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</si>
  <si>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</si>
  <si>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</si>
  <si>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</si>
  <si>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</si>
  <si>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</si>
  <si>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</si>
  <si>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</si>
  <si>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</si>
  <si>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</si>
  <si>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</si>
  <si>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</si>
  <si>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</si>
  <si>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</si>
  <si>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</si>
  <si>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</si>
  <si>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</si>
  <si>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</si>
  <si>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</si>
  <si>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</si>
  <si>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</si>
  <si>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</si>
  <si>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</si>
  <si>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</si>
  <si>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</si>
  <si>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NV</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</si>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</sst>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11</v>
      </c>
      <c r="F6" s="5" t="str">
        <f>IF($B6="N/A","N/A",IF(E6&lt;0,"No","Yes"))</f>
        <v>N/A</v>
      </c>
      <c r="G6" s="22">
        <v>0</v>
      </c>
      <c r="H6" s="5" t="str">
        <f>IF($B6="N/A","N/A",IF(G6&lt;0,"No","Yes"))</f>
        <v>N/A</v>
      </c>
      <c r="I6" s="6" t="s">
        <v>1747</v>
      </c>
      <c r="J6" s="6">
        <v>-100</v>
      </c>
      <c r="K6" s="91" t="str">
        <f t="shared" ref="K6:K11" si="0">IF(J6="Div by 0", "N/A", IF(J6="N/A","N/A", IF(J6&gt;30, "No", IF(J6&lt;-30, "No", "Yes"))))</f>
        <v>No</v>
      </c>
    </row>
    <row r="7" spans="1:11" x14ac:dyDescent="0.25">
      <c r="A7" s="111" t="s">
        <v>443</v>
      </c>
      <c r="B7" s="60" t="s">
        <v>213</v>
      </c>
      <c r="C7" s="5" t="s">
        <v>1747</v>
      </c>
      <c r="D7" s="5" t="str">
        <f t="shared" ref="D7:D11" si="1">IF($B7="N/A","N/A",IF(C7&lt;0,"No","Yes"))</f>
        <v>N/A</v>
      </c>
      <c r="E7" s="5">
        <v>0</v>
      </c>
      <c r="F7" s="5" t="str">
        <f t="shared" ref="F7:F11" si="2">IF($B7="N/A","N/A",IF(E7&lt;0,"No","Yes"))</f>
        <v>N/A</v>
      </c>
      <c r="G7" s="5" t="s">
        <v>1747</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v>0</v>
      </c>
      <c r="F8" s="5" t="str">
        <f t="shared" si="2"/>
        <v>N/A</v>
      </c>
      <c r="G8" s="5" t="s">
        <v>1747</v>
      </c>
      <c r="H8" s="5" t="str">
        <f t="shared" si="3"/>
        <v>N/A</v>
      </c>
      <c r="I8" s="6" t="s">
        <v>1747</v>
      </c>
      <c r="J8" s="6" t="s">
        <v>1747</v>
      </c>
      <c r="K8" s="91" t="str">
        <f t="shared" si="0"/>
        <v>N/A</v>
      </c>
    </row>
    <row r="9" spans="1:11" x14ac:dyDescent="0.25">
      <c r="A9" s="111" t="s">
        <v>445</v>
      </c>
      <c r="B9" s="60" t="s">
        <v>213</v>
      </c>
      <c r="C9" s="5" t="s">
        <v>1747</v>
      </c>
      <c r="D9" s="5" t="str">
        <f t="shared" si="1"/>
        <v>N/A</v>
      </c>
      <c r="E9" s="5">
        <v>100</v>
      </c>
      <c r="F9" s="5" t="str">
        <f t="shared" si="2"/>
        <v>N/A</v>
      </c>
      <c r="G9" s="5" t="s">
        <v>1747</v>
      </c>
      <c r="H9" s="5" t="str">
        <f t="shared" si="3"/>
        <v>N/A</v>
      </c>
      <c r="I9" s="6" t="s">
        <v>1747</v>
      </c>
      <c r="J9" s="6" t="s">
        <v>1747</v>
      </c>
      <c r="K9" s="91" t="str">
        <f t="shared" si="0"/>
        <v>N/A</v>
      </c>
    </row>
    <row r="10" spans="1:11" x14ac:dyDescent="0.25">
      <c r="A10" s="111" t="s">
        <v>446</v>
      </c>
      <c r="B10" s="60" t="s">
        <v>213</v>
      </c>
      <c r="C10" s="5" t="s">
        <v>1747</v>
      </c>
      <c r="D10" s="5" t="str">
        <f t="shared" si="1"/>
        <v>N/A</v>
      </c>
      <c r="E10" s="5">
        <v>0</v>
      </c>
      <c r="F10" s="5" t="str">
        <f t="shared" si="2"/>
        <v>N/A</v>
      </c>
      <c r="G10" s="5" t="s">
        <v>1747</v>
      </c>
      <c r="H10" s="5" t="str">
        <f t="shared" si="3"/>
        <v>N/A</v>
      </c>
      <c r="I10" s="6" t="s">
        <v>1747</v>
      </c>
      <c r="J10" s="6" t="s">
        <v>1747</v>
      </c>
      <c r="K10" s="91" t="str">
        <f t="shared" si="0"/>
        <v>N/A</v>
      </c>
    </row>
    <row r="11" spans="1:11" x14ac:dyDescent="0.25">
      <c r="A11" s="111" t="s">
        <v>204</v>
      </c>
      <c r="B11" s="60" t="s">
        <v>213</v>
      </c>
      <c r="C11" s="5" t="s">
        <v>1747</v>
      </c>
      <c r="D11" s="5" t="str">
        <f t="shared" si="1"/>
        <v>N/A</v>
      </c>
      <c r="E11" s="5">
        <v>100</v>
      </c>
      <c r="F11" s="5" t="str">
        <f t="shared" si="2"/>
        <v>N/A</v>
      </c>
      <c r="G11" s="5" t="s">
        <v>1747</v>
      </c>
      <c r="H11" s="5" t="str">
        <f t="shared" si="3"/>
        <v>N/A</v>
      </c>
      <c r="I11" s="6" t="s">
        <v>1747</v>
      </c>
      <c r="J11" s="6" t="s">
        <v>1747</v>
      </c>
      <c r="K11" s="91" t="str">
        <f t="shared" si="0"/>
        <v>N/A</v>
      </c>
    </row>
    <row r="12" spans="1:11" x14ac:dyDescent="0.25">
      <c r="A12" s="111" t="s">
        <v>652</v>
      </c>
      <c r="B12" s="60" t="s">
        <v>213</v>
      </c>
      <c r="C12" s="5" t="s">
        <v>1747</v>
      </c>
      <c r="D12" s="5" t="str">
        <f t="shared" ref="D12:D23" si="4">IF($B12="N/A","N/A",IF(C12&lt;0,"No","Yes"))</f>
        <v>N/A</v>
      </c>
      <c r="E12" s="5">
        <v>0</v>
      </c>
      <c r="F12" s="5" t="str">
        <f t="shared" ref="F12:F23" si="5">IF($B12="N/A","N/A",IF(E12&lt;0,"No","Yes"))</f>
        <v>N/A</v>
      </c>
      <c r="G12" s="5" t="s">
        <v>1747</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t="s">
        <v>1747</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t="s">
        <v>1747</v>
      </c>
      <c r="D15" s="5" t="str">
        <f t="shared" si="4"/>
        <v>N/A</v>
      </c>
      <c r="E15" s="5">
        <v>0</v>
      </c>
      <c r="F15" s="5" t="str">
        <f t="shared" si="5"/>
        <v>N/A</v>
      </c>
      <c r="G15" s="5" t="s">
        <v>1747</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v>0</v>
      </c>
      <c r="F18" s="5" t="str">
        <f t="shared" si="5"/>
        <v>N/A</v>
      </c>
      <c r="G18" s="5" t="s">
        <v>1747</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v>100</v>
      </c>
      <c r="F21" s="5" t="str">
        <f t="shared" si="5"/>
        <v>N/A</v>
      </c>
      <c r="G21" s="5" t="s">
        <v>1747</v>
      </c>
      <c r="H21" s="5" t="str">
        <f t="shared" si="6"/>
        <v>N/A</v>
      </c>
      <c r="I21" s="6" t="s">
        <v>1747</v>
      </c>
      <c r="J21" s="6" t="s">
        <v>1747</v>
      </c>
      <c r="K21" s="91" t="str">
        <f t="shared" si="7"/>
        <v>N/A</v>
      </c>
    </row>
    <row r="22" spans="1:11" x14ac:dyDescent="0.25">
      <c r="A22" s="111" t="s">
        <v>1697</v>
      </c>
      <c r="B22" s="60" t="s">
        <v>213</v>
      </c>
      <c r="C22" s="5" t="s">
        <v>1747</v>
      </c>
      <c r="D22" s="5" t="str">
        <f t="shared" si="4"/>
        <v>N/A</v>
      </c>
      <c r="E22" s="5">
        <v>100</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v>31</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v>0</v>
      </c>
      <c r="F24" s="5" t="str">
        <f>IF($B24="N/A","N/A",IF(E24&lt;0,"No","Yes"))</f>
        <v>N/A</v>
      </c>
      <c r="G24" s="5" t="s">
        <v>1747</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v>100</v>
      </c>
      <c r="F25" s="5" t="str">
        <f>IF($B25="N/A","N/A",IF(E25&lt;0,"No","Yes"))</f>
        <v>N/A</v>
      </c>
      <c r="G25" s="5" t="s">
        <v>1747</v>
      </c>
      <c r="H25" s="5" t="str">
        <f>IF($B25="N/A","N/A",IF(G25&lt;0,"No","Yes"))</f>
        <v>N/A</v>
      </c>
      <c r="I25" s="6" t="s">
        <v>1747</v>
      </c>
      <c r="J25" s="6" t="s">
        <v>1747</v>
      </c>
      <c r="K25" s="91" t="str">
        <f t="shared" si="8"/>
        <v>N/A</v>
      </c>
    </row>
    <row r="26" spans="1:11" x14ac:dyDescent="0.25">
      <c r="A26" s="111" t="s">
        <v>32</v>
      </c>
      <c r="B26" s="60" t="s">
        <v>213</v>
      </c>
      <c r="C26" s="5" t="s">
        <v>1747</v>
      </c>
      <c r="D26" s="5" t="str">
        <f>IF($B26="N/A","N/A",IF(C26&lt;0,"No","Yes"))</f>
        <v>N/A</v>
      </c>
      <c r="E26" s="5">
        <v>100</v>
      </c>
      <c r="F26" s="5" t="str">
        <f>IF($B26="N/A","N/A",IF(E26&lt;0,"No","Yes"))</f>
        <v>N/A</v>
      </c>
      <c r="G26" s="5" t="s">
        <v>1747</v>
      </c>
      <c r="H26" s="5" t="str">
        <f>IF($B26="N/A","N/A",IF(G26&lt;0,"No","Yes"))</f>
        <v>N/A</v>
      </c>
      <c r="I26" s="6" t="s">
        <v>1747</v>
      </c>
      <c r="J26" s="6" t="s">
        <v>1747</v>
      </c>
      <c r="K26" s="91" t="str">
        <f t="shared" si="8"/>
        <v>N/A</v>
      </c>
    </row>
    <row r="27" spans="1:11" x14ac:dyDescent="0.25">
      <c r="A27" s="111" t="s">
        <v>160</v>
      </c>
      <c r="B27" s="60" t="s">
        <v>213</v>
      </c>
      <c r="C27" s="5" t="s">
        <v>1747</v>
      </c>
      <c r="D27" s="5" t="str">
        <f t="shared" ref="D27:D30" si="9">IF($B27="N/A","N/A",IF(C27&lt;0,"No","Yes"))</f>
        <v>N/A</v>
      </c>
      <c r="E27" s="5">
        <v>100</v>
      </c>
      <c r="F27" s="5" t="str">
        <f t="shared" ref="F27:F30" si="10">IF($B27="N/A","N/A",IF(E27&lt;0,"No","Yes"))</f>
        <v>N/A</v>
      </c>
      <c r="G27" s="5" t="s">
        <v>1747</v>
      </c>
      <c r="H27" s="5" t="str">
        <f t="shared" ref="H27:H30" si="11">IF($B27="N/A","N/A",IF(G27&lt;0,"No","Yes"))</f>
        <v>N/A</v>
      </c>
      <c r="I27" s="6" t="s">
        <v>1747</v>
      </c>
      <c r="J27" s="6" t="s">
        <v>1747</v>
      </c>
      <c r="K27" s="91" t="str">
        <f t="shared" si="8"/>
        <v>N/A</v>
      </c>
    </row>
    <row r="28" spans="1:11" x14ac:dyDescent="0.25">
      <c r="A28" s="89" t="s">
        <v>372</v>
      </c>
      <c r="B28" s="60" t="s">
        <v>213</v>
      </c>
      <c r="C28" s="5" t="s">
        <v>1747</v>
      </c>
      <c r="D28" s="5" t="str">
        <f t="shared" si="9"/>
        <v>N/A</v>
      </c>
      <c r="E28" s="5">
        <v>0</v>
      </c>
      <c r="F28" s="5" t="str">
        <f t="shared" si="10"/>
        <v>N/A</v>
      </c>
      <c r="G28" s="5" t="s">
        <v>1747</v>
      </c>
      <c r="H28" s="5" t="str">
        <f t="shared" si="11"/>
        <v>N/A</v>
      </c>
      <c r="I28" s="6" t="s">
        <v>1747</v>
      </c>
      <c r="J28" s="6" t="s">
        <v>1747</v>
      </c>
      <c r="K28" s="91" t="str">
        <f t="shared" si="8"/>
        <v>N/A</v>
      </c>
    </row>
    <row r="29" spans="1:11" x14ac:dyDescent="0.25">
      <c r="A29" s="89" t="s">
        <v>374</v>
      </c>
      <c r="B29" s="60" t="s">
        <v>213</v>
      </c>
      <c r="C29" s="5" t="s">
        <v>1747</v>
      </c>
      <c r="D29" s="5" t="str">
        <f t="shared" si="9"/>
        <v>N/A</v>
      </c>
      <c r="E29" s="5">
        <v>100</v>
      </c>
      <c r="F29" s="5" t="str">
        <f t="shared" si="10"/>
        <v>N/A</v>
      </c>
      <c r="G29" s="5" t="s">
        <v>1747</v>
      </c>
      <c r="H29" s="5" t="str">
        <f t="shared" si="11"/>
        <v>N/A</v>
      </c>
      <c r="I29" s="6" t="s">
        <v>1747</v>
      </c>
      <c r="J29" s="6" t="s">
        <v>1747</v>
      </c>
      <c r="K29" s="91" t="str">
        <f t="shared" si="8"/>
        <v>N/A</v>
      </c>
    </row>
    <row r="30" spans="1:11" x14ac:dyDescent="0.25">
      <c r="A30" s="106" t="s">
        <v>375</v>
      </c>
      <c r="B30" s="113" t="s">
        <v>213</v>
      </c>
      <c r="C30" s="100" t="s">
        <v>1747</v>
      </c>
      <c r="D30" s="100" t="str">
        <f t="shared" si="9"/>
        <v>N/A</v>
      </c>
      <c r="E30" s="100">
        <v>0</v>
      </c>
      <c r="F30" s="100" t="str">
        <f t="shared" si="10"/>
        <v>N/A</v>
      </c>
      <c r="G30" s="100" t="s">
        <v>1747</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9466202</v>
      </c>
      <c r="D7" s="18" t="str">
        <f>IF($B7="N/A","N/A",IF(C7&gt;15,"No",IF(C7&lt;-15,"No","Yes")))</f>
        <v>N/A</v>
      </c>
      <c r="E7" s="17">
        <v>10363505</v>
      </c>
      <c r="F7" s="18" t="str">
        <f>IF($B7="N/A","N/A",IF(E7&gt;15,"No",IF(E7&lt;-15,"No","Yes")))</f>
        <v>N/A</v>
      </c>
      <c r="G7" s="17">
        <v>11389787</v>
      </c>
      <c r="H7" s="18" t="str">
        <f>IF($B7="N/A","N/A",IF(G7&gt;15,"No",IF(G7&lt;-15,"No","Yes")))</f>
        <v>N/A</v>
      </c>
      <c r="I7" s="19">
        <v>9.4789999999999992</v>
      </c>
      <c r="J7" s="19">
        <v>9.9030000000000005</v>
      </c>
      <c r="K7" s="92" t="str">
        <f t="shared" ref="K7:K54" si="0">IF(J7="Div by 0", "N/A", IF(J7="N/A","N/A", IF(J7&gt;30, "No", IF(J7&lt;-30, "No", "Yes"))))</f>
        <v>Yes</v>
      </c>
    </row>
    <row r="8" spans="1:11" x14ac:dyDescent="0.25">
      <c r="A8" s="110" t="s">
        <v>362</v>
      </c>
      <c r="B8" s="16" t="s">
        <v>213</v>
      </c>
      <c r="C8" s="86">
        <v>49.878092608000003</v>
      </c>
      <c r="D8" s="18" t="str">
        <f>IF($B8="N/A","N/A",IF(C8&gt;15,"No",IF(C8&lt;-15,"No","Yes")))</f>
        <v>N/A</v>
      </c>
      <c r="E8" s="20">
        <v>50.427948845000003</v>
      </c>
      <c r="F8" s="18" t="str">
        <f>IF($B8="N/A","N/A",IF(E8&gt;15,"No",IF(E8&lt;-15,"No","Yes")))</f>
        <v>N/A</v>
      </c>
      <c r="G8" s="20">
        <v>52.618903232999997</v>
      </c>
      <c r="H8" s="18" t="str">
        <f>IF($B8="N/A","N/A",IF(G8&gt;15,"No",IF(G8&lt;-15,"No","Yes")))</f>
        <v>N/A</v>
      </c>
      <c r="I8" s="19">
        <v>1.1020000000000001</v>
      </c>
      <c r="J8" s="19">
        <v>4.3449999999999998</v>
      </c>
      <c r="K8" s="92" t="str">
        <f t="shared" si="0"/>
        <v>Yes</v>
      </c>
    </row>
    <row r="9" spans="1:11" x14ac:dyDescent="0.25">
      <c r="A9" s="110" t="s">
        <v>119</v>
      </c>
      <c r="B9" s="21" t="s">
        <v>213</v>
      </c>
      <c r="C9" s="53">
        <v>1.4789459999999999E-4</v>
      </c>
      <c r="D9" s="5" t="str">
        <f>IF($B9="N/A","N/A",IF(C9&gt;15,"No",IF(C9&lt;-15,"No","Yes")))</f>
        <v>N/A</v>
      </c>
      <c r="E9" s="5">
        <v>2.4219605000000001E-3</v>
      </c>
      <c r="F9" s="5" t="str">
        <f>IF($B9="N/A","N/A",IF(E9&gt;15,"No",IF(E9&lt;-15,"No","Yes")))</f>
        <v>N/A</v>
      </c>
      <c r="G9" s="5">
        <v>3.3363220000000001E-4</v>
      </c>
      <c r="H9" s="5" t="str">
        <f>IF($B9="N/A","N/A",IF(G9&gt;15,"No",IF(G9&lt;-15,"No","Yes")))</f>
        <v>N/A</v>
      </c>
      <c r="I9" s="6">
        <v>1538</v>
      </c>
      <c r="J9" s="6">
        <v>-86.2</v>
      </c>
      <c r="K9" s="91" t="str">
        <f t="shared" si="0"/>
        <v>No</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50.121759498000003</v>
      </c>
      <c r="D11" s="5" t="str">
        <f>IF($B11="N/A","N/A",IF(C11&gt;15,"No",IF(C11&lt;-15,"No","Yes")))</f>
        <v>N/A</v>
      </c>
      <c r="E11" s="5">
        <v>49.569629194000001</v>
      </c>
      <c r="F11" s="5" t="str">
        <f>IF($B11="N/A","N/A",IF(E11&gt;15,"No",IF(E11&lt;-15,"No","Yes")))</f>
        <v>N/A</v>
      </c>
      <c r="G11" s="5">
        <v>47.380763135000002</v>
      </c>
      <c r="H11" s="5" t="str">
        <f>IF($B11="N/A","N/A",IF(G11&gt;15,"No",IF(G11&lt;-15,"No","Yes")))</f>
        <v>N/A</v>
      </c>
      <c r="I11" s="6">
        <v>-1.1000000000000001</v>
      </c>
      <c r="J11" s="6">
        <v>-4.42</v>
      </c>
      <c r="K11" s="91" t="str">
        <f t="shared" si="0"/>
        <v>Yes</v>
      </c>
    </row>
    <row r="12" spans="1:11" x14ac:dyDescent="0.25">
      <c r="A12" s="110" t="s">
        <v>857</v>
      </c>
      <c r="B12" s="55" t="s">
        <v>214</v>
      </c>
      <c r="C12" s="53">
        <v>99.985788639999996</v>
      </c>
      <c r="D12" s="5" t="str">
        <f>IF(OR($B12="N/A",$C12="N/A"),"N/A",IF(C12&gt;100,"No",IF(C12&lt;95,"No","Yes")))</f>
        <v>Yes</v>
      </c>
      <c r="E12" s="53">
        <v>99.991083649999993</v>
      </c>
      <c r="F12" s="5" t="str">
        <f>IF(OR($B12="N/A",$E12="N/A"),"N/A",IF(E12&gt;100,"No",IF(E12&lt;95,"No","Yes")))</f>
        <v>Yes</v>
      </c>
      <c r="G12" s="53">
        <v>99.996946549</v>
      </c>
      <c r="H12" s="5" t="str">
        <f>IF($B12="N/A","N/A",IF(G12&gt;100,"No",IF(G12&lt;95,"No","Yes")))</f>
        <v>Yes</v>
      </c>
      <c r="I12" s="56">
        <v>5.3E-3</v>
      </c>
      <c r="J12" s="56">
        <v>5.8999999999999999E-3</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55.666657841999999</v>
      </c>
      <c r="D15" s="5" t="str">
        <f>IF(OR($B15="N/A",$C15="N/A"),"N/A",IF(C15&gt;100,"No",IF(C15&lt;95,"No","Yes")))</f>
        <v>No</v>
      </c>
      <c r="E15" s="53">
        <v>55.493236777</v>
      </c>
      <c r="F15" s="5" t="str">
        <f>IF(OR($B15="N/A",$E15="N/A"),"N/A",IF(E15&gt;100,"No",IF(E15&lt;95,"No","Yes")))</f>
        <v>No</v>
      </c>
      <c r="G15" s="53">
        <v>54.803937583</v>
      </c>
      <c r="H15" s="5" t="str">
        <f>IF($B15="N/A","N/A",IF(G15&gt;100,"No",IF(G15&lt;95,"No","Yes")))</f>
        <v>No</v>
      </c>
      <c r="I15" s="56">
        <v>-0.312</v>
      </c>
      <c r="J15" s="56">
        <v>-1.24</v>
      </c>
      <c r="K15" s="91" t="str">
        <f t="shared" si="0"/>
        <v>Yes</v>
      </c>
    </row>
    <row r="16" spans="1:11" x14ac:dyDescent="0.25">
      <c r="A16" s="110" t="s">
        <v>331</v>
      </c>
      <c r="B16" s="21" t="s">
        <v>213</v>
      </c>
      <c r="C16" s="43">
        <v>4721561</v>
      </c>
      <c r="D16" s="5" t="str">
        <f>IF($B16="N/A","N/A",IF(C16&gt;15,"No",IF(C16&lt;-15,"No","Yes")))</f>
        <v>N/A</v>
      </c>
      <c r="E16" s="22">
        <v>5226103</v>
      </c>
      <c r="F16" s="5" t="str">
        <f>IF($B16="N/A","N/A",IF(E16&gt;15,"No",IF(E16&lt;-15,"No","Yes")))</f>
        <v>N/A</v>
      </c>
      <c r="G16" s="22">
        <v>5993181</v>
      </c>
      <c r="H16" s="5" t="str">
        <f>IF($B16="N/A","N/A",IF(G16&gt;15,"No",IF(G16&lt;-15,"No","Yes")))</f>
        <v>N/A</v>
      </c>
      <c r="I16" s="6">
        <v>10.69</v>
      </c>
      <c r="J16" s="6">
        <v>14.68</v>
      </c>
      <c r="K16" s="91" t="str">
        <f t="shared" si="0"/>
        <v>Yes</v>
      </c>
    </row>
    <row r="17" spans="1:11" x14ac:dyDescent="0.25">
      <c r="A17" s="110" t="s">
        <v>440</v>
      </c>
      <c r="B17" s="21" t="s">
        <v>215</v>
      </c>
      <c r="C17" s="53">
        <v>12.341532811</v>
      </c>
      <c r="D17" s="5" t="str">
        <f>IF($B17="N/A","N/A",IF(C17&gt;20,"No",IF(C17&lt;5,"No","Yes")))</f>
        <v>Yes</v>
      </c>
      <c r="E17" s="5">
        <v>11.234049539000001</v>
      </c>
      <c r="F17" s="5" t="str">
        <f>IF($B17="N/A","N/A",IF(E17&gt;20,"No",IF(E17&lt;5,"No","Yes")))</f>
        <v>Yes</v>
      </c>
      <c r="G17" s="5">
        <v>11.729113471</v>
      </c>
      <c r="H17" s="5" t="str">
        <f>IF($B17="N/A","N/A",IF(G17&gt;20,"No",IF(G17&lt;5,"No","Yes")))</f>
        <v>Yes</v>
      </c>
      <c r="I17" s="6">
        <v>-8.9700000000000006</v>
      </c>
      <c r="J17" s="6">
        <v>4.407</v>
      </c>
      <c r="K17" s="91" t="str">
        <f t="shared" si="0"/>
        <v>Yes</v>
      </c>
    </row>
    <row r="18" spans="1:11" x14ac:dyDescent="0.25">
      <c r="A18" s="110" t="s">
        <v>441</v>
      </c>
      <c r="B18" s="16" t="s">
        <v>213</v>
      </c>
      <c r="C18" s="53">
        <v>87.658467189000007</v>
      </c>
      <c r="D18" s="5" t="str">
        <f>IF($B18="N/A","N/A",IF(C18&gt;15,"No",IF(C18&lt;-15,"No","Yes")))</f>
        <v>N/A</v>
      </c>
      <c r="E18" s="5">
        <v>88.765950461000003</v>
      </c>
      <c r="F18" s="5" t="str">
        <f>IF($B18="N/A","N/A",IF(E18&gt;15,"No",IF(E18&lt;-15,"No","Yes")))</f>
        <v>N/A</v>
      </c>
      <c r="G18" s="5">
        <v>88.270886528999995</v>
      </c>
      <c r="H18" s="5" t="str">
        <f>IF($B18="N/A","N/A",IF(G18&gt;15,"No",IF(G18&lt;-15,"No","Yes")))</f>
        <v>N/A</v>
      </c>
      <c r="I18" s="6">
        <v>1.2629999999999999</v>
      </c>
      <c r="J18" s="6">
        <v>-0.55800000000000005</v>
      </c>
      <c r="K18" s="91" t="str">
        <f t="shared" si="0"/>
        <v>Yes</v>
      </c>
    </row>
    <row r="19" spans="1:11" x14ac:dyDescent="0.25">
      <c r="A19" s="110" t="s">
        <v>442</v>
      </c>
      <c r="B19" s="21" t="s">
        <v>216</v>
      </c>
      <c r="C19" s="53">
        <v>1.3425432818</v>
      </c>
      <c r="D19" s="5" t="str">
        <f>IF($B19="N/A","N/A",IF(C19&gt;1,"Yes","No"))</f>
        <v>Yes</v>
      </c>
      <c r="E19" s="5">
        <v>0.86819949780000005</v>
      </c>
      <c r="F19" s="5" t="str">
        <f>IF($B19="N/A","N/A",IF(E19&gt;1,"Yes","No"))</f>
        <v>No</v>
      </c>
      <c r="G19" s="5">
        <v>3.9668416489</v>
      </c>
      <c r="H19" s="5" t="str">
        <f>IF($B19="N/A","N/A",IF(G19&gt;1,"Yes","No"))</f>
        <v>Yes</v>
      </c>
      <c r="I19" s="6">
        <v>-35.299999999999997</v>
      </c>
      <c r="J19" s="6">
        <v>356.9</v>
      </c>
      <c r="K19" s="91" t="str">
        <f t="shared" si="0"/>
        <v>No</v>
      </c>
    </row>
    <row r="20" spans="1:11" x14ac:dyDescent="0.25">
      <c r="A20" s="110" t="s">
        <v>859</v>
      </c>
      <c r="B20" s="21" t="s">
        <v>213</v>
      </c>
      <c r="C20" s="46">
        <v>213.39582576999999</v>
      </c>
      <c r="D20" s="5" t="str">
        <f>IF($B20="N/A","N/A",IF(C20&gt;15,"No",IF(C20&lt;-15,"No","Yes")))</f>
        <v>N/A</v>
      </c>
      <c r="E20" s="23">
        <v>377.81885703</v>
      </c>
      <c r="F20" s="5" t="str">
        <f>IF($B20="N/A","N/A",IF(E20&gt;15,"No",IF(E20&lt;-15,"No","Yes")))</f>
        <v>N/A</v>
      </c>
      <c r="G20" s="23">
        <v>204.15169933999999</v>
      </c>
      <c r="H20" s="5" t="str">
        <f>IF($B20="N/A","N/A",IF(G20&gt;15,"No",IF(G20&lt;-15,"No","Yes")))</f>
        <v>N/A</v>
      </c>
      <c r="I20" s="6">
        <v>77.05</v>
      </c>
      <c r="J20" s="6">
        <v>-46</v>
      </c>
      <c r="K20" s="91" t="str">
        <f t="shared" si="0"/>
        <v>No</v>
      </c>
    </row>
    <row r="21" spans="1:11" x14ac:dyDescent="0.25">
      <c r="A21" s="110" t="s">
        <v>34</v>
      </c>
      <c r="B21" s="21" t="s">
        <v>213</v>
      </c>
      <c r="C21" s="57">
        <v>21.545769004</v>
      </c>
      <c r="D21" s="5" t="str">
        <f>IF($B21="N/A","N/A",IF(C21&gt;15,"No",IF(C21&lt;-15,"No","Yes")))</f>
        <v>N/A</v>
      </c>
      <c r="E21" s="58">
        <v>19.911506559999999</v>
      </c>
      <c r="F21" s="5" t="str">
        <f>IF($B21="N/A","N/A",IF(E21&gt;15,"No",IF(E21&lt;-15,"No","Yes")))</f>
        <v>N/A</v>
      </c>
      <c r="G21" s="58">
        <v>19.002920960000001</v>
      </c>
      <c r="H21" s="5" t="str">
        <f>IF($B21="N/A","N/A",IF(G21&gt;15,"No",IF(G21&lt;-15,"No","Yes")))</f>
        <v>N/A</v>
      </c>
      <c r="I21" s="6">
        <v>-7.59</v>
      </c>
      <c r="J21" s="6">
        <v>-4.5599999999999996</v>
      </c>
      <c r="K21" s="91" t="str">
        <f t="shared" si="0"/>
        <v>Yes</v>
      </c>
    </row>
    <row r="22" spans="1:11" x14ac:dyDescent="0.25">
      <c r="A22" s="110" t="s">
        <v>1698</v>
      </c>
      <c r="B22" s="21" t="s">
        <v>213</v>
      </c>
      <c r="C22" s="57">
        <v>28.576064621</v>
      </c>
      <c r="D22" s="5" t="str">
        <f>IF($B22="N/A","N/A",IF(C22&gt;15,"No",IF(C22&lt;-15,"No","Yes")))</f>
        <v>N/A</v>
      </c>
      <c r="E22" s="58">
        <v>29.659323220000001</v>
      </c>
      <c r="F22" s="5" t="str">
        <f>IF($B22="N/A","N/A",IF(E22&gt;15,"No",IF(E22&lt;-15,"No","Yes")))</f>
        <v>N/A</v>
      </c>
      <c r="G22" s="58">
        <v>28.378000253</v>
      </c>
      <c r="H22" s="5" t="str">
        <f>IF($B22="N/A","N/A",IF(G22&gt;15,"No",IF(G22&lt;-15,"No","Yes")))</f>
        <v>N/A</v>
      </c>
      <c r="I22" s="6">
        <v>3.7909999999999999</v>
      </c>
      <c r="J22" s="6">
        <v>-4.32</v>
      </c>
      <c r="K22" s="91" t="str">
        <f t="shared" si="0"/>
        <v>Yes</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v>146.48114473999999</v>
      </c>
      <c r="D24" s="5" t="str">
        <f>IF($B24="N/A","N/A",IF(C24&gt;300,"No",IF(C24&lt;75,"No","Yes")))</f>
        <v>Yes</v>
      </c>
      <c r="E24" s="23">
        <v>148.86444986000001</v>
      </c>
      <c r="F24" s="5" t="str">
        <f>IF($B24="N/A","N/A",IF(E24&gt;300,"No",IF(E24&lt;75,"No","Yes")))</f>
        <v>Yes</v>
      </c>
      <c r="G24" s="23">
        <v>148.49763881999999</v>
      </c>
      <c r="H24" s="5" t="str">
        <f>IF($B24="N/A","N/A",IF(G24&gt;300,"No",IF(G24&lt;75,"No","Yes")))</f>
        <v>Yes</v>
      </c>
      <c r="I24" s="6">
        <v>1.627</v>
      </c>
      <c r="J24" s="6">
        <v>-0.246</v>
      </c>
      <c r="K24" s="91" t="str">
        <f t="shared" si="0"/>
        <v>Yes</v>
      </c>
    </row>
    <row r="25" spans="1:11" x14ac:dyDescent="0.25">
      <c r="A25" s="110" t="s">
        <v>861</v>
      </c>
      <c r="B25" s="21" t="s">
        <v>244</v>
      </c>
      <c r="C25" s="46">
        <v>4</v>
      </c>
      <c r="D25" s="5" t="str">
        <f>IF($B25="N/A","N/A",IF(C25&gt;250,"No",IF(C25&lt;20,"No","Yes")))</f>
        <v>No</v>
      </c>
      <c r="E25" s="23">
        <v>3.4136021715</v>
      </c>
      <c r="F25" s="5" t="str">
        <f>IF($B25="N/A","N/A",IF(E25&gt;250,"No",IF(E25&lt;20,"No","Yes")))</f>
        <v>No</v>
      </c>
      <c r="G25" s="23">
        <v>3</v>
      </c>
      <c r="H25" s="5" t="str">
        <f>IF($B25="N/A","N/A",IF(G25&gt;250,"No",IF(G25&lt;20,"No","Yes")))</f>
        <v>No</v>
      </c>
      <c r="I25" s="6">
        <v>-14.7</v>
      </c>
      <c r="J25" s="6">
        <v>-12.1</v>
      </c>
      <c r="K25" s="91" t="str">
        <f t="shared" si="0"/>
        <v>Yes</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27244</v>
      </c>
      <c r="D27" s="21" t="s">
        <v>213</v>
      </c>
      <c r="E27" s="22">
        <v>37736</v>
      </c>
      <c r="F27" s="21" t="s">
        <v>213</v>
      </c>
      <c r="G27" s="22">
        <v>83942</v>
      </c>
      <c r="H27" s="5" t="str">
        <f>IF($B27="N/A","N/A",IF(G27&gt;15,"No",IF(G27&lt;-15,"No","Yes")))</f>
        <v>N/A</v>
      </c>
      <c r="I27" s="6">
        <v>38.51</v>
      </c>
      <c r="J27" s="6">
        <v>122.4</v>
      </c>
      <c r="K27" s="91" t="str">
        <f t="shared" si="0"/>
        <v>No</v>
      </c>
    </row>
    <row r="28" spans="1:11" x14ac:dyDescent="0.25">
      <c r="A28" s="110" t="s">
        <v>346</v>
      </c>
      <c r="B28" s="21" t="s">
        <v>213</v>
      </c>
      <c r="C28" s="44">
        <v>0.28780285909999997</v>
      </c>
      <c r="D28" s="21" t="s">
        <v>213</v>
      </c>
      <c r="E28" s="4">
        <v>0.36412391370000002</v>
      </c>
      <c r="F28" s="21" t="s">
        <v>213</v>
      </c>
      <c r="G28" s="4">
        <v>0.73699358910000001</v>
      </c>
      <c r="H28" s="5" t="str">
        <f>IF($B28="N/A","N/A",IF(G28&gt;15,"No",IF(G28&lt;-15,"No","Yes")))</f>
        <v>N/A</v>
      </c>
      <c r="I28" s="6">
        <v>26.52</v>
      </c>
      <c r="J28" s="6">
        <v>102.4</v>
      </c>
      <c r="K28" s="91" t="str">
        <f t="shared" si="0"/>
        <v>No</v>
      </c>
    </row>
    <row r="29" spans="1:11" ht="25" x14ac:dyDescent="0.25">
      <c r="A29" s="110" t="s">
        <v>838</v>
      </c>
      <c r="B29" s="21" t="s">
        <v>213</v>
      </c>
      <c r="C29" s="23">
        <v>101.86753047000001</v>
      </c>
      <c r="D29" s="21" t="s">
        <v>213</v>
      </c>
      <c r="E29" s="23">
        <v>97.612227051000005</v>
      </c>
      <c r="F29" s="21" t="s">
        <v>213</v>
      </c>
      <c r="G29" s="23">
        <v>104.63059017</v>
      </c>
      <c r="H29" s="21" t="s">
        <v>213</v>
      </c>
      <c r="I29" s="6">
        <v>-4.18</v>
      </c>
      <c r="J29" s="6">
        <v>7.19</v>
      </c>
      <c r="K29" s="91" t="str">
        <f t="shared" si="0"/>
        <v>Yes</v>
      </c>
    </row>
    <row r="30" spans="1:11" x14ac:dyDescent="0.25">
      <c r="A30" s="110" t="s">
        <v>27</v>
      </c>
      <c r="B30" s="21" t="s">
        <v>217</v>
      </c>
      <c r="C30" s="22">
        <v>0</v>
      </c>
      <c r="D30" s="5" t="str">
        <f>IF($B30="N/A","N/A",IF(C30="N/A","N/A",IF(C30=0,"Yes","No")))</f>
        <v>Yes</v>
      </c>
      <c r="E30" s="22">
        <v>11</v>
      </c>
      <c r="F30" s="5" t="str">
        <f>IF($B30="N/A","N/A",IF(E30="N/A","N/A",IF(E30=0,"Yes","No")))</f>
        <v>No</v>
      </c>
      <c r="G30" s="22">
        <v>11</v>
      </c>
      <c r="H30" s="5" t="str">
        <f>IF($B30="N/A","N/A",IF(G30=0,"Yes","No"))</f>
        <v>No</v>
      </c>
      <c r="I30" s="6" t="s">
        <v>1747</v>
      </c>
      <c r="J30" s="6">
        <v>100</v>
      </c>
      <c r="K30" s="91" t="str">
        <f t="shared" si="0"/>
        <v>No</v>
      </c>
    </row>
    <row r="31" spans="1:11" x14ac:dyDescent="0.25">
      <c r="A31" s="110" t="s">
        <v>206</v>
      </c>
      <c r="B31" s="59" t="s">
        <v>213</v>
      </c>
      <c r="C31" s="43">
        <v>2039563</v>
      </c>
      <c r="D31" s="5" t="str">
        <f t="shared" ref="D31:F50" si="4">IF($B31="N/A","N/A",IF(C31&lt;0,"No","Yes"))</f>
        <v>N/A</v>
      </c>
      <c r="E31" s="43">
        <v>2063480</v>
      </c>
      <c r="F31" s="5" t="str">
        <f t="shared" si="4"/>
        <v>N/A</v>
      </c>
      <c r="G31" s="43">
        <v>2164385</v>
      </c>
      <c r="H31" s="5" t="str">
        <f t="shared" ref="H31:H50" si="5">IF($B31="N/A","N/A",IF(G31&lt;0,"No","Yes"))</f>
        <v>N/A</v>
      </c>
      <c r="I31" s="6">
        <v>1.173</v>
      </c>
      <c r="J31" s="6">
        <v>4.8899999999999997</v>
      </c>
      <c r="K31" s="91" t="str">
        <f t="shared" si="0"/>
        <v>Yes</v>
      </c>
    </row>
    <row r="32" spans="1:11" x14ac:dyDescent="0.25">
      <c r="A32" s="114" t="s">
        <v>656</v>
      </c>
      <c r="B32" s="59" t="s">
        <v>213</v>
      </c>
      <c r="C32" s="44">
        <v>99.845211939999999</v>
      </c>
      <c r="D32" s="5" t="str">
        <f t="shared" si="4"/>
        <v>N/A</v>
      </c>
      <c r="E32" s="44">
        <v>99.847926802999993</v>
      </c>
      <c r="F32" s="5" t="str">
        <f t="shared" si="4"/>
        <v>N/A</v>
      </c>
      <c r="G32" s="44">
        <v>99.925891187999994</v>
      </c>
      <c r="H32" s="5" t="str">
        <f t="shared" si="5"/>
        <v>N/A</v>
      </c>
      <c r="I32" s="6">
        <v>2.7000000000000001E-3</v>
      </c>
      <c r="J32" s="6">
        <v>7.8100000000000003E-2</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0.15478806000000001</v>
      </c>
      <c r="D35" s="5" t="str">
        <f t="shared" si="4"/>
        <v>N/A</v>
      </c>
      <c r="E35" s="44">
        <v>0.1520731967</v>
      </c>
      <c r="F35" s="5" t="str">
        <f t="shared" si="4"/>
        <v>N/A</v>
      </c>
      <c r="G35" s="44">
        <v>7.4108811499999996E-2</v>
      </c>
      <c r="H35" s="5" t="str">
        <f t="shared" si="5"/>
        <v>N/A</v>
      </c>
      <c r="I35" s="6">
        <v>-1.75</v>
      </c>
      <c r="J35" s="6">
        <v>-51.3</v>
      </c>
      <c r="K35" s="91" t="str">
        <f t="shared" si="0"/>
        <v>No</v>
      </c>
    </row>
    <row r="36" spans="1:11" x14ac:dyDescent="0.25">
      <c r="A36" s="114" t="s">
        <v>349</v>
      </c>
      <c r="B36" s="59" t="s">
        <v>213</v>
      </c>
      <c r="C36" s="43">
        <v>2705064</v>
      </c>
      <c r="D36" s="5" t="str">
        <f t="shared" si="4"/>
        <v>N/A</v>
      </c>
      <c r="E36" s="43">
        <v>3073671</v>
      </c>
      <c r="F36" s="5" t="str">
        <f t="shared" si="4"/>
        <v>N/A</v>
      </c>
      <c r="G36" s="43">
        <v>3232183</v>
      </c>
      <c r="H36" s="5" t="str">
        <f t="shared" si="5"/>
        <v>N/A</v>
      </c>
      <c r="I36" s="6">
        <v>13.63</v>
      </c>
      <c r="J36" s="6">
        <v>5.157</v>
      </c>
      <c r="K36" s="91" t="str">
        <f t="shared" si="0"/>
        <v>Yes</v>
      </c>
    </row>
    <row r="37" spans="1:11" x14ac:dyDescent="0.25">
      <c r="A37" s="114" t="s">
        <v>660</v>
      </c>
      <c r="B37" s="59" t="s">
        <v>213</v>
      </c>
      <c r="C37" s="44">
        <v>0</v>
      </c>
      <c r="D37" s="5" t="str">
        <f t="shared" si="4"/>
        <v>N/A</v>
      </c>
      <c r="E37" s="44">
        <v>0</v>
      </c>
      <c r="F37" s="5" t="str">
        <f t="shared" si="4"/>
        <v>N/A</v>
      </c>
      <c r="G37" s="44">
        <v>0</v>
      </c>
      <c r="H37" s="5" t="str">
        <f t="shared" si="5"/>
        <v>N/A</v>
      </c>
      <c r="I37" s="6" t="s">
        <v>1747</v>
      </c>
      <c r="J37" s="6" t="s">
        <v>1747</v>
      </c>
      <c r="K37" s="91" t="str">
        <f t="shared" si="0"/>
        <v>N/A</v>
      </c>
    </row>
    <row r="38" spans="1:11" x14ac:dyDescent="0.25">
      <c r="A38" s="114" t="s">
        <v>661</v>
      </c>
      <c r="B38" s="59" t="s">
        <v>213</v>
      </c>
      <c r="C38" s="44">
        <v>0</v>
      </c>
      <c r="D38" s="5" t="str">
        <f t="shared" si="4"/>
        <v>N/A</v>
      </c>
      <c r="E38" s="44">
        <v>0</v>
      </c>
      <c r="F38" s="5" t="str">
        <f t="shared" si="4"/>
        <v>N/A</v>
      </c>
      <c r="G38" s="44">
        <v>0</v>
      </c>
      <c r="H38" s="5" t="str">
        <f t="shared" si="5"/>
        <v>N/A</v>
      </c>
      <c r="I38" s="6" t="s">
        <v>1747</v>
      </c>
      <c r="J38" s="6" t="s">
        <v>1747</v>
      </c>
      <c r="K38" s="91" t="str">
        <f t="shared" si="0"/>
        <v>N/A</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v>0</v>
      </c>
      <c r="H40" s="5" t="str">
        <f t="shared" si="5"/>
        <v>N/A</v>
      </c>
      <c r="I40" s="6" t="s">
        <v>1747</v>
      </c>
      <c r="J40" s="6" t="s">
        <v>1747</v>
      </c>
      <c r="K40" s="91" t="str">
        <f t="shared" si="0"/>
        <v>N/A</v>
      </c>
    </row>
    <row r="41" spans="1:11" x14ac:dyDescent="0.25">
      <c r="A41" s="114" t="s">
        <v>664</v>
      </c>
      <c r="B41" s="59" t="s">
        <v>213</v>
      </c>
      <c r="C41" s="44">
        <v>99.832795083999997</v>
      </c>
      <c r="D41" s="5" t="str">
        <f t="shared" si="4"/>
        <v>N/A</v>
      </c>
      <c r="E41" s="44">
        <v>99.799588180000001</v>
      </c>
      <c r="F41" s="5" t="str">
        <f t="shared" si="4"/>
        <v>N/A</v>
      </c>
      <c r="G41" s="44">
        <v>99.933790877999996</v>
      </c>
      <c r="H41" s="5" t="str">
        <f t="shared" si="5"/>
        <v>N/A</v>
      </c>
      <c r="I41" s="6">
        <v>-3.3000000000000002E-2</v>
      </c>
      <c r="J41" s="6">
        <v>0.13450000000000001</v>
      </c>
      <c r="K41" s="91" t="str">
        <f t="shared" si="0"/>
        <v>Yes</v>
      </c>
    </row>
    <row r="42" spans="1:11" x14ac:dyDescent="0.25">
      <c r="A42" s="114" t="s">
        <v>665</v>
      </c>
      <c r="B42" s="59" t="s">
        <v>213</v>
      </c>
      <c r="C42" s="44">
        <v>99.832795083999997</v>
      </c>
      <c r="D42" s="5" t="str">
        <f t="shared" si="4"/>
        <v>N/A</v>
      </c>
      <c r="E42" s="44">
        <v>99.799588180000001</v>
      </c>
      <c r="F42" s="5" t="str">
        <f t="shared" si="4"/>
        <v>N/A</v>
      </c>
      <c r="G42" s="44">
        <v>99.933790877999996</v>
      </c>
      <c r="H42" s="5" t="str">
        <f t="shared" si="5"/>
        <v>N/A</v>
      </c>
      <c r="I42" s="6">
        <v>-3.3000000000000002E-2</v>
      </c>
      <c r="J42" s="6">
        <v>0.13450000000000001</v>
      </c>
      <c r="K42" s="91" t="str">
        <f t="shared" si="0"/>
        <v>Yes</v>
      </c>
    </row>
    <row r="43" spans="1:11" x14ac:dyDescent="0.25">
      <c r="A43" s="114" t="s">
        <v>666</v>
      </c>
      <c r="B43" s="59" t="s">
        <v>213</v>
      </c>
      <c r="C43" s="44">
        <v>0</v>
      </c>
      <c r="D43" s="5" t="str">
        <f t="shared" si="4"/>
        <v>N/A</v>
      </c>
      <c r="E43" s="44">
        <v>0</v>
      </c>
      <c r="F43" s="5" t="str">
        <f t="shared" si="4"/>
        <v>N/A</v>
      </c>
      <c r="G43" s="44">
        <v>0</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v>0</v>
      </c>
      <c r="H44" s="5" t="str">
        <f t="shared" si="5"/>
        <v>N/A</v>
      </c>
      <c r="I44" s="6" t="s">
        <v>1747</v>
      </c>
      <c r="J44" s="6" t="s">
        <v>1747</v>
      </c>
      <c r="K44" s="91" t="str">
        <f t="shared" si="0"/>
        <v>N/A</v>
      </c>
    </row>
    <row r="45" spans="1:11" x14ac:dyDescent="0.25">
      <c r="A45" s="114" t="s">
        <v>668</v>
      </c>
      <c r="B45" s="59" t="s">
        <v>213</v>
      </c>
      <c r="C45" s="44">
        <v>0.16720491639999999</v>
      </c>
      <c r="D45" s="5" t="str">
        <f t="shared" si="4"/>
        <v>N/A</v>
      </c>
      <c r="E45" s="44">
        <v>0.20041182029999999</v>
      </c>
      <c r="F45" s="5" t="str">
        <f t="shared" si="4"/>
        <v>N/A</v>
      </c>
      <c r="G45" s="44">
        <v>6.6209122400000001E-2</v>
      </c>
      <c r="H45" s="5" t="str">
        <f t="shared" si="5"/>
        <v>N/A</v>
      </c>
      <c r="I45" s="6">
        <v>19.86</v>
      </c>
      <c r="J45" s="6">
        <v>-67</v>
      </c>
      <c r="K45" s="91" t="str">
        <f t="shared" si="0"/>
        <v>No</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14</v>
      </c>
      <c r="D51" s="21" t="s">
        <v>213</v>
      </c>
      <c r="E51" s="22">
        <v>251</v>
      </c>
      <c r="F51" s="21" t="s">
        <v>213</v>
      </c>
      <c r="G51" s="22">
        <v>38</v>
      </c>
      <c r="H51" s="21" t="s">
        <v>213</v>
      </c>
      <c r="I51" s="6">
        <v>1693</v>
      </c>
      <c r="J51" s="6">
        <v>-84.9</v>
      </c>
      <c r="K51" s="91" t="str">
        <f t="shared" si="0"/>
        <v>No</v>
      </c>
    </row>
    <row r="52" spans="1:11" x14ac:dyDescent="0.25">
      <c r="A52" s="114" t="s">
        <v>352</v>
      </c>
      <c r="B52" s="21" t="s">
        <v>213</v>
      </c>
      <c r="C52" s="44">
        <v>0</v>
      </c>
      <c r="D52" s="5" t="str">
        <f t="shared" ref="D52:D54" si="6">IF($B52="N/A","N/A",IF(C52&gt;15,"No",IF(C52&lt;-15,"No","Yes")))</f>
        <v>N/A</v>
      </c>
      <c r="E52" s="4">
        <v>0</v>
      </c>
      <c r="F52" s="5" t="str">
        <f t="shared" ref="F52:F54" si="7">IF($B52="N/A","N/A",IF(E52&gt;15,"No",IF(E52&lt;-15,"No","Yes")))</f>
        <v>N/A</v>
      </c>
      <c r="G52" s="4">
        <v>92.105263158</v>
      </c>
      <c r="H52" s="5" t="str">
        <f t="shared" ref="H52:H54" si="8">IF($B52="N/A","N/A",IF(G52&gt;15,"No",IF(G52&lt;-15,"No","Yes")))</f>
        <v>N/A</v>
      </c>
      <c r="I52" s="6" t="s">
        <v>1747</v>
      </c>
      <c r="J52" s="6" t="s">
        <v>1747</v>
      </c>
      <c r="K52" s="91" t="str">
        <f t="shared" si="0"/>
        <v>N/A</v>
      </c>
    </row>
    <row r="53" spans="1:11" x14ac:dyDescent="0.25">
      <c r="A53" s="114" t="s">
        <v>353</v>
      </c>
      <c r="B53" s="21" t="s">
        <v>213</v>
      </c>
      <c r="C53" s="44">
        <v>0</v>
      </c>
      <c r="D53" s="5" t="str">
        <f t="shared" si="6"/>
        <v>N/A</v>
      </c>
      <c r="E53" s="4">
        <v>0</v>
      </c>
      <c r="F53" s="5" t="str">
        <f t="shared" si="7"/>
        <v>N/A</v>
      </c>
      <c r="G53" s="4">
        <v>0</v>
      </c>
      <c r="H53" s="5" t="str">
        <f t="shared" si="8"/>
        <v>N/A</v>
      </c>
      <c r="I53" s="6" t="s">
        <v>1747</v>
      </c>
      <c r="J53" s="6" t="s">
        <v>1747</v>
      </c>
      <c r="K53" s="91" t="str">
        <f t="shared" si="0"/>
        <v>N/A</v>
      </c>
    </row>
    <row r="54" spans="1:11" x14ac:dyDescent="0.25">
      <c r="A54" s="115" t="s">
        <v>354</v>
      </c>
      <c r="B54" s="99" t="s">
        <v>213</v>
      </c>
      <c r="C54" s="116">
        <v>100</v>
      </c>
      <c r="D54" s="100" t="str">
        <f t="shared" si="6"/>
        <v>N/A</v>
      </c>
      <c r="E54" s="104">
        <v>100</v>
      </c>
      <c r="F54" s="100" t="str">
        <f t="shared" si="7"/>
        <v>N/A</v>
      </c>
      <c r="G54" s="104">
        <v>7.8947368421000004</v>
      </c>
      <c r="H54" s="100" t="str">
        <f t="shared" si="8"/>
        <v>N/A</v>
      </c>
      <c r="I54" s="101">
        <v>0</v>
      </c>
      <c r="J54" s="101">
        <v>-92.1</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4138848</v>
      </c>
      <c r="D6" s="5" t="str">
        <f>IF($B6="N/A","N/A",IF(C6&gt;15,"No",IF(C6&lt;-15,"No","Yes")))</f>
        <v>N/A</v>
      </c>
      <c r="E6" s="22">
        <v>4639000</v>
      </c>
      <c r="F6" s="5" t="str">
        <f>IF($B6="N/A","N/A",IF(E6&gt;15,"No",IF(E6&lt;-15,"No","Yes")))</f>
        <v>N/A</v>
      </c>
      <c r="G6" s="22">
        <v>5290234</v>
      </c>
      <c r="H6" s="5" t="str">
        <f>IF($B6="N/A","N/A",IF(G6&gt;15,"No",IF(G6&lt;-15,"No","Yes")))</f>
        <v>N/A</v>
      </c>
      <c r="I6" s="6">
        <v>12.08</v>
      </c>
      <c r="J6" s="6">
        <v>14.04</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14.553735724999999</v>
      </c>
      <c r="D9" s="5" t="str">
        <f t="shared" ref="D9:D15" si="1">IF($B9="N/A","N/A",IF(C9&gt;15,"No",IF(C9&lt;-15,"No","Yes")))</f>
        <v>N/A</v>
      </c>
      <c r="E9" s="4">
        <v>13.814593662</v>
      </c>
      <c r="F9" s="5" t="str">
        <f t="shared" ref="F9:F15" si="2">IF($B9="N/A","N/A",IF(E9&gt;15,"No",IF(E9&lt;-15,"No","Yes")))</f>
        <v>N/A</v>
      </c>
      <c r="G9" s="4">
        <v>13.320696211</v>
      </c>
      <c r="H9" s="5" t="str">
        <f t="shared" ref="H9:H15" si="3">IF($B9="N/A","N/A",IF(G9&gt;15,"No",IF(G9&lt;-15,"No","Yes")))</f>
        <v>N/A</v>
      </c>
      <c r="I9" s="6">
        <v>-5.08</v>
      </c>
      <c r="J9" s="6">
        <v>-3.58</v>
      </c>
      <c r="K9" s="91" t="str">
        <f t="shared" si="0"/>
        <v>Yes</v>
      </c>
    </row>
    <row r="10" spans="1:11" x14ac:dyDescent="0.25">
      <c r="A10" s="110" t="s">
        <v>36</v>
      </c>
      <c r="B10" s="21" t="s">
        <v>213</v>
      </c>
      <c r="C10" s="44">
        <v>11.820057982</v>
      </c>
      <c r="D10" s="5" t="str">
        <f t="shared" si="1"/>
        <v>N/A</v>
      </c>
      <c r="E10" s="4">
        <v>11.624558637</v>
      </c>
      <c r="F10" s="5" t="str">
        <f t="shared" si="2"/>
        <v>N/A</v>
      </c>
      <c r="G10" s="4">
        <v>17.601935891</v>
      </c>
      <c r="H10" s="5" t="str">
        <f t="shared" si="3"/>
        <v>N/A</v>
      </c>
      <c r="I10" s="6">
        <v>-1.65</v>
      </c>
      <c r="J10" s="6">
        <v>51.42</v>
      </c>
      <c r="K10" s="91" t="str">
        <f t="shared" si="0"/>
        <v>No</v>
      </c>
    </row>
    <row r="11" spans="1:11" x14ac:dyDescent="0.25">
      <c r="A11" s="110" t="s">
        <v>37</v>
      </c>
      <c r="B11" s="21" t="s">
        <v>213</v>
      </c>
      <c r="C11" s="44">
        <v>81.157413817000005</v>
      </c>
      <c r="D11" s="5" t="str">
        <f t="shared" si="1"/>
        <v>N/A</v>
      </c>
      <c r="E11" s="4">
        <v>85.672661508999994</v>
      </c>
      <c r="F11" s="5" t="str">
        <f t="shared" si="2"/>
        <v>N/A</v>
      </c>
      <c r="G11" s="4">
        <v>83.785942492000004</v>
      </c>
      <c r="H11" s="5" t="str">
        <f t="shared" si="3"/>
        <v>N/A</v>
      </c>
      <c r="I11" s="6">
        <v>5.5640000000000001</v>
      </c>
      <c r="J11" s="6">
        <v>-2.2000000000000002</v>
      </c>
      <c r="K11" s="91" t="str">
        <f t="shared" si="0"/>
        <v>Yes</v>
      </c>
    </row>
    <row r="12" spans="1:11" x14ac:dyDescent="0.25">
      <c r="A12" s="110" t="s">
        <v>38</v>
      </c>
      <c r="B12" s="21" t="s">
        <v>213</v>
      </c>
      <c r="C12" s="44">
        <v>14.489900674999999</v>
      </c>
      <c r="D12" s="5" t="str">
        <f t="shared" si="1"/>
        <v>N/A</v>
      </c>
      <c r="E12" s="4">
        <v>13.699313932000001</v>
      </c>
      <c r="F12" s="5" t="str">
        <f t="shared" si="2"/>
        <v>N/A</v>
      </c>
      <c r="G12" s="4">
        <v>13.061595819000001</v>
      </c>
      <c r="H12" s="5" t="str">
        <f t="shared" si="3"/>
        <v>N/A</v>
      </c>
      <c r="I12" s="6">
        <v>-5.46</v>
      </c>
      <c r="J12" s="6">
        <v>-4.66</v>
      </c>
      <c r="K12" s="91" t="str">
        <f t="shared" si="0"/>
        <v>Yes</v>
      </c>
    </row>
    <row r="13" spans="1:11" x14ac:dyDescent="0.25">
      <c r="A13" s="110" t="s">
        <v>863</v>
      </c>
      <c r="B13" s="21" t="s">
        <v>213</v>
      </c>
      <c r="C13" s="44">
        <v>70.680342691000007</v>
      </c>
      <c r="D13" s="5" t="str">
        <f t="shared" si="1"/>
        <v>N/A</v>
      </c>
      <c r="E13" s="4">
        <v>50.315960533999998</v>
      </c>
      <c r="F13" s="5" t="str">
        <f t="shared" si="2"/>
        <v>N/A</v>
      </c>
      <c r="G13" s="4">
        <v>19.814783300999999</v>
      </c>
      <c r="H13" s="5" t="str">
        <f t="shared" si="3"/>
        <v>N/A</v>
      </c>
      <c r="I13" s="6">
        <v>-28.8</v>
      </c>
      <c r="J13" s="6">
        <v>-60.6</v>
      </c>
      <c r="K13" s="91" t="str">
        <f t="shared" si="0"/>
        <v>No</v>
      </c>
    </row>
    <row r="14" spans="1:11" x14ac:dyDescent="0.25">
      <c r="A14" s="110" t="s">
        <v>864</v>
      </c>
      <c r="B14" s="21" t="s">
        <v>213</v>
      </c>
      <c r="C14" s="44">
        <v>75.326725666000002</v>
      </c>
      <c r="D14" s="5" t="str">
        <f t="shared" si="1"/>
        <v>N/A</v>
      </c>
      <c r="E14" s="4">
        <v>69.447037547999997</v>
      </c>
      <c r="F14" s="5" t="str">
        <f t="shared" si="2"/>
        <v>N/A</v>
      </c>
      <c r="G14" s="4">
        <v>49.583442869999999</v>
      </c>
      <c r="H14" s="5" t="str">
        <f t="shared" si="3"/>
        <v>N/A</v>
      </c>
      <c r="I14" s="6">
        <v>-7.81</v>
      </c>
      <c r="J14" s="6">
        <v>-28.6</v>
      </c>
      <c r="K14" s="91" t="str">
        <f t="shared" si="0"/>
        <v>Yes</v>
      </c>
    </row>
    <row r="15" spans="1:11" x14ac:dyDescent="0.25">
      <c r="A15" s="110" t="s">
        <v>161</v>
      </c>
      <c r="B15" s="21" t="s">
        <v>213</v>
      </c>
      <c r="C15" s="44">
        <v>0</v>
      </c>
      <c r="D15" s="5" t="str">
        <f t="shared" si="1"/>
        <v>N/A</v>
      </c>
      <c r="E15" s="4">
        <v>0</v>
      </c>
      <c r="F15" s="5" t="str">
        <f t="shared" si="2"/>
        <v>N/A</v>
      </c>
      <c r="G15" s="4">
        <v>5.4723099204999999</v>
      </c>
      <c r="H15" s="5" t="str">
        <f t="shared" si="3"/>
        <v>N/A</v>
      </c>
      <c r="I15" s="6" t="s">
        <v>1747</v>
      </c>
      <c r="J15" s="6" t="s">
        <v>1747</v>
      </c>
      <c r="K15" s="91" t="str">
        <f t="shared" si="0"/>
        <v>N/A</v>
      </c>
    </row>
    <row r="16" spans="1:11" x14ac:dyDescent="0.25">
      <c r="A16" s="110" t="s">
        <v>162</v>
      </c>
      <c r="B16" s="21" t="s">
        <v>246</v>
      </c>
      <c r="C16" s="44">
        <v>97.243218403</v>
      </c>
      <c r="D16" s="5" t="str">
        <f>IF($B16="N/A","N/A",IF(C16&gt;95,"Yes","No"))</f>
        <v>Yes</v>
      </c>
      <c r="E16" s="4">
        <v>97.395494718999998</v>
      </c>
      <c r="F16" s="5" t="str">
        <f>IF($B16="N/A","N/A",IF(E16&gt;95,"Yes","No"))</f>
        <v>Yes</v>
      </c>
      <c r="G16" s="4">
        <v>96.451499120999998</v>
      </c>
      <c r="H16" s="5" t="str">
        <f>IF($B16="N/A","N/A",IF(G16&gt;95,"Yes","No"))</f>
        <v>Yes</v>
      </c>
      <c r="I16" s="6">
        <v>0.15659999999999999</v>
      </c>
      <c r="J16" s="6">
        <v>-0.96899999999999997</v>
      </c>
      <c r="K16" s="91" t="str">
        <f t="shared" ref="K16:K26" si="4">IF(J16="Div by 0", "N/A", IF(J16="N/A","N/A", IF(J16&gt;30, "No", IF(J16&lt;-30, "No", "Yes"))))</f>
        <v>Yes</v>
      </c>
    </row>
    <row r="17" spans="1:11" x14ac:dyDescent="0.25">
      <c r="A17" s="110" t="s">
        <v>865</v>
      </c>
      <c r="B17" s="29" t="s">
        <v>247</v>
      </c>
      <c r="C17" s="44">
        <v>51.306933717</v>
      </c>
      <c r="D17" s="5" t="str">
        <f>IF($B17="N/A","N/A",IF(C17&gt;90,"No",IF(C17&lt;50,"No","Yes")))</f>
        <v>Yes</v>
      </c>
      <c r="E17" s="4">
        <v>55.488338003999999</v>
      </c>
      <c r="F17" s="5" t="str">
        <f>IF($B17="N/A","N/A",IF(E17&gt;90,"No",IF(E17&lt;50,"No","Yes")))</f>
        <v>Yes</v>
      </c>
      <c r="G17" s="4">
        <v>52.458511287</v>
      </c>
      <c r="H17" s="5" t="str">
        <f>IF($B17="N/A","N/A",IF(G17&gt;90,"No",IF(G17&lt;50,"No","Yes")))</f>
        <v>Yes</v>
      </c>
      <c r="I17" s="6">
        <v>8.15</v>
      </c>
      <c r="J17" s="6">
        <v>-5.46</v>
      </c>
      <c r="K17" s="91" t="str">
        <f t="shared" si="4"/>
        <v>Yes</v>
      </c>
    </row>
    <row r="18" spans="1:11" x14ac:dyDescent="0.25">
      <c r="A18" s="110" t="s">
        <v>866</v>
      </c>
      <c r="B18" s="29" t="s">
        <v>224</v>
      </c>
      <c r="C18" s="44">
        <v>19.010144852</v>
      </c>
      <c r="D18" s="5" t="str">
        <f t="shared" ref="D18:D23" si="5">IF($B18="N/A","N/A",IF(C18&gt;5,"No",IF(C18&lt;=0,"No","Yes")))</f>
        <v>No</v>
      </c>
      <c r="E18" s="4">
        <v>16.335266221000001</v>
      </c>
      <c r="F18" s="5" t="str">
        <f t="shared" ref="F18:F23" si="6">IF($B18="N/A","N/A",IF(E18&gt;5,"No",IF(E18&lt;=0,"No","Yes")))</f>
        <v>No</v>
      </c>
      <c r="G18" s="4">
        <v>18.388014594000001</v>
      </c>
      <c r="H18" s="5" t="str">
        <f t="shared" ref="H18:H23" si="7">IF($B18="N/A","N/A",IF(G18&gt;5,"No",IF(G18&lt;=0,"No","Yes")))</f>
        <v>No</v>
      </c>
      <c r="I18" s="6">
        <v>-14.1</v>
      </c>
      <c r="J18" s="6">
        <v>12.57</v>
      </c>
      <c r="K18" s="91" t="str">
        <f t="shared" si="4"/>
        <v>Yes</v>
      </c>
    </row>
    <row r="19" spans="1:11" x14ac:dyDescent="0.25">
      <c r="A19" s="110" t="s">
        <v>867</v>
      </c>
      <c r="B19" s="29" t="s">
        <v>224</v>
      </c>
      <c r="C19" s="44">
        <v>6.3561889684999997</v>
      </c>
      <c r="D19" s="5" t="str">
        <f t="shared" si="5"/>
        <v>No</v>
      </c>
      <c r="E19" s="4">
        <v>5.9754257383000002</v>
      </c>
      <c r="F19" s="5" t="str">
        <f t="shared" si="6"/>
        <v>No</v>
      </c>
      <c r="G19" s="4">
        <v>5.5167881042999998</v>
      </c>
      <c r="H19" s="5" t="str">
        <f t="shared" si="7"/>
        <v>No</v>
      </c>
      <c r="I19" s="6">
        <v>-5.99</v>
      </c>
      <c r="J19" s="6">
        <v>-7.68</v>
      </c>
      <c r="K19" s="91" t="str">
        <f t="shared" si="4"/>
        <v>Yes</v>
      </c>
    </row>
    <row r="20" spans="1:11" x14ac:dyDescent="0.25">
      <c r="A20" s="110" t="s">
        <v>868</v>
      </c>
      <c r="B20" s="29" t="s">
        <v>224</v>
      </c>
      <c r="C20" s="44">
        <v>0.140473871</v>
      </c>
      <c r="D20" s="5" t="str">
        <f t="shared" si="5"/>
        <v>Yes</v>
      </c>
      <c r="E20" s="4">
        <v>8.5492563100000002E-2</v>
      </c>
      <c r="F20" s="5" t="str">
        <f t="shared" si="6"/>
        <v>Yes</v>
      </c>
      <c r="G20" s="4">
        <v>8.3247735399999995E-2</v>
      </c>
      <c r="H20" s="5" t="str">
        <f t="shared" si="7"/>
        <v>Yes</v>
      </c>
      <c r="I20" s="6">
        <v>-39.1</v>
      </c>
      <c r="J20" s="6">
        <v>-2.63</v>
      </c>
      <c r="K20" s="91" t="str">
        <f t="shared" si="4"/>
        <v>Yes</v>
      </c>
    </row>
    <row r="21" spans="1:11" x14ac:dyDescent="0.25">
      <c r="A21" s="110" t="s">
        <v>869</v>
      </c>
      <c r="B21" s="21" t="s">
        <v>213</v>
      </c>
      <c r="C21" s="44">
        <v>0.27990880550000002</v>
      </c>
      <c r="D21" s="5" t="str">
        <f t="shared" si="5"/>
        <v>N/A</v>
      </c>
      <c r="E21" s="4">
        <v>0.32664367319999998</v>
      </c>
      <c r="F21" s="5" t="str">
        <f t="shared" si="6"/>
        <v>N/A</v>
      </c>
      <c r="G21" s="4">
        <v>0.2344319741</v>
      </c>
      <c r="H21" s="5" t="str">
        <f t="shared" si="7"/>
        <v>N/A</v>
      </c>
      <c r="I21" s="6">
        <v>16.7</v>
      </c>
      <c r="J21" s="6">
        <v>-28.2</v>
      </c>
      <c r="K21" s="91" t="str">
        <f t="shared" si="4"/>
        <v>Yes</v>
      </c>
    </row>
    <row r="22" spans="1:11" x14ac:dyDescent="0.25">
      <c r="A22" s="110" t="s">
        <v>1716</v>
      </c>
      <c r="B22" s="21" t="s">
        <v>213</v>
      </c>
      <c r="C22" s="44">
        <v>6.2819410000000003E-4</v>
      </c>
      <c r="D22" s="5" t="str">
        <f t="shared" si="5"/>
        <v>N/A</v>
      </c>
      <c r="E22" s="4">
        <v>3.4490189999999998E-4</v>
      </c>
      <c r="F22" s="5" t="str">
        <f t="shared" si="6"/>
        <v>N/A</v>
      </c>
      <c r="G22" s="4">
        <v>1.3231930000000001E-4</v>
      </c>
      <c r="H22" s="5" t="str">
        <f t="shared" si="7"/>
        <v>N/A</v>
      </c>
      <c r="I22" s="6">
        <v>-45.1</v>
      </c>
      <c r="J22" s="6">
        <v>-61.6</v>
      </c>
      <c r="K22" s="91" t="str">
        <f t="shared" si="4"/>
        <v>No</v>
      </c>
    </row>
    <row r="23" spans="1:11" x14ac:dyDescent="0.25">
      <c r="A23" s="110" t="s">
        <v>870</v>
      </c>
      <c r="B23" s="21" t="s">
        <v>213</v>
      </c>
      <c r="C23" s="44">
        <v>0.252727329</v>
      </c>
      <c r="D23" s="5" t="str">
        <f t="shared" si="5"/>
        <v>N/A</v>
      </c>
      <c r="E23" s="4">
        <v>6.0357835999999996E-3</v>
      </c>
      <c r="F23" s="5" t="str">
        <f t="shared" si="6"/>
        <v>N/A</v>
      </c>
      <c r="G23" s="4">
        <v>3.5461569399999997E-2</v>
      </c>
      <c r="H23" s="5" t="str">
        <f t="shared" si="7"/>
        <v>N/A</v>
      </c>
      <c r="I23" s="6">
        <v>-97.6</v>
      </c>
      <c r="J23" s="6">
        <v>487.5</v>
      </c>
      <c r="K23" s="91" t="str">
        <f t="shared" si="4"/>
        <v>No</v>
      </c>
    </row>
    <row r="24" spans="1:11" x14ac:dyDescent="0.25">
      <c r="A24" s="110" t="s">
        <v>871</v>
      </c>
      <c r="B24" s="21" t="s">
        <v>232</v>
      </c>
      <c r="C24" s="44">
        <v>2.8005618955</v>
      </c>
      <c r="D24" s="5" t="str">
        <f>IF($B24="N/A","N/A",IF(C24&gt;10,"No",IF(C24&lt;1,"No","Yes")))</f>
        <v>Yes</v>
      </c>
      <c r="E24" s="4">
        <v>2.7404397499000002</v>
      </c>
      <c r="F24" s="5" t="str">
        <f>IF($B24="N/A","N/A",IF(E24&gt;10,"No",IF(E24&lt;1,"No","Yes")))</f>
        <v>Yes</v>
      </c>
      <c r="G24" s="4">
        <v>2.4067177369000001</v>
      </c>
      <c r="H24" s="5" t="str">
        <f>IF($B24="N/A","N/A",IF(G24&gt;10,"No",IF(G24&lt;1,"No","Yes")))</f>
        <v>Yes</v>
      </c>
      <c r="I24" s="6">
        <v>-2.15</v>
      </c>
      <c r="J24" s="6">
        <v>-12.2</v>
      </c>
      <c r="K24" s="91" t="str">
        <f t="shared" si="4"/>
        <v>Yes</v>
      </c>
    </row>
    <row r="25" spans="1:11" x14ac:dyDescent="0.25">
      <c r="A25" s="110" t="s">
        <v>872</v>
      </c>
      <c r="B25" s="47" t="s">
        <v>239</v>
      </c>
      <c r="C25" s="44">
        <v>4.6079247172000004</v>
      </c>
      <c r="D25" s="5" t="str">
        <f>IF($B25="N/A","N/A",IF(C25&gt;10,"No",IF(C25&lt;=0,"No","Yes")))</f>
        <v>Yes</v>
      </c>
      <c r="E25" s="4">
        <v>4.2860745849999997</v>
      </c>
      <c r="F25" s="5" t="str">
        <f>IF($B25="N/A","N/A",IF(E25&gt;10,"No",IF(E25&lt;=0,"No","Yes")))</f>
        <v>Yes</v>
      </c>
      <c r="G25" s="4">
        <v>5.8922346346000003</v>
      </c>
      <c r="H25" s="5" t="str">
        <f>IF($B25="N/A","N/A",IF(G25&gt;10,"No",IF(G25&lt;=0,"No","Yes")))</f>
        <v>Yes</v>
      </c>
      <c r="I25" s="6">
        <v>-6.98</v>
      </c>
      <c r="J25" s="6">
        <v>37.47</v>
      </c>
      <c r="K25" s="91" t="str">
        <f t="shared" si="4"/>
        <v>No</v>
      </c>
    </row>
    <row r="26" spans="1:11" x14ac:dyDescent="0.25">
      <c r="A26" s="110" t="s">
        <v>873</v>
      </c>
      <c r="B26" s="29" t="s">
        <v>248</v>
      </c>
      <c r="C26" s="44">
        <v>2.7567815971999998</v>
      </c>
      <c r="D26" s="5" t="str">
        <f>IF($B26="N/A","N/A",IF(C26&gt;=5,"No",IF(C26&lt;0,"No","Yes")))</f>
        <v>Yes</v>
      </c>
      <c r="E26" s="4">
        <v>2.6045052812999998</v>
      </c>
      <c r="F26" s="5" t="str">
        <f>IF($B26="N/A","N/A",IF(E26&gt;=5,"No",IF(E26&lt;0,"No","Yes")))</f>
        <v>Yes</v>
      </c>
      <c r="G26" s="4">
        <v>3.5485008792000001</v>
      </c>
      <c r="H26" s="5" t="str">
        <f>IF($B26="N/A","N/A",IF(G26&gt;=5,"No",IF(G26&lt;0,"No","Yes")))</f>
        <v>Yes</v>
      </c>
      <c r="I26" s="6">
        <v>-5.52</v>
      </c>
      <c r="J26" s="6">
        <v>36.24</v>
      </c>
      <c r="K26" s="91" t="str">
        <f t="shared" si="4"/>
        <v>No</v>
      </c>
    </row>
    <row r="27" spans="1:11" x14ac:dyDescent="0.25">
      <c r="A27" s="110" t="s">
        <v>14</v>
      </c>
      <c r="B27" s="29" t="s">
        <v>249</v>
      </c>
      <c r="C27" s="44">
        <v>0.4802060863</v>
      </c>
      <c r="D27" s="5" t="str">
        <f>IF($B27="N/A","N/A",IF(C27&gt;15,"No",IF(C27&lt;=0,"No","Yes")))</f>
        <v>Yes</v>
      </c>
      <c r="E27" s="4">
        <v>0.40125026949999998</v>
      </c>
      <c r="F27" s="5" t="str">
        <f>IF($B27="N/A","N/A",IF(E27&gt;15,"No",IF(E27&lt;=0,"No","Yes")))</f>
        <v>Yes</v>
      </c>
      <c r="G27" s="4">
        <v>0.33633672920000002</v>
      </c>
      <c r="H27" s="5" t="str">
        <f>IF($B27="N/A","N/A",IF(G27&gt;15,"No",IF(G27&lt;=0,"No","Yes")))</f>
        <v>Yes</v>
      </c>
      <c r="I27" s="6">
        <v>-16.399999999999999</v>
      </c>
      <c r="J27" s="6">
        <v>-16.2</v>
      </c>
      <c r="K27" s="91" t="str">
        <f>IF(J27="Div by 0", "N/A", IF(J27="N/A","N/A", IF(J27&gt;30, "No", IF(J27&lt;-30, "No", "Yes"))))</f>
        <v>Yes</v>
      </c>
    </row>
    <row r="28" spans="1:11" x14ac:dyDescent="0.25">
      <c r="A28" s="110" t="s">
        <v>874</v>
      </c>
      <c r="B28" s="21" t="s">
        <v>213</v>
      </c>
      <c r="C28" s="46">
        <v>83.837735848999998</v>
      </c>
      <c r="D28" s="5" t="str">
        <f>IF($B28="N/A","N/A",IF(C28&gt;15,"No",IF(C28&lt;-15,"No","Yes")))</f>
        <v>N/A</v>
      </c>
      <c r="E28" s="23">
        <v>93.203825077999994</v>
      </c>
      <c r="F28" s="5" t="str">
        <f>IF($B28="N/A","N/A",IF(E28&gt;15,"No",IF(E28&lt;-15,"No","Yes")))</f>
        <v>N/A</v>
      </c>
      <c r="G28" s="23">
        <v>95.064294946999993</v>
      </c>
      <c r="H28" s="5" t="str">
        <f>IF($B28="N/A","N/A",IF(G28&gt;15,"No",IF(G28&lt;-15,"No","Yes")))</f>
        <v>N/A</v>
      </c>
      <c r="I28" s="6">
        <v>11.17</v>
      </c>
      <c r="J28" s="6">
        <v>1.996</v>
      </c>
      <c r="K28" s="91" t="str">
        <f>IF(J28="Div by 0", "N/A", IF(J28="N/A","N/A", IF(J28&gt;30, "No", IF(J28&lt;-30, "No", "Yes"))))</f>
        <v>Yes</v>
      </c>
    </row>
    <row r="29" spans="1:11" x14ac:dyDescent="0.25">
      <c r="A29" s="110" t="s">
        <v>376</v>
      </c>
      <c r="B29" s="21" t="s">
        <v>250</v>
      </c>
      <c r="C29" s="44">
        <v>17.64751931</v>
      </c>
      <c r="D29" s="5" t="str">
        <f>IF($B29="N/A","N/A",IF(C29&gt;35,"No",IF(C29&lt;10,"No","Yes")))</f>
        <v>Yes</v>
      </c>
      <c r="E29" s="4">
        <v>16.917137314000001</v>
      </c>
      <c r="F29" s="5" t="str">
        <f>IF($B29="N/A","N/A",IF(E29&gt;35,"No",IF(E29&lt;10,"No","Yes")))</f>
        <v>Yes</v>
      </c>
      <c r="G29" s="4">
        <v>16.423375601</v>
      </c>
      <c r="H29" s="5" t="str">
        <f>IF($B29="N/A","N/A",IF(G29&gt;35,"No",IF(G29&lt;10,"No","Yes")))</f>
        <v>Yes</v>
      </c>
      <c r="I29" s="6">
        <v>-4.1399999999999997</v>
      </c>
      <c r="J29" s="6">
        <v>-2.92</v>
      </c>
      <c r="K29" s="91" t="str">
        <f t="shared" ref="K29:K54" si="8">IF(J29="Div by 0", "N/A", IF(J29="N/A","N/A", IF(J29&gt;30, "No", IF(J29&lt;-30, "No", "Yes"))))</f>
        <v>Yes</v>
      </c>
    </row>
    <row r="30" spans="1:11" x14ac:dyDescent="0.25">
      <c r="A30" s="110" t="s">
        <v>377</v>
      </c>
      <c r="B30" s="21" t="s">
        <v>251</v>
      </c>
      <c r="C30" s="44">
        <v>10.088701010999999</v>
      </c>
      <c r="D30" s="5" t="str">
        <f>IF($B30="N/A","N/A",IF(C30&gt;20,"No",IF(C30&lt;2,"No","Yes")))</f>
        <v>Yes</v>
      </c>
      <c r="E30" s="4">
        <v>9.7583746497000003</v>
      </c>
      <c r="F30" s="5" t="str">
        <f>IF($B30="N/A","N/A",IF(E30&gt;20,"No",IF(E30&lt;2,"No","Yes")))</f>
        <v>Yes</v>
      </c>
      <c r="G30" s="4">
        <v>8.4041462060000001</v>
      </c>
      <c r="H30" s="5" t="str">
        <f>IF($B30="N/A","N/A",IF(G30&gt;20,"No",IF(G30&lt;2,"No","Yes")))</f>
        <v>Yes</v>
      </c>
      <c r="I30" s="6">
        <v>-3.27</v>
      </c>
      <c r="J30" s="6">
        <v>-13.9</v>
      </c>
      <c r="K30" s="91" t="str">
        <f t="shared" si="8"/>
        <v>Yes</v>
      </c>
    </row>
    <row r="31" spans="1:11" x14ac:dyDescent="0.25">
      <c r="A31" s="110" t="s">
        <v>378</v>
      </c>
      <c r="B31" s="21" t="s">
        <v>252</v>
      </c>
      <c r="C31" s="44">
        <v>1.1214714819</v>
      </c>
      <c r="D31" s="5" t="str">
        <f>IF($B31="N/A","N/A",IF(C31&gt;8,"No",IF(C31&lt;0.5,"No","Yes")))</f>
        <v>Yes</v>
      </c>
      <c r="E31" s="4">
        <v>1.1638499677</v>
      </c>
      <c r="F31" s="5" t="str">
        <f>IF($B31="N/A","N/A",IF(E31&gt;8,"No",IF(E31&lt;0.5,"No","Yes")))</f>
        <v>Yes</v>
      </c>
      <c r="G31" s="4">
        <v>1.1257158001000001</v>
      </c>
      <c r="H31" s="5" t="str">
        <f>IF($B31="N/A","N/A",IF(G31&gt;8,"No",IF(G31&lt;0.5,"No","Yes")))</f>
        <v>Yes</v>
      </c>
      <c r="I31" s="6">
        <v>3.7789999999999999</v>
      </c>
      <c r="J31" s="6">
        <v>-3.28</v>
      </c>
      <c r="K31" s="91" t="str">
        <f t="shared" si="8"/>
        <v>Yes</v>
      </c>
    </row>
    <row r="32" spans="1:11" x14ac:dyDescent="0.25">
      <c r="A32" s="110" t="s">
        <v>379</v>
      </c>
      <c r="B32" s="21" t="s">
        <v>253</v>
      </c>
      <c r="C32" s="44">
        <v>1.9668274844</v>
      </c>
      <c r="D32" s="5" t="str">
        <f>IF($B32="N/A","N/A",IF(C32&gt;25,"No",IF(C32&lt;3,"No","Yes")))</f>
        <v>No</v>
      </c>
      <c r="E32" s="4">
        <v>1.8864625997</v>
      </c>
      <c r="F32" s="5" t="str">
        <f>IF($B32="N/A","N/A",IF(E32&gt;25,"No",IF(E32&lt;3,"No","Yes")))</f>
        <v>No</v>
      </c>
      <c r="G32" s="4">
        <v>2.7574583656999998</v>
      </c>
      <c r="H32" s="5" t="str">
        <f>IF($B32="N/A","N/A",IF(G32&gt;25,"No",IF(G32&lt;3,"No","Yes")))</f>
        <v>No</v>
      </c>
      <c r="I32" s="6">
        <v>-4.09</v>
      </c>
      <c r="J32" s="6">
        <v>46.17</v>
      </c>
      <c r="K32" s="91" t="str">
        <f t="shared" si="8"/>
        <v>No</v>
      </c>
    </row>
    <row r="33" spans="1:11" x14ac:dyDescent="0.25">
      <c r="A33" s="110" t="s">
        <v>380</v>
      </c>
      <c r="B33" s="21" t="s">
        <v>254</v>
      </c>
      <c r="C33" s="44">
        <v>5.2076809779</v>
      </c>
      <c r="D33" s="5" t="str">
        <f>IF($B33="N/A","N/A",IF(C33&gt;25,"No",IF(C33&lt;2,"No","Yes")))</f>
        <v>Yes</v>
      </c>
      <c r="E33" s="4">
        <v>9.4970898900999998</v>
      </c>
      <c r="F33" s="5" t="str">
        <f>IF($B33="N/A","N/A",IF(E33&gt;25,"No",IF(E33&lt;2,"No","Yes")))</f>
        <v>Yes</v>
      </c>
      <c r="G33" s="4">
        <v>12.928842089</v>
      </c>
      <c r="H33" s="5" t="str">
        <f>IF($B33="N/A","N/A",IF(G33&gt;25,"No",IF(G33&lt;2,"No","Yes")))</f>
        <v>Yes</v>
      </c>
      <c r="I33" s="6">
        <v>82.37</v>
      </c>
      <c r="J33" s="6">
        <v>36.130000000000003</v>
      </c>
      <c r="K33" s="91" t="str">
        <f t="shared" si="8"/>
        <v>No</v>
      </c>
    </row>
    <row r="34" spans="1:11" x14ac:dyDescent="0.25">
      <c r="A34" s="110" t="s">
        <v>381</v>
      </c>
      <c r="B34" s="21" t="s">
        <v>255</v>
      </c>
      <c r="C34" s="44">
        <v>0.1745171603</v>
      </c>
      <c r="D34" s="5" t="str">
        <f>IF($B34="N/A","N/A",IF(C34&gt;25,"No",IF(C34&lt;=0,"No","Yes")))</f>
        <v>Yes</v>
      </c>
      <c r="E34" s="4">
        <v>0.21455054970000001</v>
      </c>
      <c r="F34" s="5" t="str">
        <f>IF($B34="N/A","N/A",IF(E34&gt;25,"No",IF(E34&lt;=0,"No","Yes")))</f>
        <v>Yes</v>
      </c>
      <c r="G34" s="4">
        <v>0.1893299994</v>
      </c>
      <c r="H34" s="5" t="str">
        <f>IF($B34="N/A","N/A",IF(G34&gt;25,"No",IF(G34&lt;=0,"No","Yes")))</f>
        <v>Yes</v>
      </c>
      <c r="I34" s="6">
        <v>22.94</v>
      </c>
      <c r="J34" s="6">
        <v>-11.8</v>
      </c>
      <c r="K34" s="91" t="str">
        <f t="shared" si="8"/>
        <v>Yes</v>
      </c>
    </row>
    <row r="35" spans="1:11" x14ac:dyDescent="0.25">
      <c r="A35" s="110" t="s">
        <v>382</v>
      </c>
      <c r="B35" s="21" t="s">
        <v>256</v>
      </c>
      <c r="C35" s="44">
        <v>15.616857638000001</v>
      </c>
      <c r="D35" s="5" t="str">
        <f>IF($B35="N/A","N/A",IF(C35&gt;20,"No",IF(C35&lt;4,"No","Yes")))</f>
        <v>Yes</v>
      </c>
      <c r="E35" s="4">
        <v>15.434274628000001</v>
      </c>
      <c r="F35" s="5" t="str">
        <f>IF($B35="N/A","N/A",IF(E35&gt;20,"No",IF(E35&lt;4,"No","Yes")))</f>
        <v>Yes</v>
      </c>
      <c r="G35" s="4">
        <v>15.090428892</v>
      </c>
      <c r="H35" s="5" t="str">
        <f>IF($B35="N/A","N/A",IF(G35&gt;20,"No",IF(G35&lt;4,"No","Yes")))</f>
        <v>Yes</v>
      </c>
      <c r="I35" s="6">
        <v>-1.17</v>
      </c>
      <c r="J35" s="6">
        <v>-2.23</v>
      </c>
      <c r="K35" s="91" t="str">
        <f t="shared" si="8"/>
        <v>Yes</v>
      </c>
    </row>
    <row r="36" spans="1:11" x14ac:dyDescent="0.25">
      <c r="A36" s="110" t="s">
        <v>383</v>
      </c>
      <c r="B36" s="21" t="s">
        <v>257</v>
      </c>
      <c r="C36" s="44">
        <v>2.4161299999999999E-5</v>
      </c>
      <c r="D36" s="5" t="str">
        <f>IF($B36="N/A","N/A",IF(C36&gt;=3,"No",IF(C36&lt;0,"No","Yes")))</f>
        <v>Yes</v>
      </c>
      <c r="E36" s="4">
        <v>3.8801470000000002E-4</v>
      </c>
      <c r="F36" s="5" t="str">
        <f>IF($B36="N/A","N/A",IF(E36&gt;=3,"No",IF(E36&lt;0,"No","Yes")))</f>
        <v>Yes</v>
      </c>
      <c r="G36" s="4">
        <v>3.9695790000000001E-4</v>
      </c>
      <c r="H36" s="5" t="str">
        <f>IF($B36="N/A","N/A",IF(G36&gt;=3,"No",IF(G36&lt;0,"No","Yes")))</f>
        <v>Yes</v>
      </c>
      <c r="I36" s="6">
        <v>1506</v>
      </c>
      <c r="J36" s="6">
        <v>2.3050000000000002</v>
      </c>
      <c r="K36" s="91" t="str">
        <f t="shared" si="8"/>
        <v>Yes</v>
      </c>
    </row>
    <row r="37" spans="1:11" x14ac:dyDescent="0.25">
      <c r="A37" s="110" t="s">
        <v>384</v>
      </c>
      <c r="B37" s="21" t="s">
        <v>258</v>
      </c>
      <c r="C37" s="44">
        <v>2.8889439766999998</v>
      </c>
      <c r="D37" s="5" t="str">
        <f>IF($B37="N/A","N/A",IF(C37&gt;=25,"No",IF(C37&lt;0,"No","Yes")))</f>
        <v>Yes</v>
      </c>
      <c r="E37" s="4">
        <v>3.2427893942999999</v>
      </c>
      <c r="F37" s="5" t="str">
        <f>IF($B37="N/A","N/A",IF(E37&gt;=25,"No",IF(E37&lt;0,"No","Yes")))</f>
        <v>Yes</v>
      </c>
      <c r="G37" s="4">
        <v>5.1222119852999999</v>
      </c>
      <c r="H37" s="5" t="str">
        <f>IF($B37="N/A","N/A",IF(G37&gt;=25,"No",IF(G37&lt;0,"No","Yes")))</f>
        <v>Yes</v>
      </c>
      <c r="I37" s="6">
        <v>12.25</v>
      </c>
      <c r="J37" s="6">
        <v>57.96</v>
      </c>
      <c r="K37" s="91" t="str">
        <f t="shared" si="8"/>
        <v>No</v>
      </c>
    </row>
    <row r="38" spans="1:11" x14ac:dyDescent="0.25">
      <c r="A38" s="110" t="s">
        <v>385</v>
      </c>
      <c r="B38" s="21" t="s">
        <v>221</v>
      </c>
      <c r="C38" s="44">
        <v>4.0773664556</v>
      </c>
      <c r="D38" s="5" t="str">
        <f>IF($B38="N/A","N/A",IF(C38&gt;3,"Yes","No"))</f>
        <v>Yes</v>
      </c>
      <c r="E38" s="4">
        <v>3.8272472515999998</v>
      </c>
      <c r="F38" s="5" t="str">
        <f>IF($B38="N/A","N/A",IF(E38&gt;3,"Yes","No"))</f>
        <v>Yes</v>
      </c>
      <c r="G38" s="4">
        <v>3.6411621867999999</v>
      </c>
      <c r="H38" s="5" t="str">
        <f>IF($B38="N/A","N/A",IF(G38&gt;3,"Yes","No"))</f>
        <v>Yes</v>
      </c>
      <c r="I38" s="6">
        <v>-6.13</v>
      </c>
      <c r="J38" s="6">
        <v>-4.8600000000000003</v>
      </c>
      <c r="K38" s="91" t="str">
        <f t="shared" si="8"/>
        <v>Yes</v>
      </c>
    </row>
    <row r="39" spans="1:11" x14ac:dyDescent="0.25">
      <c r="A39" s="110" t="s">
        <v>386</v>
      </c>
      <c r="B39" s="21" t="s">
        <v>220</v>
      </c>
      <c r="C39" s="44">
        <v>0.83470086359999995</v>
      </c>
      <c r="D39" s="5" t="str">
        <f>IF($B39="N/A","N/A",IF(C39&gt;1,"Yes","No"))</f>
        <v>No</v>
      </c>
      <c r="E39" s="4">
        <v>0.81360206940000002</v>
      </c>
      <c r="F39" s="5" t="str">
        <f>IF($B39="N/A","N/A",IF(E39&gt;1,"Yes","No"))</f>
        <v>No</v>
      </c>
      <c r="G39" s="4">
        <v>0.97840662619999996</v>
      </c>
      <c r="H39" s="5" t="str">
        <f>IF($B39="N/A","N/A",IF(G39&gt;1,"Yes","No"))</f>
        <v>No</v>
      </c>
      <c r="I39" s="6">
        <v>-2.5299999999999998</v>
      </c>
      <c r="J39" s="6">
        <v>20.260000000000002</v>
      </c>
      <c r="K39" s="91" t="str">
        <f t="shared" si="8"/>
        <v>Yes</v>
      </c>
    </row>
    <row r="40" spans="1:11" x14ac:dyDescent="0.25">
      <c r="A40" s="110" t="s">
        <v>387</v>
      </c>
      <c r="B40" s="21" t="s">
        <v>213</v>
      </c>
      <c r="C40" s="44">
        <v>5.8156279200000001E-2</v>
      </c>
      <c r="D40" s="5" t="str">
        <f>IF($B40="N/A","N/A",IF(C40&gt;15,"No",IF(C40&lt;-15,"No","Yes")))</f>
        <v>N/A</v>
      </c>
      <c r="E40" s="4">
        <v>4.75102393E-2</v>
      </c>
      <c r="F40" s="5" t="str">
        <f>IF($B40="N/A","N/A",IF(E40&gt;15,"No",IF(E40&lt;-15,"No","Yes")))</f>
        <v>N/A</v>
      </c>
      <c r="G40" s="4">
        <v>2.4743707E-2</v>
      </c>
      <c r="H40" s="5" t="str">
        <f>IF($B40="N/A","N/A",IF(G40&gt;15,"No",IF(G40&lt;-15,"No","Yes")))</f>
        <v>N/A</v>
      </c>
      <c r="I40" s="6">
        <v>-18.3</v>
      </c>
      <c r="J40" s="6">
        <v>-47.9</v>
      </c>
      <c r="K40" s="91" t="str">
        <f t="shared" si="8"/>
        <v>No</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9.2603787333999996</v>
      </c>
      <c r="D42" s="5" t="str">
        <f>IF($B42="N/A","N/A",IF(C42&gt;0,"Yes","No"))</f>
        <v>Yes</v>
      </c>
      <c r="E42" s="4">
        <v>7.9678163396999997</v>
      </c>
      <c r="F42" s="5" t="str">
        <f>IF($B42="N/A","N/A",IF(E42&gt;0,"Yes","No"))</f>
        <v>Yes</v>
      </c>
      <c r="G42" s="4">
        <v>6.6554144863999998</v>
      </c>
      <c r="H42" s="5" t="str">
        <f>IF($B42="N/A","N/A",IF(G42&gt;0,"Yes","No"))</f>
        <v>Yes</v>
      </c>
      <c r="I42" s="6">
        <v>-14</v>
      </c>
      <c r="J42" s="6">
        <v>-16.5</v>
      </c>
      <c r="K42" s="91" t="str">
        <f t="shared" si="8"/>
        <v>Yes</v>
      </c>
    </row>
    <row r="43" spans="1:11" x14ac:dyDescent="0.25">
      <c r="A43" s="110" t="s">
        <v>390</v>
      </c>
      <c r="B43" s="21" t="s">
        <v>259</v>
      </c>
      <c r="C43" s="44">
        <v>4.9390555052999998</v>
      </c>
      <c r="D43" s="5" t="str">
        <f>IF($B43="N/A","N/A",IF(C43&gt;0,"Yes","No"))</f>
        <v>Yes</v>
      </c>
      <c r="E43" s="4">
        <v>4.2690666092000003</v>
      </c>
      <c r="F43" s="5" t="str">
        <f>IF($B43="N/A","N/A",IF(E43&gt;0,"Yes","No"))</f>
        <v>Yes</v>
      </c>
      <c r="G43" s="4">
        <v>3.5947748247</v>
      </c>
      <c r="H43" s="5" t="str">
        <f>IF($B43="N/A","N/A",IF(G43&gt;0,"Yes","No"))</f>
        <v>Yes</v>
      </c>
      <c r="I43" s="6">
        <v>-13.6</v>
      </c>
      <c r="J43" s="6">
        <v>-15.8</v>
      </c>
      <c r="K43" s="91" t="str">
        <f t="shared" si="8"/>
        <v>Yes</v>
      </c>
    </row>
    <row r="44" spans="1:11" x14ac:dyDescent="0.25">
      <c r="A44" s="110" t="s">
        <v>391</v>
      </c>
      <c r="B44" s="21" t="s">
        <v>259</v>
      </c>
      <c r="C44" s="44">
        <v>7.9146661099999998</v>
      </c>
      <c r="D44" s="5" t="str">
        <f>IF($B44="N/A","N/A",IF(C44&gt;0,"Yes","No"))</f>
        <v>Yes</v>
      </c>
      <c r="E44" s="4">
        <v>5.3394481568999996</v>
      </c>
      <c r="F44" s="5" t="str">
        <f>IF($B44="N/A","N/A",IF(E44&gt;0,"Yes","No"))</f>
        <v>Yes</v>
      </c>
      <c r="G44" s="4">
        <v>4.9756589217</v>
      </c>
      <c r="H44" s="5" t="str">
        <f>IF($B44="N/A","N/A",IF(G44&gt;0,"Yes","No"))</f>
        <v>Yes</v>
      </c>
      <c r="I44" s="6">
        <v>-32.5</v>
      </c>
      <c r="J44" s="6">
        <v>-6.81</v>
      </c>
      <c r="K44" s="91" t="str">
        <f t="shared" si="8"/>
        <v>Yes</v>
      </c>
    </row>
    <row r="45" spans="1:11" x14ac:dyDescent="0.25">
      <c r="A45" s="110" t="s">
        <v>392</v>
      </c>
      <c r="B45" s="21" t="s">
        <v>220</v>
      </c>
      <c r="C45" s="44">
        <v>2.8173056851</v>
      </c>
      <c r="D45" s="5" t="str">
        <f>IF($B45="N/A","N/A",IF(C45&gt;1,"Yes","No"))</f>
        <v>Yes</v>
      </c>
      <c r="E45" s="4">
        <v>3.0167708557999999</v>
      </c>
      <c r="F45" s="5" t="str">
        <f>IF($B45="N/A","N/A",IF(E45&gt;1,"Yes","No"))</f>
        <v>Yes</v>
      </c>
      <c r="G45" s="4">
        <v>2.9845938761999999</v>
      </c>
      <c r="H45" s="5" t="str">
        <f>IF($B45="N/A","N/A",IF(G45&gt;1,"Yes","No"))</f>
        <v>Yes</v>
      </c>
      <c r="I45" s="6">
        <v>7.08</v>
      </c>
      <c r="J45" s="6">
        <v>-1.07</v>
      </c>
      <c r="K45" s="91" t="str">
        <f t="shared" si="8"/>
        <v>Yes</v>
      </c>
    </row>
    <row r="46" spans="1:11" x14ac:dyDescent="0.25">
      <c r="A46" s="110" t="s">
        <v>393</v>
      </c>
      <c r="B46" s="21" t="s">
        <v>259</v>
      </c>
      <c r="C46" s="44">
        <v>7.3957777599999996E-2</v>
      </c>
      <c r="D46" s="5" t="str">
        <f>IF($B46="N/A","N/A",IF(C46&gt;0,"Yes","No"))</f>
        <v>Yes</v>
      </c>
      <c r="E46" s="4">
        <v>6.1176977799999997E-2</v>
      </c>
      <c r="F46" s="5" t="str">
        <f>IF($B46="N/A","N/A",IF(E46&gt;0,"Yes","No"))</f>
        <v>Yes</v>
      </c>
      <c r="G46" s="4">
        <v>5.5233851700000003E-2</v>
      </c>
      <c r="H46" s="5" t="str">
        <f>IF($B46="N/A","N/A",IF(G46&gt;0,"Yes","No"))</f>
        <v>Yes</v>
      </c>
      <c r="I46" s="6">
        <v>-17.3</v>
      </c>
      <c r="J46" s="6">
        <v>-9.7100000000000009</v>
      </c>
      <c r="K46" s="91" t="str">
        <f t="shared" si="8"/>
        <v>Yes</v>
      </c>
    </row>
    <row r="47" spans="1:11" x14ac:dyDescent="0.25">
      <c r="A47" s="110" t="s">
        <v>394</v>
      </c>
      <c r="B47" s="21" t="s">
        <v>213</v>
      </c>
      <c r="C47" s="44">
        <v>1.2805496E-3</v>
      </c>
      <c r="D47" s="5" t="str">
        <f>IF($B47="N/A","N/A",IF(C47&gt;15,"No",IF(C47&lt;-15,"No","Yes")))</f>
        <v>N/A</v>
      </c>
      <c r="E47" s="4">
        <v>1.5951714E-3</v>
      </c>
      <c r="F47" s="5" t="str">
        <f>IF($B47="N/A","N/A",IF(E47&gt;15,"No",IF(E47&lt;-15,"No","Yes")))</f>
        <v>N/A</v>
      </c>
      <c r="G47" s="4">
        <v>4.0451897000000001E-3</v>
      </c>
      <c r="H47" s="5" t="str">
        <f>IF($B47="N/A","N/A",IF(G47&gt;15,"No",IF(G47&lt;-15,"No","Yes")))</f>
        <v>N/A</v>
      </c>
      <c r="I47" s="6">
        <v>24.57</v>
      </c>
      <c r="J47" s="6">
        <v>153.6</v>
      </c>
      <c r="K47" s="91" t="str">
        <f t="shared" si="8"/>
        <v>No</v>
      </c>
    </row>
    <row r="48" spans="1:11" x14ac:dyDescent="0.25">
      <c r="A48" s="110" t="s">
        <v>395</v>
      </c>
      <c r="B48" s="21" t="s">
        <v>213</v>
      </c>
      <c r="C48" s="44">
        <v>1.1078445017</v>
      </c>
      <c r="D48" s="5" t="str">
        <f>IF($B48="N/A","N/A",IF(C48&gt;15,"No",IF(C48&lt;-15,"No","Yes")))</f>
        <v>N/A</v>
      </c>
      <c r="E48" s="4">
        <v>1.2944600128999999</v>
      </c>
      <c r="F48" s="5" t="str">
        <f>IF($B48="N/A","N/A",IF(E48&gt;15,"No",IF(E48&lt;-15,"No","Yes")))</f>
        <v>N/A</v>
      </c>
      <c r="G48" s="4">
        <v>1.5439581689999999</v>
      </c>
      <c r="H48" s="5" t="str">
        <f>IF($B48="N/A","N/A",IF(G48&gt;15,"No",IF(G48&lt;-15,"No","Yes")))</f>
        <v>N/A</v>
      </c>
      <c r="I48" s="6">
        <v>16.84</v>
      </c>
      <c r="J48" s="6">
        <v>19.27</v>
      </c>
      <c r="K48" s="91" t="str">
        <f t="shared" si="8"/>
        <v>Yes</v>
      </c>
    </row>
    <row r="49" spans="1:11" x14ac:dyDescent="0.25">
      <c r="A49" s="110"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91" t="str">
        <f t="shared" si="8"/>
        <v>N/A</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0.73641264429999997</v>
      </c>
      <c r="D51" s="5" t="str">
        <f>IF($B51="N/A","N/A",IF(C51&gt;15,"No",IF(C51&lt;-15,"No","Yes")))</f>
        <v>N/A</v>
      </c>
      <c r="E51" s="4">
        <v>0.63548178489999996</v>
      </c>
      <c r="F51" s="5" t="str">
        <f>IF($B51="N/A","N/A",IF(E51&gt;15,"No",IF(E51&lt;-15,"No","Yes")))</f>
        <v>N/A</v>
      </c>
      <c r="G51" s="4">
        <v>0.51954223570000002</v>
      </c>
      <c r="H51" s="5" t="str">
        <f>IF($B51="N/A","N/A",IF(G51&gt;15,"No",IF(G51&lt;-15,"No","Yes")))</f>
        <v>N/A</v>
      </c>
      <c r="I51" s="6">
        <v>-13.7</v>
      </c>
      <c r="J51" s="6">
        <v>-18.2</v>
      </c>
      <c r="K51" s="91" t="str">
        <f t="shared" si="8"/>
        <v>Yes</v>
      </c>
    </row>
    <row r="52" spans="1:11" x14ac:dyDescent="0.25">
      <c r="A52" s="110" t="s">
        <v>399</v>
      </c>
      <c r="B52" s="21" t="s">
        <v>220</v>
      </c>
      <c r="C52" s="44">
        <v>12.462888224</v>
      </c>
      <c r="D52" s="5" t="str">
        <f>IF($B52="N/A","N/A",IF(C52&gt;1,"Yes","No"))</f>
        <v>Yes</v>
      </c>
      <c r="E52" s="4">
        <v>13.221254581</v>
      </c>
      <c r="F52" s="5" t="str">
        <f>IF($B52="N/A","N/A",IF(E52&gt;1,"Yes","No"))</f>
        <v>Yes</v>
      </c>
      <c r="G52" s="4">
        <v>9.9437000329000007</v>
      </c>
      <c r="H52" s="5" t="str">
        <f>IF($B52="N/A","N/A",IF(G52&gt;1,"Yes","No"))</f>
        <v>Yes</v>
      </c>
      <c r="I52" s="6">
        <v>6.085</v>
      </c>
      <c r="J52" s="6">
        <v>-24.8</v>
      </c>
      <c r="K52" s="91" t="str">
        <f t="shared" si="8"/>
        <v>Yes</v>
      </c>
    </row>
    <row r="53" spans="1:11" x14ac:dyDescent="0.25">
      <c r="A53" s="110" t="s">
        <v>400</v>
      </c>
      <c r="B53" s="21" t="s">
        <v>259</v>
      </c>
      <c r="C53" s="44">
        <v>1.0034434702999999</v>
      </c>
      <c r="D53" s="5" t="str">
        <f>IF($B53="N/A","N/A",IF(C53&gt;0,"Yes","No"))</f>
        <v>Yes</v>
      </c>
      <c r="E53" s="4">
        <v>1.3896529423999999</v>
      </c>
      <c r="F53" s="5" t="str">
        <f>IF($B53="N/A","N/A",IF(E53&gt;0,"Yes","No"))</f>
        <v>Yes</v>
      </c>
      <c r="G53" s="4">
        <v>2.8397231578</v>
      </c>
      <c r="H53" s="5" t="str">
        <f>IF($B53="N/A","N/A",IF(G53&gt;0,"Yes","No"))</f>
        <v>Yes</v>
      </c>
      <c r="I53" s="6">
        <v>38.49</v>
      </c>
      <c r="J53" s="6">
        <v>104.3</v>
      </c>
      <c r="K53" s="91" t="str">
        <f t="shared" si="8"/>
        <v>No</v>
      </c>
    </row>
    <row r="54" spans="1:11" x14ac:dyDescent="0.25">
      <c r="A54" s="110" t="s">
        <v>401</v>
      </c>
      <c r="B54" s="21" t="s">
        <v>260</v>
      </c>
      <c r="C54" s="44">
        <v>0</v>
      </c>
      <c r="D54" s="5" t="str">
        <f>IF($B54="N/A","N/A",IF(C54&gt;=1,"No",IF(C54&lt;0,"No","Yes")))</f>
        <v>Yes</v>
      </c>
      <c r="E54" s="4">
        <v>0</v>
      </c>
      <c r="F54" s="5" t="str">
        <f>IF($B54="N/A","N/A",IF(E54&gt;=1,"No",IF(E54&lt;0,"No","Yes")))</f>
        <v>Yes</v>
      </c>
      <c r="G54" s="4">
        <v>0.19713683739999999</v>
      </c>
      <c r="H54" s="5" t="str">
        <f>IF($B54="N/A","N/A",IF(G54&gt;=1,"No",IF(G54&lt;0,"No","Yes")))</f>
        <v>Yes</v>
      </c>
      <c r="I54" s="6" t="s">
        <v>1747</v>
      </c>
      <c r="J54" s="6" t="s">
        <v>1747</v>
      </c>
      <c r="K54" s="91" t="str">
        <f t="shared" si="8"/>
        <v>N/A</v>
      </c>
    </row>
    <row r="55" spans="1:11" x14ac:dyDescent="0.25">
      <c r="A55" s="110" t="s">
        <v>875</v>
      </c>
      <c r="B55" s="21" t="s">
        <v>213</v>
      </c>
      <c r="C55" s="46">
        <v>131.57145684</v>
      </c>
      <c r="D55" s="5" t="str">
        <f>IF($B55="N/A","N/A",IF(C55&gt;15,"No",IF(C55&lt;-15,"No","Yes")))</f>
        <v>N/A</v>
      </c>
      <c r="E55" s="23">
        <v>127.89522914</v>
      </c>
      <c r="F55" s="5" t="str">
        <f>IF($B55="N/A","N/A",IF(E55&gt;15,"No",IF(E55&lt;-15,"No","Yes")))</f>
        <v>N/A</v>
      </c>
      <c r="G55" s="23">
        <v>119.35617327999999</v>
      </c>
      <c r="H55" s="5" t="str">
        <f>IF($B55="N/A","N/A",IF(G55&gt;15,"No",IF(G55&lt;-15,"No","Yes")))</f>
        <v>N/A</v>
      </c>
      <c r="I55" s="6">
        <v>-2.79</v>
      </c>
      <c r="J55" s="6">
        <v>-6.68</v>
      </c>
      <c r="K55" s="91" t="str">
        <f t="shared" ref="K55:K74" si="9">IF(J55="Div by 0", "N/A", IF(J55="N/A","N/A", IF(J55&gt;30, "No", IF(J55&lt;-30, "No", "Yes"))))</f>
        <v>Yes</v>
      </c>
    </row>
    <row r="56" spans="1:11" x14ac:dyDescent="0.25">
      <c r="A56" s="110" t="s">
        <v>876</v>
      </c>
      <c r="B56" s="21" t="s">
        <v>261</v>
      </c>
      <c r="C56" s="46">
        <v>90.776394980999996</v>
      </c>
      <c r="D56" s="5" t="str">
        <f>IF($B56="N/A","N/A",IF(C56&gt;90,"No",IF(C56&lt;20,"No","Yes")))</f>
        <v>No</v>
      </c>
      <c r="E56" s="23">
        <v>90.785290512000003</v>
      </c>
      <c r="F56" s="5" t="str">
        <f>IF($B56="N/A","N/A",IF(E56&gt;90,"No",IF(E56&lt;20,"No","Yes")))</f>
        <v>No</v>
      </c>
      <c r="G56" s="23">
        <v>95.512434467000006</v>
      </c>
      <c r="H56" s="5" t="str">
        <f>IF($B56="N/A","N/A",IF(G56&gt;90,"No",IF(G56&lt;20,"No","Yes")))</f>
        <v>No</v>
      </c>
      <c r="I56" s="6">
        <v>9.7999999999999997E-3</v>
      </c>
      <c r="J56" s="6">
        <v>5.2069999999999999</v>
      </c>
      <c r="K56" s="91" t="str">
        <f t="shared" si="9"/>
        <v>Yes</v>
      </c>
    </row>
    <row r="57" spans="1:11" x14ac:dyDescent="0.25">
      <c r="A57" s="110" t="s">
        <v>877</v>
      </c>
      <c r="B57" s="21" t="s">
        <v>262</v>
      </c>
      <c r="C57" s="46">
        <v>64.291750089000004</v>
      </c>
      <c r="D57" s="5" t="str">
        <f>IF($B57="N/A","N/A",IF(C57&gt;60,"No",IF(C57&lt;10,"No","Yes")))</f>
        <v>No</v>
      </c>
      <c r="E57" s="23">
        <v>68.586877141000002</v>
      </c>
      <c r="F57" s="5" t="str">
        <f>IF($B57="N/A","N/A",IF(E57&gt;60,"No",IF(E57&lt;10,"No","Yes")))</f>
        <v>No</v>
      </c>
      <c r="G57" s="23">
        <v>70.788107934999999</v>
      </c>
      <c r="H57" s="5" t="str">
        <f>IF($B57="N/A","N/A",IF(G57&gt;60,"No",IF(G57&lt;10,"No","Yes")))</f>
        <v>No</v>
      </c>
      <c r="I57" s="6">
        <v>6.681</v>
      </c>
      <c r="J57" s="6">
        <v>3.2090000000000001</v>
      </c>
      <c r="K57" s="91" t="str">
        <f t="shared" si="9"/>
        <v>Yes</v>
      </c>
    </row>
    <row r="58" spans="1:11" ht="25" x14ac:dyDescent="0.25">
      <c r="A58" s="110" t="s">
        <v>878</v>
      </c>
      <c r="B58" s="21" t="s">
        <v>263</v>
      </c>
      <c r="C58" s="46">
        <v>61.860694588000001</v>
      </c>
      <c r="D58" s="5" t="str">
        <f>IF($B58="N/A","N/A",IF(C58&gt;100,"No",IF(C58&lt;10,"No","Yes")))</f>
        <v>Yes</v>
      </c>
      <c r="E58" s="23">
        <v>62.470207997999999</v>
      </c>
      <c r="F58" s="5" t="str">
        <f>IF($B58="N/A","N/A",IF(E58&gt;100,"No",IF(E58&lt;10,"No","Yes")))</f>
        <v>Yes</v>
      </c>
      <c r="G58" s="23">
        <v>63.902423052000003</v>
      </c>
      <c r="H58" s="5" t="str">
        <f>IF($B58="N/A","N/A",IF(G58&gt;100,"No",IF(G58&lt;10,"No","Yes")))</f>
        <v>Yes</v>
      </c>
      <c r="I58" s="6">
        <v>0.98529999999999995</v>
      </c>
      <c r="J58" s="6">
        <v>2.2930000000000001</v>
      </c>
      <c r="K58" s="91" t="str">
        <f t="shared" si="9"/>
        <v>Yes</v>
      </c>
    </row>
    <row r="59" spans="1:11" x14ac:dyDescent="0.25">
      <c r="A59" s="110" t="s">
        <v>879</v>
      </c>
      <c r="B59" s="21" t="s">
        <v>264</v>
      </c>
      <c r="C59" s="46">
        <v>247.89668811999999</v>
      </c>
      <c r="D59" s="5" t="str">
        <f>IF($B59="N/A","N/A",IF(C59&gt;100,"No",IF(C59&lt;20,"No","Yes")))</f>
        <v>No</v>
      </c>
      <c r="E59" s="23">
        <v>242.31427331</v>
      </c>
      <c r="F59" s="5" t="str">
        <f>IF($B59="N/A","N/A",IF(E59&gt;100,"No",IF(E59&lt;20,"No","Yes")))</f>
        <v>No</v>
      </c>
      <c r="G59" s="23">
        <v>158.25648495999999</v>
      </c>
      <c r="H59" s="5" t="str">
        <f>IF($B59="N/A","N/A",IF(G59&gt;100,"No",IF(G59&lt;20,"No","Yes")))</f>
        <v>No</v>
      </c>
      <c r="I59" s="6">
        <v>-2.25</v>
      </c>
      <c r="J59" s="6">
        <v>-34.700000000000003</v>
      </c>
      <c r="K59" s="91" t="str">
        <f t="shared" si="9"/>
        <v>No</v>
      </c>
    </row>
    <row r="60" spans="1:11" x14ac:dyDescent="0.25">
      <c r="A60" s="110" t="s">
        <v>880</v>
      </c>
      <c r="B60" s="21" t="s">
        <v>264</v>
      </c>
      <c r="C60" s="46">
        <v>143.35163173000001</v>
      </c>
      <c r="D60" s="5" t="str">
        <f>IF($B60="N/A","N/A",IF(C60&gt;100,"No",IF(C60&lt;20,"No","Yes")))</f>
        <v>No</v>
      </c>
      <c r="E60" s="23">
        <v>127.25572554</v>
      </c>
      <c r="F60" s="5" t="str">
        <f>IF($B60="N/A","N/A",IF(E60&gt;100,"No",IF(E60&lt;20,"No","Yes")))</f>
        <v>No</v>
      </c>
      <c r="G60" s="23">
        <v>123.05830845</v>
      </c>
      <c r="H60" s="5" t="str">
        <f>IF($B60="N/A","N/A",IF(G60&gt;100,"No",IF(G60&lt;20,"No","Yes")))</f>
        <v>No</v>
      </c>
      <c r="I60" s="6">
        <v>-11.2</v>
      </c>
      <c r="J60" s="6">
        <v>-3.3</v>
      </c>
      <c r="K60" s="91" t="str">
        <f t="shared" si="9"/>
        <v>Yes</v>
      </c>
    </row>
    <row r="61" spans="1:11" x14ac:dyDescent="0.25">
      <c r="A61" s="110" t="s">
        <v>881</v>
      </c>
      <c r="B61" s="21" t="s">
        <v>213</v>
      </c>
      <c r="C61" s="46">
        <v>1298.5273431999999</v>
      </c>
      <c r="D61" s="5" t="str">
        <f>IF($B61="N/A","N/A",IF(C61&gt;15,"No",IF(C61&lt;-15,"No","Yes")))</f>
        <v>N/A</v>
      </c>
      <c r="E61" s="23">
        <v>1262.0144680000001</v>
      </c>
      <c r="F61" s="5" t="str">
        <f>IF($B61="N/A","N/A",IF(E61&gt;15,"No",IF(E61&lt;-15,"No","Yes")))</f>
        <v>N/A</v>
      </c>
      <c r="G61" s="23">
        <v>1170.4875199999999</v>
      </c>
      <c r="H61" s="5" t="str">
        <f>IF($B61="N/A","N/A",IF(G61&gt;15,"No",IF(G61&lt;-15,"No","Yes")))</f>
        <v>N/A</v>
      </c>
      <c r="I61" s="6">
        <v>-2.81</v>
      </c>
      <c r="J61" s="6">
        <v>-7.25</v>
      </c>
      <c r="K61" s="91" t="str">
        <f t="shared" si="9"/>
        <v>Yes</v>
      </c>
    </row>
    <row r="62" spans="1:11" x14ac:dyDescent="0.25">
      <c r="A62" s="110" t="s">
        <v>882</v>
      </c>
      <c r="B62" s="21" t="s">
        <v>265</v>
      </c>
      <c r="C62" s="46">
        <v>56.186141425999999</v>
      </c>
      <c r="D62" s="5" t="str">
        <f>IF($B62="N/A","N/A",IF(C62&gt;60,"No",IF(C62&lt;10,"No","Yes")))</f>
        <v>Yes</v>
      </c>
      <c r="E62" s="23">
        <v>53.351784088000002</v>
      </c>
      <c r="F62" s="5" t="str">
        <f>IF($B62="N/A","N/A",IF(E62&gt;60,"No",IF(E62&lt;10,"No","Yes")))</f>
        <v>Yes</v>
      </c>
      <c r="G62" s="23">
        <v>49.792514019999999</v>
      </c>
      <c r="H62" s="5" t="str">
        <f>IF($B62="N/A","N/A",IF(G62&gt;60,"No",IF(G62&lt;10,"No","Yes")))</f>
        <v>Yes</v>
      </c>
      <c r="I62" s="6">
        <v>-5.04</v>
      </c>
      <c r="J62" s="6">
        <v>-6.67</v>
      </c>
      <c r="K62" s="91" t="str">
        <f t="shared" si="9"/>
        <v>Yes</v>
      </c>
    </row>
    <row r="63" spans="1:11" x14ac:dyDescent="0.25">
      <c r="A63" s="110" t="s">
        <v>883</v>
      </c>
      <c r="B63" s="21" t="s">
        <v>265</v>
      </c>
      <c r="C63" s="46">
        <v>15</v>
      </c>
      <c r="D63" s="5" t="str">
        <f>IF($B63="N/A","N/A",IF(C63&gt;60,"No",IF(C63&lt;10,"No","Yes")))</f>
        <v>Yes</v>
      </c>
      <c r="E63" s="23">
        <v>47.611111111</v>
      </c>
      <c r="F63" s="5" t="str">
        <f>IF($B63="N/A","N/A",IF(E63&gt;60,"No",IF(E63&lt;10,"No","Yes")))</f>
        <v>Yes</v>
      </c>
      <c r="G63" s="23">
        <v>45.238095238</v>
      </c>
      <c r="H63" s="5" t="str">
        <f>IF($B63="N/A","N/A",IF(G63&gt;60,"No",IF(G63&lt;10,"No","Yes")))</f>
        <v>Yes</v>
      </c>
      <c r="I63" s="6">
        <v>217.4</v>
      </c>
      <c r="J63" s="6">
        <v>-4.9800000000000004</v>
      </c>
      <c r="K63" s="91" t="str">
        <f t="shared" si="9"/>
        <v>Yes</v>
      </c>
    </row>
    <row r="64" spans="1:11" x14ac:dyDescent="0.25">
      <c r="A64" s="110" t="s">
        <v>884</v>
      </c>
      <c r="B64" s="21" t="s">
        <v>213</v>
      </c>
      <c r="C64" s="46">
        <v>209.82850905999999</v>
      </c>
      <c r="D64" s="5" t="str">
        <f t="shared" ref="D64:D74" si="10">IF($B64="N/A","N/A",IF(C64&gt;15,"No",IF(C64&lt;-15,"No","Yes")))</f>
        <v>N/A</v>
      </c>
      <c r="E64" s="23">
        <v>163.5506704</v>
      </c>
      <c r="F64" s="5" t="str">
        <f>IF($B64="N/A","N/A",IF(E64&gt;15,"No",IF(E64&lt;-15,"No","Yes")))</f>
        <v>N/A</v>
      </c>
      <c r="G64" s="23">
        <v>86.420777408999996</v>
      </c>
      <c r="H64" s="5" t="str">
        <f>IF($B64="N/A","N/A",IF(G64&gt;15,"No",IF(G64&lt;-15,"No","Yes")))</f>
        <v>N/A</v>
      </c>
      <c r="I64" s="6">
        <v>-22.1</v>
      </c>
      <c r="J64" s="6">
        <v>-47.2</v>
      </c>
      <c r="K64" s="91" t="str">
        <f t="shared" si="9"/>
        <v>No</v>
      </c>
    </row>
    <row r="65" spans="1:11" ht="25" customHeight="1" x14ac:dyDescent="0.25">
      <c r="A65" s="110" t="s">
        <v>885</v>
      </c>
      <c r="B65" s="21" t="s">
        <v>213</v>
      </c>
      <c r="C65" s="46">
        <v>133.08994643</v>
      </c>
      <c r="D65" s="5" t="str">
        <f t="shared" si="10"/>
        <v>N/A</v>
      </c>
      <c r="E65" s="23">
        <v>130.3018429</v>
      </c>
      <c r="F65" s="5" t="str">
        <f t="shared" ref="F65:F73" si="11">IF($B65="N/A","N/A",IF(E65&gt;15,"No",IF(E65&lt;-15,"No","Yes")))</f>
        <v>N/A</v>
      </c>
      <c r="G65" s="23">
        <v>115.87257172</v>
      </c>
      <c r="H65" s="5" t="str">
        <f t="shared" ref="H65:H86" si="12">IF($B65="N/A","N/A",IF(G65&gt;15,"No",IF(G65&lt;-15,"No","Yes")))</f>
        <v>N/A</v>
      </c>
      <c r="I65" s="6">
        <v>-2.09</v>
      </c>
      <c r="J65" s="6">
        <v>-11.1</v>
      </c>
      <c r="K65" s="91" t="str">
        <f t="shared" si="9"/>
        <v>Yes</v>
      </c>
    </row>
    <row r="66" spans="1:11" x14ac:dyDescent="0.25">
      <c r="A66" s="110" t="s">
        <v>886</v>
      </c>
      <c r="B66" s="21" t="s">
        <v>213</v>
      </c>
      <c r="C66" s="46">
        <v>169.11271601000001</v>
      </c>
      <c r="D66" s="5" t="str">
        <f t="shared" si="10"/>
        <v>N/A</v>
      </c>
      <c r="E66" s="23">
        <v>145.21728532</v>
      </c>
      <c r="F66" s="5" t="str">
        <f t="shared" si="11"/>
        <v>N/A</v>
      </c>
      <c r="G66" s="23">
        <v>139.78011978000001</v>
      </c>
      <c r="H66" s="5" t="str">
        <f t="shared" si="12"/>
        <v>N/A</v>
      </c>
      <c r="I66" s="6">
        <v>-14.1</v>
      </c>
      <c r="J66" s="6">
        <v>-3.74</v>
      </c>
      <c r="K66" s="91" t="str">
        <f t="shared" si="9"/>
        <v>Yes</v>
      </c>
    </row>
    <row r="67" spans="1:11" x14ac:dyDescent="0.25">
      <c r="A67" s="110" t="s">
        <v>887</v>
      </c>
      <c r="B67" s="21" t="s">
        <v>213</v>
      </c>
      <c r="C67" s="46">
        <v>188.20332243999999</v>
      </c>
      <c r="D67" s="5" t="str">
        <f t="shared" si="10"/>
        <v>N/A</v>
      </c>
      <c r="E67" s="23">
        <v>191.5514938</v>
      </c>
      <c r="F67" s="5" t="str">
        <f t="shared" si="11"/>
        <v>N/A</v>
      </c>
      <c r="G67" s="23">
        <v>207.02686267999999</v>
      </c>
      <c r="H67" s="5" t="str">
        <f t="shared" si="12"/>
        <v>N/A</v>
      </c>
      <c r="I67" s="6">
        <v>1.7789999999999999</v>
      </c>
      <c r="J67" s="6">
        <v>8.0790000000000006</v>
      </c>
      <c r="K67" s="91" t="str">
        <f t="shared" si="9"/>
        <v>Yes</v>
      </c>
    </row>
    <row r="68" spans="1:11" ht="25" x14ac:dyDescent="0.25">
      <c r="A68" s="110" t="s">
        <v>888</v>
      </c>
      <c r="B68" s="21" t="s">
        <v>213</v>
      </c>
      <c r="C68" s="46">
        <v>185.64562665</v>
      </c>
      <c r="D68" s="5" t="str">
        <f t="shared" si="10"/>
        <v>N/A</v>
      </c>
      <c r="E68" s="23">
        <v>187.04173861999999</v>
      </c>
      <c r="F68" s="5" t="str">
        <f t="shared" si="11"/>
        <v>N/A</v>
      </c>
      <c r="G68" s="23">
        <v>191.60728709</v>
      </c>
      <c r="H68" s="5" t="str">
        <f t="shared" si="12"/>
        <v>N/A</v>
      </c>
      <c r="I68" s="6">
        <v>0.752</v>
      </c>
      <c r="J68" s="6">
        <v>2.4409999999999998</v>
      </c>
      <c r="K68" s="91" t="str">
        <f t="shared" si="9"/>
        <v>Yes</v>
      </c>
    </row>
    <row r="69" spans="1:11" x14ac:dyDescent="0.25">
      <c r="A69" s="110" t="s">
        <v>889</v>
      </c>
      <c r="B69" s="21" t="s">
        <v>213</v>
      </c>
      <c r="C69" s="46">
        <v>119.14697658</v>
      </c>
      <c r="D69" s="5" t="str">
        <f t="shared" si="10"/>
        <v>N/A</v>
      </c>
      <c r="E69" s="23">
        <v>139.90001090000001</v>
      </c>
      <c r="F69" s="5" t="str">
        <f t="shared" si="11"/>
        <v>N/A</v>
      </c>
      <c r="G69" s="23">
        <v>152.26531015</v>
      </c>
      <c r="H69" s="5" t="str">
        <f t="shared" si="12"/>
        <v>N/A</v>
      </c>
      <c r="I69" s="6">
        <v>17.420000000000002</v>
      </c>
      <c r="J69" s="6">
        <v>8.8390000000000004</v>
      </c>
      <c r="K69" s="91" t="str">
        <f t="shared" si="9"/>
        <v>Yes</v>
      </c>
    </row>
    <row r="70" spans="1:11" ht="25" x14ac:dyDescent="0.25">
      <c r="A70" s="110" t="s">
        <v>890</v>
      </c>
      <c r="B70" s="21" t="s">
        <v>213</v>
      </c>
      <c r="C70" s="46">
        <v>68.926846420000004</v>
      </c>
      <c r="D70" s="5" t="str">
        <f t="shared" si="10"/>
        <v>N/A</v>
      </c>
      <c r="E70" s="23">
        <v>72.082137650999996</v>
      </c>
      <c r="F70" s="5" t="str">
        <f t="shared" si="11"/>
        <v>N/A</v>
      </c>
      <c r="G70" s="23">
        <v>71.784048589999998</v>
      </c>
      <c r="H70" s="5" t="str">
        <f t="shared" si="12"/>
        <v>N/A</v>
      </c>
      <c r="I70" s="6">
        <v>4.5780000000000003</v>
      </c>
      <c r="J70" s="6">
        <v>-0.41399999999999998</v>
      </c>
      <c r="K70" s="91" t="str">
        <f t="shared" si="9"/>
        <v>Yes</v>
      </c>
    </row>
    <row r="71" spans="1:11" x14ac:dyDescent="0.25">
      <c r="A71" s="110" t="s">
        <v>891</v>
      </c>
      <c r="B71" s="21" t="s">
        <v>213</v>
      </c>
      <c r="C71" s="46">
        <v>3348.9843188999998</v>
      </c>
      <c r="D71" s="5" t="str">
        <f t="shared" si="10"/>
        <v>N/A</v>
      </c>
      <c r="E71" s="23">
        <v>2605.3611698</v>
      </c>
      <c r="F71" s="5" t="str">
        <f t="shared" si="11"/>
        <v>N/A</v>
      </c>
      <c r="G71" s="23">
        <v>2492.3942505</v>
      </c>
      <c r="H71" s="5" t="str">
        <f t="shared" si="12"/>
        <v>N/A</v>
      </c>
      <c r="I71" s="6">
        <v>-22.2</v>
      </c>
      <c r="J71" s="6">
        <v>-4.34</v>
      </c>
      <c r="K71" s="91" t="str">
        <f t="shared" si="9"/>
        <v>Yes</v>
      </c>
    </row>
    <row r="72" spans="1:11" ht="25" x14ac:dyDescent="0.25">
      <c r="A72" s="110" t="s">
        <v>892</v>
      </c>
      <c r="B72" s="21" t="s">
        <v>213</v>
      </c>
      <c r="C72" s="46">
        <v>1793.6097969</v>
      </c>
      <c r="D72" s="5" t="str">
        <f t="shared" si="10"/>
        <v>N/A</v>
      </c>
      <c r="E72" s="23">
        <v>1764.9531546999999</v>
      </c>
      <c r="F72" s="5" t="str">
        <f t="shared" si="11"/>
        <v>N/A</v>
      </c>
      <c r="G72" s="23">
        <v>1857.371439</v>
      </c>
      <c r="H72" s="5" t="str">
        <f t="shared" si="12"/>
        <v>N/A</v>
      </c>
      <c r="I72" s="6">
        <v>-1.6</v>
      </c>
      <c r="J72" s="6">
        <v>5.2359999999999998</v>
      </c>
      <c r="K72" s="91" t="str">
        <f t="shared" si="9"/>
        <v>Yes</v>
      </c>
    </row>
    <row r="73" spans="1:11" x14ac:dyDescent="0.25">
      <c r="A73" s="110" t="s">
        <v>893</v>
      </c>
      <c r="B73" s="21" t="s">
        <v>213</v>
      </c>
      <c r="C73" s="46">
        <v>117.6233628</v>
      </c>
      <c r="D73" s="5" t="str">
        <f t="shared" si="10"/>
        <v>N/A</v>
      </c>
      <c r="E73" s="23">
        <v>125.65470526999999</v>
      </c>
      <c r="F73" s="5" t="str">
        <f t="shared" si="11"/>
        <v>N/A</v>
      </c>
      <c r="G73" s="23">
        <v>113.57398130999999</v>
      </c>
      <c r="H73" s="5" t="str">
        <f t="shared" si="12"/>
        <v>N/A</v>
      </c>
      <c r="I73" s="6">
        <v>6.8280000000000003</v>
      </c>
      <c r="J73" s="6">
        <v>-9.61</v>
      </c>
      <c r="K73" s="91" t="str">
        <f t="shared" si="9"/>
        <v>Yes</v>
      </c>
    </row>
    <row r="74" spans="1:11" x14ac:dyDescent="0.25">
      <c r="A74" s="110" t="s">
        <v>894</v>
      </c>
      <c r="B74" s="21" t="s">
        <v>213</v>
      </c>
      <c r="C74" s="46">
        <v>309.56569790999998</v>
      </c>
      <c r="D74" s="5" t="str">
        <f t="shared" si="10"/>
        <v>N/A</v>
      </c>
      <c r="E74" s="23">
        <v>216.61764341</v>
      </c>
      <c r="F74" s="5" t="str">
        <f>IF($B74="N/A","N/A",IF(E74&gt;15,"No",IF(E74&lt;-15,"No","Yes")))</f>
        <v>N/A</v>
      </c>
      <c r="G74" s="23">
        <v>99.717955373999999</v>
      </c>
      <c r="H74" s="5" t="str">
        <f t="shared" si="12"/>
        <v>N/A</v>
      </c>
      <c r="I74" s="6">
        <v>-30</v>
      </c>
      <c r="J74" s="6">
        <v>-54</v>
      </c>
      <c r="K74" s="91" t="str">
        <f t="shared" si="9"/>
        <v>No</v>
      </c>
    </row>
    <row r="75" spans="1:11" x14ac:dyDescent="0.25">
      <c r="A75" s="110" t="s">
        <v>895</v>
      </c>
      <c r="B75" s="21" t="s">
        <v>213</v>
      </c>
      <c r="C75" s="44">
        <v>0.16277476239999999</v>
      </c>
      <c r="D75" s="5" t="str">
        <f t="shared" ref="D75:D80" si="13">IF($B75="N/A","N/A",IF(C75&gt;15,"No",IF(C75&lt;-15,"No","Yes")))</f>
        <v>N/A</v>
      </c>
      <c r="E75" s="4">
        <v>0.15654235829999999</v>
      </c>
      <c r="F75" s="5" t="str">
        <f>IF($B75="N/A","N/A",IF(E75&gt;15,"No",IF(E75&lt;-15,"No","Yes")))</f>
        <v>N/A</v>
      </c>
      <c r="G75" s="4">
        <v>0.20639918760000001</v>
      </c>
      <c r="H75" s="5" t="str">
        <f t="shared" si="12"/>
        <v>N/A</v>
      </c>
      <c r="I75" s="6">
        <v>-3.83</v>
      </c>
      <c r="J75" s="6">
        <v>31.85</v>
      </c>
      <c r="K75" s="91" t="str">
        <f t="shared" ref="K75:K80" si="14">IF(J75="Div by 0", "N/A", IF(J75="N/A","N/A", IF(J75&gt;30, "No", IF(J75&lt;-30, "No", "Yes"))))</f>
        <v>No</v>
      </c>
    </row>
    <row r="76" spans="1:11" x14ac:dyDescent="0.25">
      <c r="A76" s="110" t="s">
        <v>896</v>
      </c>
      <c r="B76" s="21" t="s">
        <v>213</v>
      </c>
      <c r="C76" s="44">
        <v>0.21868403959999999</v>
      </c>
      <c r="D76" s="5" t="str">
        <f t="shared" si="13"/>
        <v>N/A</v>
      </c>
      <c r="E76" s="4">
        <v>0.20194007329999999</v>
      </c>
      <c r="F76" s="5" t="str">
        <f t="shared" ref="F76:F86" si="15">IF($B76="N/A","N/A",IF(E76&gt;15,"No",IF(E76&lt;-15,"No","Yes")))</f>
        <v>N/A</v>
      </c>
      <c r="G76" s="4">
        <v>0.17250654700000001</v>
      </c>
      <c r="H76" s="5" t="str">
        <f t="shared" si="12"/>
        <v>N/A</v>
      </c>
      <c r="I76" s="6">
        <v>-7.66</v>
      </c>
      <c r="J76" s="6">
        <v>-14.6</v>
      </c>
      <c r="K76" s="91" t="str">
        <f t="shared" si="14"/>
        <v>Yes</v>
      </c>
    </row>
    <row r="77" spans="1:11" x14ac:dyDescent="0.25">
      <c r="A77" s="110" t="s">
        <v>897</v>
      </c>
      <c r="B77" s="21" t="s">
        <v>213</v>
      </c>
      <c r="C77" s="44">
        <v>0.38097557580000002</v>
      </c>
      <c r="D77" s="5" t="str">
        <f t="shared" si="13"/>
        <v>N/A</v>
      </c>
      <c r="E77" s="4">
        <v>0.35619745629999999</v>
      </c>
      <c r="F77" s="5" t="str">
        <f t="shared" si="15"/>
        <v>N/A</v>
      </c>
      <c r="G77" s="4">
        <v>0.34845339539999998</v>
      </c>
      <c r="H77" s="5" t="str">
        <f t="shared" si="12"/>
        <v>N/A</v>
      </c>
      <c r="I77" s="6">
        <v>-6.5</v>
      </c>
      <c r="J77" s="6">
        <v>-2.17</v>
      </c>
      <c r="K77" s="91" t="str">
        <f t="shared" si="14"/>
        <v>Yes</v>
      </c>
    </row>
    <row r="78" spans="1:11" x14ac:dyDescent="0.25">
      <c r="A78" s="110" t="s">
        <v>898</v>
      </c>
      <c r="B78" s="21" t="s">
        <v>213</v>
      </c>
      <c r="C78" s="44">
        <v>0.6070288157</v>
      </c>
      <c r="D78" s="5" t="str">
        <f t="shared" si="13"/>
        <v>N/A</v>
      </c>
      <c r="E78" s="4">
        <v>0.55930157359999999</v>
      </c>
      <c r="F78" s="5" t="str">
        <f t="shared" si="15"/>
        <v>N/A</v>
      </c>
      <c r="G78" s="4">
        <v>0.50999634419999995</v>
      </c>
      <c r="H78" s="5" t="str">
        <f t="shared" si="12"/>
        <v>N/A</v>
      </c>
      <c r="I78" s="6">
        <v>-7.86</v>
      </c>
      <c r="J78" s="6">
        <v>-8.82</v>
      </c>
      <c r="K78" s="91" t="str">
        <f t="shared" si="14"/>
        <v>Yes</v>
      </c>
    </row>
    <row r="79" spans="1:11" ht="25" x14ac:dyDescent="0.25">
      <c r="A79" s="110" t="s">
        <v>899</v>
      </c>
      <c r="B79" s="21" t="s">
        <v>213</v>
      </c>
      <c r="C79" s="44">
        <v>4.0751677761999998</v>
      </c>
      <c r="D79" s="5" t="str">
        <f t="shared" si="13"/>
        <v>N/A</v>
      </c>
      <c r="E79" s="4">
        <v>4.6427031687999998</v>
      </c>
      <c r="F79" s="5" t="str">
        <f t="shared" si="15"/>
        <v>N/A</v>
      </c>
      <c r="G79" s="4">
        <v>8.2197120202999994</v>
      </c>
      <c r="H79" s="5" t="str">
        <f t="shared" si="12"/>
        <v>N/A</v>
      </c>
      <c r="I79" s="6">
        <v>13.93</v>
      </c>
      <c r="J79" s="6">
        <v>77.05</v>
      </c>
      <c r="K79" s="91" t="str">
        <f t="shared" si="14"/>
        <v>No</v>
      </c>
    </row>
    <row r="80" spans="1:11" ht="25" x14ac:dyDescent="0.25">
      <c r="A80" s="110" t="s">
        <v>900</v>
      </c>
      <c r="B80" s="21" t="s">
        <v>213</v>
      </c>
      <c r="C80" s="48">
        <v>4.0751677761999998</v>
      </c>
      <c r="D80" s="5" t="str">
        <f t="shared" si="13"/>
        <v>N/A</v>
      </c>
      <c r="E80" s="48">
        <v>4.6427031687999998</v>
      </c>
      <c r="F80" s="5" t="str">
        <f t="shared" si="15"/>
        <v>N/A</v>
      </c>
      <c r="G80" s="48">
        <v>8.2197120202999994</v>
      </c>
      <c r="H80" s="5" t="str">
        <f t="shared" si="12"/>
        <v>N/A</v>
      </c>
      <c r="I80" s="6">
        <v>13.93</v>
      </c>
      <c r="J80" s="49">
        <v>77.05</v>
      </c>
      <c r="K80" s="91" t="str">
        <f t="shared" si="14"/>
        <v>No</v>
      </c>
    </row>
    <row r="81" spans="1:11" x14ac:dyDescent="0.25">
      <c r="A81" s="110" t="s">
        <v>901</v>
      </c>
      <c r="B81" s="21" t="s">
        <v>213</v>
      </c>
      <c r="C81" s="50">
        <v>105.12349711</v>
      </c>
      <c r="D81" s="5" t="str">
        <f t="shared" ref="D81:D86" si="16">IF($B81="N/A","N/A",IF(C81&gt;15,"No",IF(C81&lt;-15,"No","Yes")))</f>
        <v>N/A</v>
      </c>
      <c r="E81" s="51">
        <v>84.944643349000003</v>
      </c>
      <c r="F81" s="5" t="str">
        <f t="shared" si="15"/>
        <v>N/A</v>
      </c>
      <c r="G81" s="51">
        <v>82.408920230999996</v>
      </c>
      <c r="H81" s="5" t="str">
        <f>IF($B81="N/A","N/A",IF(G81&gt;15,"No",IF(G81&lt;-15,"No","Yes")))</f>
        <v>N/A</v>
      </c>
      <c r="I81" s="6">
        <v>-19.2</v>
      </c>
      <c r="J81" s="6">
        <v>-2.99</v>
      </c>
      <c r="K81" s="91" t="str">
        <f t="shared" ref="K81:K86" si="17">IF(J81="Div by 0", "N/A", IF(J81="N/A","N/A", IF(J81&gt;30, "No", IF(J81&lt;-30, "No", "Yes"))))</f>
        <v>Yes</v>
      </c>
    </row>
    <row r="82" spans="1:11" x14ac:dyDescent="0.25">
      <c r="A82" s="110" t="s">
        <v>902</v>
      </c>
      <c r="B82" s="21" t="s">
        <v>213</v>
      </c>
      <c r="C82" s="50">
        <v>157.66777152</v>
      </c>
      <c r="D82" s="5" t="str">
        <f t="shared" si="16"/>
        <v>N/A</v>
      </c>
      <c r="E82" s="51">
        <v>161.17954739999999</v>
      </c>
      <c r="F82" s="5" t="str">
        <f t="shared" si="15"/>
        <v>N/A</v>
      </c>
      <c r="G82" s="51">
        <v>185.02038132999999</v>
      </c>
      <c r="H82" s="5" t="str">
        <f t="shared" si="12"/>
        <v>N/A</v>
      </c>
      <c r="I82" s="6">
        <v>2.2269999999999999</v>
      </c>
      <c r="J82" s="6">
        <v>14.79</v>
      </c>
      <c r="K82" s="91" t="str">
        <f t="shared" si="17"/>
        <v>Yes</v>
      </c>
    </row>
    <row r="83" spans="1:11" x14ac:dyDescent="0.25">
      <c r="A83" s="110" t="s">
        <v>903</v>
      </c>
      <c r="B83" s="21" t="s">
        <v>213</v>
      </c>
      <c r="C83" s="50">
        <v>185.43822933000001</v>
      </c>
      <c r="D83" s="5" t="str">
        <f t="shared" si="16"/>
        <v>N/A</v>
      </c>
      <c r="E83" s="51">
        <v>166.88229242</v>
      </c>
      <c r="F83" s="5" t="str">
        <f t="shared" si="15"/>
        <v>N/A</v>
      </c>
      <c r="G83" s="51">
        <v>208.76830856000001</v>
      </c>
      <c r="H83" s="5" t="str">
        <f t="shared" si="12"/>
        <v>N/A</v>
      </c>
      <c r="I83" s="6">
        <v>-10</v>
      </c>
      <c r="J83" s="6">
        <v>25.1</v>
      </c>
      <c r="K83" s="91" t="str">
        <f t="shared" si="17"/>
        <v>Yes</v>
      </c>
    </row>
    <row r="84" spans="1:11" x14ac:dyDescent="0.25">
      <c r="A84" s="110" t="s">
        <v>904</v>
      </c>
      <c r="B84" s="21" t="s">
        <v>213</v>
      </c>
      <c r="C84" s="50">
        <v>293.26333385999999</v>
      </c>
      <c r="D84" s="5" t="str">
        <f t="shared" si="16"/>
        <v>N/A</v>
      </c>
      <c r="E84" s="51">
        <v>313.70195790999998</v>
      </c>
      <c r="F84" s="5" t="str">
        <f t="shared" si="15"/>
        <v>N/A</v>
      </c>
      <c r="G84" s="51">
        <v>332.76716085999999</v>
      </c>
      <c r="H84" s="5" t="str">
        <f t="shared" si="12"/>
        <v>N/A</v>
      </c>
      <c r="I84" s="6">
        <v>6.9690000000000003</v>
      </c>
      <c r="J84" s="6">
        <v>6.077</v>
      </c>
      <c r="K84" s="91" t="str">
        <f t="shared" si="17"/>
        <v>Yes</v>
      </c>
    </row>
    <row r="85" spans="1:11" x14ac:dyDescent="0.25">
      <c r="A85" s="110" t="s">
        <v>905</v>
      </c>
      <c r="B85" s="21" t="s">
        <v>213</v>
      </c>
      <c r="C85" s="50">
        <v>500.95169714999997</v>
      </c>
      <c r="D85" s="5" t="str">
        <f t="shared" si="16"/>
        <v>N/A</v>
      </c>
      <c r="E85" s="51">
        <v>382.90409285999999</v>
      </c>
      <c r="F85" s="5" t="str">
        <f t="shared" si="15"/>
        <v>N/A</v>
      </c>
      <c r="G85" s="51">
        <v>188.49408521000001</v>
      </c>
      <c r="H85" s="5" t="str">
        <f t="shared" si="12"/>
        <v>N/A</v>
      </c>
      <c r="I85" s="6">
        <v>-23.6</v>
      </c>
      <c r="J85" s="6">
        <v>-50.8</v>
      </c>
      <c r="K85" s="91" t="str">
        <f t="shared" si="17"/>
        <v>No</v>
      </c>
    </row>
    <row r="86" spans="1:11" ht="25" x14ac:dyDescent="0.25">
      <c r="A86" s="110" t="s">
        <v>906</v>
      </c>
      <c r="B86" s="21" t="s">
        <v>213</v>
      </c>
      <c r="C86" s="52">
        <v>500.95169714999997</v>
      </c>
      <c r="D86" s="5" t="str">
        <f t="shared" si="16"/>
        <v>N/A</v>
      </c>
      <c r="E86" s="52">
        <v>382.90409285999999</v>
      </c>
      <c r="F86" s="5" t="str">
        <f t="shared" si="15"/>
        <v>N/A</v>
      </c>
      <c r="G86" s="52">
        <v>188.49408521000001</v>
      </c>
      <c r="H86" s="5" t="str">
        <f t="shared" si="12"/>
        <v>N/A</v>
      </c>
      <c r="I86" s="6">
        <v>-23.6</v>
      </c>
      <c r="J86" s="6">
        <v>-50.8</v>
      </c>
      <c r="K86" s="91" t="str">
        <f t="shared" si="17"/>
        <v>No</v>
      </c>
    </row>
    <row r="87" spans="1:11" x14ac:dyDescent="0.25">
      <c r="A87" s="110" t="s">
        <v>32</v>
      </c>
      <c r="B87" s="21" t="s">
        <v>266</v>
      </c>
      <c r="C87" s="44">
        <v>75.556048446000005</v>
      </c>
      <c r="D87" s="5" t="str">
        <f>IF($B87="N/A","N/A",IF(C87&gt;60,"Yes","No"))</f>
        <v>Yes</v>
      </c>
      <c r="E87" s="4">
        <v>89.859991377</v>
      </c>
      <c r="F87" s="5" t="str">
        <f>IF($B87="N/A","N/A",IF(E87&gt;60,"Yes","No"))</f>
        <v>Yes</v>
      </c>
      <c r="G87" s="4">
        <v>91.564134969999998</v>
      </c>
      <c r="H87" s="5" t="str">
        <f>IF($B87="N/A","N/A",IF(G87&gt;60,"Yes","No"))</f>
        <v>Yes</v>
      </c>
      <c r="I87" s="6">
        <v>18.93</v>
      </c>
      <c r="J87" s="6">
        <v>1.8959999999999999</v>
      </c>
      <c r="K87" s="91" t="str">
        <f t="shared" ref="K87:K105" si="18">IF(J87="Div by 0", "N/A", IF(J87="N/A","N/A", IF(J87&gt;30, "No", IF(J87&lt;-30, "No", "Yes"))))</f>
        <v>Yes</v>
      </c>
    </row>
    <row r="88" spans="1:11" x14ac:dyDescent="0.25">
      <c r="A88" s="110" t="s">
        <v>39</v>
      </c>
      <c r="B88" s="21" t="s">
        <v>267</v>
      </c>
      <c r="C88" s="44">
        <v>97.507363634000001</v>
      </c>
      <c r="D88" s="5" t="str">
        <f>IF($B88="N/A","N/A",IF(C88&gt;100,"No",IF(C88&lt;85,"No","Yes")))</f>
        <v>Yes</v>
      </c>
      <c r="E88" s="4">
        <v>99.913319607999995</v>
      </c>
      <c r="F88" s="5" t="str">
        <f>IF($B88="N/A","N/A",IF(E88&gt;100,"No",IF(E88&lt;85,"No","Yes")))</f>
        <v>Yes</v>
      </c>
      <c r="G88" s="4">
        <v>99.975628091999994</v>
      </c>
      <c r="H88" s="5" t="str">
        <f>IF($B88="N/A","N/A",IF(G88&gt;100,"No",IF(G88&lt;85,"No","Yes")))</f>
        <v>Yes</v>
      </c>
      <c r="I88" s="6">
        <v>2.4670000000000001</v>
      </c>
      <c r="J88" s="6">
        <v>6.2399999999999997E-2</v>
      </c>
      <c r="K88" s="91" t="str">
        <f t="shared" si="18"/>
        <v>Yes</v>
      </c>
    </row>
    <row r="89" spans="1:11" x14ac:dyDescent="0.25">
      <c r="A89" s="110" t="s">
        <v>907</v>
      </c>
      <c r="B89" s="21" t="s">
        <v>213</v>
      </c>
      <c r="C89" s="44">
        <v>35.091760868999998</v>
      </c>
      <c r="D89" s="5" t="str">
        <f>IF($B89="N/A","N/A",IF(C89&gt;15,"No",IF(C89&lt;-15,"No","Yes")))</f>
        <v>N/A</v>
      </c>
      <c r="E89" s="4">
        <v>30.929555571000002</v>
      </c>
      <c r="F89" s="5" t="str">
        <f>IF($B89="N/A","N/A",IF(E89&gt;15,"No",IF(E89&lt;-15,"No","Yes")))</f>
        <v>N/A</v>
      </c>
      <c r="G89" s="4">
        <v>31.080085970999999</v>
      </c>
      <c r="H89" s="5" t="str">
        <f>IF($B89="N/A","N/A",IF(G89&gt;15,"No",IF(G89&lt;-15,"No","Yes")))</f>
        <v>N/A</v>
      </c>
      <c r="I89" s="6">
        <v>-11.9</v>
      </c>
      <c r="J89" s="6">
        <v>0.48670000000000002</v>
      </c>
      <c r="K89" s="91" t="str">
        <f t="shared" si="18"/>
        <v>Yes</v>
      </c>
    </row>
    <row r="90" spans="1:11" x14ac:dyDescent="0.25">
      <c r="A90" s="110" t="s">
        <v>848</v>
      </c>
      <c r="B90" s="21" t="s">
        <v>268</v>
      </c>
      <c r="C90" s="44">
        <v>4.7833010889000001</v>
      </c>
      <c r="D90" s="5" t="str">
        <f>IF($B90="N/A","N/A",IF(C90&gt;25,"No",IF(C90&lt;5,"No","Yes")))</f>
        <v>No</v>
      </c>
      <c r="E90" s="4">
        <v>5.0478517394000004</v>
      </c>
      <c r="F90" s="5" t="str">
        <f>IF($B90="N/A","N/A",IF(E90&gt;25,"No",IF(E90&lt;5,"No","Yes")))</f>
        <v>Yes</v>
      </c>
      <c r="G90" s="4">
        <v>6.1476392130999997</v>
      </c>
      <c r="H90" s="5" t="str">
        <f>IF($B90="N/A","N/A",IF(G90&gt;25,"No",IF(G90&lt;5,"No","Yes")))</f>
        <v>Yes</v>
      </c>
      <c r="I90" s="6">
        <v>5.5309999999999997</v>
      </c>
      <c r="J90" s="6">
        <v>21.79</v>
      </c>
      <c r="K90" s="91" t="str">
        <f t="shared" si="18"/>
        <v>Yes</v>
      </c>
    </row>
    <row r="91" spans="1:11" x14ac:dyDescent="0.25">
      <c r="A91" s="110" t="s">
        <v>849</v>
      </c>
      <c r="B91" s="21" t="s">
        <v>269</v>
      </c>
      <c r="C91" s="44">
        <v>42.459204067999998</v>
      </c>
      <c r="D91" s="5" t="str">
        <f>IF($B91="N/A","N/A",IF(C91&gt;70,"No",IF(C91&lt;40,"No","Yes")))</f>
        <v>Yes</v>
      </c>
      <c r="E91" s="4">
        <v>41.986635817</v>
      </c>
      <c r="F91" s="5" t="str">
        <f>IF($B91="N/A","N/A",IF(E91&gt;70,"No",IF(E91&lt;40,"No","Yes")))</f>
        <v>Yes</v>
      </c>
      <c r="G91" s="4">
        <v>42.243748240999999</v>
      </c>
      <c r="H91" s="5" t="str">
        <f>IF($B91="N/A","N/A",IF(G91&gt;70,"No",IF(G91&lt;40,"No","Yes")))</f>
        <v>Yes</v>
      </c>
      <c r="I91" s="6">
        <v>-1.1100000000000001</v>
      </c>
      <c r="J91" s="6">
        <v>0.61240000000000006</v>
      </c>
      <c r="K91" s="91" t="str">
        <f t="shared" si="18"/>
        <v>Yes</v>
      </c>
    </row>
    <row r="92" spans="1:11" x14ac:dyDescent="0.25">
      <c r="A92" s="110" t="s">
        <v>850</v>
      </c>
      <c r="B92" s="21" t="s">
        <v>270</v>
      </c>
      <c r="C92" s="44">
        <v>52.757494844</v>
      </c>
      <c r="D92" s="5" t="str">
        <f>IF($B92="N/A","N/A",IF(C92&gt;55,"No",IF(C92&lt;20,"No","Yes")))</f>
        <v>Yes</v>
      </c>
      <c r="E92" s="4">
        <v>52.965512443999998</v>
      </c>
      <c r="F92" s="5" t="str">
        <f>IF($B92="N/A","N/A",IF(E92&gt;55,"No",IF(E92&lt;20,"No","Yes")))</f>
        <v>Yes</v>
      </c>
      <c r="G92" s="4">
        <v>51.608612545</v>
      </c>
      <c r="H92" s="5" t="str">
        <f>IF($B92="N/A","N/A",IF(G92&gt;55,"No",IF(G92&lt;20,"No","Yes")))</f>
        <v>Yes</v>
      </c>
      <c r="I92" s="6">
        <v>0.39429999999999998</v>
      </c>
      <c r="J92" s="6">
        <v>-2.56</v>
      </c>
      <c r="K92" s="91" t="str">
        <f t="shared" si="18"/>
        <v>Yes</v>
      </c>
    </row>
    <row r="93" spans="1:11" x14ac:dyDescent="0.25">
      <c r="A93" s="110" t="s">
        <v>163</v>
      </c>
      <c r="B93" s="21" t="s">
        <v>246</v>
      </c>
      <c r="C93" s="44">
        <v>96.201527575</v>
      </c>
      <c r="D93" s="5" t="str">
        <f>IF($B93="N/A","N/A",IF(C93&gt;95,"Yes","No"))</f>
        <v>Yes</v>
      </c>
      <c r="E93" s="4">
        <v>96.462772149000003</v>
      </c>
      <c r="F93" s="5" t="str">
        <f>IF($B93="N/A","N/A",IF(E93&gt;95,"Yes","No"))</f>
        <v>Yes</v>
      </c>
      <c r="G93" s="4">
        <v>96.737932575000002</v>
      </c>
      <c r="H93" s="5" t="str">
        <f>IF($B93="N/A","N/A",IF(G93&gt;95,"Yes","No"))</f>
        <v>Yes</v>
      </c>
      <c r="I93" s="6">
        <v>0.27160000000000001</v>
      </c>
      <c r="J93" s="6">
        <v>0.2853</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1" t="str">
        <f t="shared" si="18"/>
        <v>Yes</v>
      </c>
    </row>
    <row r="97" spans="1:11" x14ac:dyDescent="0.25">
      <c r="A97" s="110" t="s">
        <v>909</v>
      </c>
      <c r="B97" s="21" t="s">
        <v>213</v>
      </c>
      <c r="C97" s="44">
        <v>98.772545856999997</v>
      </c>
      <c r="D97" s="5" t="str">
        <f>IF($B97="N/A","N/A",IF(C97&gt;15,"No",IF(C97&lt;-15,"No","Yes")))</f>
        <v>N/A</v>
      </c>
      <c r="E97" s="4">
        <v>98.422529943000001</v>
      </c>
      <c r="F97" s="5" t="str">
        <f>IF($B97="N/A","N/A",IF(E97&gt;15,"No",IF(E97&lt;-15,"No","Yes")))</f>
        <v>N/A</v>
      </c>
      <c r="G97" s="4">
        <v>98.803145090000001</v>
      </c>
      <c r="H97" s="5" t="str">
        <f>IF($B97="N/A","N/A",IF(G97&gt;15,"No",IF(G97&lt;-15,"No","Yes")))</f>
        <v>N/A</v>
      </c>
      <c r="I97" s="6">
        <v>-0.35399999999999998</v>
      </c>
      <c r="J97" s="6">
        <v>0.38669999999999999</v>
      </c>
      <c r="K97" s="91" t="str">
        <f t="shared" si="18"/>
        <v>Yes</v>
      </c>
    </row>
    <row r="98" spans="1:11" x14ac:dyDescent="0.25">
      <c r="A98" s="110" t="s">
        <v>43</v>
      </c>
      <c r="B98" s="21" t="s">
        <v>223</v>
      </c>
      <c r="C98" s="44">
        <v>98.269082107000003</v>
      </c>
      <c r="D98" s="5" t="str">
        <f>IF($B98="N/A","N/A",IF(C98&gt;100,"No",IF(C98&lt;98,"No","Yes")))</f>
        <v>Yes</v>
      </c>
      <c r="E98" s="4">
        <v>98.528514814999994</v>
      </c>
      <c r="F98" s="5" t="str">
        <f>IF($B98="N/A","N/A",IF(E98&gt;100,"No",IF(E98&lt;98,"No","Yes")))</f>
        <v>Yes</v>
      </c>
      <c r="G98" s="4">
        <v>98.796476744000003</v>
      </c>
      <c r="H98" s="5" t="str">
        <f>IF($B98="N/A","N/A",IF(G98&gt;100,"No",IF(G98&lt;98,"No","Yes")))</f>
        <v>Yes</v>
      </c>
      <c r="I98" s="6">
        <v>0.26400000000000001</v>
      </c>
      <c r="J98" s="6">
        <v>0.27200000000000002</v>
      </c>
      <c r="K98" s="91" t="str">
        <f t="shared" si="18"/>
        <v>Yes</v>
      </c>
    </row>
    <row r="99" spans="1:11" x14ac:dyDescent="0.25">
      <c r="A99" s="110" t="s">
        <v>44</v>
      </c>
      <c r="B99" s="21" t="s">
        <v>213</v>
      </c>
      <c r="C99" s="44">
        <v>45.613724009999999</v>
      </c>
      <c r="D99" s="5" t="str">
        <f>IF($B99="N/A","N/A",IF(C99&gt;15,"No",IF(C99&lt;-15,"No","Yes")))</f>
        <v>N/A</v>
      </c>
      <c r="E99" s="4">
        <v>44.670728425999997</v>
      </c>
      <c r="F99" s="5" t="str">
        <f>IF($B99="N/A","N/A",IF(E99&gt;15,"No",IF(E99&lt;-15,"No","Yes")))</f>
        <v>N/A</v>
      </c>
      <c r="G99" s="4">
        <v>43.057641740000001</v>
      </c>
      <c r="H99" s="5" t="str">
        <f>IF($B99="N/A","N/A",IF(G99&gt;15,"No",IF(G99&lt;-15,"No","Yes")))</f>
        <v>N/A</v>
      </c>
      <c r="I99" s="6">
        <v>-2.0699999999999998</v>
      </c>
      <c r="J99" s="6">
        <v>-3.61</v>
      </c>
      <c r="K99" s="91" t="str">
        <f t="shared" si="18"/>
        <v>Yes</v>
      </c>
    </row>
    <row r="100" spans="1:11" x14ac:dyDescent="0.25">
      <c r="A100" s="110" t="s">
        <v>45</v>
      </c>
      <c r="B100" s="21" t="s">
        <v>213</v>
      </c>
      <c r="C100" s="44">
        <v>43.791357068000003</v>
      </c>
      <c r="D100" s="5" t="str">
        <f>IF($B100="N/A","N/A",IF(C100&gt;15,"No",IF(C100&lt;-15,"No","Yes")))</f>
        <v>N/A</v>
      </c>
      <c r="E100" s="4">
        <v>45.134514496999998</v>
      </c>
      <c r="F100" s="5" t="str">
        <f>IF($B100="N/A","N/A",IF(E100&gt;15,"No",IF(E100&lt;-15,"No","Yes")))</f>
        <v>N/A</v>
      </c>
      <c r="G100" s="4">
        <v>48.181855663</v>
      </c>
      <c r="H100" s="5" t="str">
        <f>IF($B100="N/A","N/A",IF(G100&gt;15,"No",IF(G100&lt;-15,"No","Yes")))</f>
        <v>N/A</v>
      </c>
      <c r="I100" s="6">
        <v>3.0670000000000002</v>
      </c>
      <c r="J100" s="6">
        <v>6.7519999999999998</v>
      </c>
      <c r="K100" s="91" t="str">
        <f t="shared" si="18"/>
        <v>Yes</v>
      </c>
    </row>
    <row r="101" spans="1:11" x14ac:dyDescent="0.25">
      <c r="A101" s="110" t="s">
        <v>355</v>
      </c>
      <c r="B101" s="21" t="s">
        <v>213</v>
      </c>
      <c r="C101" s="44">
        <v>89.405081078999999</v>
      </c>
      <c r="D101" s="5" t="str">
        <f>IF($B101="N/A","N/A",IF(C101&gt;15,"No",IF(C101&lt;-15,"No","Yes")))</f>
        <v>N/A</v>
      </c>
      <c r="E101" s="4">
        <v>89.805242922999994</v>
      </c>
      <c r="F101" s="5" t="str">
        <f>IF($B101="N/A","N/A",IF(E101&gt;15,"No",IF(E101&lt;-15,"No","Yes")))</f>
        <v>N/A</v>
      </c>
      <c r="G101" s="4">
        <v>91.239497403000001</v>
      </c>
      <c r="H101" s="5" t="str">
        <f>IF($B101="N/A","N/A",IF(G101&gt;15,"No",IF(G101&lt;-15,"No","Yes")))</f>
        <v>N/A</v>
      </c>
      <c r="I101" s="6">
        <v>0.4476</v>
      </c>
      <c r="J101" s="6">
        <v>1.597</v>
      </c>
      <c r="K101" s="91" t="str">
        <f t="shared" si="18"/>
        <v>Yes</v>
      </c>
    </row>
    <row r="102" spans="1:11" x14ac:dyDescent="0.25">
      <c r="A102" s="110" t="s">
        <v>46</v>
      </c>
      <c r="B102" s="21" t="s">
        <v>213</v>
      </c>
      <c r="C102" s="44">
        <v>5.0758042900000001E-2</v>
      </c>
      <c r="D102" s="5" t="str">
        <f>IF($B102="N/A","N/A",IF(C102&gt;15,"No",IF(C102&lt;-15,"No","Yes")))</f>
        <v>N/A</v>
      </c>
      <c r="E102" s="4">
        <v>1.26036111E-2</v>
      </c>
      <c r="F102" s="5" t="str">
        <f>IF($B102="N/A","N/A",IF(E102&gt;15,"No",IF(E102&lt;-15,"No","Yes")))</f>
        <v>N/A</v>
      </c>
      <c r="G102" s="4">
        <v>5.6080284999999999E-3</v>
      </c>
      <c r="H102" s="5" t="str">
        <f>IF($B102="N/A","N/A",IF(G102&gt;15,"No",IF(G102&lt;-15,"No","Yes")))</f>
        <v>N/A</v>
      </c>
      <c r="I102" s="6">
        <v>-75.2</v>
      </c>
      <c r="J102" s="6">
        <v>-55.5</v>
      </c>
      <c r="K102" s="91" t="str">
        <f t="shared" si="18"/>
        <v>No</v>
      </c>
    </row>
    <row r="103" spans="1:11" x14ac:dyDescent="0.25">
      <c r="A103" s="110" t="s">
        <v>47</v>
      </c>
      <c r="B103" s="21" t="s">
        <v>213</v>
      </c>
      <c r="C103" s="44">
        <v>10.544060417000001</v>
      </c>
      <c r="D103" s="5" t="str">
        <f>IF($B103="N/A","N/A",IF(C103&gt;15,"No",IF(C103&lt;-15,"No","Yes")))</f>
        <v>N/A</v>
      </c>
      <c r="E103" s="4">
        <v>10.181997038</v>
      </c>
      <c r="F103" s="5" t="str">
        <f>IF($B103="N/A","N/A",IF(E103&gt;15,"No",IF(E103&lt;-15,"No","Yes")))</f>
        <v>N/A</v>
      </c>
      <c r="G103" s="4">
        <v>8.7537807784999995</v>
      </c>
      <c r="H103" s="5" t="str">
        <f>IF($B103="N/A","N/A",IF(G103&gt;15,"No",IF(G103&lt;-15,"No","Yes")))</f>
        <v>N/A</v>
      </c>
      <c r="I103" s="6">
        <v>-3.43</v>
      </c>
      <c r="J103" s="6">
        <v>-14</v>
      </c>
      <c r="K103" s="91" t="str">
        <f t="shared" si="18"/>
        <v>Yes</v>
      </c>
    </row>
    <row r="104" spans="1:11" x14ac:dyDescent="0.25">
      <c r="A104" s="110"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99.997928259999995</v>
      </c>
      <c r="H106" s="5" t="str">
        <f>IF($B106="N/A","N/A",IF(G106&gt;15,"No",IF(G106&lt;-15,"No","Yes")))</f>
        <v>N/A</v>
      </c>
      <c r="I106" s="6">
        <v>0</v>
      </c>
      <c r="J106" s="6">
        <v>-2E-3</v>
      </c>
      <c r="K106" s="91" t="str">
        <f>IF(J106="Div by 0", "N/A", IF(J106="N/A","N/A", IF(J106&gt;30, "No", IF(J106&lt;-30, "No", "Yes"))))</f>
        <v>Yes</v>
      </c>
    </row>
    <row r="107" spans="1:11" x14ac:dyDescent="0.25">
      <c r="A107" s="110" t="s">
        <v>910</v>
      </c>
      <c r="B107" s="21" t="s">
        <v>213</v>
      </c>
      <c r="C107" s="53">
        <v>76.891444188999998</v>
      </c>
      <c r="D107" s="5" t="str">
        <f t="shared" ref="D107:D130" si="19">IF($B107="N/A","N/A",IF(C107&gt;15,"No",IF(C107&lt;-15,"No","Yes")))</f>
        <v>N/A</v>
      </c>
      <c r="E107" s="5">
        <v>78.732701012999996</v>
      </c>
      <c r="F107" s="5" t="str">
        <f t="shared" ref="F107:F130" si="20">IF($B107="N/A","N/A",IF(E107&gt;15,"No",IF(E107&lt;-15,"No","Yes")))</f>
        <v>N/A</v>
      </c>
      <c r="G107" s="4">
        <v>77.100313521000004</v>
      </c>
      <c r="H107" s="5" t="str">
        <f t="shared" ref="H107:H130" si="21">IF($B107="N/A","N/A",IF(G107&gt;15,"No",IF(G107&lt;-15,"No","Yes")))</f>
        <v>N/A</v>
      </c>
      <c r="I107" s="6">
        <v>2.395</v>
      </c>
      <c r="J107" s="6">
        <v>-2.0699999999999998</v>
      </c>
      <c r="K107" s="91" t="str">
        <f t="shared" ref="K107:K130" si="22">IF(J107="Div by 0", "N/A", IF(J107="N/A","N/A", IF(J107&gt;30, "No", IF(J107&lt;-30, "No", "Yes"))))</f>
        <v>Yes</v>
      </c>
    </row>
    <row r="108" spans="1:11" x14ac:dyDescent="0.25">
      <c r="A108" s="110" t="s">
        <v>911</v>
      </c>
      <c r="B108" s="21" t="s">
        <v>213</v>
      </c>
      <c r="C108" s="53">
        <v>19.034596100000002</v>
      </c>
      <c r="D108" s="21" t="s">
        <v>213</v>
      </c>
      <c r="E108" s="5">
        <v>16.627204139</v>
      </c>
      <c r="F108" s="21" t="s">
        <v>213</v>
      </c>
      <c r="G108" s="4">
        <v>14.690541099000001</v>
      </c>
      <c r="H108" s="21" t="s">
        <v>213</v>
      </c>
      <c r="I108" s="6">
        <v>-12.6</v>
      </c>
      <c r="J108" s="6">
        <v>-11.6</v>
      </c>
      <c r="K108" s="91" t="str">
        <f t="shared" si="22"/>
        <v>Yes</v>
      </c>
    </row>
    <row r="109" spans="1:11" x14ac:dyDescent="0.25">
      <c r="A109" s="110" t="s">
        <v>912</v>
      </c>
      <c r="B109" s="21" t="s">
        <v>213</v>
      </c>
      <c r="C109" s="53">
        <v>9.2600646362999992</v>
      </c>
      <c r="D109" s="5" t="str">
        <f t="shared" si="19"/>
        <v>N/A</v>
      </c>
      <c r="E109" s="5">
        <v>7.9657038155000004</v>
      </c>
      <c r="F109" s="5" t="str">
        <f t="shared" si="20"/>
        <v>N/A</v>
      </c>
      <c r="G109" s="4">
        <v>6.6554144863999998</v>
      </c>
      <c r="H109" s="5" t="str">
        <f t="shared" si="21"/>
        <v>N/A</v>
      </c>
      <c r="I109" s="6">
        <v>-14</v>
      </c>
      <c r="J109" s="6">
        <v>-16.399999999999999</v>
      </c>
      <c r="K109" s="91" t="str">
        <f t="shared" si="22"/>
        <v>Yes</v>
      </c>
    </row>
    <row r="110" spans="1:11" x14ac:dyDescent="0.25">
      <c r="A110" s="110" t="s">
        <v>913</v>
      </c>
      <c r="B110" s="21" t="s">
        <v>213</v>
      </c>
      <c r="C110" s="53">
        <v>0</v>
      </c>
      <c r="D110" s="5" t="str">
        <f t="shared" si="19"/>
        <v>N/A</v>
      </c>
      <c r="E110" s="5">
        <v>0</v>
      </c>
      <c r="F110" s="5" t="str">
        <f t="shared" si="20"/>
        <v>N/A</v>
      </c>
      <c r="G110" s="4">
        <v>0</v>
      </c>
      <c r="H110" s="5" t="str">
        <f t="shared" si="21"/>
        <v>N/A</v>
      </c>
      <c r="I110" s="6" t="s">
        <v>1747</v>
      </c>
      <c r="J110" s="6" t="s">
        <v>1747</v>
      </c>
      <c r="K110" s="91" t="str">
        <f t="shared" si="22"/>
        <v>N/A</v>
      </c>
    </row>
    <row r="111" spans="1:11" x14ac:dyDescent="0.25">
      <c r="A111" s="110" t="s">
        <v>914</v>
      </c>
      <c r="B111" s="21" t="s">
        <v>213</v>
      </c>
      <c r="C111" s="53">
        <v>0.69352631460000003</v>
      </c>
      <c r="D111" s="5" t="str">
        <f t="shared" si="19"/>
        <v>N/A</v>
      </c>
      <c r="E111" s="5">
        <v>0.7485018323</v>
      </c>
      <c r="F111" s="5" t="str">
        <f t="shared" si="20"/>
        <v>N/A</v>
      </c>
      <c r="G111" s="4">
        <v>0.73333240079999995</v>
      </c>
      <c r="H111" s="5" t="str">
        <f t="shared" si="21"/>
        <v>N/A</v>
      </c>
      <c r="I111" s="6">
        <v>7.9269999999999996</v>
      </c>
      <c r="J111" s="6">
        <v>-2.0299999999999998</v>
      </c>
      <c r="K111" s="91" t="str">
        <f t="shared" si="22"/>
        <v>Yes</v>
      </c>
    </row>
    <row r="112" spans="1:11" x14ac:dyDescent="0.25">
      <c r="A112" s="110" t="s">
        <v>915</v>
      </c>
      <c r="B112" s="21" t="s">
        <v>213</v>
      </c>
      <c r="C112" s="53">
        <v>0.1745171603</v>
      </c>
      <c r="D112" s="5" t="str">
        <f t="shared" si="19"/>
        <v>N/A</v>
      </c>
      <c r="E112" s="5">
        <v>0.21455054970000001</v>
      </c>
      <c r="F112" s="5" t="str">
        <f t="shared" si="20"/>
        <v>N/A</v>
      </c>
      <c r="G112" s="4">
        <v>0.1893299994</v>
      </c>
      <c r="H112" s="5" t="str">
        <f t="shared" si="21"/>
        <v>N/A</v>
      </c>
      <c r="I112" s="6">
        <v>22.94</v>
      </c>
      <c r="J112" s="6">
        <v>-11.8</v>
      </c>
      <c r="K112" s="91" t="str">
        <f t="shared" si="22"/>
        <v>Yes</v>
      </c>
    </row>
    <row r="113" spans="1:11" x14ac:dyDescent="0.25">
      <c r="A113" s="110" t="s">
        <v>916</v>
      </c>
      <c r="B113" s="21" t="s">
        <v>213</v>
      </c>
      <c r="C113" s="53">
        <v>0</v>
      </c>
      <c r="D113" s="5" t="str">
        <f t="shared" si="19"/>
        <v>N/A</v>
      </c>
      <c r="E113" s="5">
        <v>3.2075878400000001E-2</v>
      </c>
      <c r="F113" s="5" t="str">
        <f t="shared" si="20"/>
        <v>N/A</v>
      </c>
      <c r="G113" s="4">
        <v>3.1737726500000001E-2</v>
      </c>
      <c r="H113" s="5" t="str">
        <f t="shared" si="21"/>
        <v>N/A</v>
      </c>
      <c r="I113" s="6" t="s">
        <v>1747</v>
      </c>
      <c r="J113" s="6">
        <v>-1.05</v>
      </c>
      <c r="K113" s="91" t="str">
        <f t="shared" si="22"/>
        <v>Yes</v>
      </c>
    </row>
    <row r="114" spans="1:11" x14ac:dyDescent="0.25">
      <c r="A114" s="110" t="s">
        <v>917</v>
      </c>
      <c r="B114" s="21" t="s">
        <v>213</v>
      </c>
      <c r="C114" s="53">
        <v>3.3399148748999998</v>
      </c>
      <c r="D114" s="5" t="str">
        <f t="shared" si="19"/>
        <v>N/A</v>
      </c>
      <c r="E114" s="5">
        <v>2.6479198102999999</v>
      </c>
      <c r="F114" s="5" t="str">
        <f t="shared" si="20"/>
        <v>N/A</v>
      </c>
      <c r="G114" s="4">
        <v>2.4821586342000002</v>
      </c>
      <c r="H114" s="5" t="str">
        <f t="shared" si="21"/>
        <v>N/A</v>
      </c>
      <c r="I114" s="6">
        <v>-20.7</v>
      </c>
      <c r="J114" s="6">
        <v>-6.26</v>
      </c>
      <c r="K114" s="91" t="str">
        <f t="shared" si="22"/>
        <v>Yes</v>
      </c>
    </row>
    <row r="115" spans="1:11" x14ac:dyDescent="0.25">
      <c r="A115" s="110" t="s">
        <v>918</v>
      </c>
      <c r="B115" s="21" t="s">
        <v>213</v>
      </c>
      <c r="C115" s="53">
        <v>2.1042087074000002</v>
      </c>
      <c r="D115" s="5" t="str">
        <f t="shared" si="19"/>
        <v>N/A</v>
      </c>
      <c r="E115" s="5">
        <v>1.8309549472</v>
      </c>
      <c r="F115" s="5" t="str">
        <f t="shared" si="20"/>
        <v>N/A</v>
      </c>
      <c r="G115" s="4">
        <v>1.5394593131000001</v>
      </c>
      <c r="H115" s="5" t="str">
        <f t="shared" si="21"/>
        <v>N/A</v>
      </c>
      <c r="I115" s="6">
        <v>-13</v>
      </c>
      <c r="J115" s="6">
        <v>-15.9</v>
      </c>
      <c r="K115" s="91" t="str">
        <f t="shared" si="22"/>
        <v>Yes</v>
      </c>
    </row>
    <row r="116" spans="1:11" x14ac:dyDescent="0.25">
      <c r="A116" s="110" t="s">
        <v>919</v>
      </c>
      <c r="B116" s="21" t="s">
        <v>213</v>
      </c>
      <c r="C116" s="53">
        <v>0.64960104839999999</v>
      </c>
      <c r="D116" s="5" t="str">
        <f t="shared" si="19"/>
        <v>N/A</v>
      </c>
      <c r="E116" s="5">
        <v>0.61168355249999995</v>
      </c>
      <c r="F116" s="5" t="str">
        <f t="shared" si="20"/>
        <v>N/A</v>
      </c>
      <c r="G116" s="4">
        <v>0.59619290940000003</v>
      </c>
      <c r="H116" s="5" t="str">
        <f t="shared" si="21"/>
        <v>N/A</v>
      </c>
      <c r="I116" s="6">
        <v>-5.84</v>
      </c>
      <c r="J116" s="6">
        <v>-2.5299999999999998</v>
      </c>
      <c r="K116" s="91" t="str">
        <f t="shared" si="22"/>
        <v>Yes</v>
      </c>
    </row>
    <row r="117" spans="1:11" x14ac:dyDescent="0.25">
      <c r="A117" s="110" t="s">
        <v>920</v>
      </c>
      <c r="B117" s="21" t="s">
        <v>213</v>
      </c>
      <c r="C117" s="53">
        <v>7.24356149E-2</v>
      </c>
      <c r="D117" s="5" t="str">
        <f t="shared" si="19"/>
        <v>N/A</v>
      </c>
      <c r="E117" s="5">
        <v>5.90428972E-2</v>
      </c>
      <c r="F117" s="5" t="str">
        <f t="shared" si="20"/>
        <v>N/A</v>
      </c>
      <c r="G117" s="4">
        <v>5.1113051E-2</v>
      </c>
      <c r="H117" s="5" t="str">
        <f t="shared" si="21"/>
        <v>N/A</v>
      </c>
      <c r="I117" s="6">
        <v>-18.5</v>
      </c>
      <c r="J117" s="6">
        <v>-13.4</v>
      </c>
      <c r="K117" s="91" t="str">
        <f t="shared" si="22"/>
        <v>Yes</v>
      </c>
    </row>
    <row r="118" spans="1:11" x14ac:dyDescent="0.25">
      <c r="A118" s="110" t="s">
        <v>921</v>
      </c>
      <c r="B118" s="21" t="s">
        <v>213</v>
      </c>
      <c r="C118" s="53">
        <v>2.7403277434</v>
      </c>
      <c r="D118" s="5" t="str">
        <f t="shared" si="19"/>
        <v>N/A</v>
      </c>
      <c r="E118" s="5">
        <v>2.5167708557999999</v>
      </c>
      <c r="F118" s="5" t="str">
        <f t="shared" si="20"/>
        <v>N/A</v>
      </c>
      <c r="G118" s="4">
        <v>2.4118025781000001</v>
      </c>
      <c r="H118" s="5" t="str">
        <f t="shared" si="21"/>
        <v>N/A</v>
      </c>
      <c r="I118" s="6">
        <v>-8.16</v>
      </c>
      <c r="J118" s="6">
        <v>-4.17</v>
      </c>
      <c r="K118" s="91" t="str">
        <f t="shared" si="22"/>
        <v>Yes</v>
      </c>
    </row>
    <row r="119" spans="1:11" x14ac:dyDescent="0.25">
      <c r="A119" s="110" t="s">
        <v>922</v>
      </c>
      <c r="B119" s="21" t="s">
        <v>213</v>
      </c>
      <c r="C119" s="53">
        <v>4.0739597104999996</v>
      </c>
      <c r="D119" s="5" t="str">
        <f t="shared" si="19"/>
        <v>N/A</v>
      </c>
      <c r="E119" s="5">
        <v>4.6400948480000004</v>
      </c>
      <c r="F119" s="5" t="str">
        <f t="shared" si="20"/>
        <v>N/A</v>
      </c>
      <c r="G119" s="4">
        <v>8.2091453800000007</v>
      </c>
      <c r="H119" s="5" t="str">
        <f t="shared" si="21"/>
        <v>N/A</v>
      </c>
      <c r="I119" s="6">
        <v>13.9</v>
      </c>
      <c r="J119" s="6">
        <v>76.92</v>
      </c>
      <c r="K119" s="91" t="str">
        <f t="shared" si="22"/>
        <v>No</v>
      </c>
    </row>
    <row r="120" spans="1:11" x14ac:dyDescent="0.25">
      <c r="A120" s="110" t="s">
        <v>923</v>
      </c>
      <c r="B120" s="21" t="s">
        <v>213</v>
      </c>
      <c r="C120" s="53">
        <v>2.7331276722000002</v>
      </c>
      <c r="D120" s="5" t="str">
        <f t="shared" si="19"/>
        <v>N/A</v>
      </c>
      <c r="E120" s="5">
        <v>3.144815693</v>
      </c>
      <c r="F120" s="5" t="str">
        <f t="shared" si="20"/>
        <v>N/A</v>
      </c>
      <c r="G120" s="4">
        <v>5.1146697859000003</v>
      </c>
      <c r="H120" s="5" t="str">
        <f t="shared" si="21"/>
        <v>N/A</v>
      </c>
      <c r="I120" s="6">
        <v>15.06</v>
      </c>
      <c r="J120" s="6">
        <v>62.64</v>
      </c>
      <c r="K120" s="91" t="str">
        <f t="shared" si="22"/>
        <v>No</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0.30982051040000003</v>
      </c>
      <c r="D123" s="5" t="str">
        <f t="shared" si="19"/>
        <v>N/A</v>
      </c>
      <c r="E123" s="5">
        <v>0.6408062082</v>
      </c>
      <c r="F123" s="5" t="str">
        <f t="shared" si="20"/>
        <v>N/A</v>
      </c>
      <c r="G123" s="4">
        <v>2.1031394831000001</v>
      </c>
      <c r="H123" s="5" t="str">
        <f t="shared" si="21"/>
        <v>N/A</v>
      </c>
      <c r="I123" s="6">
        <v>106.8</v>
      </c>
      <c r="J123" s="6">
        <v>228.2</v>
      </c>
      <c r="K123" s="91" t="str">
        <f t="shared" si="22"/>
        <v>No</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0.73641264429999997</v>
      </c>
      <c r="D125" s="5" t="str">
        <f t="shared" si="19"/>
        <v>N/A</v>
      </c>
      <c r="E125" s="5">
        <v>0.60288855360000004</v>
      </c>
      <c r="F125" s="5" t="str">
        <f t="shared" si="20"/>
        <v>N/A</v>
      </c>
      <c r="G125" s="4">
        <v>0.48710510730000001</v>
      </c>
      <c r="H125" s="5" t="str">
        <f t="shared" si="21"/>
        <v>N/A</v>
      </c>
      <c r="I125" s="6">
        <v>-18.100000000000001</v>
      </c>
      <c r="J125" s="6">
        <v>-19.2</v>
      </c>
      <c r="K125" s="91" t="str">
        <f t="shared" si="22"/>
        <v>Yes</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0.10286879559999999</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0.18021887119999999</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0.29459888360000003</v>
      </c>
      <c r="D130" s="100" t="str">
        <f t="shared" si="19"/>
        <v>N/A</v>
      </c>
      <c r="E130" s="100">
        <v>0.25158439319999998</v>
      </c>
      <c r="F130" s="100" t="str">
        <f t="shared" si="20"/>
        <v>N/A</v>
      </c>
      <c r="G130" s="104">
        <v>0.22114333689999999</v>
      </c>
      <c r="H130" s="100" t="str">
        <f t="shared" si="21"/>
        <v>N/A</v>
      </c>
      <c r="I130" s="101">
        <v>-14.6</v>
      </c>
      <c r="J130" s="101">
        <v>-12.1</v>
      </c>
      <c r="K130" s="102" t="str">
        <f t="shared" si="22"/>
        <v>Yes</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582713</v>
      </c>
      <c r="D6" s="5" t="str">
        <f>IF($B6="N/A","N/A",IF(C6&gt;15,"No",IF(C6&lt;-15,"No","Yes")))</f>
        <v>N/A</v>
      </c>
      <c r="E6" s="22">
        <v>587103</v>
      </c>
      <c r="F6" s="5" t="str">
        <f>IF($B6="N/A","N/A",IF(E6&gt;15,"No",IF(E6&lt;-15,"No","Yes")))</f>
        <v>N/A</v>
      </c>
      <c r="G6" s="22">
        <v>702947</v>
      </c>
      <c r="H6" s="5" t="str">
        <f>IF($B6="N/A","N/A",IF(G6&gt;15,"No",IF(G6&lt;-15,"No","Yes")))</f>
        <v>N/A</v>
      </c>
      <c r="I6" s="6">
        <v>0.75339999999999996</v>
      </c>
      <c r="J6" s="6">
        <v>19.73</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40.108562876999997</v>
      </c>
      <c r="D9" s="5" t="str">
        <f t="shared" ref="D9:D17" si="1">IF($B9="N/A","N/A",IF(C9&gt;15,"No",IF(C9&lt;-15,"No","Yes")))</f>
        <v>N/A</v>
      </c>
      <c r="E9" s="23">
        <v>53.581376691999999</v>
      </c>
      <c r="F9" s="5" t="str">
        <f>IF($B9="N/A","N/A",IF(E9&gt;15,"No",IF(E9&lt;-15,"No","Yes")))</f>
        <v>N/A</v>
      </c>
      <c r="G9" s="23">
        <v>69.211549376999997</v>
      </c>
      <c r="H9" s="5" t="str">
        <f>IF($B9="N/A","N/A",IF(G9&gt;15,"No",IF(G9&lt;-15,"No","Yes")))</f>
        <v>N/A</v>
      </c>
      <c r="I9" s="6">
        <v>33.590000000000003</v>
      </c>
      <c r="J9" s="6">
        <v>29.17</v>
      </c>
      <c r="K9" s="91" t="str">
        <f t="shared" si="0"/>
        <v>Yes</v>
      </c>
    </row>
    <row r="10" spans="1:11" x14ac:dyDescent="0.25">
      <c r="A10" s="110" t="s">
        <v>16</v>
      </c>
      <c r="B10" s="21" t="s">
        <v>213</v>
      </c>
      <c r="C10" s="44">
        <v>2.7698026301000001</v>
      </c>
      <c r="D10" s="5" t="str">
        <f t="shared" si="1"/>
        <v>N/A</v>
      </c>
      <c r="E10" s="4">
        <v>4.0161607077000001</v>
      </c>
      <c r="F10" s="5" t="str">
        <f>IF($B10="N/A","N/A",IF(E10&gt;15,"No",IF(E10&lt;-15,"No","Yes")))</f>
        <v>N/A</v>
      </c>
      <c r="G10" s="4">
        <v>12.434792380999999</v>
      </c>
      <c r="H10" s="5" t="str">
        <f>IF($B10="N/A","N/A",IF(G10&gt;15,"No",IF(G10&lt;-15,"No","Yes")))</f>
        <v>N/A</v>
      </c>
      <c r="I10" s="6">
        <v>45</v>
      </c>
      <c r="J10" s="6">
        <v>209.6</v>
      </c>
      <c r="K10" s="91" t="str">
        <f t="shared" si="0"/>
        <v>No</v>
      </c>
    </row>
    <row r="11" spans="1:11" x14ac:dyDescent="0.25">
      <c r="A11" s="110" t="s">
        <v>36</v>
      </c>
      <c r="B11" s="21" t="s">
        <v>213</v>
      </c>
      <c r="C11" s="44">
        <v>33.303002730000003</v>
      </c>
      <c r="D11" s="5" t="str">
        <f t="shared" si="1"/>
        <v>N/A</v>
      </c>
      <c r="E11" s="4">
        <v>27.032661570999998</v>
      </c>
      <c r="F11" s="5" t="str">
        <f>IF($B11="N/A","N/A",IF(E11&gt;15,"No",IF(E11&lt;-15,"No","Yes")))</f>
        <v>N/A</v>
      </c>
      <c r="G11" s="4">
        <v>34.975067996</v>
      </c>
      <c r="H11" s="5" t="str">
        <f>IF($B11="N/A","N/A",IF(G11&gt;15,"No",IF(G11&lt;-15,"No","Yes")))</f>
        <v>N/A</v>
      </c>
      <c r="I11" s="6">
        <v>-18.8</v>
      </c>
      <c r="J11" s="6">
        <v>29.38</v>
      </c>
      <c r="K11" s="91" t="str">
        <f t="shared" si="0"/>
        <v>Yes</v>
      </c>
    </row>
    <row r="12" spans="1:11" x14ac:dyDescent="0.25">
      <c r="A12" s="110" t="s">
        <v>37</v>
      </c>
      <c r="B12" s="21" t="s">
        <v>213</v>
      </c>
      <c r="C12" s="44">
        <v>65.454545455000002</v>
      </c>
      <c r="D12" s="5" t="str">
        <f t="shared" si="1"/>
        <v>N/A</v>
      </c>
      <c r="E12" s="4">
        <v>95.798319328000005</v>
      </c>
      <c r="F12" s="5" t="str">
        <f>IF($B12="N/A","N/A",IF(E12&gt;15,"No",IF(E12&lt;-15,"No","Yes")))</f>
        <v>N/A</v>
      </c>
      <c r="G12" s="4">
        <v>93.055555556000002</v>
      </c>
      <c r="H12" s="5" t="str">
        <f>IF($B12="N/A","N/A",IF(G12&gt;15,"No",IF(G12&lt;-15,"No","Yes")))</f>
        <v>N/A</v>
      </c>
      <c r="I12" s="6">
        <v>46.36</v>
      </c>
      <c r="J12" s="6">
        <v>-2.86</v>
      </c>
      <c r="K12" s="91" t="str">
        <f t="shared" si="0"/>
        <v>Yes</v>
      </c>
    </row>
    <row r="13" spans="1:11" x14ac:dyDescent="0.25">
      <c r="A13" s="110" t="s">
        <v>38</v>
      </c>
      <c r="B13" s="21" t="s">
        <v>213</v>
      </c>
      <c r="C13" s="44">
        <v>2.4731315070000002</v>
      </c>
      <c r="D13" s="5" t="str">
        <f t="shared" si="1"/>
        <v>N/A</v>
      </c>
      <c r="E13" s="4">
        <v>3.8268856825999999</v>
      </c>
      <c r="F13" s="5" t="str">
        <f>IF($B13="N/A","N/A",IF(E13&gt;15,"No",IF(E13&lt;-15,"No","Yes")))</f>
        <v>N/A</v>
      </c>
      <c r="G13" s="4">
        <v>10.898390704000001</v>
      </c>
      <c r="H13" s="5" t="str">
        <f>IF($B13="N/A","N/A",IF(G13&gt;15,"No",IF(G13&lt;-15,"No","Yes")))</f>
        <v>N/A</v>
      </c>
      <c r="I13" s="6">
        <v>54.74</v>
      </c>
      <c r="J13" s="6">
        <v>184.8</v>
      </c>
      <c r="K13" s="91" t="str">
        <f t="shared" si="0"/>
        <v>No</v>
      </c>
    </row>
    <row r="14" spans="1:11" x14ac:dyDescent="0.25">
      <c r="A14" s="110" t="s">
        <v>673</v>
      </c>
      <c r="B14" s="21" t="s">
        <v>213</v>
      </c>
      <c r="C14" s="44">
        <v>60.179882720999998</v>
      </c>
      <c r="D14" s="5" t="str">
        <f t="shared" si="1"/>
        <v>N/A</v>
      </c>
      <c r="E14" s="4">
        <v>58.993226061000001</v>
      </c>
      <c r="F14" s="5" t="str">
        <f t="shared" ref="F14:F33" si="2">IF($B14="N/A","N/A",IF(E14&gt;15,"No",IF(E14&lt;-15,"No","Yes")))</f>
        <v>N/A</v>
      </c>
      <c r="G14" s="4">
        <v>45.117910739000003</v>
      </c>
      <c r="H14" s="5" t="str">
        <f t="shared" ref="H14:H33" si="3">IF($B14="N/A","N/A",IF(G14&gt;15,"No",IF(G14&lt;-15,"No","Yes")))</f>
        <v>N/A</v>
      </c>
      <c r="I14" s="6">
        <v>-1.97</v>
      </c>
      <c r="J14" s="6">
        <v>-23.5</v>
      </c>
      <c r="K14" s="91" t="str">
        <f t="shared" ref="K14:K30" si="4">IF(J14="Div by 0", "N/A", IF(J14="N/A","N/A", IF(J14&gt;30, "No", IF(J14&lt;-30, "No", "Yes"))))</f>
        <v>Yes</v>
      </c>
    </row>
    <row r="15" spans="1:11" x14ac:dyDescent="0.25">
      <c r="A15" s="110" t="s">
        <v>674</v>
      </c>
      <c r="B15" s="21" t="s">
        <v>213</v>
      </c>
      <c r="C15" s="44">
        <v>2.8976528753999999</v>
      </c>
      <c r="D15" s="5" t="str">
        <f t="shared" si="1"/>
        <v>N/A</v>
      </c>
      <c r="E15" s="4">
        <v>3.2697840072000002</v>
      </c>
      <c r="F15" s="5" t="str">
        <f t="shared" si="2"/>
        <v>N/A</v>
      </c>
      <c r="G15" s="4">
        <v>2.4107080618999999</v>
      </c>
      <c r="H15" s="5" t="str">
        <f t="shared" si="3"/>
        <v>N/A</v>
      </c>
      <c r="I15" s="6">
        <v>12.84</v>
      </c>
      <c r="J15" s="6">
        <v>-26.3</v>
      </c>
      <c r="K15" s="91" t="str">
        <f t="shared" si="4"/>
        <v>Yes</v>
      </c>
    </row>
    <row r="16" spans="1:11" x14ac:dyDescent="0.25">
      <c r="A16" s="110" t="s">
        <v>379</v>
      </c>
      <c r="B16" s="21" t="s">
        <v>213</v>
      </c>
      <c r="C16" s="44">
        <v>0.94300281610000003</v>
      </c>
      <c r="D16" s="5" t="str">
        <f t="shared" si="1"/>
        <v>N/A</v>
      </c>
      <c r="E16" s="4">
        <v>0.7353053893</v>
      </c>
      <c r="F16" s="5" t="str">
        <f t="shared" si="2"/>
        <v>N/A</v>
      </c>
      <c r="G16" s="4">
        <v>6.2764333584000003</v>
      </c>
      <c r="H16" s="5" t="str">
        <f t="shared" si="3"/>
        <v>N/A</v>
      </c>
      <c r="I16" s="6">
        <v>-22</v>
      </c>
      <c r="J16" s="6">
        <v>753.6</v>
      </c>
      <c r="K16" s="91" t="str">
        <f t="shared" si="4"/>
        <v>No</v>
      </c>
    </row>
    <row r="17" spans="1:11" x14ac:dyDescent="0.25">
      <c r="A17" s="110" t="s">
        <v>380</v>
      </c>
      <c r="B17" s="21" t="s">
        <v>213</v>
      </c>
      <c r="C17" s="44">
        <v>4.8898857585000002</v>
      </c>
      <c r="D17" s="5" t="str">
        <f t="shared" si="1"/>
        <v>N/A</v>
      </c>
      <c r="E17" s="4">
        <v>5.4932439452999997</v>
      </c>
      <c r="F17" s="5" t="str">
        <f t="shared" si="2"/>
        <v>N/A</v>
      </c>
      <c r="G17" s="4">
        <v>4.2917887123999998</v>
      </c>
      <c r="H17" s="5" t="str">
        <f t="shared" si="3"/>
        <v>N/A</v>
      </c>
      <c r="I17" s="6">
        <v>12.34</v>
      </c>
      <c r="J17" s="6">
        <v>-21.9</v>
      </c>
      <c r="K17" s="91" t="str">
        <f t="shared" si="4"/>
        <v>Yes</v>
      </c>
    </row>
    <row r="18" spans="1:11" x14ac:dyDescent="0.25">
      <c r="A18" s="110" t="s">
        <v>381</v>
      </c>
      <c r="B18" s="21" t="s">
        <v>213</v>
      </c>
      <c r="C18" s="44">
        <v>9.4386087E-3</v>
      </c>
      <c r="D18" s="5" t="str">
        <f t="shared" ref="D18:D33" si="5">IF($B18="N/A","N/A",IF(C18&gt;15,"No",IF(C18&lt;-15,"No","Yes")))</f>
        <v>N/A</v>
      </c>
      <c r="E18" s="4">
        <v>2.0269015800000002E-2</v>
      </c>
      <c r="F18" s="5" t="str">
        <f t="shared" si="2"/>
        <v>N/A</v>
      </c>
      <c r="G18" s="4">
        <v>3.0727778899999999E-2</v>
      </c>
      <c r="H18" s="5" t="str">
        <f t="shared" si="3"/>
        <v>N/A</v>
      </c>
      <c r="I18" s="6">
        <v>114.7</v>
      </c>
      <c r="J18" s="6">
        <v>51.6</v>
      </c>
      <c r="K18" s="91" t="str">
        <f t="shared" si="4"/>
        <v>No</v>
      </c>
    </row>
    <row r="19" spans="1:11" x14ac:dyDescent="0.25">
      <c r="A19" s="110" t="s">
        <v>382</v>
      </c>
      <c r="B19" s="21" t="s">
        <v>213</v>
      </c>
      <c r="C19" s="44">
        <v>6.5553711689999998</v>
      </c>
      <c r="D19" s="5" t="str">
        <f t="shared" si="5"/>
        <v>N/A</v>
      </c>
      <c r="E19" s="4">
        <v>6.2336591705000002</v>
      </c>
      <c r="F19" s="5" t="str">
        <f t="shared" si="2"/>
        <v>N/A</v>
      </c>
      <c r="G19" s="4">
        <v>12.002327344999999</v>
      </c>
      <c r="H19" s="5" t="str">
        <f t="shared" si="3"/>
        <v>N/A</v>
      </c>
      <c r="I19" s="6">
        <v>-4.91</v>
      </c>
      <c r="J19" s="6">
        <v>92.54</v>
      </c>
      <c r="K19" s="91" t="str">
        <f t="shared" si="4"/>
        <v>No</v>
      </c>
    </row>
    <row r="20" spans="1:11" x14ac:dyDescent="0.25">
      <c r="A20" s="110" t="s">
        <v>384</v>
      </c>
      <c r="B20" s="21" t="s">
        <v>213</v>
      </c>
      <c r="C20" s="44">
        <v>17.173977583999999</v>
      </c>
      <c r="D20" s="5" t="str">
        <f t="shared" si="5"/>
        <v>N/A</v>
      </c>
      <c r="E20" s="4">
        <v>17.858024912000001</v>
      </c>
      <c r="F20" s="5" t="str">
        <f t="shared" si="2"/>
        <v>N/A</v>
      </c>
      <c r="G20" s="4">
        <v>14.579050768</v>
      </c>
      <c r="H20" s="5" t="str">
        <f t="shared" si="3"/>
        <v>N/A</v>
      </c>
      <c r="I20" s="6">
        <v>3.9830000000000001</v>
      </c>
      <c r="J20" s="6">
        <v>-18.399999999999999</v>
      </c>
      <c r="K20" s="91" t="str">
        <f t="shared" si="4"/>
        <v>Yes</v>
      </c>
    </row>
    <row r="21" spans="1:11" x14ac:dyDescent="0.25">
      <c r="A21" s="110" t="s">
        <v>385</v>
      </c>
      <c r="B21" s="21" t="s">
        <v>213</v>
      </c>
      <c r="C21" s="44">
        <v>0.17933356559999999</v>
      </c>
      <c r="D21" s="5" t="str">
        <f t="shared" si="5"/>
        <v>N/A</v>
      </c>
      <c r="E21" s="4">
        <v>0.111564751</v>
      </c>
      <c r="F21" s="5" t="str">
        <f t="shared" si="2"/>
        <v>N/A</v>
      </c>
      <c r="G21" s="4">
        <v>0.21409864470000001</v>
      </c>
      <c r="H21" s="5" t="str">
        <f t="shared" si="3"/>
        <v>N/A</v>
      </c>
      <c r="I21" s="6">
        <v>-37.799999999999997</v>
      </c>
      <c r="J21" s="6">
        <v>91.91</v>
      </c>
      <c r="K21" s="91" t="str">
        <f t="shared" si="4"/>
        <v>No</v>
      </c>
    </row>
    <row r="22" spans="1:11" x14ac:dyDescent="0.25">
      <c r="A22" s="110" t="s">
        <v>386</v>
      </c>
      <c r="B22" s="21" t="s">
        <v>213</v>
      </c>
      <c r="C22" s="44">
        <v>0.29345492550000002</v>
      </c>
      <c r="D22" s="5" t="str">
        <f t="shared" si="5"/>
        <v>N/A</v>
      </c>
      <c r="E22" s="4">
        <v>0.1200811442</v>
      </c>
      <c r="F22" s="5" t="str">
        <f t="shared" si="2"/>
        <v>N/A</v>
      </c>
      <c r="G22" s="4">
        <v>0.10683593500000001</v>
      </c>
      <c r="H22" s="5" t="str">
        <f t="shared" si="3"/>
        <v>N/A</v>
      </c>
      <c r="I22" s="6">
        <v>-59.1</v>
      </c>
      <c r="J22" s="6">
        <v>-11</v>
      </c>
      <c r="K22" s="91" t="str">
        <f t="shared" si="4"/>
        <v>Yes</v>
      </c>
    </row>
    <row r="23" spans="1:11" x14ac:dyDescent="0.25">
      <c r="A23" s="110" t="s">
        <v>389</v>
      </c>
      <c r="B23" s="21" t="s">
        <v>213</v>
      </c>
      <c r="C23" s="44">
        <v>1.7161109999999999E-4</v>
      </c>
      <c r="D23" s="5" t="str">
        <f t="shared" si="5"/>
        <v>N/A</v>
      </c>
      <c r="E23" s="4">
        <v>0</v>
      </c>
      <c r="F23" s="5" t="str">
        <f t="shared" si="2"/>
        <v>N/A</v>
      </c>
      <c r="G23" s="4">
        <v>1.4225819999999999E-4</v>
      </c>
      <c r="H23" s="5" t="str">
        <f t="shared" si="3"/>
        <v>N/A</v>
      </c>
      <c r="I23" s="6">
        <v>-100</v>
      </c>
      <c r="J23" s="6" t="s">
        <v>1747</v>
      </c>
      <c r="K23" s="91" t="str">
        <f t="shared" si="4"/>
        <v>N/A</v>
      </c>
    </row>
    <row r="24" spans="1:11" x14ac:dyDescent="0.25">
      <c r="A24" s="110" t="s">
        <v>390</v>
      </c>
      <c r="B24" s="21" t="s">
        <v>213</v>
      </c>
      <c r="C24" s="44">
        <v>0.66190388749999995</v>
      </c>
      <c r="D24" s="5" t="str">
        <f t="shared" si="5"/>
        <v>N/A</v>
      </c>
      <c r="E24" s="4">
        <v>0.75489309370000002</v>
      </c>
      <c r="F24" s="5" t="str">
        <f t="shared" si="2"/>
        <v>N/A</v>
      </c>
      <c r="G24" s="4">
        <v>0.73775121030000002</v>
      </c>
      <c r="H24" s="5" t="str">
        <f t="shared" si="3"/>
        <v>N/A</v>
      </c>
      <c r="I24" s="6">
        <v>14.05</v>
      </c>
      <c r="J24" s="6">
        <v>-2.27</v>
      </c>
      <c r="K24" s="91" t="str">
        <f t="shared" si="4"/>
        <v>Yes</v>
      </c>
    </row>
    <row r="25" spans="1:11" x14ac:dyDescent="0.25">
      <c r="A25" s="110" t="s">
        <v>391</v>
      </c>
      <c r="B25" s="21" t="s">
        <v>213</v>
      </c>
      <c r="C25" s="44">
        <v>0.14981646200000001</v>
      </c>
      <c r="D25" s="5" t="str">
        <f t="shared" si="5"/>
        <v>N/A</v>
      </c>
      <c r="E25" s="4">
        <v>1.0945268547</v>
      </c>
      <c r="F25" s="5" t="str">
        <f t="shared" si="2"/>
        <v>N/A</v>
      </c>
      <c r="G25" s="4">
        <v>1.8327128503000001</v>
      </c>
      <c r="H25" s="5" t="str">
        <f t="shared" si="3"/>
        <v>N/A</v>
      </c>
      <c r="I25" s="6">
        <v>630.6</v>
      </c>
      <c r="J25" s="6">
        <v>67.44</v>
      </c>
      <c r="K25" s="91" t="str">
        <f t="shared" si="4"/>
        <v>No</v>
      </c>
    </row>
    <row r="26" spans="1:11" x14ac:dyDescent="0.25">
      <c r="A26" s="110" t="s">
        <v>392</v>
      </c>
      <c r="B26" s="21" t="s">
        <v>213</v>
      </c>
      <c r="C26" s="44">
        <v>4.0525953599999998</v>
      </c>
      <c r="D26" s="5" t="str">
        <f t="shared" si="5"/>
        <v>N/A</v>
      </c>
      <c r="E26" s="4">
        <v>2.5319236999000001</v>
      </c>
      <c r="F26" s="5" t="str">
        <f t="shared" si="2"/>
        <v>N/A</v>
      </c>
      <c r="G26" s="4">
        <v>3.7756758332999998</v>
      </c>
      <c r="H26" s="5" t="str">
        <f t="shared" si="3"/>
        <v>N/A</v>
      </c>
      <c r="I26" s="6">
        <v>-37.5</v>
      </c>
      <c r="J26" s="6">
        <v>49.12</v>
      </c>
      <c r="K26" s="91" t="str">
        <f t="shared" si="4"/>
        <v>No</v>
      </c>
    </row>
    <row r="27" spans="1:11" x14ac:dyDescent="0.25">
      <c r="A27" s="110" t="s">
        <v>393</v>
      </c>
      <c r="B27" s="21" t="s">
        <v>213</v>
      </c>
      <c r="C27" s="44">
        <v>5.5945208000000003E-2</v>
      </c>
      <c r="D27" s="5" t="str">
        <f t="shared" si="5"/>
        <v>N/A</v>
      </c>
      <c r="E27" s="4">
        <v>0.39703425120000002</v>
      </c>
      <c r="F27" s="5" t="str">
        <f t="shared" si="2"/>
        <v>N/A</v>
      </c>
      <c r="G27" s="4">
        <v>0.32363748619999999</v>
      </c>
      <c r="H27" s="5" t="str">
        <f t="shared" si="3"/>
        <v>N/A</v>
      </c>
      <c r="I27" s="6">
        <v>609.70000000000005</v>
      </c>
      <c r="J27" s="6">
        <v>-18.5</v>
      </c>
      <c r="K27" s="91" t="str">
        <f t="shared" si="4"/>
        <v>Yes</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4.7193043599999998E-2</v>
      </c>
      <c r="D29" s="5" t="str">
        <f t="shared" si="5"/>
        <v>N/A</v>
      </c>
      <c r="E29" s="4">
        <v>5.1268687100000002E-2</v>
      </c>
      <c r="F29" s="5" t="str">
        <f t="shared" si="2"/>
        <v>N/A</v>
      </c>
      <c r="G29" s="4">
        <v>9.8015924399999996E-2</v>
      </c>
      <c r="H29" s="5" t="str">
        <f t="shared" si="3"/>
        <v>N/A</v>
      </c>
      <c r="I29" s="6">
        <v>8.6359999999999992</v>
      </c>
      <c r="J29" s="6">
        <v>91.18</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99.870605255000001</v>
      </c>
      <c r="D31" s="5" t="str">
        <f t="shared" si="5"/>
        <v>N/A</v>
      </c>
      <c r="E31" s="4">
        <v>99.864930004000001</v>
      </c>
      <c r="F31" s="5" t="str">
        <f t="shared" si="2"/>
        <v>N/A</v>
      </c>
      <c r="G31" s="4">
        <v>99.915214091999999</v>
      </c>
      <c r="H31" s="5" t="str">
        <f t="shared" si="3"/>
        <v>N/A</v>
      </c>
      <c r="I31" s="6">
        <v>-6.0000000000000001E-3</v>
      </c>
      <c r="J31" s="6">
        <v>5.04E-2</v>
      </c>
      <c r="K31" s="91" t="str">
        <f t="shared" ref="K31:K43" si="6">IF(J31="Div by 0", "N/A", IF(J31="N/A","N/A", IF(J31&gt;30, "No", IF(J31&lt;-30, "No", "Yes"))))</f>
        <v>Yes</v>
      </c>
    </row>
    <row r="32" spans="1:11" x14ac:dyDescent="0.25">
      <c r="A32" s="110" t="s">
        <v>39</v>
      </c>
      <c r="B32" s="21" t="s">
        <v>267</v>
      </c>
      <c r="C32" s="44">
        <v>99.867417102999994</v>
      </c>
      <c r="D32" s="5" t="str">
        <f>IF($B32="N/A","N/A",IF(C32&gt;100,"No",IF(C32&lt;85,"No","Yes")))</f>
        <v>Yes</v>
      </c>
      <c r="E32" s="4">
        <v>99.874908270000006</v>
      </c>
      <c r="F32" s="5" t="str">
        <f>IF($B32="N/A","N/A",IF(E32&gt;100,"No",IF(E32&lt;85,"No","Yes")))</f>
        <v>Yes</v>
      </c>
      <c r="G32" s="4">
        <v>99.920295112000005</v>
      </c>
      <c r="H32" s="5" t="str">
        <f>IF($B32="N/A","N/A",IF(G32&gt;100,"No",IF(G32&lt;85,"No","Yes")))</f>
        <v>Yes</v>
      </c>
      <c r="I32" s="6">
        <v>7.4999999999999997E-3</v>
      </c>
      <c r="J32" s="6">
        <v>4.5400000000000003E-2</v>
      </c>
      <c r="K32" s="91" t="str">
        <f t="shared" si="6"/>
        <v>Yes</v>
      </c>
    </row>
    <row r="33" spans="1:11" x14ac:dyDescent="0.25">
      <c r="A33" s="110" t="s">
        <v>907</v>
      </c>
      <c r="B33" s="21" t="s">
        <v>213</v>
      </c>
      <c r="C33" s="44">
        <v>30.362791881</v>
      </c>
      <c r="D33" s="5" t="str">
        <f t="shared" si="5"/>
        <v>N/A</v>
      </c>
      <c r="E33" s="4">
        <v>29.073698214</v>
      </c>
      <c r="F33" s="5" t="str">
        <f t="shared" si="2"/>
        <v>N/A</v>
      </c>
      <c r="G33" s="4">
        <v>40.664568000999999</v>
      </c>
      <c r="H33" s="5" t="str">
        <f t="shared" si="3"/>
        <v>N/A</v>
      </c>
      <c r="I33" s="6">
        <v>-4.25</v>
      </c>
      <c r="J33" s="6">
        <v>39.869999999999997</v>
      </c>
      <c r="K33" s="91" t="str">
        <f t="shared" si="6"/>
        <v>No</v>
      </c>
    </row>
    <row r="34" spans="1:11" x14ac:dyDescent="0.25">
      <c r="A34" s="110" t="s">
        <v>848</v>
      </c>
      <c r="B34" s="21" t="s">
        <v>268</v>
      </c>
      <c r="C34" s="44">
        <v>8.3256724271000007</v>
      </c>
      <c r="D34" s="5" t="str">
        <f>IF($B34="N/A","N/A",IF(C34&gt;25,"No",IF(C34&lt;5,"No","Yes")))</f>
        <v>Yes</v>
      </c>
      <c r="E34" s="4">
        <v>7.6503897256000002</v>
      </c>
      <c r="F34" s="5" t="str">
        <f>IF($B34="N/A","N/A",IF(E34&gt;25,"No",IF(E34&lt;5,"No","Yes")))</f>
        <v>Yes</v>
      </c>
      <c r="G34" s="4">
        <v>6.5713581955000002</v>
      </c>
      <c r="H34" s="5" t="str">
        <f>IF($B34="N/A","N/A",IF(G34&gt;25,"No",IF(G34&lt;5,"No","Yes")))</f>
        <v>Yes</v>
      </c>
      <c r="I34" s="6">
        <v>-8.11</v>
      </c>
      <c r="J34" s="6">
        <v>-14.1</v>
      </c>
      <c r="K34" s="91" t="str">
        <f t="shared" si="6"/>
        <v>Yes</v>
      </c>
    </row>
    <row r="35" spans="1:11" x14ac:dyDescent="0.25">
      <c r="A35" s="110" t="s">
        <v>849</v>
      </c>
      <c r="B35" s="21" t="s">
        <v>269</v>
      </c>
      <c r="C35" s="44">
        <v>38.567321753000002</v>
      </c>
      <c r="D35" s="5" t="str">
        <f>IF($B35="N/A","N/A",IF(C35&gt;70,"No",IF(C35&lt;40,"No","Yes")))</f>
        <v>No</v>
      </c>
      <c r="E35" s="4">
        <v>38.457982977999997</v>
      </c>
      <c r="F35" s="5" t="str">
        <f>IF($B35="N/A","N/A",IF(E35&gt;70,"No",IF(E35&lt;40,"No","Yes")))</f>
        <v>No</v>
      </c>
      <c r="G35" s="4">
        <v>41.559419720000001</v>
      </c>
      <c r="H35" s="5" t="str">
        <f>IF($B35="N/A","N/A",IF(G35&gt;70,"No",IF(G35&lt;40,"No","Yes")))</f>
        <v>Yes</v>
      </c>
      <c r="I35" s="6">
        <v>-0.28399999999999997</v>
      </c>
      <c r="J35" s="6">
        <v>8.0640000000000001</v>
      </c>
      <c r="K35" s="91" t="str">
        <f t="shared" si="6"/>
        <v>Yes</v>
      </c>
    </row>
    <row r="36" spans="1:11" x14ac:dyDescent="0.25">
      <c r="A36" s="110" t="s">
        <v>850</v>
      </c>
      <c r="B36" s="21" t="s">
        <v>270</v>
      </c>
      <c r="C36" s="44">
        <v>53.107005819999998</v>
      </c>
      <c r="D36" s="5" t="str">
        <f>IF($B36="N/A","N/A",IF(C36&gt;55,"No",IF(C36&lt;20,"No","Yes")))</f>
        <v>Yes</v>
      </c>
      <c r="E36" s="4">
        <v>53.891627296000003</v>
      </c>
      <c r="F36" s="5" t="str">
        <f>IF($B36="N/A","N/A",IF(E36&gt;55,"No",IF(E36&lt;20,"No","Yes")))</f>
        <v>Yes</v>
      </c>
      <c r="G36" s="4">
        <v>51.869222084</v>
      </c>
      <c r="H36" s="5" t="str">
        <f>IF($B36="N/A","N/A",IF(G36&gt;55,"No",IF(G36&lt;20,"No","Yes")))</f>
        <v>Yes</v>
      </c>
      <c r="I36" s="6">
        <v>1.4770000000000001</v>
      </c>
      <c r="J36" s="6">
        <v>-3.75</v>
      </c>
      <c r="K36" s="91" t="str">
        <f t="shared" si="6"/>
        <v>Yes</v>
      </c>
    </row>
    <row r="37" spans="1:11" x14ac:dyDescent="0.25">
      <c r="A37" s="110" t="s">
        <v>163</v>
      </c>
      <c r="B37" s="21" t="s">
        <v>246</v>
      </c>
      <c r="C37" s="44">
        <v>0</v>
      </c>
      <c r="D37" s="5" t="str">
        <f>IF($B37="N/A","N/A",IF(C37&gt;95,"Yes","No"))</f>
        <v>No</v>
      </c>
      <c r="E37" s="4">
        <v>0</v>
      </c>
      <c r="F37" s="5" t="str">
        <f>IF($B37="N/A","N/A",IF(E37&gt;95,"Yes","No"))</f>
        <v>No</v>
      </c>
      <c r="G37" s="4">
        <v>16.741233692000002</v>
      </c>
      <c r="H37" s="5" t="str">
        <f>IF($B37="N/A","N/A",IF(G37&gt;95,"Yes","No"))</f>
        <v>No</v>
      </c>
      <c r="I37" s="6" t="s">
        <v>1747</v>
      </c>
      <c r="J37" s="6" t="s">
        <v>1747</v>
      </c>
      <c r="K37" s="91" t="str">
        <f t="shared" si="6"/>
        <v>N/A</v>
      </c>
    </row>
    <row r="38" spans="1:11" x14ac:dyDescent="0.25">
      <c r="A38" s="110" t="s">
        <v>41</v>
      </c>
      <c r="B38" s="21" t="s">
        <v>213</v>
      </c>
      <c r="C38" s="44">
        <v>99.981801637999993</v>
      </c>
      <c r="D38" s="5" t="str">
        <f t="shared" ref="D38:D47" si="7">IF($B38="N/A","N/A",IF(C38&gt;15,"No",IF(C38&lt;-15,"No","Yes")))</f>
        <v>N/A</v>
      </c>
      <c r="E38" s="4">
        <v>100</v>
      </c>
      <c r="F38" s="5" t="str">
        <f>IF($B38="N/A","N/A",IF(E38&gt;15,"No",IF(E38&lt;-15,"No","Yes")))</f>
        <v>N/A</v>
      </c>
      <c r="G38" s="4">
        <v>100</v>
      </c>
      <c r="H38" s="5" t="str">
        <f>IF($B38="N/A","N/A",IF(G38&gt;15,"No",IF(G38&lt;-15,"No","Yes")))</f>
        <v>N/A</v>
      </c>
      <c r="I38" s="6">
        <v>1.8200000000000001E-2</v>
      </c>
      <c r="J38" s="6">
        <v>0</v>
      </c>
      <c r="K38" s="91" t="str">
        <f t="shared" si="6"/>
        <v>Yes</v>
      </c>
    </row>
    <row r="39" spans="1:11" x14ac:dyDescent="0.25">
      <c r="A39" s="110"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91" t="str">
        <f t="shared" si="6"/>
        <v>Yes</v>
      </c>
    </row>
    <row r="40" spans="1:11" x14ac:dyDescent="0.25">
      <c r="A40" s="110" t="s">
        <v>43</v>
      </c>
      <c r="B40" s="21" t="s">
        <v>223</v>
      </c>
      <c r="C40" s="44">
        <v>0</v>
      </c>
      <c r="D40" s="5" t="str">
        <f>IF($B40="N/A","N/A",IF(C40&gt;100,"No",IF(C40&lt;98,"No","Yes")))</f>
        <v>No</v>
      </c>
      <c r="E40" s="4">
        <v>0</v>
      </c>
      <c r="F40" s="5" t="str">
        <f>IF($B40="N/A","N/A",IF(E40&gt;100,"No",IF(E40&lt;98,"No","Yes")))</f>
        <v>No</v>
      </c>
      <c r="G40" s="4">
        <v>12.356307441</v>
      </c>
      <c r="H40" s="5" t="str">
        <f>IF($B40="N/A","N/A",IF(G40&gt;100,"No",IF(G40&lt;98,"No","Yes")))</f>
        <v>No</v>
      </c>
      <c r="I40" s="6" t="s">
        <v>1747</v>
      </c>
      <c r="J40" s="6" t="s">
        <v>1747</v>
      </c>
      <c r="K40" s="91" t="str">
        <f t="shared" si="6"/>
        <v>N/A</v>
      </c>
    </row>
    <row r="41" spans="1:11" x14ac:dyDescent="0.25">
      <c r="A41" s="110" t="s">
        <v>44</v>
      </c>
      <c r="B41" s="21" t="s">
        <v>213</v>
      </c>
      <c r="C41" s="44" t="s">
        <v>1747</v>
      </c>
      <c r="D41" s="5" t="str">
        <f t="shared" si="7"/>
        <v>N/A</v>
      </c>
      <c r="E41" s="4" t="s">
        <v>1747</v>
      </c>
      <c r="F41" s="5" t="str">
        <f t="shared" ref="F41:F47" si="8">IF($B41="N/A","N/A",IF(E41&gt;15,"No",IF(E41&lt;-15,"No","Yes")))</f>
        <v>N/A</v>
      </c>
      <c r="G41" s="4">
        <v>73.398650601</v>
      </c>
      <c r="H41" s="5" t="str">
        <f t="shared" ref="H41:H47" si="9">IF($B41="N/A","N/A",IF(G41&gt;15,"No",IF(G41&lt;-15,"No","Yes")))</f>
        <v>N/A</v>
      </c>
      <c r="I41" s="6" t="s">
        <v>1747</v>
      </c>
      <c r="J41" s="6" t="s">
        <v>1747</v>
      </c>
      <c r="K41" s="91" t="str">
        <f t="shared" si="6"/>
        <v>N/A</v>
      </c>
    </row>
    <row r="42" spans="1:11" x14ac:dyDescent="0.25">
      <c r="A42" s="110" t="s">
        <v>45</v>
      </c>
      <c r="B42" s="21" t="s">
        <v>213</v>
      </c>
      <c r="C42" s="44" t="s">
        <v>1747</v>
      </c>
      <c r="D42" s="5" t="str">
        <f t="shared" si="7"/>
        <v>N/A</v>
      </c>
      <c r="E42" s="4" t="s">
        <v>1747</v>
      </c>
      <c r="F42" s="5" t="str">
        <f t="shared" si="8"/>
        <v>N/A</v>
      </c>
      <c r="G42" s="4">
        <v>26.601349399</v>
      </c>
      <c r="H42" s="5" t="str">
        <f t="shared" si="9"/>
        <v>N/A</v>
      </c>
      <c r="I42" s="6" t="s">
        <v>1747</v>
      </c>
      <c r="J42" s="6" t="s">
        <v>1747</v>
      </c>
      <c r="K42" s="91" t="str">
        <f t="shared" si="6"/>
        <v>N/A</v>
      </c>
    </row>
    <row r="43" spans="1:11" x14ac:dyDescent="0.25">
      <c r="A43" s="110" t="s">
        <v>50</v>
      </c>
      <c r="B43" s="21" t="s">
        <v>213</v>
      </c>
      <c r="C43" s="44" t="s">
        <v>1747</v>
      </c>
      <c r="D43" s="5" t="str">
        <f t="shared" si="7"/>
        <v>N/A</v>
      </c>
      <c r="E43" s="4" t="s">
        <v>1747</v>
      </c>
      <c r="F43" s="5" t="str">
        <f t="shared" si="8"/>
        <v>N/A</v>
      </c>
      <c r="G43" s="4">
        <v>0</v>
      </c>
      <c r="H43" s="5" t="str">
        <f t="shared" si="9"/>
        <v>N/A</v>
      </c>
      <c r="I43" s="6" t="s">
        <v>1747</v>
      </c>
      <c r="J43" s="6" t="s">
        <v>1747</v>
      </c>
      <c r="K43" s="91" t="str">
        <f t="shared" si="6"/>
        <v>N/A</v>
      </c>
    </row>
    <row r="44" spans="1:11" x14ac:dyDescent="0.25">
      <c r="A44" s="110" t="s">
        <v>910</v>
      </c>
      <c r="B44" s="21" t="s">
        <v>213</v>
      </c>
      <c r="C44" s="44">
        <v>98.126350364999993</v>
      </c>
      <c r="D44" s="5" t="str">
        <f t="shared" si="7"/>
        <v>N/A</v>
      </c>
      <c r="E44" s="4">
        <v>96.027102569999997</v>
      </c>
      <c r="F44" s="5" t="str">
        <f t="shared" si="8"/>
        <v>N/A</v>
      </c>
      <c r="G44" s="4">
        <v>95.081990533999999</v>
      </c>
      <c r="H44" s="5" t="str">
        <f t="shared" si="9"/>
        <v>N/A</v>
      </c>
      <c r="I44" s="6">
        <v>-2.14</v>
      </c>
      <c r="J44" s="6">
        <v>-0.98399999999999999</v>
      </c>
      <c r="K44" s="91" t="str">
        <f>IF(J44="Div by 0", "N/A", IF(J44="N/A","N/A", IF(J44&gt;30, "No", IF(J44&lt;-30, "No", "Yes"))))</f>
        <v>Yes</v>
      </c>
    </row>
    <row r="45" spans="1:11" x14ac:dyDescent="0.25">
      <c r="A45" s="110" t="s">
        <v>911</v>
      </c>
      <c r="B45" s="21" t="s">
        <v>213</v>
      </c>
      <c r="C45" s="44">
        <v>1.3485197686999999</v>
      </c>
      <c r="D45" s="5" t="str">
        <f t="shared" si="7"/>
        <v>N/A</v>
      </c>
      <c r="E45" s="4">
        <v>2.4886604224000002</v>
      </c>
      <c r="F45" s="5" t="str">
        <f t="shared" si="8"/>
        <v>N/A</v>
      </c>
      <c r="G45" s="4">
        <v>3.0658072372</v>
      </c>
      <c r="H45" s="5" t="str">
        <f t="shared" si="9"/>
        <v>N/A</v>
      </c>
      <c r="I45" s="6">
        <v>84.55</v>
      </c>
      <c r="J45" s="6">
        <v>23.19</v>
      </c>
      <c r="K45" s="91" t="str">
        <f>IF(J45="Div by 0", "N/A", IF(J45="N/A","N/A", IF(J45&gt;30, "No", IF(J45&lt;-30, "No", "Yes"))))</f>
        <v>Yes</v>
      </c>
    </row>
    <row r="46" spans="1:11" x14ac:dyDescent="0.25">
      <c r="A46" s="110" t="s">
        <v>934</v>
      </c>
      <c r="B46" s="21" t="s">
        <v>213</v>
      </c>
      <c r="C46" s="44">
        <v>9.6102198E-3</v>
      </c>
      <c r="D46" s="5" t="str">
        <f t="shared" si="7"/>
        <v>N/A</v>
      </c>
      <c r="E46" s="4">
        <v>2.0269015800000002E-2</v>
      </c>
      <c r="F46" s="5" t="str">
        <f t="shared" si="8"/>
        <v>N/A</v>
      </c>
      <c r="G46" s="4">
        <v>3.0727778899999999E-2</v>
      </c>
      <c r="H46" s="5" t="str">
        <f t="shared" si="9"/>
        <v>N/A</v>
      </c>
      <c r="I46" s="6">
        <v>110.9</v>
      </c>
      <c r="J46" s="6">
        <v>51.6</v>
      </c>
      <c r="K46" s="91" t="str">
        <f>IF(J46="Div by 0", "N/A", IF(J46="N/A","N/A", IF(J46&gt;30, "No", IF(J46&lt;-30, "No", "Yes"))))</f>
        <v>No</v>
      </c>
    </row>
    <row r="47" spans="1:11" x14ac:dyDescent="0.25">
      <c r="A47" s="117" t="s">
        <v>922</v>
      </c>
      <c r="B47" s="99" t="s">
        <v>213</v>
      </c>
      <c r="C47" s="116">
        <v>0.52512986669999995</v>
      </c>
      <c r="D47" s="100" t="str">
        <f t="shared" si="7"/>
        <v>N/A</v>
      </c>
      <c r="E47" s="104">
        <v>1.4842370078</v>
      </c>
      <c r="F47" s="100" t="str">
        <f t="shared" si="8"/>
        <v>N/A</v>
      </c>
      <c r="G47" s="104">
        <v>1.8522022285999999</v>
      </c>
      <c r="H47" s="100" t="str">
        <f t="shared" si="9"/>
        <v>N/A</v>
      </c>
      <c r="I47" s="101">
        <v>182.6</v>
      </c>
      <c r="J47" s="101">
        <v>24.79</v>
      </c>
      <c r="K47" s="102" t="str">
        <f>IF(J47="Div by 0", "N/A", IF(J47="N/A","N/A", IF(J47&gt;30, "No", IF(J47&lt;-30, "No", "Yes"))))</f>
        <v>Yes</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14</v>
      </c>
      <c r="D6" s="5" t="str">
        <f t="shared" ref="D6:D15" si="0">IF($B6="N/A","N/A",IF(C6&lt;0,"No","Yes"))</f>
        <v>N/A</v>
      </c>
      <c r="E6" s="43">
        <v>251</v>
      </c>
      <c r="F6" s="5" t="str">
        <f t="shared" ref="F6:F15" si="1">IF($B6="N/A","N/A",IF(E6&lt;0,"No","Yes"))</f>
        <v>N/A</v>
      </c>
      <c r="G6" s="43">
        <v>38</v>
      </c>
      <c r="H6" s="5" t="str">
        <f t="shared" ref="H6:H15" si="2">IF($B6="N/A","N/A",IF(G6&lt;0,"No","Yes"))</f>
        <v>N/A</v>
      </c>
      <c r="I6" s="6">
        <v>1693</v>
      </c>
      <c r="J6" s="6">
        <v>-84.9</v>
      </c>
      <c r="K6" s="91" t="str">
        <f t="shared" ref="K6:K15" si="3">IF(J6="Div by 0", "N/A", IF(J6="N/A","N/A", IF(J6&gt;30, "No", IF(J6&lt;-30, "No", "Yes"))))</f>
        <v>No</v>
      </c>
    </row>
    <row r="7" spans="1:11" x14ac:dyDescent="0.25">
      <c r="A7" s="111" t="s">
        <v>443</v>
      </c>
      <c r="B7" s="3" t="s">
        <v>213</v>
      </c>
      <c r="C7" s="44">
        <v>0</v>
      </c>
      <c r="D7" s="5" t="str">
        <f t="shared" si="0"/>
        <v>N/A</v>
      </c>
      <c r="E7" s="44">
        <v>0</v>
      </c>
      <c r="F7" s="5" t="str">
        <f t="shared" si="1"/>
        <v>N/A</v>
      </c>
      <c r="G7" s="44">
        <v>0</v>
      </c>
      <c r="H7" s="5" t="str">
        <f t="shared" si="2"/>
        <v>N/A</v>
      </c>
      <c r="I7" s="6" t="s">
        <v>1747</v>
      </c>
      <c r="J7" s="6" t="s">
        <v>1747</v>
      </c>
      <c r="K7" s="91" t="str">
        <f t="shared" si="3"/>
        <v>N/A</v>
      </c>
    </row>
    <row r="8" spans="1:11" x14ac:dyDescent="0.25">
      <c r="A8" s="111" t="s">
        <v>444</v>
      </c>
      <c r="B8" s="3" t="s">
        <v>213</v>
      </c>
      <c r="C8" s="44">
        <v>0</v>
      </c>
      <c r="D8" s="5" t="str">
        <f t="shared" si="0"/>
        <v>N/A</v>
      </c>
      <c r="E8" s="44">
        <v>0</v>
      </c>
      <c r="F8" s="5" t="str">
        <f t="shared" si="1"/>
        <v>N/A</v>
      </c>
      <c r="G8" s="44">
        <v>0</v>
      </c>
      <c r="H8" s="5" t="str">
        <f t="shared" si="2"/>
        <v>N/A</v>
      </c>
      <c r="I8" s="6" t="s">
        <v>1747</v>
      </c>
      <c r="J8" s="6" t="s">
        <v>1747</v>
      </c>
      <c r="K8" s="91" t="str">
        <f t="shared" si="3"/>
        <v>N/A</v>
      </c>
    </row>
    <row r="9" spans="1:11" x14ac:dyDescent="0.25">
      <c r="A9" s="111" t="s">
        <v>445</v>
      </c>
      <c r="B9" s="3" t="s">
        <v>213</v>
      </c>
      <c r="C9" s="44">
        <v>57.142857143000001</v>
      </c>
      <c r="D9" s="5" t="str">
        <f t="shared" si="0"/>
        <v>N/A</v>
      </c>
      <c r="E9" s="44">
        <v>59.362549801</v>
      </c>
      <c r="F9" s="5" t="str">
        <f t="shared" si="1"/>
        <v>N/A</v>
      </c>
      <c r="G9" s="44">
        <v>76.315789473999999</v>
      </c>
      <c r="H9" s="5" t="str">
        <f t="shared" si="2"/>
        <v>N/A</v>
      </c>
      <c r="I9" s="6">
        <v>3.8839999999999999</v>
      </c>
      <c r="J9" s="6">
        <v>28.56</v>
      </c>
      <c r="K9" s="91" t="str">
        <f t="shared" si="3"/>
        <v>Yes</v>
      </c>
    </row>
    <row r="10" spans="1:11" x14ac:dyDescent="0.25">
      <c r="A10" s="111" t="s">
        <v>446</v>
      </c>
      <c r="B10" s="3" t="s">
        <v>213</v>
      </c>
      <c r="C10" s="44">
        <v>42.857142856999999</v>
      </c>
      <c r="D10" s="5" t="str">
        <f t="shared" si="0"/>
        <v>N/A</v>
      </c>
      <c r="E10" s="44">
        <v>40.239043825000003</v>
      </c>
      <c r="F10" s="5" t="str">
        <f t="shared" si="1"/>
        <v>N/A</v>
      </c>
      <c r="G10" s="44">
        <v>13.157894736999999</v>
      </c>
      <c r="H10" s="5" t="str">
        <f t="shared" si="2"/>
        <v>N/A</v>
      </c>
      <c r="I10" s="6">
        <v>-6.11</v>
      </c>
      <c r="J10" s="6">
        <v>-67.3</v>
      </c>
      <c r="K10" s="91" t="str">
        <f t="shared" si="3"/>
        <v>No</v>
      </c>
    </row>
    <row r="11" spans="1:11" ht="13" x14ac:dyDescent="0.3">
      <c r="A11" s="111" t="s">
        <v>1627</v>
      </c>
      <c r="B11" s="3" t="s">
        <v>213</v>
      </c>
      <c r="C11" s="44">
        <v>100</v>
      </c>
      <c r="D11" s="5" t="str">
        <f t="shared" si="0"/>
        <v>N/A</v>
      </c>
      <c r="E11" s="44">
        <v>93.625498007999994</v>
      </c>
      <c r="F11" s="5" t="str">
        <f t="shared" si="1"/>
        <v>N/A</v>
      </c>
      <c r="G11" s="44">
        <v>100</v>
      </c>
      <c r="H11" s="5" t="str">
        <f t="shared" si="2"/>
        <v>N/A</v>
      </c>
      <c r="I11" s="6">
        <v>-6.37</v>
      </c>
      <c r="J11" s="6">
        <v>6.8090000000000002</v>
      </c>
      <c r="K11" s="91" t="str">
        <f t="shared" si="3"/>
        <v>Yes</v>
      </c>
    </row>
    <row r="12" spans="1:11" x14ac:dyDescent="0.25">
      <c r="A12" s="111" t="s">
        <v>16</v>
      </c>
      <c r="B12" s="3" t="s">
        <v>213</v>
      </c>
      <c r="C12" s="44">
        <v>0</v>
      </c>
      <c r="D12" s="5" t="str">
        <f t="shared" si="0"/>
        <v>N/A</v>
      </c>
      <c r="E12" s="44">
        <v>3.1872509959999999</v>
      </c>
      <c r="F12" s="5" t="str">
        <f t="shared" si="1"/>
        <v>N/A</v>
      </c>
      <c r="G12" s="44">
        <v>0</v>
      </c>
      <c r="H12" s="5" t="str">
        <f t="shared" si="2"/>
        <v>N/A</v>
      </c>
      <c r="I12" s="6" t="s">
        <v>1747</v>
      </c>
      <c r="J12" s="6">
        <v>-100</v>
      </c>
      <c r="K12" s="91" t="str">
        <f t="shared" si="3"/>
        <v>No</v>
      </c>
    </row>
    <row r="13" spans="1:11" x14ac:dyDescent="0.25">
      <c r="A13" s="111" t="s">
        <v>36</v>
      </c>
      <c r="B13" s="3" t="s">
        <v>213</v>
      </c>
      <c r="C13" s="44" t="s">
        <v>1747</v>
      </c>
      <c r="D13" s="5" t="str">
        <f t="shared" si="0"/>
        <v>N/A</v>
      </c>
      <c r="E13" s="44">
        <v>21.212121212</v>
      </c>
      <c r="F13" s="5" t="str">
        <f t="shared" si="1"/>
        <v>N/A</v>
      </c>
      <c r="G13" s="44" t="s">
        <v>1747</v>
      </c>
      <c r="H13" s="5" t="str">
        <f t="shared" si="2"/>
        <v>N/A</v>
      </c>
      <c r="I13" s="6" t="s">
        <v>1747</v>
      </c>
      <c r="J13" s="6" t="s">
        <v>1747</v>
      </c>
      <c r="K13" s="91" t="str">
        <f t="shared" si="3"/>
        <v>N/A</v>
      </c>
    </row>
    <row r="14" spans="1:11" x14ac:dyDescent="0.25">
      <c r="A14" s="111" t="s">
        <v>37</v>
      </c>
      <c r="B14" s="3" t="s">
        <v>213</v>
      </c>
      <c r="C14" s="44" t="s">
        <v>1747</v>
      </c>
      <c r="D14" s="5" t="str">
        <f t="shared" si="0"/>
        <v>N/A</v>
      </c>
      <c r="E14" s="44" t="s">
        <v>1747</v>
      </c>
      <c r="F14" s="5" t="str">
        <f t="shared" si="1"/>
        <v>N/A</v>
      </c>
      <c r="G14" s="44" t="s">
        <v>1747</v>
      </c>
      <c r="H14" s="5" t="str">
        <f t="shared" si="2"/>
        <v>N/A</v>
      </c>
      <c r="I14" s="6" t="s">
        <v>1747</v>
      </c>
      <c r="J14" s="6" t="s">
        <v>1747</v>
      </c>
      <c r="K14" s="91" t="str">
        <f t="shared" si="3"/>
        <v>N/A</v>
      </c>
    </row>
    <row r="15" spans="1:11" x14ac:dyDescent="0.25">
      <c r="A15" s="111" t="s">
        <v>38</v>
      </c>
      <c r="B15" s="3" t="s">
        <v>213</v>
      </c>
      <c r="C15" s="44">
        <v>0</v>
      </c>
      <c r="D15" s="5" t="str">
        <f t="shared" si="0"/>
        <v>N/A</v>
      </c>
      <c r="E15" s="44">
        <v>0.45871559629999997</v>
      </c>
      <c r="F15" s="5" t="str">
        <f t="shared" si="1"/>
        <v>N/A</v>
      </c>
      <c r="G15" s="44">
        <v>0</v>
      </c>
      <c r="H15" s="5" t="str">
        <f t="shared" si="2"/>
        <v>N/A</v>
      </c>
      <c r="I15" s="6" t="s">
        <v>1747</v>
      </c>
      <c r="J15" s="6">
        <v>-100</v>
      </c>
      <c r="K15" s="91" t="str">
        <f t="shared" si="3"/>
        <v>No</v>
      </c>
    </row>
    <row r="16" spans="1:11" x14ac:dyDescent="0.25">
      <c r="A16" s="111" t="s">
        <v>376</v>
      </c>
      <c r="B16" s="3" t="s">
        <v>213</v>
      </c>
      <c r="C16" s="4">
        <v>71.428571429000002</v>
      </c>
      <c r="D16" s="5" t="str">
        <f t="shared" ref="D16:D41" si="4">IF($B16="N/A","N/A",IF(C16&lt;0,"No","Yes"))</f>
        <v>N/A</v>
      </c>
      <c r="E16" s="4">
        <v>47.410358565999999</v>
      </c>
      <c r="F16" s="5" t="str">
        <f t="shared" ref="F16:F41" si="5">IF($B16="N/A","N/A",IF(E16&lt;0,"No","Yes"))</f>
        <v>N/A</v>
      </c>
      <c r="G16" s="4">
        <v>0</v>
      </c>
      <c r="H16" s="5" t="str">
        <f t="shared" ref="H16:H41" si="6">IF($B16="N/A","N/A",IF(G16&lt;0,"No","Yes"))</f>
        <v>N/A</v>
      </c>
      <c r="I16" s="6">
        <v>-33.6</v>
      </c>
      <c r="J16" s="6">
        <v>-100</v>
      </c>
      <c r="K16" s="91" t="str">
        <f t="shared" ref="K16:K41" si="7">IF(J16="Div by 0", "N/A", IF(J16="N/A","N/A", IF(J16&gt;30, "No", IF(J16&lt;-30, "No", "Yes"))))</f>
        <v>No</v>
      </c>
    </row>
    <row r="17" spans="1:11" x14ac:dyDescent="0.25">
      <c r="A17" s="111" t="s">
        <v>377</v>
      </c>
      <c r="B17" s="3" t="s">
        <v>213</v>
      </c>
      <c r="C17" s="4">
        <v>0</v>
      </c>
      <c r="D17" s="5" t="str">
        <f t="shared" si="4"/>
        <v>N/A</v>
      </c>
      <c r="E17" s="4">
        <v>0</v>
      </c>
      <c r="F17" s="5" t="str">
        <f t="shared" si="5"/>
        <v>N/A</v>
      </c>
      <c r="G17" s="4">
        <v>0</v>
      </c>
      <c r="H17" s="5" t="str">
        <f t="shared" si="6"/>
        <v>N/A</v>
      </c>
      <c r="I17" s="6" t="s">
        <v>1747</v>
      </c>
      <c r="J17" s="6" t="s">
        <v>1747</v>
      </c>
      <c r="K17" s="91" t="str">
        <f t="shared" si="7"/>
        <v>N/A</v>
      </c>
    </row>
    <row r="18" spans="1:11" x14ac:dyDescent="0.25">
      <c r="A18" s="111" t="s">
        <v>378</v>
      </c>
      <c r="B18" s="3" t="s">
        <v>213</v>
      </c>
      <c r="C18" s="4">
        <v>0</v>
      </c>
      <c r="D18" s="5" t="str">
        <f t="shared" si="4"/>
        <v>N/A</v>
      </c>
      <c r="E18" s="4">
        <v>0.39840637449999999</v>
      </c>
      <c r="F18" s="5" t="str">
        <f t="shared" si="5"/>
        <v>N/A</v>
      </c>
      <c r="G18" s="4">
        <v>0</v>
      </c>
      <c r="H18" s="5" t="str">
        <f t="shared" si="6"/>
        <v>N/A</v>
      </c>
      <c r="I18" s="6" t="s">
        <v>1747</v>
      </c>
      <c r="J18" s="6">
        <v>-100</v>
      </c>
      <c r="K18" s="91" t="str">
        <f t="shared" si="7"/>
        <v>No</v>
      </c>
    </row>
    <row r="19" spans="1:11" x14ac:dyDescent="0.25">
      <c r="A19" s="111" t="s">
        <v>379</v>
      </c>
      <c r="B19" s="3" t="s">
        <v>213</v>
      </c>
      <c r="C19" s="4">
        <v>0</v>
      </c>
      <c r="D19" s="5" t="str">
        <f t="shared" si="4"/>
        <v>N/A</v>
      </c>
      <c r="E19" s="4">
        <v>13.147410359</v>
      </c>
      <c r="F19" s="5" t="str">
        <f t="shared" si="5"/>
        <v>N/A</v>
      </c>
      <c r="G19" s="4">
        <v>0</v>
      </c>
      <c r="H19" s="5" t="str">
        <f t="shared" si="6"/>
        <v>N/A</v>
      </c>
      <c r="I19" s="6" t="s">
        <v>1747</v>
      </c>
      <c r="J19" s="6">
        <v>-100</v>
      </c>
      <c r="K19" s="91" t="str">
        <f t="shared" si="7"/>
        <v>No</v>
      </c>
    </row>
    <row r="20" spans="1:11" x14ac:dyDescent="0.25">
      <c r="A20" s="111" t="s">
        <v>380</v>
      </c>
      <c r="B20" s="3" t="s">
        <v>213</v>
      </c>
      <c r="C20" s="4">
        <v>0</v>
      </c>
      <c r="D20" s="5" t="str">
        <f t="shared" si="4"/>
        <v>N/A</v>
      </c>
      <c r="E20" s="4">
        <v>1.593625498</v>
      </c>
      <c r="F20" s="5" t="str">
        <f t="shared" si="5"/>
        <v>N/A</v>
      </c>
      <c r="G20" s="4">
        <v>0</v>
      </c>
      <c r="H20" s="5" t="str">
        <f t="shared" si="6"/>
        <v>N/A</v>
      </c>
      <c r="I20" s="6" t="s">
        <v>1747</v>
      </c>
      <c r="J20" s="6">
        <v>-100</v>
      </c>
      <c r="K20" s="91" t="str">
        <f t="shared" si="7"/>
        <v>No</v>
      </c>
    </row>
    <row r="21" spans="1:11" x14ac:dyDescent="0.25">
      <c r="A21" s="111" t="s">
        <v>381</v>
      </c>
      <c r="B21" s="3" t="s">
        <v>213</v>
      </c>
      <c r="C21" s="4">
        <v>0</v>
      </c>
      <c r="D21" s="5" t="str">
        <f t="shared" si="4"/>
        <v>N/A</v>
      </c>
      <c r="E21" s="4">
        <v>0</v>
      </c>
      <c r="F21" s="5" t="str">
        <f t="shared" si="5"/>
        <v>N/A</v>
      </c>
      <c r="G21" s="4">
        <v>0</v>
      </c>
      <c r="H21" s="5" t="str">
        <f t="shared" si="6"/>
        <v>N/A</v>
      </c>
      <c r="I21" s="6" t="s">
        <v>1747</v>
      </c>
      <c r="J21" s="6" t="s">
        <v>1747</v>
      </c>
      <c r="K21" s="91" t="str">
        <f t="shared" si="7"/>
        <v>N/A</v>
      </c>
    </row>
    <row r="22" spans="1:11" x14ac:dyDescent="0.25">
      <c r="A22" s="111" t="s">
        <v>382</v>
      </c>
      <c r="B22" s="3" t="s">
        <v>213</v>
      </c>
      <c r="C22" s="4">
        <v>14.285714285999999</v>
      </c>
      <c r="D22" s="5" t="str">
        <f t="shared" si="4"/>
        <v>N/A</v>
      </c>
      <c r="E22" s="4">
        <v>21.115537848999999</v>
      </c>
      <c r="F22" s="5" t="str">
        <f t="shared" si="5"/>
        <v>N/A</v>
      </c>
      <c r="G22" s="4">
        <v>0</v>
      </c>
      <c r="H22" s="5" t="str">
        <f t="shared" si="6"/>
        <v>N/A</v>
      </c>
      <c r="I22" s="6">
        <v>47.81</v>
      </c>
      <c r="J22" s="6">
        <v>-100</v>
      </c>
      <c r="K22" s="91" t="str">
        <f t="shared" si="7"/>
        <v>No</v>
      </c>
    </row>
    <row r="23" spans="1:11" x14ac:dyDescent="0.25">
      <c r="A23" s="111" t="s">
        <v>383</v>
      </c>
      <c r="B23" s="3" t="s">
        <v>213</v>
      </c>
      <c r="C23" s="4">
        <v>0</v>
      </c>
      <c r="D23" s="5" t="str">
        <f t="shared" si="4"/>
        <v>N/A</v>
      </c>
      <c r="E23" s="4">
        <v>0</v>
      </c>
      <c r="F23" s="5" t="str">
        <f t="shared" si="5"/>
        <v>N/A</v>
      </c>
      <c r="G23" s="4">
        <v>100</v>
      </c>
      <c r="H23" s="5" t="str">
        <f t="shared" si="6"/>
        <v>N/A</v>
      </c>
      <c r="I23" s="6" t="s">
        <v>1747</v>
      </c>
      <c r="J23" s="6" t="s">
        <v>1747</v>
      </c>
      <c r="K23" s="91" t="str">
        <f t="shared" si="7"/>
        <v>N/A</v>
      </c>
    </row>
    <row r="24" spans="1:11" x14ac:dyDescent="0.25">
      <c r="A24" s="111" t="s">
        <v>384</v>
      </c>
      <c r="B24" s="3" t="s">
        <v>213</v>
      </c>
      <c r="C24" s="4">
        <v>0</v>
      </c>
      <c r="D24" s="5" t="str">
        <f t="shared" si="4"/>
        <v>N/A</v>
      </c>
      <c r="E24" s="4">
        <v>0</v>
      </c>
      <c r="F24" s="5" t="str">
        <f t="shared" si="5"/>
        <v>N/A</v>
      </c>
      <c r="G24" s="4">
        <v>0</v>
      </c>
      <c r="H24" s="5" t="str">
        <f t="shared" si="6"/>
        <v>N/A</v>
      </c>
      <c r="I24" s="6" t="s">
        <v>1747</v>
      </c>
      <c r="J24" s="6" t="s">
        <v>1747</v>
      </c>
      <c r="K24" s="91" t="str">
        <f t="shared" si="7"/>
        <v>N/A</v>
      </c>
    </row>
    <row r="25" spans="1:11" x14ac:dyDescent="0.25">
      <c r="A25" s="111" t="s">
        <v>385</v>
      </c>
      <c r="B25" s="3" t="s">
        <v>213</v>
      </c>
      <c r="C25" s="4">
        <v>7.1428571428999996</v>
      </c>
      <c r="D25" s="5" t="str">
        <f t="shared" si="4"/>
        <v>N/A</v>
      </c>
      <c r="E25" s="4">
        <v>1.9920318724999999</v>
      </c>
      <c r="F25" s="5" t="str">
        <f t="shared" si="5"/>
        <v>N/A</v>
      </c>
      <c r="G25" s="4">
        <v>0</v>
      </c>
      <c r="H25" s="5" t="str">
        <f t="shared" si="6"/>
        <v>N/A</v>
      </c>
      <c r="I25" s="6">
        <v>-72.099999999999994</v>
      </c>
      <c r="J25" s="6">
        <v>-100</v>
      </c>
      <c r="K25" s="91" t="str">
        <f t="shared" si="7"/>
        <v>No</v>
      </c>
    </row>
    <row r="26" spans="1:11" x14ac:dyDescent="0.25">
      <c r="A26" s="111" t="s">
        <v>386</v>
      </c>
      <c r="B26" s="3" t="s">
        <v>213</v>
      </c>
      <c r="C26" s="4">
        <v>0</v>
      </c>
      <c r="D26" s="5" t="str">
        <f t="shared" si="4"/>
        <v>N/A</v>
      </c>
      <c r="E26" s="4">
        <v>2.3904382470000001</v>
      </c>
      <c r="F26" s="5" t="str">
        <f t="shared" si="5"/>
        <v>N/A</v>
      </c>
      <c r="G26" s="4">
        <v>0</v>
      </c>
      <c r="H26" s="5" t="str">
        <f t="shared" si="6"/>
        <v>N/A</v>
      </c>
      <c r="I26" s="6" t="s">
        <v>1747</v>
      </c>
      <c r="J26" s="6">
        <v>-100</v>
      </c>
      <c r="K26" s="91" t="str">
        <f t="shared" si="7"/>
        <v>No</v>
      </c>
    </row>
    <row r="27" spans="1:11" x14ac:dyDescent="0.25">
      <c r="A27" s="111" t="s">
        <v>387</v>
      </c>
      <c r="B27" s="3" t="s">
        <v>213</v>
      </c>
      <c r="C27" s="4">
        <v>0</v>
      </c>
      <c r="D27" s="5" t="str">
        <f t="shared" si="4"/>
        <v>N/A</v>
      </c>
      <c r="E27" s="4">
        <v>0.79681274899999999</v>
      </c>
      <c r="F27" s="5" t="str">
        <f t="shared" si="5"/>
        <v>N/A</v>
      </c>
      <c r="G27" s="4">
        <v>0</v>
      </c>
      <c r="H27" s="5" t="str">
        <f t="shared" si="6"/>
        <v>N/A</v>
      </c>
      <c r="I27" s="6" t="s">
        <v>1747</v>
      </c>
      <c r="J27" s="6">
        <v>-100</v>
      </c>
      <c r="K27" s="91" t="str">
        <f t="shared" si="7"/>
        <v>No</v>
      </c>
    </row>
    <row r="28" spans="1:11" x14ac:dyDescent="0.25">
      <c r="A28" s="111" t="s">
        <v>388</v>
      </c>
      <c r="B28" s="3" t="s">
        <v>213</v>
      </c>
      <c r="C28" s="4">
        <v>0</v>
      </c>
      <c r="D28" s="5" t="str">
        <f t="shared" si="4"/>
        <v>N/A</v>
      </c>
      <c r="E28" s="4">
        <v>0</v>
      </c>
      <c r="F28" s="5" t="str">
        <f t="shared" si="5"/>
        <v>N/A</v>
      </c>
      <c r="G28" s="4">
        <v>0</v>
      </c>
      <c r="H28" s="5" t="str">
        <f t="shared" si="6"/>
        <v>N/A</v>
      </c>
      <c r="I28" s="6" t="s">
        <v>1747</v>
      </c>
      <c r="J28" s="6" t="s">
        <v>1747</v>
      </c>
      <c r="K28" s="91" t="str">
        <f t="shared" si="7"/>
        <v>N/A</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0</v>
      </c>
      <c r="D30" s="5" t="str">
        <f t="shared" si="4"/>
        <v>N/A</v>
      </c>
      <c r="E30" s="4">
        <v>0</v>
      </c>
      <c r="F30" s="5" t="str">
        <f t="shared" si="5"/>
        <v>N/A</v>
      </c>
      <c r="G30" s="4">
        <v>0</v>
      </c>
      <c r="H30" s="5" t="str">
        <f t="shared" si="6"/>
        <v>N/A</v>
      </c>
      <c r="I30" s="6" t="s">
        <v>1747</v>
      </c>
      <c r="J30" s="6" t="s">
        <v>1747</v>
      </c>
      <c r="K30" s="91" t="str">
        <f t="shared" si="7"/>
        <v>N/A</v>
      </c>
    </row>
    <row r="31" spans="1:11" x14ac:dyDescent="0.25">
      <c r="A31" s="111" t="s">
        <v>391</v>
      </c>
      <c r="B31" s="3" t="s">
        <v>213</v>
      </c>
      <c r="C31" s="4">
        <v>0</v>
      </c>
      <c r="D31" s="5" t="str">
        <f t="shared" si="4"/>
        <v>N/A</v>
      </c>
      <c r="E31" s="4">
        <v>0</v>
      </c>
      <c r="F31" s="5" t="str">
        <f t="shared" si="5"/>
        <v>N/A</v>
      </c>
      <c r="G31" s="4">
        <v>0</v>
      </c>
      <c r="H31" s="5" t="str">
        <f t="shared" si="6"/>
        <v>N/A</v>
      </c>
      <c r="I31" s="6" t="s">
        <v>1747</v>
      </c>
      <c r="J31" s="6" t="s">
        <v>1747</v>
      </c>
      <c r="K31" s="91" t="str">
        <f t="shared" si="7"/>
        <v>N/A</v>
      </c>
    </row>
    <row r="32" spans="1:11" x14ac:dyDescent="0.25">
      <c r="A32" s="111" t="s">
        <v>392</v>
      </c>
      <c r="B32" s="3" t="s">
        <v>213</v>
      </c>
      <c r="C32" s="4">
        <v>0</v>
      </c>
      <c r="D32" s="5" t="str">
        <f t="shared" si="4"/>
        <v>N/A</v>
      </c>
      <c r="E32" s="4">
        <v>5.1792828684999996</v>
      </c>
      <c r="F32" s="5" t="str">
        <f t="shared" si="5"/>
        <v>N/A</v>
      </c>
      <c r="G32" s="4">
        <v>0</v>
      </c>
      <c r="H32" s="5" t="str">
        <f t="shared" si="6"/>
        <v>N/A</v>
      </c>
      <c r="I32" s="6" t="s">
        <v>1747</v>
      </c>
      <c r="J32" s="6">
        <v>-100</v>
      </c>
      <c r="K32" s="91" t="str">
        <f t="shared" si="7"/>
        <v>No</v>
      </c>
    </row>
    <row r="33" spans="1:11" x14ac:dyDescent="0.25">
      <c r="A33" s="111" t="s">
        <v>393</v>
      </c>
      <c r="B33" s="3" t="s">
        <v>213</v>
      </c>
      <c r="C33" s="4">
        <v>0</v>
      </c>
      <c r="D33" s="5" t="str">
        <f t="shared" si="4"/>
        <v>N/A</v>
      </c>
      <c r="E33" s="4">
        <v>0</v>
      </c>
      <c r="F33" s="5" t="str">
        <f t="shared" si="5"/>
        <v>N/A</v>
      </c>
      <c r="G33" s="4">
        <v>0</v>
      </c>
      <c r="H33" s="5" t="str">
        <f t="shared" si="6"/>
        <v>N/A</v>
      </c>
      <c r="I33" s="6" t="s">
        <v>1747</v>
      </c>
      <c r="J33" s="6" t="s">
        <v>1747</v>
      </c>
      <c r="K33" s="91" t="str">
        <f t="shared" si="7"/>
        <v>N/A</v>
      </c>
    </row>
    <row r="34" spans="1:11" x14ac:dyDescent="0.25">
      <c r="A34" s="111" t="s">
        <v>394</v>
      </c>
      <c r="B34" s="3" t="s">
        <v>213</v>
      </c>
      <c r="C34" s="4">
        <v>0</v>
      </c>
      <c r="D34" s="5" t="str">
        <f t="shared" si="4"/>
        <v>N/A</v>
      </c>
      <c r="E34" s="4">
        <v>0</v>
      </c>
      <c r="F34" s="5" t="str">
        <f t="shared" si="5"/>
        <v>N/A</v>
      </c>
      <c r="G34" s="4">
        <v>0</v>
      </c>
      <c r="H34" s="5" t="str">
        <f t="shared" si="6"/>
        <v>N/A</v>
      </c>
      <c r="I34" s="6" t="s">
        <v>1747</v>
      </c>
      <c r="J34" s="6" t="s">
        <v>1747</v>
      </c>
      <c r="K34" s="91" t="str">
        <f t="shared" si="7"/>
        <v>N/A</v>
      </c>
    </row>
    <row r="35" spans="1:11" x14ac:dyDescent="0.25">
      <c r="A35" s="111" t="s">
        <v>395</v>
      </c>
      <c r="B35" s="3" t="s">
        <v>213</v>
      </c>
      <c r="C35" s="4">
        <v>0</v>
      </c>
      <c r="D35" s="5" t="str">
        <f t="shared" si="4"/>
        <v>N/A</v>
      </c>
      <c r="E35" s="4">
        <v>4.3824701194999998</v>
      </c>
      <c r="F35" s="5" t="str">
        <f t="shared" si="5"/>
        <v>N/A</v>
      </c>
      <c r="G35" s="4">
        <v>0</v>
      </c>
      <c r="H35" s="5" t="str">
        <f t="shared" si="6"/>
        <v>N/A</v>
      </c>
      <c r="I35" s="6" t="s">
        <v>1747</v>
      </c>
      <c r="J35" s="6">
        <v>-100</v>
      </c>
      <c r="K35" s="91" t="str">
        <f t="shared" si="7"/>
        <v>No</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0</v>
      </c>
      <c r="H38" s="5" t="str">
        <f t="shared" si="6"/>
        <v>N/A</v>
      </c>
      <c r="I38" s="6" t="s">
        <v>1747</v>
      </c>
      <c r="J38" s="6" t="s">
        <v>1747</v>
      </c>
      <c r="K38" s="91" t="str">
        <f t="shared" si="7"/>
        <v>N/A</v>
      </c>
    </row>
    <row r="39" spans="1:11" x14ac:dyDescent="0.25">
      <c r="A39" s="111" t="s">
        <v>399</v>
      </c>
      <c r="B39" s="3" t="s">
        <v>213</v>
      </c>
      <c r="C39" s="4">
        <v>7.1428571428999996</v>
      </c>
      <c r="D39" s="5" t="str">
        <f t="shared" si="4"/>
        <v>N/A</v>
      </c>
      <c r="E39" s="4">
        <v>1.593625498</v>
      </c>
      <c r="F39" s="5" t="str">
        <f t="shared" si="5"/>
        <v>N/A</v>
      </c>
      <c r="G39" s="4">
        <v>0</v>
      </c>
      <c r="H39" s="5" t="str">
        <f t="shared" si="6"/>
        <v>N/A</v>
      </c>
      <c r="I39" s="6">
        <v>-77.7</v>
      </c>
      <c r="J39" s="6">
        <v>-100</v>
      </c>
      <c r="K39" s="91" t="str">
        <f t="shared" si="7"/>
        <v>No</v>
      </c>
    </row>
    <row r="40" spans="1:11" x14ac:dyDescent="0.25">
      <c r="A40" s="111" t="s">
        <v>400</v>
      </c>
      <c r="B40" s="3" t="s">
        <v>213</v>
      </c>
      <c r="C40" s="4">
        <v>0</v>
      </c>
      <c r="D40" s="5" t="str">
        <f t="shared" si="4"/>
        <v>N/A</v>
      </c>
      <c r="E40" s="4">
        <v>0</v>
      </c>
      <c r="F40" s="5" t="str">
        <f t="shared" si="5"/>
        <v>N/A</v>
      </c>
      <c r="G40" s="4">
        <v>0</v>
      </c>
      <c r="H40" s="5" t="str">
        <f t="shared" si="6"/>
        <v>N/A</v>
      </c>
      <c r="I40" s="6" t="s">
        <v>1747</v>
      </c>
      <c r="J40" s="6" t="s">
        <v>1747</v>
      </c>
      <c r="K40" s="91" t="str">
        <f t="shared" si="7"/>
        <v>N/A</v>
      </c>
    </row>
    <row r="41" spans="1:11" x14ac:dyDescent="0.25">
      <c r="A41" s="111" t="s">
        <v>401</v>
      </c>
      <c r="B41" s="3" t="s">
        <v>213</v>
      </c>
      <c r="C41" s="4">
        <v>0</v>
      </c>
      <c r="D41" s="5" t="str">
        <f t="shared" si="4"/>
        <v>N/A</v>
      </c>
      <c r="E41" s="4">
        <v>0</v>
      </c>
      <c r="F41" s="5" t="str">
        <f t="shared" si="5"/>
        <v>N/A</v>
      </c>
      <c r="G41" s="4">
        <v>0</v>
      </c>
      <c r="H41" s="5" t="str">
        <f t="shared" si="6"/>
        <v>N/A</v>
      </c>
      <c r="I41" s="6" t="s">
        <v>1747</v>
      </c>
      <c r="J41" s="6" t="s">
        <v>1747</v>
      </c>
      <c r="K41" s="91" t="str">
        <f t="shared" si="7"/>
        <v>N/A</v>
      </c>
    </row>
    <row r="42" spans="1:11" x14ac:dyDescent="0.25">
      <c r="A42" s="111" t="s">
        <v>32</v>
      </c>
      <c r="B42" s="3" t="s">
        <v>213</v>
      </c>
      <c r="C42" s="4">
        <v>100</v>
      </c>
      <c r="D42" s="5" t="str">
        <f t="shared" ref="D42:D51" si="8">IF($B42="N/A","N/A",IF(C42&lt;0,"No","Yes"))</f>
        <v>N/A</v>
      </c>
      <c r="E42" s="4">
        <v>99.203187251000003</v>
      </c>
      <c r="F42" s="5" t="str">
        <f t="shared" ref="F42:F51" si="9">IF($B42="N/A","N/A",IF(E42&lt;0,"No","Yes"))</f>
        <v>N/A</v>
      </c>
      <c r="G42" s="4">
        <v>0</v>
      </c>
      <c r="H42" s="5" t="str">
        <f t="shared" ref="H42:H51" si="10">IF($B42="N/A","N/A",IF(G42&lt;0,"No","Yes"))</f>
        <v>N/A</v>
      </c>
      <c r="I42" s="6">
        <v>-0.79700000000000004</v>
      </c>
      <c r="J42" s="6">
        <v>-100</v>
      </c>
      <c r="K42" s="91" t="str">
        <f t="shared" ref="K42:K51" si="11">IF(J42="Div by 0", "N/A", IF(J42="N/A","N/A", IF(J42&gt;30, "No", IF(J42&lt;-30, "No", "Yes"))))</f>
        <v>No</v>
      </c>
    </row>
    <row r="43" spans="1:11" x14ac:dyDescent="0.25">
      <c r="A43" s="111" t="s">
        <v>39</v>
      </c>
      <c r="B43" s="3" t="s">
        <v>213</v>
      </c>
      <c r="C43" s="4">
        <v>100</v>
      </c>
      <c r="D43" s="5" t="str">
        <f t="shared" si="8"/>
        <v>N/A</v>
      </c>
      <c r="E43" s="4">
        <v>98.717948718000002</v>
      </c>
      <c r="F43" s="5" t="str">
        <f t="shared" si="9"/>
        <v>N/A</v>
      </c>
      <c r="G43" s="4" t="s">
        <v>1747</v>
      </c>
      <c r="H43" s="5" t="str">
        <f t="shared" si="10"/>
        <v>N/A</v>
      </c>
      <c r="I43" s="6">
        <v>-1.28</v>
      </c>
      <c r="J43" s="6" t="s">
        <v>1747</v>
      </c>
      <c r="K43" s="91" t="str">
        <f t="shared" si="11"/>
        <v>N/A</v>
      </c>
    </row>
    <row r="44" spans="1:11" x14ac:dyDescent="0.25">
      <c r="A44" s="111" t="s">
        <v>40</v>
      </c>
      <c r="B44" s="3" t="s">
        <v>213</v>
      </c>
      <c r="C44" s="4">
        <v>92.857142856999999</v>
      </c>
      <c r="D44" s="5" t="str">
        <f t="shared" si="8"/>
        <v>N/A</v>
      </c>
      <c r="E44" s="4">
        <v>36.144578312999997</v>
      </c>
      <c r="F44" s="5" t="str">
        <f t="shared" si="9"/>
        <v>N/A</v>
      </c>
      <c r="G44" s="4" t="s">
        <v>1747</v>
      </c>
      <c r="H44" s="5" t="str">
        <f t="shared" si="10"/>
        <v>N/A</v>
      </c>
      <c r="I44" s="6">
        <v>-61.1</v>
      </c>
      <c r="J44" s="6" t="s">
        <v>1747</v>
      </c>
      <c r="K44" s="91" t="str">
        <f t="shared" si="11"/>
        <v>N/A</v>
      </c>
    </row>
    <row r="45" spans="1:11" x14ac:dyDescent="0.25">
      <c r="A45" s="111" t="s">
        <v>163</v>
      </c>
      <c r="B45" s="3" t="s">
        <v>213</v>
      </c>
      <c r="C45" s="4">
        <v>92.857142856999999</v>
      </c>
      <c r="D45" s="5" t="str">
        <f t="shared" si="8"/>
        <v>N/A</v>
      </c>
      <c r="E45" s="4">
        <v>83.266932271000002</v>
      </c>
      <c r="F45" s="5" t="str">
        <f t="shared" si="9"/>
        <v>N/A</v>
      </c>
      <c r="G45" s="4">
        <v>0</v>
      </c>
      <c r="H45" s="5" t="str">
        <f t="shared" si="10"/>
        <v>N/A</v>
      </c>
      <c r="I45" s="6">
        <v>-10.3</v>
      </c>
      <c r="J45" s="6">
        <v>-100</v>
      </c>
      <c r="K45" s="91" t="str">
        <f t="shared" si="11"/>
        <v>No</v>
      </c>
    </row>
    <row r="46" spans="1:11" x14ac:dyDescent="0.25">
      <c r="A46" s="111" t="s">
        <v>41</v>
      </c>
      <c r="B46" s="3" t="s">
        <v>213</v>
      </c>
      <c r="C46" s="4" t="s">
        <v>1747</v>
      </c>
      <c r="D46" s="5" t="str">
        <f t="shared" si="8"/>
        <v>N/A</v>
      </c>
      <c r="E46" s="4">
        <v>100</v>
      </c>
      <c r="F46" s="5" t="str">
        <f t="shared" si="9"/>
        <v>N/A</v>
      </c>
      <c r="G46" s="4" t="s">
        <v>1747</v>
      </c>
      <c r="H46" s="5" t="str">
        <f t="shared" si="10"/>
        <v>N/A</v>
      </c>
      <c r="I46" s="6" t="s">
        <v>1747</v>
      </c>
      <c r="J46" s="6" t="s">
        <v>1747</v>
      </c>
      <c r="K46" s="91" t="str">
        <f t="shared" si="11"/>
        <v>N/A</v>
      </c>
    </row>
    <row r="47" spans="1:11" x14ac:dyDescent="0.25">
      <c r="A47" s="111" t="s">
        <v>42</v>
      </c>
      <c r="B47" s="3" t="s">
        <v>213</v>
      </c>
      <c r="C47" s="4" t="s">
        <v>1747</v>
      </c>
      <c r="D47" s="5" t="str">
        <f t="shared" si="8"/>
        <v>N/A</v>
      </c>
      <c r="E47" s="4" t="s">
        <v>1747</v>
      </c>
      <c r="F47" s="5" t="str">
        <f t="shared" si="9"/>
        <v>N/A</v>
      </c>
      <c r="G47" s="4" t="s">
        <v>1747</v>
      </c>
      <c r="H47" s="5" t="str">
        <f t="shared" si="10"/>
        <v>N/A</v>
      </c>
      <c r="I47" s="6" t="s">
        <v>1747</v>
      </c>
      <c r="J47" s="6" t="s">
        <v>1747</v>
      </c>
      <c r="K47" s="91" t="str">
        <f t="shared" si="11"/>
        <v>N/A</v>
      </c>
    </row>
    <row r="48" spans="1:11" x14ac:dyDescent="0.25">
      <c r="A48" s="111" t="s">
        <v>43</v>
      </c>
      <c r="B48" s="3" t="s">
        <v>213</v>
      </c>
      <c r="C48" s="4">
        <v>92.857142856999999</v>
      </c>
      <c r="D48" s="5" t="str">
        <f t="shared" si="8"/>
        <v>N/A</v>
      </c>
      <c r="E48" s="4">
        <v>95.871559633000004</v>
      </c>
      <c r="F48" s="5" t="str">
        <f t="shared" si="9"/>
        <v>N/A</v>
      </c>
      <c r="G48" s="4">
        <v>0</v>
      </c>
      <c r="H48" s="5" t="str">
        <f t="shared" si="10"/>
        <v>N/A</v>
      </c>
      <c r="I48" s="6">
        <v>3.246</v>
      </c>
      <c r="J48" s="6">
        <v>-100</v>
      </c>
      <c r="K48" s="91" t="str">
        <f t="shared" si="11"/>
        <v>No</v>
      </c>
    </row>
    <row r="49" spans="1:12" x14ac:dyDescent="0.25">
      <c r="A49" s="111" t="s">
        <v>44</v>
      </c>
      <c r="B49" s="3" t="s">
        <v>213</v>
      </c>
      <c r="C49" s="4">
        <v>76.923076922999996</v>
      </c>
      <c r="D49" s="5" t="str">
        <f t="shared" si="8"/>
        <v>N/A</v>
      </c>
      <c r="E49" s="4">
        <v>89.473684211000005</v>
      </c>
      <c r="F49" s="5" t="str">
        <f t="shared" si="9"/>
        <v>N/A</v>
      </c>
      <c r="G49" s="4" t="s">
        <v>1747</v>
      </c>
      <c r="H49" s="5" t="str">
        <f t="shared" si="10"/>
        <v>N/A</v>
      </c>
      <c r="I49" s="6">
        <v>16.32</v>
      </c>
      <c r="J49" s="6" t="s">
        <v>1747</v>
      </c>
      <c r="K49" s="91" t="str">
        <f t="shared" si="11"/>
        <v>N/A</v>
      </c>
    </row>
    <row r="50" spans="1:12" x14ac:dyDescent="0.25">
      <c r="A50" s="111" t="s">
        <v>45</v>
      </c>
      <c r="B50" s="3" t="s">
        <v>213</v>
      </c>
      <c r="C50" s="4">
        <v>23.076923077</v>
      </c>
      <c r="D50" s="5" t="str">
        <f t="shared" si="8"/>
        <v>N/A</v>
      </c>
      <c r="E50" s="4">
        <v>10.526315789</v>
      </c>
      <c r="F50" s="5" t="str">
        <f t="shared" si="9"/>
        <v>N/A</v>
      </c>
      <c r="G50" s="4" t="s">
        <v>1747</v>
      </c>
      <c r="H50" s="5" t="str">
        <f t="shared" si="10"/>
        <v>N/A</v>
      </c>
      <c r="I50" s="6">
        <v>-54.4</v>
      </c>
      <c r="J50" s="6" t="s">
        <v>1747</v>
      </c>
      <c r="K50" s="91" t="str">
        <f t="shared" si="11"/>
        <v>N/A</v>
      </c>
    </row>
    <row r="51" spans="1:12" x14ac:dyDescent="0.25">
      <c r="A51" s="111" t="s">
        <v>50</v>
      </c>
      <c r="B51" s="3" t="s">
        <v>213</v>
      </c>
      <c r="C51" s="4">
        <v>0</v>
      </c>
      <c r="D51" s="5" t="str">
        <f t="shared" si="8"/>
        <v>N/A</v>
      </c>
      <c r="E51" s="4">
        <v>0</v>
      </c>
      <c r="F51" s="5" t="str">
        <f t="shared" si="9"/>
        <v>N/A</v>
      </c>
      <c r="G51" s="4" t="s">
        <v>1747</v>
      </c>
      <c r="H51" s="5" t="str">
        <f t="shared" si="10"/>
        <v>N/A</v>
      </c>
      <c r="I51" s="6" t="s">
        <v>1747</v>
      </c>
      <c r="J51" s="6" t="s">
        <v>1747</v>
      </c>
      <c r="K51" s="91" t="str">
        <f t="shared" si="11"/>
        <v>N/A</v>
      </c>
      <c r="L51" s="29"/>
    </row>
    <row r="52" spans="1:12" s="29" customFormat="1" x14ac:dyDescent="0.25">
      <c r="A52" s="110" t="s">
        <v>895</v>
      </c>
      <c r="B52" s="3" t="s">
        <v>213</v>
      </c>
      <c r="C52" s="4">
        <v>0</v>
      </c>
      <c r="D52" s="5" t="str">
        <f t="shared" ref="D52:D57" si="12">IF($B52="N/A","N/A",IF(C52&lt;0,"No","Yes"))</f>
        <v>N/A</v>
      </c>
      <c r="E52" s="4">
        <v>0.39840637449999999</v>
      </c>
      <c r="F52" s="5" t="str">
        <f t="shared" ref="F52:F57" si="13">IF($B52="N/A","N/A",IF(E52&lt;0,"No","Yes"))</f>
        <v>N/A</v>
      </c>
      <c r="G52" s="4">
        <v>0</v>
      </c>
      <c r="H52" s="5" t="str">
        <f t="shared" ref="H52:H57" si="14">IF($B52="N/A","N/A",IF(G52&lt;0,"No","Yes"))</f>
        <v>N/A</v>
      </c>
      <c r="I52" s="6" t="s">
        <v>1747</v>
      </c>
      <c r="J52" s="6">
        <v>-100</v>
      </c>
      <c r="K52" s="91" t="str">
        <f t="shared" ref="K52:K57" si="15">IF(J52="Div by 0", "N/A", IF(J52="N/A","N/A", IF(J52&gt;30, "No", IF(J52&lt;-30, "No", "Yes"))))</f>
        <v>No</v>
      </c>
    </row>
    <row r="53" spans="1:12" s="29" customFormat="1" x14ac:dyDescent="0.25">
      <c r="A53" s="110" t="s">
        <v>896</v>
      </c>
      <c r="B53" s="3" t="s">
        <v>213</v>
      </c>
      <c r="C53" s="4">
        <v>0</v>
      </c>
      <c r="D53" s="5" t="str">
        <f t="shared" si="12"/>
        <v>N/A</v>
      </c>
      <c r="E53" s="4">
        <v>0</v>
      </c>
      <c r="F53" s="5" t="str">
        <f t="shared" si="13"/>
        <v>N/A</v>
      </c>
      <c r="G53" s="4">
        <v>0</v>
      </c>
      <c r="H53" s="5" t="str">
        <f t="shared" si="14"/>
        <v>N/A</v>
      </c>
      <c r="I53" s="6" t="s">
        <v>1747</v>
      </c>
      <c r="J53" s="6" t="s">
        <v>1747</v>
      </c>
      <c r="K53" s="91" t="str">
        <f t="shared" si="15"/>
        <v>N/A</v>
      </c>
    </row>
    <row r="54" spans="1:12" s="29" customFormat="1" x14ac:dyDescent="0.25">
      <c r="A54" s="110" t="s">
        <v>897</v>
      </c>
      <c r="B54" s="3" t="s">
        <v>213</v>
      </c>
      <c r="C54" s="4">
        <v>0</v>
      </c>
      <c r="D54" s="5" t="str">
        <f t="shared" si="12"/>
        <v>N/A</v>
      </c>
      <c r="E54" s="4">
        <v>1.593625498</v>
      </c>
      <c r="F54" s="5" t="str">
        <f t="shared" si="13"/>
        <v>N/A</v>
      </c>
      <c r="G54" s="4">
        <v>0</v>
      </c>
      <c r="H54" s="5" t="str">
        <f t="shared" si="14"/>
        <v>N/A</v>
      </c>
      <c r="I54" s="6" t="s">
        <v>1747</v>
      </c>
      <c r="J54" s="6">
        <v>-100</v>
      </c>
      <c r="K54" s="91" t="str">
        <f t="shared" si="15"/>
        <v>No</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0</v>
      </c>
      <c r="D56" s="5" t="str">
        <f t="shared" si="12"/>
        <v>N/A</v>
      </c>
      <c r="E56" s="4">
        <v>0</v>
      </c>
      <c r="F56" s="5" t="str">
        <f t="shared" si="13"/>
        <v>N/A</v>
      </c>
      <c r="G56" s="4">
        <v>0</v>
      </c>
      <c r="H56" s="5" t="str">
        <f t="shared" si="14"/>
        <v>N/A</v>
      </c>
      <c r="I56" s="6" t="s">
        <v>1747</v>
      </c>
      <c r="J56" s="6" t="s">
        <v>1747</v>
      </c>
      <c r="K56" s="91" t="str">
        <f t="shared" si="15"/>
        <v>N/A</v>
      </c>
    </row>
    <row r="57" spans="1:12" s="29" customFormat="1" ht="25" x14ac:dyDescent="0.25">
      <c r="A57" s="117" t="s">
        <v>935</v>
      </c>
      <c r="B57" s="119" t="s">
        <v>213</v>
      </c>
      <c r="C57" s="104">
        <v>0</v>
      </c>
      <c r="D57" s="100" t="str">
        <f t="shared" si="12"/>
        <v>N/A</v>
      </c>
      <c r="E57" s="104">
        <v>0</v>
      </c>
      <c r="F57" s="100" t="str">
        <f t="shared" si="13"/>
        <v>N/A</v>
      </c>
      <c r="G57" s="104">
        <v>0</v>
      </c>
      <c r="H57" s="100" t="str">
        <f t="shared" si="14"/>
        <v>N/A</v>
      </c>
      <c r="I57" s="101" t="s">
        <v>1747</v>
      </c>
      <c r="J57" s="101" t="s">
        <v>1747</v>
      </c>
      <c r="K57" s="102" t="str">
        <f t="shared" si="15"/>
        <v>N/A</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1905268</v>
      </c>
      <c r="D7" s="18" t="str">
        <f>IF($B7="N/A","N/A",IF(C7&gt;15,"No",IF(C7&lt;-15,"No","Yes")))</f>
        <v>N/A</v>
      </c>
      <c r="E7" s="17">
        <v>2023571</v>
      </c>
      <c r="F7" s="18" t="str">
        <f>IF($B7="N/A","N/A",IF(E7&gt;15,"No",IF(E7&lt;-15,"No","Yes")))</f>
        <v>N/A</v>
      </c>
      <c r="G7" s="17">
        <v>2108446</v>
      </c>
      <c r="H7" s="18" t="str">
        <f>IF($B7="N/A","N/A",IF(G7&gt;15,"No",IF(G7&lt;-15,"No","Yes")))</f>
        <v>N/A</v>
      </c>
      <c r="I7" s="19">
        <v>6.2089999999999996</v>
      </c>
      <c r="J7" s="19">
        <v>4.194</v>
      </c>
      <c r="K7" s="92" t="str">
        <f t="shared" ref="K7:K22" si="0">IF(J7="Div by 0", "N/A", IF(J7="N/A","N/A", IF(J7&gt;30, "No", IF(J7&lt;-30, "No", "Yes"))))</f>
        <v>Yes</v>
      </c>
    </row>
    <row r="8" spans="1:11" x14ac:dyDescent="0.25">
      <c r="A8" s="90" t="s">
        <v>362</v>
      </c>
      <c r="B8" s="16" t="s">
        <v>213</v>
      </c>
      <c r="C8" s="20">
        <v>100</v>
      </c>
      <c r="D8" s="18" t="str">
        <f>IF($B8="N/A","N/A",IF(C8&gt;15,"No",IF(C8&lt;-15,"No","Yes")))</f>
        <v>N/A</v>
      </c>
      <c r="E8" s="20">
        <v>100</v>
      </c>
      <c r="F8" s="18" t="str">
        <f>IF($B8="N/A","N/A",IF(E8&gt;15,"No",IF(E8&lt;-15,"No","Yes")))</f>
        <v>N/A</v>
      </c>
      <c r="G8" s="20">
        <v>98.294099066000001</v>
      </c>
      <c r="H8" s="18" t="str">
        <f>IF($B8="N/A","N/A",IF(G8&gt;15,"No",IF(G8&lt;-15,"No","Yes")))</f>
        <v>N/A</v>
      </c>
      <c r="I8" s="19">
        <v>0</v>
      </c>
      <c r="J8" s="19">
        <v>-1.71</v>
      </c>
      <c r="K8" s="92" t="str">
        <f t="shared" si="0"/>
        <v>Yes</v>
      </c>
    </row>
    <row r="9" spans="1:11" x14ac:dyDescent="0.25">
      <c r="A9" s="90" t="s">
        <v>119</v>
      </c>
      <c r="B9" s="21" t="s">
        <v>213</v>
      </c>
      <c r="C9" s="5">
        <v>0</v>
      </c>
      <c r="D9" s="5" t="str">
        <f>IF($B9="N/A","N/A",IF(C9&gt;15,"No",IF(C9&lt;-15,"No","Yes")))</f>
        <v>N/A</v>
      </c>
      <c r="E9" s="5">
        <v>0</v>
      </c>
      <c r="F9" s="5" t="str">
        <f>IF($B9="N/A","N/A",IF(E9&gt;15,"No",IF(E9&lt;-15,"No","Yes")))</f>
        <v>N/A</v>
      </c>
      <c r="G9" s="5">
        <v>1.7059009337</v>
      </c>
      <c r="H9" s="5" t="str">
        <f>IF($B9="N/A","N/A",IF(G9&gt;15,"No",IF(G9&lt;-15,"No","Yes")))</f>
        <v>N/A</v>
      </c>
      <c r="I9" s="6" t="s">
        <v>1747</v>
      </c>
      <c r="J9" s="6" t="s">
        <v>1747</v>
      </c>
      <c r="K9" s="91" t="str">
        <f t="shared" si="0"/>
        <v>N/A</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99.964571913</v>
      </c>
      <c r="D11" s="5" t="str">
        <f>IF(OR($B11="N/A",$C11="N/A"),"N/A",IF(C11&gt;100,"No",IF(C11&lt;95,"No","Yes")))</f>
        <v>Yes</v>
      </c>
      <c r="E11" s="5">
        <v>100</v>
      </c>
      <c r="F11" s="5" t="str">
        <f>IF(OR($B11="N/A",$E11="N/A"),"N/A",IF(E11&gt;100,"No",IF(E11&lt;95,"No","Yes")))</f>
        <v>Yes</v>
      </c>
      <c r="G11" s="5">
        <v>99.994593174000002</v>
      </c>
      <c r="H11" s="5" t="str">
        <f>IF($B11="N/A","N/A",IF(G11&gt;100,"No",IF(G11&lt;95,"No","Yes")))</f>
        <v>Yes</v>
      </c>
      <c r="I11" s="6">
        <v>3.5400000000000001E-2</v>
      </c>
      <c r="J11" s="6">
        <v>-5.0000000000000001E-3</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100</v>
      </c>
      <c r="D13" s="5" t="str">
        <f t="shared" si="1"/>
        <v>Yes</v>
      </c>
      <c r="E13" s="5">
        <v>100</v>
      </c>
      <c r="F13" s="5" t="str">
        <f t="shared" si="2"/>
        <v>Yes</v>
      </c>
      <c r="G13" s="5">
        <v>98.294099066000001</v>
      </c>
      <c r="H13" s="5" t="str">
        <f t="shared" si="3"/>
        <v>Yes</v>
      </c>
      <c r="I13" s="6">
        <v>0</v>
      </c>
      <c r="J13" s="6">
        <v>-1.71</v>
      </c>
      <c r="K13" s="91" t="str">
        <f t="shared" si="0"/>
        <v>Yes</v>
      </c>
    </row>
    <row r="14" spans="1:11" x14ac:dyDescent="0.25">
      <c r="A14" s="90" t="s">
        <v>13</v>
      </c>
      <c r="B14" s="21" t="s">
        <v>213</v>
      </c>
      <c r="C14" s="22">
        <v>1905268</v>
      </c>
      <c r="D14" s="5" t="str">
        <f>IF($B14="N/A","N/A",IF(C14&gt;15,"No",IF(C14&lt;-15,"No","Yes")))</f>
        <v>N/A</v>
      </c>
      <c r="E14" s="22">
        <v>2023571</v>
      </c>
      <c r="F14" s="5" t="str">
        <f>IF($B14="N/A","N/A",IF(E14&gt;15,"No",IF(E14&lt;-15,"No","Yes")))</f>
        <v>N/A</v>
      </c>
      <c r="G14" s="22">
        <v>2072478</v>
      </c>
      <c r="H14" s="5" t="str">
        <f>IF($B14="N/A","N/A",IF(G14&gt;15,"No",IF(G14&lt;-15,"No","Yes")))</f>
        <v>N/A</v>
      </c>
      <c r="I14" s="6">
        <v>6.2089999999999996</v>
      </c>
      <c r="J14" s="6">
        <v>2.4169999999999998</v>
      </c>
      <c r="K14" s="91" t="str">
        <f t="shared" si="0"/>
        <v>Yes</v>
      </c>
    </row>
    <row r="15" spans="1:11" ht="14.25" customHeight="1" x14ac:dyDescent="0.25">
      <c r="A15" s="90" t="s">
        <v>442</v>
      </c>
      <c r="B15" s="21" t="s">
        <v>213</v>
      </c>
      <c r="C15" s="5">
        <v>0</v>
      </c>
      <c r="D15" s="5" t="str">
        <f>IF($B15="N/A","N/A",IF(C15&gt;15,"No",IF(C15&lt;-15,"No","Yes")))</f>
        <v>N/A</v>
      </c>
      <c r="E15" s="5">
        <v>0</v>
      </c>
      <c r="F15" s="5" t="str">
        <f>IF($B15="N/A","N/A",IF(E15&gt;15,"No",IF(E15&lt;-15,"No","Yes")))</f>
        <v>N/A</v>
      </c>
      <c r="G15" s="5">
        <v>0.14658780460000001</v>
      </c>
      <c r="H15" s="5" t="str">
        <f>IF($B15="N/A","N/A",IF(G15&gt;15,"No",IF(G15&lt;-15,"No","Yes")))</f>
        <v>N/A</v>
      </c>
      <c r="I15" s="6" t="s">
        <v>1747</v>
      </c>
      <c r="J15" s="6" t="s">
        <v>1747</v>
      </c>
      <c r="K15" s="91" t="str">
        <f t="shared" si="0"/>
        <v>N/A</v>
      </c>
    </row>
    <row r="16" spans="1:11" ht="12.75" customHeight="1" x14ac:dyDescent="0.25">
      <c r="A16" s="90" t="s">
        <v>859</v>
      </c>
      <c r="B16" s="21" t="s">
        <v>213</v>
      </c>
      <c r="C16" s="23" t="s">
        <v>1747</v>
      </c>
      <c r="D16" s="5" t="str">
        <f>IF($B16="N/A","N/A",IF(C16&gt;15,"No",IF(C16&lt;-15,"No","Yes")))</f>
        <v>N/A</v>
      </c>
      <c r="E16" s="23" t="s">
        <v>1747</v>
      </c>
      <c r="F16" s="5" t="str">
        <f>IF($B16="N/A","N/A",IF(E16&gt;15,"No",IF(E16&lt;-15,"No","Yes")))</f>
        <v>N/A</v>
      </c>
      <c r="G16" s="23">
        <v>192.83212639999999</v>
      </c>
      <c r="H16" s="5" t="str">
        <f>IF($B16="N/A","N/A",IF(G16&gt;15,"No",IF(G16&lt;-15,"No","Yes")))</f>
        <v>N/A</v>
      </c>
      <c r="I16" s="6" t="s">
        <v>1747</v>
      </c>
      <c r="J16" s="6" t="s">
        <v>1747</v>
      </c>
      <c r="K16" s="91" t="str">
        <f t="shared" si="0"/>
        <v>N/A</v>
      </c>
    </row>
    <row r="17" spans="1:11" x14ac:dyDescent="0.25">
      <c r="A17" s="90" t="s">
        <v>131</v>
      </c>
      <c r="B17" s="21" t="s">
        <v>213</v>
      </c>
      <c r="C17" s="22">
        <v>2482</v>
      </c>
      <c r="D17" s="5" t="str">
        <f>IF($B17="N/A","N/A",IF(C17&gt;15,"No",IF(C17&lt;-15,"No","Yes")))</f>
        <v>N/A</v>
      </c>
      <c r="E17" s="22">
        <v>3689</v>
      </c>
      <c r="F17" s="5" t="str">
        <f>IF($B17="N/A","N/A",IF(E17&gt;15,"No",IF(E17&lt;-15,"No","Yes")))</f>
        <v>N/A</v>
      </c>
      <c r="G17" s="22">
        <v>5018</v>
      </c>
      <c r="H17" s="5" t="str">
        <f>IF($B17="N/A","N/A",IF(G17&gt;15,"No",IF(G17&lt;-15,"No","Yes")))</f>
        <v>N/A</v>
      </c>
      <c r="I17" s="6">
        <v>48.63</v>
      </c>
      <c r="J17" s="6">
        <v>36.03</v>
      </c>
      <c r="K17" s="91" t="str">
        <f t="shared" si="0"/>
        <v>No</v>
      </c>
    </row>
    <row r="18" spans="1:11" x14ac:dyDescent="0.25">
      <c r="A18" s="90" t="s">
        <v>346</v>
      </c>
      <c r="B18" s="21" t="s">
        <v>213</v>
      </c>
      <c r="C18" s="4">
        <v>0.1302703872</v>
      </c>
      <c r="D18" s="5" t="str">
        <f>IF($B18="N/A","N/A",IF(C18&gt;15,"No",IF(C18&lt;-15,"No","Yes")))</f>
        <v>N/A</v>
      </c>
      <c r="E18" s="4">
        <v>0.1823014858</v>
      </c>
      <c r="F18" s="5" t="str">
        <f>IF($B18="N/A","N/A",IF(E18&gt;15,"No",IF(E18&lt;-15,"No","Yes")))</f>
        <v>N/A</v>
      </c>
      <c r="G18" s="4">
        <v>0.237995187</v>
      </c>
      <c r="H18" s="5" t="str">
        <f>IF($B18="N/A","N/A",IF(G18&gt;15,"No",IF(G18&lt;-15,"No","Yes")))</f>
        <v>N/A</v>
      </c>
      <c r="I18" s="6">
        <v>39.94</v>
      </c>
      <c r="J18" s="6">
        <v>30.55</v>
      </c>
      <c r="K18" s="91" t="str">
        <f t="shared" si="0"/>
        <v>No</v>
      </c>
    </row>
    <row r="19" spans="1:11" ht="27.75" customHeight="1" x14ac:dyDescent="0.25">
      <c r="A19" s="90" t="s">
        <v>838</v>
      </c>
      <c r="B19" s="21" t="s">
        <v>213</v>
      </c>
      <c r="C19" s="23">
        <v>55.904109589000001</v>
      </c>
      <c r="D19" s="5" t="str">
        <f>IF($B19="N/A","N/A",IF(C19&gt;60,"No",IF(C19&lt;15,"No","Yes")))</f>
        <v>N/A</v>
      </c>
      <c r="E19" s="23">
        <v>61.504472757000002</v>
      </c>
      <c r="F19" s="5" t="str">
        <f>IF($B19="N/A","N/A",IF(E19&gt;60,"No",IF(E19&lt;15,"No","Yes")))</f>
        <v>N/A</v>
      </c>
      <c r="G19" s="23">
        <v>30.143483459999999</v>
      </c>
      <c r="H19" s="5" t="str">
        <f>IF($B19="N/A","N/A",IF(G19&gt;60,"No",IF(G19&lt;15,"No","Yes")))</f>
        <v>N/A</v>
      </c>
      <c r="I19" s="6">
        <v>10.02</v>
      </c>
      <c r="J19" s="6">
        <v>-51</v>
      </c>
      <c r="K19" s="91" t="str">
        <f t="shared" si="0"/>
        <v>No</v>
      </c>
    </row>
    <row r="20" spans="1:11" x14ac:dyDescent="0.25">
      <c r="A20" s="90" t="s">
        <v>27</v>
      </c>
      <c r="B20" s="21" t="s">
        <v>217</v>
      </c>
      <c r="C20" s="22">
        <v>11</v>
      </c>
      <c r="D20" s="5" t="str">
        <f>IF($B20="N/A","N/A",IF(C20="N/A","N/A",IF(C20=0,"Yes","No")))</f>
        <v>No</v>
      </c>
      <c r="E20" s="22">
        <v>12</v>
      </c>
      <c r="F20" s="5" t="str">
        <f>IF($B20="N/A","N/A",IF(E20="N/A","N/A",IF(E20=0,"Yes","No")))</f>
        <v>No</v>
      </c>
      <c r="G20" s="22">
        <v>11</v>
      </c>
      <c r="H20" s="5" t="str">
        <f>IF($B20="N/A","N/A",IF(G20=0,"Yes","No"))</f>
        <v>No</v>
      </c>
      <c r="I20" s="6">
        <v>33.33</v>
      </c>
      <c r="J20" s="6">
        <v>-25</v>
      </c>
      <c r="K20" s="91" t="str">
        <f t="shared" si="0"/>
        <v>Yes</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1905268</v>
      </c>
      <c r="D6" s="5" t="str">
        <f>IF($B6="N/A","N/A",IF(C6&gt;15,"No",IF(C6&lt;-15,"No","Yes")))</f>
        <v>N/A</v>
      </c>
      <c r="E6" s="22">
        <v>2023571</v>
      </c>
      <c r="F6" s="5" t="str">
        <f>IF($B6="N/A","N/A",IF(E6&gt;15,"No",IF(E6&lt;-15,"No","Yes")))</f>
        <v>N/A</v>
      </c>
      <c r="G6" s="22">
        <v>2072478</v>
      </c>
      <c r="H6" s="5" t="str">
        <f>IF($B6="N/A","N/A",IF(G6&gt;15,"No",IF(G6&lt;-15,"No","Yes")))</f>
        <v>N/A</v>
      </c>
      <c r="I6" s="6">
        <v>6.2089999999999996</v>
      </c>
      <c r="J6" s="6">
        <v>2.4169999999999998</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61.737300998999999</v>
      </c>
      <c r="D9" s="5" t="str">
        <f>IF($B9="N/A","N/A",IF(C9&gt;60,"No",IF(C9&lt;15,"No","Yes")))</f>
        <v>No</v>
      </c>
      <c r="E9" s="23">
        <v>62.774605387999998</v>
      </c>
      <c r="F9" s="5" t="str">
        <f>IF($B9="N/A","N/A",IF(E9&gt;60,"No",IF(E9&lt;15,"No","Yes")))</f>
        <v>No</v>
      </c>
      <c r="G9" s="23">
        <v>66.509271991999995</v>
      </c>
      <c r="H9" s="5" t="str">
        <f>IF($B9="N/A","N/A",IF(G9&gt;60,"No",IF(G9&lt;15,"No","Yes")))</f>
        <v>No</v>
      </c>
      <c r="I9" s="6">
        <v>1.68</v>
      </c>
      <c r="J9" s="6">
        <v>5.9489999999999998</v>
      </c>
      <c r="K9" s="91" t="str">
        <f t="shared" si="0"/>
        <v>Yes</v>
      </c>
    </row>
    <row r="10" spans="1:11" x14ac:dyDescent="0.25">
      <c r="A10" s="90" t="s">
        <v>14</v>
      </c>
      <c r="B10" s="21" t="s">
        <v>272</v>
      </c>
      <c r="C10" s="5">
        <v>16.081464655000001</v>
      </c>
      <c r="D10" s="5" t="str">
        <f>IF($B10="N/A","N/A",IF(C10&gt;15,"No",IF(C10&lt;=0,"No","Yes")))</f>
        <v>No</v>
      </c>
      <c r="E10" s="5">
        <v>7.8109441181000001</v>
      </c>
      <c r="F10" s="5" t="str">
        <f>IF($B10="N/A","N/A",IF(E10&gt;15,"No",IF(E10&lt;=0,"No","Yes")))</f>
        <v>Yes</v>
      </c>
      <c r="G10" s="5">
        <v>19.836543500000001</v>
      </c>
      <c r="H10" s="5" t="str">
        <f>IF($B10="N/A","N/A",IF(G10&gt;15,"No",IF(G10&lt;=0,"No","Yes")))</f>
        <v>No</v>
      </c>
      <c r="I10" s="6">
        <v>-51.4</v>
      </c>
      <c r="J10" s="6">
        <v>154</v>
      </c>
      <c r="K10" s="91" t="str">
        <f t="shared" si="0"/>
        <v>No</v>
      </c>
    </row>
    <row r="11" spans="1:11" x14ac:dyDescent="0.25">
      <c r="A11" s="90" t="s">
        <v>874</v>
      </c>
      <c r="B11" s="21" t="s">
        <v>213</v>
      </c>
      <c r="C11" s="23">
        <v>66.458199382999993</v>
      </c>
      <c r="D11" s="5" t="str">
        <f>IF($B11="N/A","N/A",IF(C11&gt;15,"No",IF(C11&lt;-15,"No","Yes")))</f>
        <v>N/A</v>
      </c>
      <c r="E11" s="23">
        <v>53.329077564999999</v>
      </c>
      <c r="F11" s="5" t="str">
        <f>IF($B11="N/A","N/A",IF(E11&gt;15,"No",IF(E11&lt;-15,"No","Yes")))</f>
        <v>N/A</v>
      </c>
      <c r="G11" s="23">
        <v>65.637625635999996</v>
      </c>
      <c r="H11" s="5" t="str">
        <f>IF($B11="N/A","N/A",IF(G11&gt;15,"No",IF(G11&lt;-15,"No","Yes")))</f>
        <v>N/A</v>
      </c>
      <c r="I11" s="6">
        <v>-19.8</v>
      </c>
      <c r="J11" s="6">
        <v>23.08</v>
      </c>
      <c r="K11" s="91" t="str">
        <f t="shared" si="0"/>
        <v>Yes</v>
      </c>
    </row>
    <row r="12" spans="1:11" x14ac:dyDescent="0.25">
      <c r="A12" s="90" t="s">
        <v>936</v>
      </c>
      <c r="B12" s="21" t="s">
        <v>213</v>
      </c>
      <c r="C12" s="5">
        <v>0.59545428779999998</v>
      </c>
      <c r="D12" s="5" t="str">
        <f>IF($B12="N/A","N/A",IF(C12&gt;15,"No",IF(C12&lt;-15,"No","Yes")))</f>
        <v>N/A</v>
      </c>
      <c r="E12" s="5">
        <v>0.55965419549999995</v>
      </c>
      <c r="F12" s="5" t="str">
        <f>IF($B12="N/A","N/A",IF(E12&gt;15,"No",IF(E12&lt;-15,"No","Yes")))</f>
        <v>N/A</v>
      </c>
      <c r="G12" s="5">
        <v>0.47720651320000002</v>
      </c>
      <c r="H12" s="5" t="str">
        <f>IF($B12="N/A","N/A",IF(G12&gt;15,"No",IF(G12&lt;-15,"No","Yes")))</f>
        <v>N/A</v>
      </c>
      <c r="I12" s="6">
        <v>-6.01</v>
      </c>
      <c r="J12" s="6">
        <v>-14.7</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99.972392334999995</v>
      </c>
      <c r="D15" s="5" t="str">
        <f>IF($B15="N/A","N/A",IF(C15&gt;15,"No",IF(C15&lt;-15,"No","Yes")))</f>
        <v>N/A</v>
      </c>
      <c r="E15" s="5">
        <v>99.633617994999994</v>
      </c>
      <c r="F15" s="5" t="str">
        <f>IF($B15="N/A","N/A",IF(E15&gt;15,"No",IF(E15&lt;-15,"No","Yes")))</f>
        <v>N/A</v>
      </c>
      <c r="G15" s="5">
        <v>99.720817302</v>
      </c>
      <c r="H15" s="5" t="str">
        <f>IF($B15="N/A","N/A",IF(G15&gt;15,"No",IF(G15&lt;-15,"No","Yes")))</f>
        <v>N/A</v>
      </c>
      <c r="I15" s="6">
        <v>-0.33900000000000002</v>
      </c>
      <c r="J15" s="6">
        <v>8.7499999999999994E-2</v>
      </c>
      <c r="K15" s="91" t="str">
        <f t="shared" si="0"/>
        <v>Yes</v>
      </c>
    </row>
    <row r="16" spans="1:11" x14ac:dyDescent="0.25">
      <c r="A16" s="90" t="s">
        <v>165</v>
      </c>
      <c r="B16" s="21" t="s">
        <v>275</v>
      </c>
      <c r="C16" s="5">
        <v>99.998792820999995</v>
      </c>
      <c r="D16" s="5" t="str">
        <f>IF($B16="N/A","N/A",IF(C16&gt;98,"Yes","No"))</f>
        <v>Yes</v>
      </c>
      <c r="E16" s="5">
        <v>99.999555242</v>
      </c>
      <c r="F16" s="5" t="str">
        <f>IF($B16="N/A","N/A",IF(E16&gt;98,"Yes","No"))</f>
        <v>Yes</v>
      </c>
      <c r="G16" s="5">
        <v>99.998359452000003</v>
      </c>
      <c r="H16" s="5" t="str">
        <f>IF($B16="N/A","N/A",IF(G16&gt;98,"Yes","No"))</f>
        <v>Yes</v>
      </c>
      <c r="I16" s="6">
        <v>8.0000000000000004E-4</v>
      </c>
      <c r="J16" s="6">
        <v>-1E-3</v>
      </c>
      <c r="K16" s="91" t="str">
        <f t="shared" si="0"/>
        <v>Yes</v>
      </c>
    </row>
    <row r="17" spans="1:11" x14ac:dyDescent="0.25">
      <c r="A17" s="90" t="s">
        <v>21</v>
      </c>
      <c r="B17" s="21" t="s">
        <v>275</v>
      </c>
      <c r="C17" s="5">
        <v>99.776566865999996</v>
      </c>
      <c r="D17" s="5" t="str">
        <f>IF($B17="N/A","N/A",IF(C17&gt;98,"Yes","No"))</f>
        <v>Yes</v>
      </c>
      <c r="E17" s="5">
        <v>99.783946301</v>
      </c>
      <c r="F17" s="5" t="str">
        <f>IF($B17="N/A","N/A",IF(E17&gt;98,"Yes","No"))</f>
        <v>Yes</v>
      </c>
      <c r="G17" s="5">
        <v>99.779298018999995</v>
      </c>
      <c r="H17" s="5" t="str">
        <f>IF($B17="N/A","N/A",IF(G17&gt;98,"Yes","No"))</f>
        <v>Yes</v>
      </c>
      <c r="I17" s="6">
        <v>7.4000000000000003E-3</v>
      </c>
      <c r="J17" s="6">
        <v>-5.0000000000000001E-3</v>
      </c>
      <c r="K17" s="91" t="str">
        <f t="shared" si="0"/>
        <v>Yes</v>
      </c>
    </row>
    <row r="18" spans="1:11" x14ac:dyDescent="0.25">
      <c r="A18" s="90" t="s">
        <v>53</v>
      </c>
      <c r="B18" s="21" t="s">
        <v>275</v>
      </c>
      <c r="C18" s="5">
        <v>99.999895027999997</v>
      </c>
      <c r="D18" s="5" t="str">
        <f>IF($B18="N/A","N/A",IF(C18&gt;98,"Yes","No"))</f>
        <v>Yes</v>
      </c>
      <c r="E18" s="5">
        <v>99.999061065999996</v>
      </c>
      <c r="F18" s="5" t="str">
        <f>IF($B18="N/A","N/A",IF(E18&gt;98,"Yes","No"))</f>
        <v>Yes</v>
      </c>
      <c r="G18" s="5">
        <v>99.999131473999995</v>
      </c>
      <c r="H18" s="5" t="str">
        <f>IF($B18="N/A","N/A",IF(G18&gt;98,"Yes","No"))</f>
        <v>Yes</v>
      </c>
      <c r="I18" s="6">
        <v>-1E-3</v>
      </c>
      <c r="J18" s="6">
        <v>1E-4</v>
      </c>
      <c r="K18" s="91" t="str">
        <f t="shared" si="0"/>
        <v>Yes</v>
      </c>
    </row>
    <row r="19" spans="1:11" ht="12.75" customHeight="1" x14ac:dyDescent="0.25">
      <c r="A19" s="90" t="s">
        <v>675</v>
      </c>
      <c r="B19" s="21" t="s">
        <v>223</v>
      </c>
      <c r="C19" s="5">
        <v>99.666293666000001</v>
      </c>
      <c r="D19" s="5" t="str">
        <f>IF($B19="N/A","N/A",IF(C19&gt;100,"No",IF(C19&lt;98,"No","Yes")))</f>
        <v>Yes</v>
      </c>
      <c r="E19" s="5">
        <v>99.579999911000002</v>
      </c>
      <c r="F19" s="5" t="str">
        <f>IF($B19="N/A","N/A",IF(E19&gt;100,"No",IF(E19&lt;98,"No","Yes")))</f>
        <v>Yes</v>
      </c>
      <c r="G19" s="5">
        <v>99.501225102999996</v>
      </c>
      <c r="H19" s="5" t="str">
        <f>IF($B19="N/A","N/A",IF(G19&gt;100,"No",IF(G19&lt;98,"No","Yes")))</f>
        <v>Yes</v>
      </c>
      <c r="I19" s="6">
        <v>-8.6999999999999994E-2</v>
      </c>
      <c r="J19" s="6">
        <v>-7.9000000000000001E-2</v>
      </c>
      <c r="K19" s="91" t="str">
        <f>IF(J19="Div by 0", "N/A", IF(J19="N/A","N/A", IF(J19&gt;30, "No", IF(J19&lt;-30, "No", "Yes"))))</f>
        <v>Yes</v>
      </c>
    </row>
    <row r="20" spans="1:11" x14ac:dyDescent="0.25">
      <c r="A20" s="90" t="s">
        <v>676</v>
      </c>
      <c r="B20" s="21" t="s">
        <v>223</v>
      </c>
      <c r="C20" s="5">
        <v>99.996063546000002</v>
      </c>
      <c r="D20" s="5" t="str">
        <f>IF($B20="N/A","N/A",IF(C20&gt;100,"No",IF(C20&lt;98,"No","Yes")))</f>
        <v>Yes</v>
      </c>
      <c r="E20" s="5">
        <v>99.955375916999998</v>
      </c>
      <c r="F20" s="5" t="str">
        <f>IF($B20="N/A","N/A",IF(E20&gt;100,"No",IF(E20&lt;98,"No","Yes")))</f>
        <v>Yes</v>
      </c>
      <c r="G20" s="5">
        <v>99.942050047999999</v>
      </c>
      <c r="H20" s="5" t="str">
        <f>IF($B20="N/A","N/A",IF(G20&gt;100,"No",IF(G20&lt;98,"No","Yes")))</f>
        <v>Yes</v>
      </c>
      <c r="I20" s="6">
        <v>-4.1000000000000002E-2</v>
      </c>
      <c r="J20" s="6">
        <v>-1.2999999999999999E-2</v>
      </c>
      <c r="K20" s="91" t="str">
        <f>IF(J20="Div by 0", "N/A", IF(J20="N/A","N/A", IF(J20&gt;30, "No", IF(J20&lt;-30, "No", "Yes"))))</f>
        <v>Yes</v>
      </c>
    </row>
    <row r="21" spans="1:11" x14ac:dyDescent="0.25">
      <c r="A21" s="90" t="s">
        <v>677</v>
      </c>
      <c r="B21" s="21" t="s">
        <v>223</v>
      </c>
      <c r="C21" s="5">
        <v>99.996063546000002</v>
      </c>
      <c r="D21" s="5" t="str">
        <f>IF($B21="N/A","N/A",IF(C21&gt;100,"No",IF(C21&lt;98,"No","Yes")))</f>
        <v>Yes</v>
      </c>
      <c r="E21" s="5">
        <v>99.955375916999998</v>
      </c>
      <c r="F21" s="5" t="str">
        <f>IF($B21="N/A","N/A",IF(E21&gt;100,"No",IF(E21&lt;98,"No","Yes")))</f>
        <v>Yes</v>
      </c>
      <c r="G21" s="5">
        <v>99.942050047999999</v>
      </c>
      <c r="H21" s="5" t="str">
        <f>IF($B21="N/A","N/A",IF(G21&gt;100,"No",IF(G21&lt;98,"No","Yes")))</f>
        <v>Yes</v>
      </c>
      <c r="I21" s="6">
        <v>-4.1000000000000002E-2</v>
      </c>
      <c r="J21" s="6">
        <v>-1.2999999999999999E-2</v>
      </c>
      <c r="K21" s="91" t="str">
        <f>IF(J21="Div by 0", "N/A", IF(J21="N/A","N/A", IF(J21&gt;30, "No", IF(J21&lt;-30, "No", "Yes"))))</f>
        <v>Yes</v>
      </c>
    </row>
    <row r="22" spans="1:11" ht="15" customHeight="1" x14ac:dyDescent="0.25">
      <c r="A22" s="90" t="s">
        <v>1700</v>
      </c>
      <c r="B22" s="21" t="s">
        <v>213</v>
      </c>
      <c r="C22" s="5">
        <v>64.798548026000006</v>
      </c>
      <c r="D22" s="5" t="str">
        <f>IF($B22="N/A","N/A",IF(C22&gt;15,"No",IF(C22&lt;-15,"No","Yes")))</f>
        <v>N/A</v>
      </c>
      <c r="E22" s="5">
        <v>61.535325422</v>
      </c>
      <c r="F22" s="5" t="str">
        <f>IF($B22="N/A","N/A",IF(E22&gt;15,"No",IF(E22&lt;-15,"No","Yes")))</f>
        <v>N/A</v>
      </c>
      <c r="G22" s="5">
        <v>57.828454633</v>
      </c>
      <c r="H22" s="5" t="str">
        <f>IF($B22="N/A","N/A",IF(G22&gt;15,"No",IF(G22&lt;-15,"No","Yes")))</f>
        <v>N/A</v>
      </c>
      <c r="I22" s="6">
        <v>-5.04</v>
      </c>
      <c r="J22" s="6">
        <v>-6.02</v>
      </c>
      <c r="K22" s="91" t="str">
        <f t="shared" ref="K22:K31" si="1">IF(J22="Div by 0", "N/A", IF(J22="N/A","N/A", IF(J22&gt;30, "No", IF(J22&lt;-30, "No", "Yes"))))</f>
        <v>Yes</v>
      </c>
    </row>
    <row r="23" spans="1:11" x14ac:dyDescent="0.25">
      <c r="A23" s="90" t="s">
        <v>937</v>
      </c>
      <c r="B23" s="21" t="s">
        <v>213</v>
      </c>
      <c r="C23" s="5">
        <v>34.867168292999999</v>
      </c>
      <c r="D23" s="5" t="str">
        <f>IF($B23="N/A","N/A",IF(C23&gt;15,"No",IF(C23&lt;-15,"No","Yes")))</f>
        <v>N/A</v>
      </c>
      <c r="E23" s="5">
        <v>37.825112140999998</v>
      </c>
      <c r="F23" s="5" t="str">
        <f>IF($B23="N/A","N/A",IF(E23&gt;15,"No",IF(E23&lt;-15,"No","Yes")))</f>
        <v>N/A</v>
      </c>
      <c r="G23" s="5">
        <v>41.267169060000001</v>
      </c>
      <c r="H23" s="5" t="str">
        <f>IF($B23="N/A","N/A",IF(G23&gt;15,"No",IF(G23&lt;-15,"No","Yes")))</f>
        <v>N/A</v>
      </c>
      <c r="I23" s="6">
        <v>8.4830000000000005</v>
      </c>
      <c r="J23" s="6">
        <v>9.1</v>
      </c>
      <c r="K23" s="91" t="str">
        <f t="shared" si="1"/>
        <v>Yes</v>
      </c>
    </row>
    <row r="24" spans="1:11" ht="25" x14ac:dyDescent="0.25">
      <c r="A24" s="90" t="s">
        <v>938</v>
      </c>
      <c r="B24" s="21" t="s">
        <v>213</v>
      </c>
      <c r="C24" s="5">
        <v>3.4115935399999998E-2</v>
      </c>
      <c r="D24" s="5" t="str">
        <f>IF($B24="N/A","N/A",IF(C24&gt;15,"No",IF(C24&lt;-15,"No","Yes")))</f>
        <v>N/A</v>
      </c>
      <c r="E24" s="5">
        <v>0.23349810800000001</v>
      </c>
      <c r="F24" s="5" t="str">
        <f>IF($B24="N/A","N/A",IF(E24&gt;15,"No",IF(E24&lt;-15,"No","Yes")))</f>
        <v>N/A</v>
      </c>
      <c r="G24" s="5">
        <v>0.4060356732</v>
      </c>
      <c r="H24" s="5" t="str">
        <f>IF($B24="N/A","N/A",IF(G24&gt;15,"No",IF(G24&lt;-15,"No","Yes")))</f>
        <v>N/A</v>
      </c>
      <c r="I24" s="6">
        <v>584.4</v>
      </c>
      <c r="J24" s="6">
        <v>73.89</v>
      </c>
      <c r="K24" s="91" t="str">
        <f t="shared" si="1"/>
        <v>No</v>
      </c>
    </row>
    <row r="25" spans="1:11" x14ac:dyDescent="0.25">
      <c r="A25" s="90" t="s">
        <v>166</v>
      </c>
      <c r="B25" s="21" t="s">
        <v>213</v>
      </c>
      <c r="C25" s="5">
        <v>99.996063546000002</v>
      </c>
      <c r="D25" s="5" t="str">
        <f t="shared" ref="D25:D27" si="2">IF($B25="N/A","N/A",IF(C25&gt;15,"No",IF(C25&lt;-15,"No","Yes")))</f>
        <v>N/A</v>
      </c>
      <c r="E25" s="5">
        <v>99.955375916999998</v>
      </c>
      <c r="F25" s="5" t="str">
        <f t="shared" ref="F25:F27" si="3">IF($B25="N/A","N/A",IF(E25&gt;15,"No",IF(E25&lt;-15,"No","Yes")))</f>
        <v>N/A</v>
      </c>
      <c r="G25" s="5">
        <v>99.942050047999999</v>
      </c>
      <c r="H25" s="5" t="str">
        <f t="shared" ref="H25:H27" si="4">IF($B25="N/A","N/A",IF(G25&gt;15,"No",IF(G25&lt;-15,"No","Yes")))</f>
        <v>N/A</v>
      </c>
      <c r="I25" s="6">
        <v>-4.1000000000000002E-2</v>
      </c>
      <c r="J25" s="6">
        <v>-1.2999999999999999E-2</v>
      </c>
      <c r="K25" s="91" t="str">
        <f t="shared" si="1"/>
        <v>Yes</v>
      </c>
    </row>
    <row r="26" spans="1:11" x14ac:dyDescent="0.25">
      <c r="A26" s="90" t="s">
        <v>167</v>
      </c>
      <c r="B26" s="21" t="s">
        <v>213</v>
      </c>
      <c r="C26" s="5">
        <v>99.996063546000002</v>
      </c>
      <c r="D26" s="5" t="str">
        <f t="shared" si="2"/>
        <v>N/A</v>
      </c>
      <c r="E26" s="5">
        <v>99.955375916999998</v>
      </c>
      <c r="F26" s="5" t="str">
        <f t="shared" si="3"/>
        <v>N/A</v>
      </c>
      <c r="G26" s="5">
        <v>99.942050047999999</v>
      </c>
      <c r="H26" s="5" t="str">
        <f t="shared" si="4"/>
        <v>N/A</v>
      </c>
      <c r="I26" s="6">
        <v>-4.1000000000000002E-2</v>
      </c>
      <c r="J26" s="6">
        <v>-1.2999999999999999E-2</v>
      </c>
      <c r="K26" s="91" t="str">
        <f t="shared" si="1"/>
        <v>Yes</v>
      </c>
    </row>
    <row r="27" spans="1:11" x14ac:dyDescent="0.25">
      <c r="A27" s="90" t="s">
        <v>168</v>
      </c>
      <c r="B27" s="21" t="s">
        <v>213</v>
      </c>
      <c r="C27" s="5">
        <v>99.996063546000002</v>
      </c>
      <c r="D27" s="5" t="str">
        <f t="shared" si="2"/>
        <v>N/A</v>
      </c>
      <c r="E27" s="5">
        <v>99.955375916999998</v>
      </c>
      <c r="F27" s="5" t="str">
        <f t="shared" si="3"/>
        <v>N/A</v>
      </c>
      <c r="G27" s="5">
        <v>99.942050047999999</v>
      </c>
      <c r="H27" s="5" t="str">
        <f t="shared" si="4"/>
        <v>N/A</v>
      </c>
      <c r="I27" s="6">
        <v>-4.1000000000000002E-2</v>
      </c>
      <c r="J27" s="6">
        <v>-1.2999999999999999E-2</v>
      </c>
      <c r="K27" s="91" t="str">
        <f t="shared" si="1"/>
        <v>Yes</v>
      </c>
    </row>
    <row r="28" spans="1:11" x14ac:dyDescent="0.25">
      <c r="A28" s="90" t="s">
        <v>54</v>
      </c>
      <c r="B28" s="21" t="s">
        <v>213</v>
      </c>
      <c r="C28" s="5">
        <v>6.7093973131000002</v>
      </c>
      <c r="D28" s="5" t="str">
        <f>IF($B28="N/A","N/A",IF(C28&gt;15,"No",IF(C28&lt;-15,"No","Yes")))</f>
        <v>N/A</v>
      </c>
      <c r="E28" s="5">
        <v>7.3742903016000003</v>
      </c>
      <c r="F28" s="5" t="str">
        <f>IF($B28="N/A","N/A",IF(E28&gt;15,"No",IF(E28&lt;-15,"No","Yes")))</f>
        <v>N/A</v>
      </c>
      <c r="G28" s="5">
        <v>7.6459195223999998</v>
      </c>
      <c r="H28" s="5" t="str">
        <f>IF($B28="N/A","N/A",IF(G28&gt;15,"No",IF(G28&lt;-15,"No","Yes")))</f>
        <v>N/A</v>
      </c>
      <c r="I28" s="6">
        <v>9.91</v>
      </c>
      <c r="J28" s="6">
        <v>3.6829999999999998</v>
      </c>
      <c r="K28" s="91" t="str">
        <f t="shared" si="1"/>
        <v>Yes</v>
      </c>
    </row>
    <row r="29" spans="1:11" x14ac:dyDescent="0.25">
      <c r="A29" s="90" t="s">
        <v>55</v>
      </c>
      <c r="B29" s="21" t="s">
        <v>213</v>
      </c>
      <c r="C29" s="5">
        <v>93.286666233000005</v>
      </c>
      <c r="D29" s="5" t="str">
        <f>IF($B29="N/A","N/A",IF(C29&gt;15,"No",IF(C29&lt;-15,"No","Yes")))</f>
        <v>N/A</v>
      </c>
      <c r="E29" s="5">
        <v>92.581085615000006</v>
      </c>
      <c r="F29" s="5" t="str">
        <f>IF($B29="N/A","N/A",IF(E29&gt;15,"No",IF(E29&lt;-15,"No","Yes")))</f>
        <v>N/A</v>
      </c>
      <c r="G29" s="5">
        <v>92.296130525999999</v>
      </c>
      <c r="H29" s="5" t="str">
        <f>IF($B29="N/A","N/A",IF(G29&gt;15,"No",IF(G29&lt;-15,"No","Yes")))</f>
        <v>N/A</v>
      </c>
      <c r="I29" s="6">
        <v>-0.75600000000000001</v>
      </c>
      <c r="J29" s="6">
        <v>-0.308</v>
      </c>
      <c r="K29" s="91" t="str">
        <f t="shared" si="1"/>
        <v>Yes</v>
      </c>
    </row>
    <row r="30" spans="1:11" x14ac:dyDescent="0.25">
      <c r="A30" s="90" t="s">
        <v>56</v>
      </c>
      <c r="B30" s="21" t="s">
        <v>213</v>
      </c>
      <c r="C30" s="5">
        <v>76.939307225999997</v>
      </c>
      <c r="D30" s="5" t="str">
        <f>IF($B30="N/A","N/A",IF(C30&gt;15,"No",IF(C30&lt;-15,"No","Yes")))</f>
        <v>N/A</v>
      </c>
      <c r="E30" s="5">
        <v>79.051142756999994</v>
      </c>
      <c r="F30" s="5" t="str">
        <f>IF($B30="N/A","N/A",IF(E30&gt;15,"No",IF(E30&lt;-15,"No","Yes")))</f>
        <v>N/A</v>
      </c>
      <c r="G30" s="5">
        <v>80.388066846000001</v>
      </c>
      <c r="H30" s="5" t="str">
        <f>IF($B30="N/A","N/A",IF(G30&gt;15,"No",IF(G30&lt;-15,"No","Yes")))</f>
        <v>N/A</v>
      </c>
      <c r="I30" s="6">
        <v>2.7450000000000001</v>
      </c>
      <c r="J30" s="6">
        <v>1.6910000000000001</v>
      </c>
      <c r="K30" s="91" t="str">
        <f t="shared" si="1"/>
        <v>Yes</v>
      </c>
    </row>
    <row r="31" spans="1:11" x14ac:dyDescent="0.25">
      <c r="A31" s="98" t="s">
        <v>57</v>
      </c>
      <c r="B31" s="99" t="s">
        <v>213</v>
      </c>
      <c r="C31" s="100">
        <v>16.635140043</v>
      </c>
      <c r="D31" s="100" t="str">
        <f>IF($B31="N/A","N/A",IF(C31&gt;15,"No",IF(C31&lt;-15,"No","Yes")))</f>
        <v>N/A</v>
      </c>
      <c r="E31" s="100">
        <v>16.190684686000001</v>
      </c>
      <c r="F31" s="100" t="str">
        <f>IF($B31="N/A","N/A",IF(E31&gt;15,"No",IF(E31&lt;-15,"No","Yes")))</f>
        <v>N/A</v>
      </c>
      <c r="G31" s="100">
        <v>15.331212201</v>
      </c>
      <c r="H31" s="100" t="str">
        <f>IF($B31="N/A","N/A",IF(G31&gt;15,"No",IF(G31&lt;-15,"No","Yes")))</f>
        <v>N/A</v>
      </c>
      <c r="I31" s="101">
        <v>-2.67</v>
      </c>
      <c r="J31" s="101">
        <v>-5.31</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0</v>
      </c>
      <c r="D6" s="5" t="str">
        <f t="shared" ref="D6:F18" si="0">IF($B6="N/A","N/A",IF(C6&lt;0,"No","Yes"))</f>
        <v>N/A</v>
      </c>
      <c r="E6" s="22">
        <v>0</v>
      </c>
      <c r="F6" s="5" t="str">
        <f t="shared" si="0"/>
        <v>N/A</v>
      </c>
      <c r="G6" s="22">
        <v>35968</v>
      </c>
      <c r="H6" s="5" t="str">
        <f t="shared" ref="H6:H18" si="1">IF($B6="N/A","N/A",IF(G6&lt;0,"No","Yes"))</f>
        <v>N/A</v>
      </c>
      <c r="I6" s="6" t="s">
        <v>1747</v>
      </c>
      <c r="J6" s="6" t="s">
        <v>1747</v>
      </c>
      <c r="K6" s="91" t="str">
        <f t="shared" ref="K6:K18" si="2">IF(J6="Div by 0", "N/A", IF(J6="N/A","N/A", IF(J6&gt;30, "No", IF(J6&lt;-30, "No", "Yes"))))</f>
        <v>N/A</v>
      </c>
    </row>
    <row r="7" spans="1:11" x14ac:dyDescent="0.25">
      <c r="A7" s="88" t="s">
        <v>443</v>
      </c>
      <c r="B7" s="42" t="s">
        <v>213</v>
      </c>
      <c r="C7" s="5" t="s">
        <v>1747</v>
      </c>
      <c r="D7" s="5" t="str">
        <f t="shared" si="0"/>
        <v>N/A</v>
      </c>
      <c r="E7" s="5" t="s">
        <v>1747</v>
      </c>
      <c r="F7" s="5" t="str">
        <f t="shared" si="0"/>
        <v>N/A</v>
      </c>
      <c r="G7" s="5">
        <v>0</v>
      </c>
      <c r="H7" s="5" t="str">
        <f t="shared" si="1"/>
        <v>N/A</v>
      </c>
      <c r="I7" s="6" t="s">
        <v>1747</v>
      </c>
      <c r="J7" s="6" t="s">
        <v>1747</v>
      </c>
      <c r="K7" s="91" t="str">
        <f t="shared" si="2"/>
        <v>N/A</v>
      </c>
    </row>
    <row r="8" spans="1:11" x14ac:dyDescent="0.25">
      <c r="A8" s="88" t="s">
        <v>444</v>
      </c>
      <c r="B8" s="42" t="s">
        <v>213</v>
      </c>
      <c r="C8" s="5" t="s">
        <v>1747</v>
      </c>
      <c r="D8" s="5" t="str">
        <f t="shared" si="0"/>
        <v>N/A</v>
      </c>
      <c r="E8" s="5" t="s">
        <v>1747</v>
      </c>
      <c r="F8" s="5" t="str">
        <f t="shared" si="0"/>
        <v>N/A</v>
      </c>
      <c r="G8" s="5">
        <v>0</v>
      </c>
      <c r="H8" s="5" t="str">
        <f t="shared" si="1"/>
        <v>N/A</v>
      </c>
      <c r="I8" s="6" t="s">
        <v>1747</v>
      </c>
      <c r="J8" s="6" t="s">
        <v>1747</v>
      </c>
      <c r="K8" s="91" t="str">
        <f t="shared" si="2"/>
        <v>N/A</v>
      </c>
    </row>
    <row r="9" spans="1:11" x14ac:dyDescent="0.25">
      <c r="A9" s="88" t="s">
        <v>445</v>
      </c>
      <c r="B9" s="42" t="s">
        <v>213</v>
      </c>
      <c r="C9" s="5" t="s">
        <v>1747</v>
      </c>
      <c r="D9" s="5" t="str">
        <f t="shared" si="0"/>
        <v>N/A</v>
      </c>
      <c r="E9" s="5" t="s">
        <v>1747</v>
      </c>
      <c r="F9" s="5" t="str">
        <f t="shared" si="0"/>
        <v>N/A</v>
      </c>
      <c r="G9" s="5">
        <v>45.868549821999999</v>
      </c>
      <c r="H9" s="5" t="str">
        <f t="shared" si="1"/>
        <v>N/A</v>
      </c>
      <c r="I9" s="6" t="s">
        <v>1747</v>
      </c>
      <c r="J9" s="6" t="s">
        <v>1747</v>
      </c>
      <c r="K9" s="91" t="str">
        <f t="shared" si="2"/>
        <v>N/A</v>
      </c>
    </row>
    <row r="10" spans="1:11" x14ac:dyDescent="0.25">
      <c r="A10" s="88" t="s">
        <v>446</v>
      </c>
      <c r="B10" s="42" t="s">
        <v>213</v>
      </c>
      <c r="C10" s="5" t="s">
        <v>1747</v>
      </c>
      <c r="D10" s="5" t="str">
        <f t="shared" si="0"/>
        <v>N/A</v>
      </c>
      <c r="E10" s="5" t="s">
        <v>1747</v>
      </c>
      <c r="F10" s="5" t="str">
        <f t="shared" si="0"/>
        <v>N/A</v>
      </c>
      <c r="G10" s="5">
        <v>46.505226868000001</v>
      </c>
      <c r="H10" s="5" t="str">
        <f t="shared" si="1"/>
        <v>N/A</v>
      </c>
      <c r="I10" s="6" t="s">
        <v>1747</v>
      </c>
      <c r="J10" s="6" t="s">
        <v>1747</v>
      </c>
      <c r="K10" s="91" t="str">
        <f t="shared" si="2"/>
        <v>N/A</v>
      </c>
    </row>
    <row r="11" spans="1:11" x14ac:dyDescent="0.25">
      <c r="A11" s="114" t="s">
        <v>207</v>
      </c>
      <c r="B11" s="42" t="s">
        <v>213</v>
      </c>
      <c r="C11" s="5" t="s">
        <v>1747</v>
      </c>
      <c r="D11" s="5" t="str">
        <f t="shared" si="0"/>
        <v>N/A</v>
      </c>
      <c r="E11" s="5" t="s">
        <v>1747</v>
      </c>
      <c r="F11" s="5" t="str">
        <f t="shared" si="0"/>
        <v>N/A</v>
      </c>
      <c r="G11" s="5">
        <v>100</v>
      </c>
      <c r="H11" s="5" t="str">
        <f t="shared" si="1"/>
        <v>N/A</v>
      </c>
      <c r="I11" s="6" t="s">
        <v>1747</v>
      </c>
      <c r="J11" s="6" t="s">
        <v>1747</v>
      </c>
      <c r="K11" s="91" t="str">
        <f t="shared" si="2"/>
        <v>N/A</v>
      </c>
    </row>
    <row r="12" spans="1:11" x14ac:dyDescent="0.25">
      <c r="A12" s="114" t="s">
        <v>936</v>
      </c>
      <c r="B12" s="42" t="s">
        <v>213</v>
      </c>
      <c r="C12" s="5" t="s">
        <v>1747</v>
      </c>
      <c r="D12" s="5" t="str">
        <f t="shared" si="0"/>
        <v>N/A</v>
      </c>
      <c r="E12" s="5" t="s">
        <v>1747</v>
      </c>
      <c r="F12" s="5" t="str">
        <f t="shared" si="0"/>
        <v>N/A</v>
      </c>
      <c r="G12" s="5">
        <v>0</v>
      </c>
      <c r="H12" s="5" t="str">
        <f t="shared" si="1"/>
        <v>N/A</v>
      </c>
      <c r="I12" s="6" t="s">
        <v>1747</v>
      </c>
      <c r="J12" s="6" t="s">
        <v>1747</v>
      </c>
      <c r="K12" s="91" t="str">
        <f t="shared" si="2"/>
        <v>N/A</v>
      </c>
    </row>
    <row r="13" spans="1:11" x14ac:dyDescent="0.25">
      <c r="A13" s="114" t="s">
        <v>51</v>
      </c>
      <c r="B13" s="42" t="s">
        <v>213</v>
      </c>
      <c r="C13" s="5" t="s">
        <v>1747</v>
      </c>
      <c r="D13" s="5" t="str">
        <f t="shared" si="0"/>
        <v>N/A</v>
      </c>
      <c r="E13" s="5" t="s">
        <v>1747</v>
      </c>
      <c r="F13" s="5" t="str">
        <f t="shared" si="0"/>
        <v>N/A</v>
      </c>
      <c r="G13" s="5">
        <v>100</v>
      </c>
      <c r="H13" s="5" t="str">
        <f t="shared" si="1"/>
        <v>N/A</v>
      </c>
      <c r="I13" s="6" t="s">
        <v>1747</v>
      </c>
      <c r="J13" s="6" t="s">
        <v>1747</v>
      </c>
      <c r="K13" s="91" t="str">
        <f t="shared" si="2"/>
        <v>N/A</v>
      </c>
    </row>
    <row r="14" spans="1:11" x14ac:dyDescent="0.25">
      <c r="A14" s="114" t="s">
        <v>52</v>
      </c>
      <c r="B14" s="42" t="s">
        <v>213</v>
      </c>
      <c r="C14" s="5" t="s">
        <v>1747</v>
      </c>
      <c r="D14" s="5" t="str">
        <f t="shared" si="0"/>
        <v>N/A</v>
      </c>
      <c r="E14" s="5" t="s">
        <v>1747</v>
      </c>
      <c r="F14" s="5" t="str">
        <f t="shared" si="0"/>
        <v>N/A</v>
      </c>
      <c r="G14" s="5">
        <v>0</v>
      </c>
      <c r="H14" s="5" t="str">
        <f t="shared" si="1"/>
        <v>N/A</v>
      </c>
      <c r="I14" s="6" t="s">
        <v>1747</v>
      </c>
      <c r="J14" s="6" t="s">
        <v>1747</v>
      </c>
      <c r="K14" s="91" t="str">
        <f t="shared" si="2"/>
        <v>N/A</v>
      </c>
    </row>
    <row r="15" spans="1:11" x14ac:dyDescent="0.25">
      <c r="A15" s="114" t="s">
        <v>164</v>
      </c>
      <c r="B15" s="42" t="s">
        <v>213</v>
      </c>
      <c r="C15" s="5" t="s">
        <v>1747</v>
      </c>
      <c r="D15" s="5" t="str">
        <f t="shared" si="0"/>
        <v>N/A</v>
      </c>
      <c r="E15" s="5" t="s">
        <v>1747</v>
      </c>
      <c r="F15" s="5" t="str">
        <f t="shared" si="0"/>
        <v>N/A</v>
      </c>
      <c r="G15" s="5">
        <v>0</v>
      </c>
      <c r="H15" s="5" t="str">
        <f t="shared" si="1"/>
        <v>N/A</v>
      </c>
      <c r="I15" s="6" t="s">
        <v>1747</v>
      </c>
      <c r="J15" s="6" t="s">
        <v>1747</v>
      </c>
      <c r="K15" s="91" t="str">
        <f t="shared" si="2"/>
        <v>N/A</v>
      </c>
    </row>
    <row r="16" spans="1:11" x14ac:dyDescent="0.25">
      <c r="A16" s="114" t="s">
        <v>165</v>
      </c>
      <c r="B16" s="42" t="s">
        <v>213</v>
      </c>
      <c r="C16" s="5" t="s">
        <v>1747</v>
      </c>
      <c r="D16" s="5" t="str">
        <f t="shared" si="0"/>
        <v>N/A</v>
      </c>
      <c r="E16" s="5" t="s">
        <v>1747</v>
      </c>
      <c r="F16" s="5" t="str">
        <f t="shared" si="0"/>
        <v>N/A</v>
      </c>
      <c r="G16" s="5">
        <v>100</v>
      </c>
      <c r="H16" s="5" t="str">
        <f t="shared" si="1"/>
        <v>N/A</v>
      </c>
      <c r="I16" s="6" t="s">
        <v>1747</v>
      </c>
      <c r="J16" s="6" t="s">
        <v>1747</v>
      </c>
      <c r="K16" s="91" t="str">
        <f t="shared" si="2"/>
        <v>N/A</v>
      </c>
    </row>
    <row r="17" spans="1:11" x14ac:dyDescent="0.25">
      <c r="A17" s="114" t="s">
        <v>21</v>
      </c>
      <c r="B17" s="42" t="s">
        <v>213</v>
      </c>
      <c r="C17" s="5" t="s">
        <v>1747</v>
      </c>
      <c r="D17" s="5" t="str">
        <f t="shared" si="0"/>
        <v>N/A</v>
      </c>
      <c r="E17" s="5" t="s">
        <v>1747</v>
      </c>
      <c r="F17" s="5" t="str">
        <f t="shared" si="0"/>
        <v>N/A</v>
      </c>
      <c r="G17" s="5">
        <v>100</v>
      </c>
      <c r="H17" s="5" t="str">
        <f t="shared" si="1"/>
        <v>N/A</v>
      </c>
      <c r="I17" s="6" t="s">
        <v>1747</v>
      </c>
      <c r="J17" s="6" t="s">
        <v>1747</v>
      </c>
      <c r="K17" s="91" t="str">
        <f t="shared" si="2"/>
        <v>N/A</v>
      </c>
    </row>
    <row r="18" spans="1:11" x14ac:dyDescent="0.25">
      <c r="A18" s="114" t="s">
        <v>53</v>
      </c>
      <c r="B18" s="42" t="s">
        <v>213</v>
      </c>
      <c r="C18" s="5" t="s">
        <v>1747</v>
      </c>
      <c r="D18" s="5" t="str">
        <f t="shared" si="0"/>
        <v>N/A</v>
      </c>
      <c r="E18" s="5" t="s">
        <v>1747</v>
      </c>
      <c r="F18" s="5" t="str">
        <f t="shared" si="0"/>
        <v>N/A</v>
      </c>
      <c r="G18" s="5">
        <v>100</v>
      </c>
      <c r="H18" s="5" t="str">
        <f t="shared" si="1"/>
        <v>N/A</v>
      </c>
      <c r="I18" s="6" t="s">
        <v>1747</v>
      </c>
      <c r="J18" s="6" t="s">
        <v>1747</v>
      </c>
      <c r="K18" s="91" t="str">
        <f t="shared" si="2"/>
        <v>N/A</v>
      </c>
    </row>
    <row r="19" spans="1:11" x14ac:dyDescent="0.25">
      <c r="A19" s="90" t="s">
        <v>675</v>
      </c>
      <c r="B19" s="42" t="s">
        <v>213</v>
      </c>
      <c r="C19" s="5" t="s">
        <v>1747</v>
      </c>
      <c r="D19" s="5" t="str">
        <f t="shared" ref="D19:D21" si="3">IF($B19="N/A","N/A",IF(C19&lt;0,"No","Yes"))</f>
        <v>N/A</v>
      </c>
      <c r="E19" s="5" t="s">
        <v>1747</v>
      </c>
      <c r="F19" s="5" t="str">
        <f t="shared" ref="F19:F21" si="4">IF($B19="N/A","N/A",IF(E19&lt;0,"No","Yes"))</f>
        <v>N/A</v>
      </c>
      <c r="G19" s="5">
        <v>99.897130782999994</v>
      </c>
      <c r="H19" s="5" t="str">
        <f t="shared" ref="H19:H22" si="5">IF($B19="N/A","N/A",IF(G19&lt;0,"No","Yes"))</f>
        <v>N/A</v>
      </c>
      <c r="I19" s="6" t="s">
        <v>1747</v>
      </c>
      <c r="J19" s="6" t="s">
        <v>1747</v>
      </c>
      <c r="K19" s="91" t="str">
        <f>IF(J19="Div by 0", "N/A", IF(J19="N/A","N/A", IF(J19&gt;30, "No", IF(J19&lt;-30, "No", "Yes"))))</f>
        <v>N/A</v>
      </c>
    </row>
    <row r="20" spans="1:11" x14ac:dyDescent="0.25">
      <c r="A20" s="90" t="s">
        <v>676</v>
      </c>
      <c r="B20" s="42" t="s">
        <v>213</v>
      </c>
      <c r="C20" s="5" t="s">
        <v>1747</v>
      </c>
      <c r="D20" s="5" t="str">
        <f t="shared" si="3"/>
        <v>N/A</v>
      </c>
      <c r="E20" s="5" t="s">
        <v>1747</v>
      </c>
      <c r="F20" s="5" t="str">
        <f t="shared" si="4"/>
        <v>N/A</v>
      </c>
      <c r="G20" s="5">
        <v>99.974977757999994</v>
      </c>
      <c r="H20" s="5" t="str">
        <f t="shared" si="5"/>
        <v>N/A</v>
      </c>
      <c r="I20" s="6" t="s">
        <v>1747</v>
      </c>
      <c r="J20" s="6" t="s">
        <v>1747</v>
      </c>
      <c r="K20" s="91" t="str">
        <f>IF(J20="Div by 0", "N/A", IF(J20="N/A","N/A", IF(J20&gt;30, "No", IF(J20&lt;-30, "No", "Yes"))))</f>
        <v>N/A</v>
      </c>
    </row>
    <row r="21" spans="1:11" x14ac:dyDescent="0.25">
      <c r="A21" s="90" t="s">
        <v>677</v>
      </c>
      <c r="B21" s="42" t="s">
        <v>213</v>
      </c>
      <c r="C21" s="5" t="s">
        <v>1747</v>
      </c>
      <c r="D21" s="5" t="str">
        <f t="shared" si="3"/>
        <v>N/A</v>
      </c>
      <c r="E21" s="5" t="s">
        <v>1747</v>
      </c>
      <c r="F21" s="5" t="str">
        <f t="shared" si="4"/>
        <v>N/A</v>
      </c>
      <c r="G21" s="5">
        <v>99.974977757999994</v>
      </c>
      <c r="H21" s="5" t="str">
        <f t="shared" si="5"/>
        <v>N/A</v>
      </c>
      <c r="I21" s="6" t="s">
        <v>1747</v>
      </c>
      <c r="J21" s="6" t="s">
        <v>1747</v>
      </c>
      <c r="K21" s="91" t="str">
        <f>IF(J21="Div by 0", "N/A", IF(J21="N/A","N/A", IF(J21&gt;30, "No", IF(J21&lt;-30, "No", "Yes"))))</f>
        <v>N/A</v>
      </c>
    </row>
    <row r="22" spans="1:11" ht="16.5" customHeight="1" x14ac:dyDescent="0.25">
      <c r="A22" s="90" t="s">
        <v>1700</v>
      </c>
      <c r="B22" s="42" t="s">
        <v>213</v>
      </c>
      <c r="C22" s="5" t="s">
        <v>1747</v>
      </c>
      <c r="D22" s="5" t="str">
        <f t="shared" ref="D22:D31" si="6">IF($B22="N/A","N/A",IF(C22&lt;0,"No","Yes"))</f>
        <v>N/A</v>
      </c>
      <c r="E22" s="5" t="s">
        <v>1747</v>
      </c>
      <c r="F22" s="5" t="str">
        <f t="shared" ref="F22:F31" si="7">IF($B22="N/A","N/A",IF(E22&lt;0,"No","Yes"))</f>
        <v>N/A</v>
      </c>
      <c r="G22" s="5">
        <v>56.480760676000003</v>
      </c>
      <c r="H22" s="5" t="str">
        <f t="shared" si="5"/>
        <v>N/A</v>
      </c>
      <c r="I22" s="6" t="s">
        <v>1747</v>
      </c>
      <c r="J22" s="6" t="s">
        <v>1747</v>
      </c>
      <c r="K22" s="91" t="str">
        <f t="shared" ref="K22:K31" si="8">IF(J22="Div by 0", "N/A", IF(J22="N/A","N/A", IF(J22&gt;30, "No", IF(J22&lt;-30, "No", "Yes"))))</f>
        <v>N/A</v>
      </c>
    </row>
    <row r="23" spans="1:11" x14ac:dyDescent="0.25">
      <c r="A23" s="90" t="s">
        <v>939</v>
      </c>
      <c r="B23" s="42" t="s">
        <v>213</v>
      </c>
      <c r="C23" s="5" t="s">
        <v>1747</v>
      </c>
      <c r="D23" s="5" t="str">
        <f t="shared" si="6"/>
        <v>N/A</v>
      </c>
      <c r="E23" s="5" t="s">
        <v>1747</v>
      </c>
      <c r="F23" s="5" t="str">
        <f t="shared" si="7"/>
        <v>N/A</v>
      </c>
      <c r="G23" s="5">
        <v>42.443282918000001</v>
      </c>
      <c r="H23" s="5" t="str">
        <f t="shared" ref="H23:H31" si="9">IF($B23="N/A","N/A",IF(G23&lt;0,"No","Yes"))</f>
        <v>N/A</v>
      </c>
      <c r="I23" s="6" t="s">
        <v>1747</v>
      </c>
      <c r="J23" s="6" t="s">
        <v>1747</v>
      </c>
      <c r="K23" s="91" t="str">
        <f t="shared" si="8"/>
        <v>N/A</v>
      </c>
    </row>
    <row r="24" spans="1:11" ht="25" x14ac:dyDescent="0.25">
      <c r="A24" s="90" t="s">
        <v>940</v>
      </c>
      <c r="B24" s="42" t="s">
        <v>213</v>
      </c>
      <c r="C24" s="5" t="s">
        <v>1747</v>
      </c>
      <c r="D24" s="5" t="str">
        <f t="shared" si="6"/>
        <v>N/A</v>
      </c>
      <c r="E24" s="5" t="s">
        <v>1747</v>
      </c>
      <c r="F24" s="5" t="str">
        <f t="shared" si="7"/>
        <v>N/A</v>
      </c>
      <c r="G24" s="5">
        <v>1.0203514235</v>
      </c>
      <c r="H24" s="5" t="str">
        <f t="shared" si="9"/>
        <v>N/A</v>
      </c>
      <c r="I24" s="6" t="s">
        <v>1747</v>
      </c>
      <c r="J24" s="6" t="s">
        <v>1747</v>
      </c>
      <c r="K24" s="91" t="str">
        <f t="shared" si="8"/>
        <v>N/A</v>
      </c>
    </row>
    <row r="25" spans="1:11" x14ac:dyDescent="0.25">
      <c r="A25" s="114" t="s">
        <v>166</v>
      </c>
      <c r="B25" s="42" t="s">
        <v>213</v>
      </c>
      <c r="C25" s="5" t="s">
        <v>1747</v>
      </c>
      <c r="D25" s="5" t="str">
        <f t="shared" si="6"/>
        <v>N/A</v>
      </c>
      <c r="E25" s="5" t="s">
        <v>1747</v>
      </c>
      <c r="F25" s="5" t="str">
        <f t="shared" si="7"/>
        <v>N/A</v>
      </c>
      <c r="G25" s="5">
        <v>99.974977757999994</v>
      </c>
      <c r="H25" s="5" t="str">
        <f t="shared" si="9"/>
        <v>N/A</v>
      </c>
      <c r="I25" s="6" t="s">
        <v>1747</v>
      </c>
      <c r="J25" s="6" t="s">
        <v>1747</v>
      </c>
      <c r="K25" s="91" t="str">
        <f t="shared" si="8"/>
        <v>N/A</v>
      </c>
    </row>
    <row r="26" spans="1:11" x14ac:dyDescent="0.25">
      <c r="A26" s="114" t="s">
        <v>167</v>
      </c>
      <c r="B26" s="42" t="s">
        <v>213</v>
      </c>
      <c r="C26" s="5" t="s">
        <v>1747</v>
      </c>
      <c r="D26" s="5" t="str">
        <f t="shared" si="6"/>
        <v>N/A</v>
      </c>
      <c r="E26" s="5" t="s">
        <v>1747</v>
      </c>
      <c r="F26" s="5" t="str">
        <f t="shared" si="7"/>
        <v>N/A</v>
      </c>
      <c r="G26" s="5">
        <v>99.974977757999994</v>
      </c>
      <c r="H26" s="5" t="str">
        <f t="shared" si="9"/>
        <v>N/A</v>
      </c>
      <c r="I26" s="6" t="s">
        <v>1747</v>
      </c>
      <c r="J26" s="6" t="s">
        <v>1747</v>
      </c>
      <c r="K26" s="91" t="str">
        <f t="shared" si="8"/>
        <v>N/A</v>
      </c>
    </row>
    <row r="27" spans="1:11" x14ac:dyDescent="0.25">
      <c r="A27" s="114" t="s">
        <v>168</v>
      </c>
      <c r="B27" s="42" t="s">
        <v>213</v>
      </c>
      <c r="C27" s="5" t="s">
        <v>1747</v>
      </c>
      <c r="D27" s="5" t="str">
        <f t="shared" si="6"/>
        <v>N/A</v>
      </c>
      <c r="E27" s="5" t="s">
        <v>1747</v>
      </c>
      <c r="F27" s="5" t="str">
        <f t="shared" si="7"/>
        <v>N/A</v>
      </c>
      <c r="G27" s="5">
        <v>99.974977757999994</v>
      </c>
      <c r="H27" s="5" t="str">
        <f t="shared" si="9"/>
        <v>N/A</v>
      </c>
      <c r="I27" s="6" t="s">
        <v>1747</v>
      </c>
      <c r="J27" s="6" t="s">
        <v>1747</v>
      </c>
      <c r="K27" s="91" t="str">
        <f t="shared" si="8"/>
        <v>N/A</v>
      </c>
    </row>
    <row r="28" spans="1:11" x14ac:dyDescent="0.25">
      <c r="A28" s="114" t="s">
        <v>54</v>
      </c>
      <c r="B28" s="42" t="s">
        <v>213</v>
      </c>
      <c r="C28" s="5" t="s">
        <v>1747</v>
      </c>
      <c r="D28" s="5" t="str">
        <f t="shared" si="6"/>
        <v>N/A</v>
      </c>
      <c r="E28" s="5" t="s">
        <v>1747</v>
      </c>
      <c r="F28" s="5" t="str">
        <f t="shared" si="7"/>
        <v>N/A</v>
      </c>
      <c r="G28" s="5">
        <v>5.5326957295000003</v>
      </c>
      <c r="H28" s="5" t="str">
        <f t="shared" si="9"/>
        <v>N/A</v>
      </c>
      <c r="I28" s="6" t="s">
        <v>1747</v>
      </c>
      <c r="J28" s="6" t="s">
        <v>1747</v>
      </c>
      <c r="K28" s="91" t="str">
        <f t="shared" si="8"/>
        <v>N/A</v>
      </c>
    </row>
    <row r="29" spans="1:11" x14ac:dyDescent="0.25">
      <c r="A29" s="114" t="s">
        <v>55</v>
      </c>
      <c r="B29" s="42" t="s">
        <v>213</v>
      </c>
      <c r="C29" s="5" t="s">
        <v>1747</v>
      </c>
      <c r="D29" s="5" t="str">
        <f t="shared" si="6"/>
        <v>N/A</v>
      </c>
      <c r="E29" s="5" t="s">
        <v>1747</v>
      </c>
      <c r="F29" s="5" t="str">
        <f t="shared" si="7"/>
        <v>N/A</v>
      </c>
      <c r="G29" s="5">
        <v>94.442282027999994</v>
      </c>
      <c r="H29" s="5" t="str">
        <f t="shared" si="9"/>
        <v>N/A</v>
      </c>
      <c r="I29" s="6" t="s">
        <v>1747</v>
      </c>
      <c r="J29" s="6" t="s">
        <v>1747</v>
      </c>
      <c r="K29" s="91" t="str">
        <f t="shared" si="8"/>
        <v>N/A</v>
      </c>
    </row>
    <row r="30" spans="1:11" x14ac:dyDescent="0.25">
      <c r="A30" s="114" t="s">
        <v>56</v>
      </c>
      <c r="B30" s="42" t="s">
        <v>213</v>
      </c>
      <c r="C30" s="5" t="s">
        <v>1747</v>
      </c>
      <c r="D30" s="5" t="str">
        <f t="shared" si="6"/>
        <v>N/A</v>
      </c>
      <c r="E30" s="5" t="s">
        <v>1747</v>
      </c>
      <c r="F30" s="5" t="str">
        <f t="shared" si="7"/>
        <v>N/A</v>
      </c>
      <c r="G30" s="5">
        <v>87.399911032000006</v>
      </c>
      <c r="H30" s="5" t="str">
        <f t="shared" si="9"/>
        <v>N/A</v>
      </c>
      <c r="I30" s="6" t="s">
        <v>1747</v>
      </c>
      <c r="J30" s="6" t="s">
        <v>1747</v>
      </c>
      <c r="K30" s="91" t="str">
        <f t="shared" si="8"/>
        <v>N/A</v>
      </c>
    </row>
    <row r="31" spans="1:11" x14ac:dyDescent="0.25">
      <c r="A31" s="115" t="s">
        <v>57</v>
      </c>
      <c r="B31" s="121" t="s">
        <v>213</v>
      </c>
      <c r="C31" s="100" t="s">
        <v>1747</v>
      </c>
      <c r="D31" s="100" t="str">
        <f t="shared" si="6"/>
        <v>N/A</v>
      </c>
      <c r="E31" s="100" t="s">
        <v>1747</v>
      </c>
      <c r="F31" s="100" t="str">
        <f t="shared" si="7"/>
        <v>N/A</v>
      </c>
      <c r="G31" s="100">
        <v>11.766014235</v>
      </c>
      <c r="H31" s="100" t="str">
        <f t="shared" si="9"/>
        <v>N/A</v>
      </c>
      <c r="I31" s="101" t="s">
        <v>1747</v>
      </c>
      <c r="J31" s="101" t="s">
        <v>1747</v>
      </c>
      <c r="K31" s="102" t="str">
        <f t="shared" si="8"/>
        <v>N/A</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394900</v>
      </c>
      <c r="D7" s="39" t="str">
        <f>IF($B7="N/A","N/A",IF(C7&gt;10,"No",IF(C7&lt;-10,"No","Yes")))</f>
        <v>N/A</v>
      </c>
      <c r="E7" s="17">
        <v>411997</v>
      </c>
      <c r="F7" s="39" t="str">
        <f>IF($B7="N/A","N/A",IF(E7&gt;10,"No",IF(E7&lt;-10,"No","Yes")))</f>
        <v>N/A</v>
      </c>
      <c r="G7" s="17">
        <v>423501</v>
      </c>
      <c r="H7" s="39" t="str">
        <f>IF($B7="N/A","N/A",IF(G7&gt;10,"No",IF(G7&lt;-10,"No","Yes")))</f>
        <v>N/A</v>
      </c>
      <c r="I7" s="40">
        <v>4.3289999999999997</v>
      </c>
      <c r="J7" s="40">
        <v>2.7919999999999998</v>
      </c>
      <c r="K7" s="41" t="s">
        <v>736</v>
      </c>
      <c r="L7" s="92" t="str">
        <f>IF(J7="Div by 0", "N/A", IF(K7="N/A","N/A", IF(J7&gt;VALUE(MID(K7,1,2)), "No", IF(J7&lt;-1*VALUE(MID(K7,1,2)), "No", "Yes"))))</f>
        <v>Yes</v>
      </c>
    </row>
    <row r="8" spans="1:12" x14ac:dyDescent="0.25">
      <c r="A8" s="90" t="s">
        <v>58</v>
      </c>
      <c r="B8" s="21" t="s">
        <v>213</v>
      </c>
      <c r="C8" s="26">
        <v>1367889475</v>
      </c>
      <c r="D8" s="7" t="str">
        <f>IF($B8="N/A","N/A",IF(C8&gt;10,"No",IF(C8&lt;-10,"No","Yes")))</f>
        <v>N/A</v>
      </c>
      <c r="E8" s="26">
        <v>1419159616</v>
      </c>
      <c r="F8" s="7" t="str">
        <f>IF($B8="N/A","N/A",IF(E8&gt;10,"No",IF(E8&lt;-10,"No","Yes")))</f>
        <v>N/A</v>
      </c>
      <c r="G8" s="26">
        <v>1498005591</v>
      </c>
      <c r="H8" s="7" t="str">
        <f>IF($B8="N/A","N/A",IF(G8&gt;10,"No",IF(G8&lt;-10,"No","Yes")))</f>
        <v>N/A</v>
      </c>
      <c r="I8" s="8">
        <v>3.7480000000000002</v>
      </c>
      <c r="J8" s="8">
        <v>5.556</v>
      </c>
      <c r="K8" s="25" t="s">
        <v>736</v>
      </c>
      <c r="L8" s="91" t="str">
        <f>IF(J8="Div by 0", "N/A", IF(K8="N/A","N/A", IF(J8&gt;VALUE(MID(K8,1,2)), "No", IF(J8&lt;-1*VALUE(MID(K8,1,2)), "No", "Yes"))))</f>
        <v>Yes</v>
      </c>
    </row>
    <row r="9" spans="1:12" x14ac:dyDescent="0.25">
      <c r="A9" s="122" t="s">
        <v>941</v>
      </c>
      <c r="B9" s="5" t="s">
        <v>213</v>
      </c>
      <c r="C9" s="4">
        <v>7.4241580146999997</v>
      </c>
      <c r="D9" s="7" t="str">
        <f>IF($B9="N/A","N/A",IF(C9&gt;10,"No",IF(C9&lt;-10,"No","Yes")))</f>
        <v>N/A</v>
      </c>
      <c r="E9" s="4">
        <v>7.7248135301999996</v>
      </c>
      <c r="F9" s="7" t="str">
        <f>IF($B9="N/A","N/A",IF(E9&gt;10,"No",IF(E9&lt;-10,"No","Yes")))</f>
        <v>N/A</v>
      </c>
      <c r="G9" s="4">
        <v>6.1848732352000004</v>
      </c>
      <c r="H9" s="7" t="str">
        <f>IF($B9="N/A","N/A",IF(G9&gt;10,"No",IF(G9&lt;-10,"No","Yes")))</f>
        <v>N/A</v>
      </c>
      <c r="I9" s="8">
        <v>4.05</v>
      </c>
      <c r="J9" s="8">
        <v>-19.899999999999999</v>
      </c>
      <c r="K9" s="5" t="s">
        <v>213</v>
      </c>
      <c r="L9" s="91" t="str">
        <f>IF(J9="Div by 0", "N/A", IF(K9="N/A","N/A", IF(J9&gt;VALUE(MID(K9,1,2)), "No", IF(J9&lt;-1*VALUE(MID(K9,1,2)), "No", "Yes"))))</f>
        <v>N/A</v>
      </c>
    </row>
    <row r="10" spans="1:12" x14ac:dyDescent="0.25">
      <c r="A10" s="122" t="s">
        <v>942</v>
      </c>
      <c r="B10" s="5" t="s">
        <v>213</v>
      </c>
      <c r="C10" s="4">
        <v>5.8951633325000001</v>
      </c>
      <c r="D10" s="7" t="str">
        <f t="shared" ref="D10:D20" si="0">IF($B10="N/A","N/A",IF(C10&gt;10,"No",IF(C10&lt;-10,"No","Yes")))</f>
        <v>N/A</v>
      </c>
      <c r="E10" s="4">
        <v>6.0558693389</v>
      </c>
      <c r="F10" s="7" t="str">
        <f t="shared" ref="F10:F20" si="1">IF($B10="N/A","N/A",IF(E10&gt;10,"No",IF(E10&lt;-10,"No","Yes")))</f>
        <v>N/A</v>
      </c>
      <c r="G10" s="4">
        <v>6.4217085673999996</v>
      </c>
      <c r="H10" s="7" t="str">
        <f t="shared" ref="H10:H20" si="2">IF($B10="N/A","N/A",IF(G10&gt;10,"No",IF(G10&lt;-10,"No","Yes")))</f>
        <v>N/A</v>
      </c>
      <c r="I10" s="8">
        <v>2.726</v>
      </c>
      <c r="J10" s="8">
        <v>6.0410000000000004</v>
      </c>
      <c r="K10" s="5" t="s">
        <v>213</v>
      </c>
      <c r="L10" s="91" t="str">
        <f t="shared" ref="L10:L27" si="3">IF(J10="Div by 0", "N/A", IF(K10="N/A","N/A", IF(J10&gt;VALUE(MID(K10,1,2)), "No", IF(J10&lt;-1*VALUE(MID(K10,1,2)), "No", "Yes"))))</f>
        <v>N/A</v>
      </c>
    </row>
    <row r="11" spans="1:12" x14ac:dyDescent="0.25">
      <c r="A11" s="122" t="s">
        <v>943</v>
      </c>
      <c r="B11" s="5" t="s">
        <v>213</v>
      </c>
      <c r="C11" s="4">
        <v>49.250949607000003</v>
      </c>
      <c r="D11" s="7" t="str">
        <f t="shared" si="0"/>
        <v>N/A</v>
      </c>
      <c r="E11" s="4">
        <v>48.011271927000003</v>
      </c>
      <c r="F11" s="7" t="str">
        <f t="shared" si="1"/>
        <v>N/A</v>
      </c>
      <c r="G11" s="4">
        <v>46.487729663000003</v>
      </c>
      <c r="H11" s="7" t="str">
        <f t="shared" si="2"/>
        <v>N/A</v>
      </c>
      <c r="I11" s="8">
        <v>-2.52</v>
      </c>
      <c r="J11" s="8">
        <v>-3.17</v>
      </c>
      <c r="K11" s="5" t="s">
        <v>213</v>
      </c>
      <c r="L11" s="91" t="str">
        <f t="shared" si="3"/>
        <v>N/A</v>
      </c>
    </row>
    <row r="12" spans="1:12" x14ac:dyDescent="0.25">
      <c r="A12" s="122" t="s">
        <v>944</v>
      </c>
      <c r="B12" s="5" t="s">
        <v>213</v>
      </c>
      <c r="C12" s="4">
        <v>0</v>
      </c>
      <c r="D12" s="7" t="str">
        <f t="shared" si="0"/>
        <v>N/A</v>
      </c>
      <c r="E12" s="4">
        <v>0</v>
      </c>
      <c r="F12" s="7" t="str">
        <f t="shared" si="1"/>
        <v>N/A</v>
      </c>
      <c r="G12" s="4">
        <v>0.34238407939999999</v>
      </c>
      <c r="H12" s="7" t="str">
        <f t="shared" si="2"/>
        <v>N/A</v>
      </c>
      <c r="I12" s="8" t="s">
        <v>1747</v>
      </c>
      <c r="J12" s="8" t="s">
        <v>1747</v>
      </c>
      <c r="K12" s="5" t="s">
        <v>213</v>
      </c>
      <c r="L12" s="91" t="str">
        <f t="shared" si="3"/>
        <v>N/A</v>
      </c>
    </row>
    <row r="13" spans="1:12" x14ac:dyDescent="0.25">
      <c r="A13" s="122" t="s">
        <v>945</v>
      </c>
      <c r="B13" s="7" t="s">
        <v>213</v>
      </c>
      <c r="C13" s="4">
        <v>37.428462902</v>
      </c>
      <c r="D13" s="7" t="str">
        <f t="shared" si="0"/>
        <v>N/A</v>
      </c>
      <c r="E13" s="4">
        <v>38.170423571000001</v>
      </c>
      <c r="F13" s="7" t="str">
        <f t="shared" si="1"/>
        <v>N/A</v>
      </c>
      <c r="G13" s="4">
        <v>36.523408445000001</v>
      </c>
      <c r="H13" s="7" t="str">
        <f t="shared" si="2"/>
        <v>N/A</v>
      </c>
      <c r="I13" s="8">
        <v>1.982</v>
      </c>
      <c r="J13" s="8">
        <v>-4.3099999999999996</v>
      </c>
      <c r="K13" s="5" t="s">
        <v>213</v>
      </c>
      <c r="L13" s="91" t="str">
        <f t="shared" si="3"/>
        <v>N/A</v>
      </c>
    </row>
    <row r="14" spans="1:12" ht="12.75" customHeight="1" x14ac:dyDescent="0.25">
      <c r="A14" s="122" t="s">
        <v>946</v>
      </c>
      <c r="B14" s="7" t="s">
        <v>213</v>
      </c>
      <c r="C14" s="4">
        <v>1.0129147E-3</v>
      </c>
      <c r="D14" s="7" t="str">
        <f t="shared" si="0"/>
        <v>N/A</v>
      </c>
      <c r="E14" s="4">
        <v>2.5971062900000001E-2</v>
      </c>
      <c r="F14" s="7" t="str">
        <f t="shared" si="1"/>
        <v>N/A</v>
      </c>
      <c r="G14" s="4">
        <v>2.5723670074</v>
      </c>
      <c r="H14" s="7" t="str">
        <f t="shared" si="2"/>
        <v>N/A</v>
      </c>
      <c r="I14" s="8">
        <v>2464</v>
      </c>
      <c r="J14" s="8">
        <v>9805</v>
      </c>
      <c r="K14" s="5" t="s">
        <v>213</v>
      </c>
      <c r="L14" s="91" t="str">
        <f t="shared" si="3"/>
        <v>N/A</v>
      </c>
    </row>
    <row r="15" spans="1:12" x14ac:dyDescent="0.25">
      <c r="A15" s="122" t="s">
        <v>947</v>
      </c>
      <c r="B15" s="7" t="s">
        <v>213</v>
      </c>
      <c r="C15" s="4">
        <v>0</v>
      </c>
      <c r="D15" s="7" t="str">
        <f t="shared" si="0"/>
        <v>N/A</v>
      </c>
      <c r="E15" s="4">
        <v>0</v>
      </c>
      <c r="F15" s="7" t="str">
        <f t="shared" si="1"/>
        <v>N/A</v>
      </c>
      <c r="G15" s="4">
        <v>3.5419042999999999E-3</v>
      </c>
      <c r="H15" s="7" t="str">
        <f t="shared" si="2"/>
        <v>N/A</v>
      </c>
      <c r="I15" s="8" t="s">
        <v>1747</v>
      </c>
      <c r="J15" s="8" t="s">
        <v>1747</v>
      </c>
      <c r="K15" s="5" t="s">
        <v>213</v>
      </c>
      <c r="L15" s="91" t="str">
        <f t="shared" si="3"/>
        <v>N/A</v>
      </c>
    </row>
    <row r="16" spans="1:12" ht="12.75" customHeight="1" x14ac:dyDescent="0.25">
      <c r="A16" s="122" t="s">
        <v>948</v>
      </c>
      <c r="B16" s="7" t="s">
        <v>213</v>
      </c>
      <c r="C16" s="4">
        <v>2.532287E-4</v>
      </c>
      <c r="D16" s="7" t="str">
        <f t="shared" si="0"/>
        <v>N/A</v>
      </c>
      <c r="E16" s="4">
        <v>1.16505703E-2</v>
      </c>
      <c r="F16" s="7" t="str">
        <f t="shared" si="1"/>
        <v>N/A</v>
      </c>
      <c r="G16" s="4">
        <v>1.463987098</v>
      </c>
      <c r="H16" s="7" t="str">
        <f t="shared" si="2"/>
        <v>N/A</v>
      </c>
      <c r="I16" s="8">
        <v>4501</v>
      </c>
      <c r="J16" s="8">
        <v>12466</v>
      </c>
      <c r="K16" s="5" t="s">
        <v>213</v>
      </c>
      <c r="L16" s="91" t="str">
        <f t="shared" si="3"/>
        <v>N/A</v>
      </c>
    </row>
    <row r="17" spans="1:12" ht="12.75" customHeight="1" x14ac:dyDescent="0.25">
      <c r="A17" s="122" t="s">
        <v>949</v>
      </c>
      <c r="B17" s="7" t="s">
        <v>213</v>
      </c>
      <c r="C17" s="4">
        <v>43.323879462999997</v>
      </c>
      <c r="D17" s="7" t="str">
        <f t="shared" si="0"/>
        <v>N/A</v>
      </c>
      <c r="E17" s="4">
        <v>44.237943479999998</v>
      </c>
      <c r="F17" s="7" t="str">
        <f t="shared" si="1"/>
        <v>N/A</v>
      </c>
      <c r="G17" s="4">
        <v>44.412646015</v>
      </c>
      <c r="H17" s="7" t="str">
        <f t="shared" si="2"/>
        <v>N/A</v>
      </c>
      <c r="I17" s="8">
        <v>2.11</v>
      </c>
      <c r="J17" s="8">
        <v>0.39489999999999997</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37.990937447999997</v>
      </c>
      <c r="H18" s="7" t="str">
        <f t="shared" si="2"/>
        <v>N/A</v>
      </c>
      <c r="I18" s="8" t="s">
        <v>213</v>
      </c>
      <c r="J18" s="8" t="s">
        <v>213</v>
      </c>
      <c r="K18" s="5" t="s">
        <v>213</v>
      </c>
      <c r="L18" s="91" t="str">
        <f t="shared" si="3"/>
        <v>N/A</v>
      </c>
    </row>
    <row r="19" spans="1:12" ht="12.75" customHeight="1" x14ac:dyDescent="0.25">
      <c r="A19" s="122" t="s">
        <v>950</v>
      </c>
      <c r="B19" s="7" t="s">
        <v>213</v>
      </c>
      <c r="C19" s="4">
        <v>49.251962521999999</v>
      </c>
      <c r="D19" s="7" t="str">
        <f t="shared" si="0"/>
        <v>N/A</v>
      </c>
      <c r="E19" s="4">
        <v>48.037242990000003</v>
      </c>
      <c r="F19" s="7" t="str">
        <f t="shared" si="1"/>
        <v>N/A</v>
      </c>
      <c r="G19" s="4">
        <v>49.402480750000002</v>
      </c>
      <c r="H19" s="7" t="str">
        <f t="shared" si="2"/>
        <v>N/A</v>
      </c>
      <c r="I19" s="8">
        <v>-2.4700000000000002</v>
      </c>
      <c r="J19" s="8">
        <v>2.8420000000000001</v>
      </c>
      <c r="K19" s="5" t="s">
        <v>213</v>
      </c>
      <c r="L19" s="91" t="str">
        <f t="shared" si="3"/>
        <v>N/A</v>
      </c>
    </row>
    <row r="20" spans="1:12" ht="12.75" customHeight="1" x14ac:dyDescent="0.25">
      <c r="A20" s="123" t="s">
        <v>132</v>
      </c>
      <c r="B20" s="1" t="s">
        <v>213</v>
      </c>
      <c r="C20" s="22">
        <v>2285</v>
      </c>
      <c r="D20" s="7" t="str">
        <f t="shared" si="0"/>
        <v>N/A</v>
      </c>
      <c r="E20" s="22">
        <v>2582</v>
      </c>
      <c r="F20" s="7" t="str">
        <f t="shared" si="1"/>
        <v>N/A</v>
      </c>
      <c r="G20" s="22">
        <v>9693</v>
      </c>
      <c r="H20" s="7" t="str">
        <f t="shared" si="2"/>
        <v>N/A</v>
      </c>
      <c r="I20" s="8">
        <v>13</v>
      </c>
      <c r="J20" s="8">
        <v>275.39999999999998</v>
      </c>
      <c r="K20" s="22" t="s">
        <v>213</v>
      </c>
      <c r="L20" s="91" t="str">
        <f t="shared" si="3"/>
        <v>N/A</v>
      </c>
    </row>
    <row r="21" spans="1:12" ht="12.75" customHeight="1" x14ac:dyDescent="0.25">
      <c r="A21" s="123" t="s">
        <v>133</v>
      </c>
      <c r="B21" s="25" t="s">
        <v>276</v>
      </c>
      <c r="C21" s="4">
        <v>0.57862750060000001</v>
      </c>
      <c r="D21" s="7" t="str">
        <f>IF($B21="N/A","N/A",IF(C21&gt;=2,"No",IF(C21&lt;0,"No","Yes")))</f>
        <v>Yes</v>
      </c>
      <c r="E21" s="4">
        <v>0.62670359249999996</v>
      </c>
      <c r="F21" s="7" t="str">
        <f>IF($B21="N/A","N/A",IF(E21&gt;=2,"No",IF(E21&lt;0,"No","Yes")))</f>
        <v>Yes</v>
      </c>
      <c r="G21" s="4">
        <v>2.2887785388999999</v>
      </c>
      <c r="H21" s="7" t="str">
        <f>IF($B21="N/A","N/A",IF(G21&gt;=2,"No",IF(G21&lt;0,"No","Yes")))</f>
        <v>No</v>
      </c>
      <c r="I21" s="8">
        <v>8.3089999999999993</v>
      </c>
      <c r="J21" s="8">
        <v>265.2</v>
      </c>
      <c r="K21" s="5" t="s">
        <v>213</v>
      </c>
      <c r="L21" s="91" t="str">
        <f t="shared" si="3"/>
        <v>N/A</v>
      </c>
    </row>
    <row r="22" spans="1:12" x14ac:dyDescent="0.25">
      <c r="A22" s="114" t="s">
        <v>134</v>
      </c>
      <c r="B22" s="25" t="s">
        <v>213</v>
      </c>
      <c r="C22" s="26">
        <v>6456441</v>
      </c>
      <c r="D22" s="7" t="str">
        <f t="shared" ref="D22:D27" si="4">IF($B22="N/A","N/A",IF(C22&gt;10,"No",IF(C22&lt;-10,"No","Yes")))</f>
        <v>N/A</v>
      </c>
      <c r="E22" s="26">
        <v>8087091</v>
      </c>
      <c r="F22" s="7" t="str">
        <f t="shared" ref="F22:F27" si="5">IF($B22="N/A","N/A",IF(E22&gt;10,"No",IF(E22&lt;-10,"No","Yes")))</f>
        <v>N/A</v>
      </c>
      <c r="G22" s="26">
        <v>26197928</v>
      </c>
      <c r="H22" s="7" t="str">
        <f t="shared" ref="H22:H27" si="6">IF($B22="N/A","N/A",IF(G22&gt;10,"No",IF(G22&lt;-10,"No","Yes")))</f>
        <v>N/A</v>
      </c>
      <c r="I22" s="8">
        <v>25.26</v>
      </c>
      <c r="J22" s="8">
        <v>223.9</v>
      </c>
      <c r="K22" s="5" t="s">
        <v>213</v>
      </c>
      <c r="L22" s="91" t="str">
        <f t="shared" si="3"/>
        <v>N/A</v>
      </c>
    </row>
    <row r="23" spans="1:12" x14ac:dyDescent="0.25">
      <c r="A23" s="114" t="s">
        <v>1694</v>
      </c>
      <c r="B23" s="25" t="s">
        <v>213</v>
      </c>
      <c r="C23" s="26">
        <v>2825.57593</v>
      </c>
      <c r="D23" s="7" t="str">
        <f t="shared" si="4"/>
        <v>N/A</v>
      </c>
      <c r="E23" s="26">
        <v>3132.1034082000001</v>
      </c>
      <c r="F23" s="7" t="str">
        <f t="shared" si="5"/>
        <v>N/A</v>
      </c>
      <c r="G23" s="26">
        <v>2702.7677705999999</v>
      </c>
      <c r="H23" s="7" t="str">
        <f t="shared" si="6"/>
        <v>N/A</v>
      </c>
      <c r="I23" s="8">
        <v>10.85</v>
      </c>
      <c r="J23" s="8">
        <v>-13.7</v>
      </c>
      <c r="K23" s="5" t="s">
        <v>213</v>
      </c>
      <c r="L23" s="91" t="str">
        <f t="shared" si="3"/>
        <v>N/A</v>
      </c>
    </row>
    <row r="24" spans="1:12" ht="12.75" customHeight="1" x14ac:dyDescent="0.25">
      <c r="A24" s="123" t="s">
        <v>135</v>
      </c>
      <c r="B24" s="21" t="s">
        <v>213</v>
      </c>
      <c r="C24" s="1">
        <v>1302</v>
      </c>
      <c r="D24" s="7" t="str">
        <f t="shared" si="4"/>
        <v>N/A</v>
      </c>
      <c r="E24" s="1">
        <v>1433</v>
      </c>
      <c r="F24" s="7" t="str">
        <f t="shared" si="5"/>
        <v>N/A</v>
      </c>
      <c r="G24" s="1">
        <v>7614</v>
      </c>
      <c r="H24" s="7" t="str">
        <f t="shared" si="6"/>
        <v>N/A</v>
      </c>
      <c r="I24" s="8">
        <v>10.06</v>
      </c>
      <c r="J24" s="8">
        <v>431.3</v>
      </c>
      <c r="K24" s="22" t="s">
        <v>213</v>
      </c>
      <c r="L24" s="91" t="str">
        <f t="shared" si="3"/>
        <v>N/A</v>
      </c>
    </row>
    <row r="25" spans="1:12" ht="12.75" customHeight="1" x14ac:dyDescent="0.25">
      <c r="A25" s="123" t="s">
        <v>136</v>
      </c>
      <c r="B25" s="21" t="s">
        <v>213</v>
      </c>
      <c r="C25" s="9">
        <v>0.32970372250000002</v>
      </c>
      <c r="D25" s="7" t="str">
        <f t="shared" si="4"/>
        <v>N/A</v>
      </c>
      <c r="E25" s="9">
        <v>0.34781806659999998</v>
      </c>
      <c r="F25" s="7" t="str">
        <f t="shared" si="5"/>
        <v>N/A</v>
      </c>
      <c r="G25" s="9">
        <v>1.7978706071999999</v>
      </c>
      <c r="H25" s="7" t="str">
        <f t="shared" si="6"/>
        <v>N/A</v>
      </c>
      <c r="I25" s="8">
        <v>5.4939999999999998</v>
      </c>
      <c r="J25" s="8">
        <v>416.9</v>
      </c>
      <c r="K25" s="5" t="s">
        <v>213</v>
      </c>
      <c r="L25" s="91" t="str">
        <f t="shared" si="3"/>
        <v>N/A</v>
      </c>
    </row>
    <row r="26" spans="1:12" ht="25" x14ac:dyDescent="0.25">
      <c r="A26" s="114" t="s">
        <v>137</v>
      </c>
      <c r="B26" s="21" t="s">
        <v>213</v>
      </c>
      <c r="C26" s="10">
        <v>6207791</v>
      </c>
      <c r="D26" s="7" t="str">
        <f t="shared" si="4"/>
        <v>N/A</v>
      </c>
      <c r="E26" s="10">
        <v>7767612</v>
      </c>
      <c r="F26" s="7" t="str">
        <f t="shared" si="5"/>
        <v>N/A</v>
      </c>
      <c r="G26" s="10">
        <v>26031248</v>
      </c>
      <c r="H26" s="7" t="str">
        <f t="shared" si="6"/>
        <v>N/A</v>
      </c>
      <c r="I26" s="8">
        <v>25.13</v>
      </c>
      <c r="J26" s="8">
        <v>235.1</v>
      </c>
      <c r="K26" s="5" t="s">
        <v>213</v>
      </c>
      <c r="L26" s="91" t="str">
        <f t="shared" si="3"/>
        <v>N/A</v>
      </c>
    </row>
    <row r="27" spans="1:12" ht="25" x14ac:dyDescent="0.25">
      <c r="A27" s="114" t="s">
        <v>951</v>
      </c>
      <c r="B27" s="21" t="s">
        <v>213</v>
      </c>
      <c r="C27" s="10">
        <v>4767.8886328999997</v>
      </c>
      <c r="D27" s="7" t="str">
        <f t="shared" si="4"/>
        <v>N/A</v>
      </c>
      <c r="E27" s="10">
        <v>5420.5247731999998</v>
      </c>
      <c r="F27" s="7" t="str">
        <f t="shared" si="5"/>
        <v>N/A</v>
      </c>
      <c r="G27" s="10">
        <v>3418.8662988999999</v>
      </c>
      <c r="H27" s="7" t="str">
        <f t="shared" si="6"/>
        <v>N/A</v>
      </c>
      <c r="I27" s="8">
        <v>13.69</v>
      </c>
      <c r="J27" s="8">
        <v>-36.9</v>
      </c>
      <c r="K27" s="5" t="s">
        <v>213</v>
      </c>
      <c r="L27" s="91" t="str">
        <f t="shared" si="3"/>
        <v>N/A</v>
      </c>
    </row>
    <row r="28" spans="1:12" x14ac:dyDescent="0.25">
      <c r="A28" s="123" t="s">
        <v>138</v>
      </c>
      <c r="B28" s="1" t="s">
        <v>213</v>
      </c>
      <c r="C28" s="22">
        <v>162</v>
      </c>
      <c r="D28" s="7" t="str">
        <f>IF($B28="N/A","N/A",IF(C28&gt;10,"No",IF(C28&lt;-10,"No","Yes")))</f>
        <v>N/A</v>
      </c>
      <c r="E28" s="22">
        <v>0</v>
      </c>
      <c r="F28" s="7" t="str">
        <f>IF($B28="N/A","N/A",IF(E28&gt;10,"No",IF(E28&lt;-10,"No","Yes")))</f>
        <v>N/A</v>
      </c>
      <c r="G28" s="22">
        <v>0</v>
      </c>
      <c r="H28" s="7" t="str">
        <f>IF($B28="N/A","N/A",IF(G28&gt;10,"No",IF(G28&lt;-10,"No","Yes")))</f>
        <v>N/A</v>
      </c>
      <c r="I28" s="8">
        <v>-100</v>
      </c>
      <c r="J28" s="8" t="s">
        <v>1747</v>
      </c>
      <c r="K28" s="22" t="s">
        <v>213</v>
      </c>
      <c r="L28" s="91" t="str">
        <f>IF(J28="Div by 0", "N/A", IF(K28="N/A","N/A", IF(J28&gt;VALUE(MID(K28,1,2)), "No", IF(J28&lt;-1*VALUE(MID(K28,1,2)), "No", "Yes"))))</f>
        <v>N/A</v>
      </c>
    </row>
    <row r="29" spans="1:12" x14ac:dyDescent="0.25">
      <c r="A29" s="114" t="s">
        <v>139</v>
      </c>
      <c r="B29" s="25" t="s">
        <v>213</v>
      </c>
      <c r="C29" s="4">
        <v>4.1023043799999999E-2</v>
      </c>
      <c r="D29" s="7" t="str">
        <f>IF($B29="N/A","N/A",IF(C29&gt;10,"No",IF(C29&lt;-10,"No","Yes")))</f>
        <v>N/A</v>
      </c>
      <c r="E29" s="4">
        <v>0</v>
      </c>
      <c r="F29" s="7" t="str">
        <f>IF($B29="N/A","N/A",IF(E29&gt;10,"No",IF(E29&lt;-10,"No","Yes")))</f>
        <v>N/A</v>
      </c>
      <c r="G29" s="4">
        <v>0</v>
      </c>
      <c r="H29" s="7" t="str">
        <f>IF($B29="N/A","N/A",IF(G29&gt;10,"No",IF(G29&lt;-10,"No","Yes")))</f>
        <v>N/A</v>
      </c>
      <c r="I29" s="8">
        <v>-100</v>
      </c>
      <c r="J29" s="8" t="s">
        <v>1747</v>
      </c>
      <c r="K29" s="5" t="s">
        <v>213</v>
      </c>
      <c r="L29" s="91" t="str">
        <f>IF(J29="Div by 0", "N/A", IF(K29="N/A","N/A", IF(J29&gt;VALUE(MID(K29,1,2)), "No", IF(J29&lt;-1*VALUE(MID(K29,1,2)), "No", "Yes"))))</f>
        <v>N/A</v>
      </c>
    </row>
    <row r="30" spans="1:12" x14ac:dyDescent="0.25">
      <c r="A30" s="123" t="s">
        <v>140</v>
      </c>
      <c r="B30" s="22" t="s">
        <v>213</v>
      </c>
      <c r="C30" s="22">
        <v>298</v>
      </c>
      <c r="D30" s="7" t="str">
        <f>IF($B30="N/A","N/A",IF(C30&gt;10,"No",IF(C30&lt;-10,"No","Yes")))</f>
        <v>N/A</v>
      </c>
      <c r="E30" s="22">
        <v>0</v>
      </c>
      <c r="F30" s="7" t="str">
        <f>IF($B30="N/A","N/A",IF(E30&gt;10,"No",IF(E30&lt;-10,"No","Yes")))</f>
        <v>N/A</v>
      </c>
      <c r="G30" s="22">
        <v>0</v>
      </c>
      <c r="H30" s="7" t="str">
        <f>IF($B30="N/A","N/A",IF(G30&gt;10,"No",IF(G30&lt;-10,"No","Yes")))</f>
        <v>N/A</v>
      </c>
      <c r="I30" s="8">
        <v>-100</v>
      </c>
      <c r="J30" s="8" t="s">
        <v>1747</v>
      </c>
      <c r="K30" s="22" t="s">
        <v>213</v>
      </c>
      <c r="L30" s="91" t="str">
        <f>IF(J30="Div by 0", "N/A", IF(K30="N/A","N/A", IF(J30&gt;VALUE(MID(K30,1,2)), "No", IF(J30&lt;-1*VALUE(MID(K30,1,2)), "No", "Yes"))))</f>
        <v>N/A</v>
      </c>
    </row>
    <row r="31" spans="1:12" x14ac:dyDescent="0.25">
      <c r="A31" s="114" t="s">
        <v>141</v>
      </c>
      <c r="B31" s="21" t="s">
        <v>213</v>
      </c>
      <c r="C31" s="4">
        <v>7.5462142300000007E-2</v>
      </c>
      <c r="D31" s="7" t="str">
        <f>IF($B31="N/A","N/A",IF(C31&gt;10,"No",IF(C31&lt;-10,"No","Yes")))</f>
        <v>N/A</v>
      </c>
      <c r="E31" s="4">
        <v>0</v>
      </c>
      <c r="F31" s="7" t="str">
        <f>IF($B31="N/A","N/A",IF(E31&gt;10,"No",IF(E31&lt;-10,"No","Yes")))</f>
        <v>N/A</v>
      </c>
      <c r="G31" s="4">
        <v>0</v>
      </c>
      <c r="H31" s="7" t="str">
        <f>IF($B31="N/A","N/A",IF(G31&gt;10,"No",IF(G31&lt;-10,"No","Yes")))</f>
        <v>N/A</v>
      </c>
      <c r="I31" s="8">
        <v>-100</v>
      </c>
      <c r="J31" s="8" t="s">
        <v>1747</v>
      </c>
      <c r="K31" s="5" t="s">
        <v>213</v>
      </c>
      <c r="L31" s="91" t="str">
        <f>IF(J31="Div by 0", "N/A", IF(K31="N/A","N/A", IF(J31&gt;VALUE(MID(K31,1,2)), "No", IF(J31&lt;-1*VALUE(MID(K31,1,2)), "No", "Yes"))))</f>
        <v>N/A</v>
      </c>
    </row>
    <row r="32" spans="1:12" ht="12.75" customHeight="1" x14ac:dyDescent="0.25">
      <c r="A32" s="129" t="s">
        <v>142</v>
      </c>
      <c r="B32" s="107" t="s">
        <v>213</v>
      </c>
      <c r="C32" s="107">
        <v>105.75</v>
      </c>
      <c r="D32" s="130" t="str">
        <f>IF($B32="N/A","N/A",IF(C32&gt;10,"No",IF(C32&lt;-10,"No","Yes")))</f>
        <v>N/A</v>
      </c>
      <c r="E32" s="107">
        <v>0</v>
      </c>
      <c r="F32" s="130" t="str">
        <f>IF($B32="N/A","N/A",IF(E32&gt;10,"No",IF(E32&lt;-10,"No","Yes")))</f>
        <v>N/A</v>
      </c>
      <c r="G32" s="107">
        <v>0</v>
      </c>
      <c r="H32" s="130" t="str">
        <f>IF($B32="N/A","N/A",IF(G32&gt;10,"No",IF(G32&lt;-10,"No","Yes")))</f>
        <v>N/A</v>
      </c>
      <c r="I32" s="131">
        <v>-100</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392453</v>
      </c>
      <c r="D6" s="7" t="str">
        <f>IF($B6="N/A","N/A",IF(C6&gt;10,"No",IF(C6&lt;-10,"No","Yes")))</f>
        <v>N/A</v>
      </c>
      <c r="E6" s="22">
        <v>409415</v>
      </c>
      <c r="F6" s="7" t="str">
        <f>IF($B6="N/A","N/A",IF(E6&gt;10,"No",IF(E6&lt;-10,"No","Yes")))</f>
        <v>N/A</v>
      </c>
      <c r="G6" s="22">
        <v>413808</v>
      </c>
      <c r="H6" s="7" t="str">
        <f>IF($B6="N/A","N/A",IF(G6&gt;10,"No",IF(G6&lt;-10,"No","Yes")))</f>
        <v>N/A</v>
      </c>
      <c r="I6" s="8">
        <v>4.3220000000000001</v>
      </c>
      <c r="J6" s="8">
        <v>1.073</v>
      </c>
      <c r="K6" s="1" t="s">
        <v>736</v>
      </c>
      <c r="L6" s="91" t="str">
        <f>IF(J6="Div by 0", "N/A", IF(K6="N/A","N/A", IF(J6&gt;VALUE(MID(K6,1,2)), "No", IF(J6&lt;-1*VALUE(MID(K6,1,2)), "No", "Yes"))))</f>
        <v>Yes</v>
      </c>
    </row>
    <row r="7" spans="1:12" x14ac:dyDescent="0.25">
      <c r="A7" s="123" t="s">
        <v>59</v>
      </c>
      <c r="B7" s="22" t="s">
        <v>213</v>
      </c>
      <c r="C7" s="22">
        <v>294887.01</v>
      </c>
      <c r="D7" s="7" t="str">
        <f>IF($B7="N/A","N/A",IF(C7&gt;10,"No",IF(C7&lt;-10,"No","Yes")))</f>
        <v>N/A</v>
      </c>
      <c r="E7" s="22">
        <v>308537.76</v>
      </c>
      <c r="F7" s="7" t="str">
        <f>IF($B7="N/A","N/A",IF(E7&gt;10,"No",IF(E7&lt;-10,"No","Yes")))</f>
        <v>N/A</v>
      </c>
      <c r="G7" s="22">
        <v>321608.28000000003</v>
      </c>
      <c r="H7" s="7" t="str">
        <f>IF($B7="N/A","N/A",IF(G7&gt;10,"No",IF(G7&lt;-10,"No","Yes")))</f>
        <v>N/A</v>
      </c>
      <c r="I7" s="8">
        <v>4.6289999999999996</v>
      </c>
      <c r="J7" s="8">
        <v>4.2359999999999998</v>
      </c>
      <c r="K7" s="1" t="s">
        <v>737</v>
      </c>
      <c r="L7" s="91" t="str">
        <f>IF(J7="Div by 0", "N/A", IF(K7="N/A","N/A", IF(J7&gt;VALUE(MID(K7,1,2)), "No", IF(J7&lt;-1*VALUE(MID(K7,1,2)), "No", "Yes"))))</f>
        <v>Yes</v>
      </c>
    </row>
    <row r="8" spans="1:12" x14ac:dyDescent="0.25">
      <c r="A8" s="133"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91" t="str">
        <f>IF(J8="Div by 0", "N/A", IF(K8="N/A","N/A", IF(J8&gt;VALUE(MID(K8,1,2)), "No", IF(J8&lt;-1*VALUE(MID(K8,1,2)), "No", "Yes"))))</f>
        <v>N/A</v>
      </c>
    </row>
    <row r="9" spans="1:12" x14ac:dyDescent="0.25">
      <c r="A9" s="123" t="s">
        <v>678</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91" t="str">
        <f t="shared" ref="L9:L11" si="3">IF(J9="Div by 0", "N/A", IF(K9="N/A","N/A", IF(J9&gt;VALUE(MID(K9,1,2)), "No", IF(J9&lt;-1*VALUE(MID(K9,1,2)), "No", "Yes"))))</f>
        <v>N/A</v>
      </c>
    </row>
    <row r="10" spans="1:12" x14ac:dyDescent="0.25">
      <c r="A10" s="123"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91" t="str">
        <f t="shared" si="3"/>
        <v>N/A</v>
      </c>
    </row>
    <row r="11" spans="1:12" x14ac:dyDescent="0.25">
      <c r="A11" s="123" t="s">
        <v>169</v>
      </c>
      <c r="B11" s="22" t="s">
        <v>213</v>
      </c>
      <c r="C11" s="4">
        <v>0</v>
      </c>
      <c r="D11" s="7" t="str">
        <f t="shared" si="0"/>
        <v>N/A</v>
      </c>
      <c r="E11" s="4">
        <v>0</v>
      </c>
      <c r="F11" s="7" t="str">
        <f t="shared" si="1"/>
        <v>N/A</v>
      </c>
      <c r="G11" s="4">
        <v>0</v>
      </c>
      <c r="H11" s="7" t="str">
        <f t="shared" si="2"/>
        <v>N/A</v>
      </c>
      <c r="I11" s="8" t="s">
        <v>1747</v>
      </c>
      <c r="J11" s="8" t="s">
        <v>1747</v>
      </c>
      <c r="K11" s="22" t="s">
        <v>213</v>
      </c>
      <c r="L11" s="91" t="str">
        <f t="shared" si="3"/>
        <v>N/A</v>
      </c>
    </row>
    <row r="12" spans="1:12" x14ac:dyDescent="0.25">
      <c r="A12" s="123"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91" t="str">
        <f>IF(J12="Div by 0", "N/A", IF(K12="N/A","N/A", IF(J12&gt;VALUE(MID(K12,1,2)), "No", IF(J12&lt;-1*VALUE(MID(K12,1,2)), "No", "Yes"))))</f>
        <v>N/A</v>
      </c>
    </row>
    <row r="13" spans="1:12" x14ac:dyDescent="0.25">
      <c r="A13" s="90" t="s">
        <v>364</v>
      </c>
      <c r="B13" s="33" t="s">
        <v>213</v>
      </c>
      <c r="C13" s="4">
        <v>95.055713678000004</v>
      </c>
      <c r="D13" s="9" t="str">
        <f>IF($B13="N/A","N/A",IF(C13&gt;=95,"Yes","No"))</f>
        <v>N/A</v>
      </c>
      <c r="E13" s="4">
        <v>95.612764553999995</v>
      </c>
      <c r="F13" s="9" t="str">
        <f>IF($B13="N/A","N/A",IF(E13&gt;=95,"Yes","No"))</f>
        <v>N/A</v>
      </c>
      <c r="G13" s="4">
        <v>94.451774736000004</v>
      </c>
      <c r="H13" s="7" t="str">
        <f>IF($B13="N/A","N/A",IF(G13&gt;=95,"Yes","No"))</f>
        <v>N/A</v>
      </c>
      <c r="I13" s="8">
        <v>0.58599999999999997</v>
      </c>
      <c r="J13" s="8">
        <v>-1.21</v>
      </c>
      <c r="K13" s="25" t="s">
        <v>737</v>
      </c>
      <c r="L13" s="91" t="str">
        <f t="shared" ref="L13:L70" si="4">IF(J13="Div by 0", "N/A", IF(K13="N/A","N/A", IF(J13&gt;VALUE(MID(K13,1,2)), "No", IF(J13&lt;-1*VALUE(MID(K13,1,2)), "No", "Yes"))))</f>
        <v>Yes</v>
      </c>
    </row>
    <row r="14" spans="1:12" x14ac:dyDescent="0.25">
      <c r="A14" s="134" t="s">
        <v>365</v>
      </c>
      <c r="B14" s="33" t="s">
        <v>213</v>
      </c>
      <c r="C14" s="34">
        <v>4.9394449781</v>
      </c>
      <c r="D14" s="34" t="str">
        <f>IF($B14="N/A","N/A",IF(C14&gt;10,"No",IF(C14&lt;-10,"No","Yes")))</f>
        <v>N/A</v>
      </c>
      <c r="E14" s="34">
        <v>4.3806406702</v>
      </c>
      <c r="F14" s="9" t="str">
        <f>IF($B14="N/A","N/A",IF(E14&gt;95,"Yes","No"))</f>
        <v>N/A</v>
      </c>
      <c r="G14" s="34">
        <v>5.5402505509999997</v>
      </c>
      <c r="H14" s="7" t="str">
        <f>IF($B14="N/A","N/A",IF(G14&gt;95,"Yes","No"))</f>
        <v>N/A</v>
      </c>
      <c r="I14" s="35">
        <v>-11.3</v>
      </c>
      <c r="J14" s="35">
        <v>26.47</v>
      </c>
      <c r="K14" s="36" t="s">
        <v>213</v>
      </c>
      <c r="L14" s="91" t="str">
        <f t="shared" si="4"/>
        <v>N/A</v>
      </c>
    </row>
    <row r="15" spans="1:12" x14ac:dyDescent="0.25">
      <c r="A15" s="134" t="s">
        <v>366</v>
      </c>
      <c r="B15" s="33" t="s">
        <v>213</v>
      </c>
      <c r="C15" s="34">
        <v>4.8413440999999996E-3</v>
      </c>
      <c r="D15" s="34" t="str">
        <f t="shared" ref="D15:D21" si="5">IF($B15="N/A","N/A",IF(C15&gt;10,"No",IF(C15&lt;-10,"No","Yes")))</f>
        <v>N/A</v>
      </c>
      <c r="E15" s="34">
        <v>6.5947755000000004E-3</v>
      </c>
      <c r="F15" s="34" t="str">
        <f t="shared" ref="F15:F21" si="6">IF($B15="N/A","N/A",IF(E15&gt;10,"No",IF(E15&lt;-10,"No","Yes")))</f>
        <v>N/A</v>
      </c>
      <c r="G15" s="34">
        <v>7.9747129E-3</v>
      </c>
      <c r="H15" s="37" t="str">
        <f t="shared" ref="H15:H21" si="7">IF($B15="N/A","N/A",IF(G15&gt;10,"No",IF(G15&lt;-10,"No","Yes")))</f>
        <v>N/A</v>
      </c>
      <c r="I15" s="35">
        <v>36.22</v>
      </c>
      <c r="J15" s="35">
        <v>20.92</v>
      </c>
      <c r="K15" s="36" t="s">
        <v>213</v>
      </c>
      <c r="L15" s="91" t="str">
        <f t="shared" si="4"/>
        <v>N/A</v>
      </c>
    </row>
    <row r="16" spans="1:12" x14ac:dyDescent="0.25">
      <c r="A16" s="134" t="s">
        <v>367</v>
      </c>
      <c r="B16" s="33" t="s">
        <v>213</v>
      </c>
      <c r="C16" s="38">
        <v>19404</v>
      </c>
      <c r="D16" s="38" t="str">
        <f t="shared" si="5"/>
        <v>N/A</v>
      </c>
      <c r="E16" s="38">
        <v>17962</v>
      </c>
      <c r="F16" s="38" t="str">
        <f t="shared" si="6"/>
        <v>N/A</v>
      </c>
      <c r="G16" s="38">
        <v>22959</v>
      </c>
      <c r="H16" s="37" t="str">
        <f t="shared" si="7"/>
        <v>N/A</v>
      </c>
      <c r="I16" s="35">
        <v>-7.43</v>
      </c>
      <c r="J16" s="35">
        <v>27.82</v>
      </c>
      <c r="K16" s="36" t="s">
        <v>213</v>
      </c>
      <c r="L16" s="91" t="str">
        <f t="shared" si="4"/>
        <v>N/A</v>
      </c>
    </row>
    <row r="17" spans="1:12" x14ac:dyDescent="0.25">
      <c r="A17" s="135" t="s">
        <v>368</v>
      </c>
      <c r="B17" s="33" t="s">
        <v>213</v>
      </c>
      <c r="C17" s="34">
        <v>4.9442863222</v>
      </c>
      <c r="D17" s="37" t="str">
        <f t="shared" si="5"/>
        <v>N/A</v>
      </c>
      <c r="E17" s="34">
        <v>4.3872354457</v>
      </c>
      <c r="F17" s="37" t="str">
        <f t="shared" si="6"/>
        <v>N/A</v>
      </c>
      <c r="G17" s="34">
        <v>5.5482252639</v>
      </c>
      <c r="H17" s="37" t="str">
        <f t="shared" si="7"/>
        <v>N/A</v>
      </c>
      <c r="I17" s="35">
        <v>-11.3</v>
      </c>
      <c r="J17" s="35">
        <v>26.46</v>
      </c>
      <c r="K17" s="36" t="s">
        <v>213</v>
      </c>
      <c r="L17" s="91" t="str">
        <f t="shared" si="4"/>
        <v>N/A</v>
      </c>
    </row>
    <row r="18" spans="1:12" x14ac:dyDescent="0.25">
      <c r="A18" s="134" t="s">
        <v>679</v>
      </c>
      <c r="B18" s="33" t="s">
        <v>213</v>
      </c>
      <c r="C18" s="34">
        <v>79.638218924</v>
      </c>
      <c r="D18" s="37" t="str">
        <f t="shared" si="5"/>
        <v>N/A</v>
      </c>
      <c r="E18" s="34">
        <v>79.634784545000002</v>
      </c>
      <c r="F18" s="37" t="str">
        <f t="shared" si="6"/>
        <v>N/A</v>
      </c>
      <c r="G18" s="34">
        <v>86.859183762000001</v>
      </c>
      <c r="H18" s="37" t="str">
        <f t="shared" si="7"/>
        <v>N/A</v>
      </c>
      <c r="I18" s="8">
        <v>-4.0000000000000001E-3</v>
      </c>
      <c r="J18" s="8">
        <v>9.0719999999999992</v>
      </c>
      <c r="K18" s="36" t="s">
        <v>213</v>
      </c>
      <c r="L18" s="91" t="str">
        <f t="shared" si="4"/>
        <v>N/A</v>
      </c>
    </row>
    <row r="19" spans="1:12" x14ac:dyDescent="0.25">
      <c r="A19" s="134" t="s">
        <v>680</v>
      </c>
      <c r="B19" s="33" t="s">
        <v>213</v>
      </c>
      <c r="C19" s="34">
        <v>35.889507318</v>
      </c>
      <c r="D19" s="37" t="str">
        <f t="shared" si="5"/>
        <v>N/A</v>
      </c>
      <c r="E19" s="34">
        <v>37.295401403</v>
      </c>
      <c r="F19" s="37" t="str">
        <f t="shared" si="6"/>
        <v>N/A</v>
      </c>
      <c r="G19" s="34">
        <v>46.191036195000002</v>
      </c>
      <c r="H19" s="37" t="str">
        <f t="shared" si="7"/>
        <v>N/A</v>
      </c>
      <c r="I19" s="8">
        <v>3.9169999999999998</v>
      </c>
      <c r="J19" s="8">
        <v>23.85</v>
      </c>
      <c r="K19" s="36" t="s">
        <v>213</v>
      </c>
      <c r="L19" s="91" t="str">
        <f t="shared" si="4"/>
        <v>N/A</v>
      </c>
    </row>
    <row r="20" spans="1:12" ht="25" x14ac:dyDescent="0.25">
      <c r="A20" s="134" t="s">
        <v>681</v>
      </c>
      <c r="B20" s="33" t="s">
        <v>213</v>
      </c>
      <c r="C20" s="34">
        <v>21.856318285</v>
      </c>
      <c r="D20" s="37" t="str">
        <f t="shared" si="5"/>
        <v>N/A</v>
      </c>
      <c r="E20" s="34">
        <v>21.623427235000001</v>
      </c>
      <c r="F20" s="37" t="str">
        <f t="shared" si="6"/>
        <v>N/A</v>
      </c>
      <c r="G20" s="34">
        <v>13.227928046000001</v>
      </c>
      <c r="H20" s="37" t="str">
        <f t="shared" si="7"/>
        <v>N/A</v>
      </c>
      <c r="I20" s="8">
        <v>-1.07</v>
      </c>
      <c r="J20" s="8">
        <v>-38.799999999999997</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0</v>
      </c>
      <c r="D22" s="7" t="str">
        <f>IF($B22="N/A","N/A",IF(C22&gt;0,"No",IF(C22&lt;0,"No","Yes")))</f>
        <v>Yes</v>
      </c>
      <c r="E22" s="1">
        <v>0</v>
      </c>
      <c r="F22" s="7" t="str">
        <f>IF($B22="N/A","N/A",IF(E22&gt;0,"No",IF(E22&lt;0,"No","Yes")))</f>
        <v>Yes</v>
      </c>
      <c r="G22" s="1">
        <v>0</v>
      </c>
      <c r="H22" s="7" t="str">
        <f>IF($B22="N/A","N/A",IF(G22&gt;0,"No",IF(G22&lt;0,"No","Yes")))</f>
        <v>Yes</v>
      </c>
      <c r="I22" s="8" t="s">
        <v>1747</v>
      </c>
      <c r="J22" s="8" t="s">
        <v>1747</v>
      </c>
      <c r="K22" s="25" t="s">
        <v>213</v>
      </c>
      <c r="L22" s="91" t="str">
        <f t="shared" si="4"/>
        <v>N/A</v>
      </c>
    </row>
    <row r="23" spans="1:12" x14ac:dyDescent="0.25">
      <c r="A23" s="136" t="s">
        <v>145</v>
      </c>
      <c r="B23" s="25" t="s">
        <v>279</v>
      </c>
      <c r="C23" s="4">
        <v>0</v>
      </c>
      <c r="D23" s="7" t="str">
        <f>IF($B23="N/A","N/A",IF(C23&gt;=10,"No",IF(C23&lt;0,"No","Yes")))</f>
        <v>Yes</v>
      </c>
      <c r="E23" s="4">
        <v>0</v>
      </c>
      <c r="F23" s="7" t="str">
        <f>IF($B23="N/A","N/A",IF(E23&gt;=10,"No",IF(E23&lt;0,"No","Yes")))</f>
        <v>Yes</v>
      </c>
      <c r="G23" s="4">
        <v>0</v>
      </c>
      <c r="H23" s="7" t="str">
        <f>IF($B23="N/A","N/A",IF(G23&gt;=10,"No",IF(G23&lt;0,"No","Yes")))</f>
        <v>Yes</v>
      </c>
      <c r="I23" s="8" t="s">
        <v>1747</v>
      </c>
      <c r="J23" s="8" t="s">
        <v>1747</v>
      </c>
      <c r="K23" s="25" t="s">
        <v>213</v>
      </c>
      <c r="L23" s="91" t="str">
        <f t="shared" si="4"/>
        <v>N/A</v>
      </c>
    </row>
    <row r="24" spans="1:12" x14ac:dyDescent="0.25">
      <c r="A24" s="114" t="s">
        <v>424</v>
      </c>
      <c r="B24" s="21" t="s">
        <v>213</v>
      </c>
      <c r="C24" s="9" t="s">
        <v>1747</v>
      </c>
      <c r="D24" s="37" t="str">
        <f t="shared" ref="D24:D27" si="8">IF($B24="N/A","N/A",IF(C24&gt;10,"No",IF(C24&lt;-10,"No","Yes")))</f>
        <v>N/A</v>
      </c>
      <c r="E24" s="9" t="s">
        <v>1747</v>
      </c>
      <c r="F24" s="7" t="str">
        <f t="shared" ref="F24:F27" si="9">IF($B24="N/A","N/A",IF(E24&gt;10,"No",IF(E24&lt;-10,"No","Yes")))</f>
        <v>N/A</v>
      </c>
      <c r="G24" s="9" t="s">
        <v>1747</v>
      </c>
      <c r="H24" s="7" t="str">
        <f t="shared" ref="H24:H27" si="10">IF($B24="N/A","N/A",IF(G24&gt;10,"No",IF(G24&lt;-10,"No","Yes")))</f>
        <v>N/A</v>
      </c>
      <c r="I24" s="8" t="s">
        <v>1747</v>
      </c>
      <c r="J24" s="8" t="s">
        <v>1747</v>
      </c>
      <c r="K24" s="25" t="s">
        <v>213</v>
      </c>
      <c r="L24" s="91" t="str">
        <f t="shared" si="4"/>
        <v>N/A</v>
      </c>
    </row>
    <row r="25" spans="1:12" x14ac:dyDescent="0.25">
      <c r="A25" s="114" t="s">
        <v>425</v>
      </c>
      <c r="B25" s="21" t="s">
        <v>213</v>
      </c>
      <c r="C25" s="9" t="s">
        <v>1747</v>
      </c>
      <c r="D25" s="37" t="str">
        <f t="shared" si="8"/>
        <v>N/A</v>
      </c>
      <c r="E25" s="9" t="s">
        <v>1747</v>
      </c>
      <c r="F25" s="7" t="str">
        <f t="shared" si="9"/>
        <v>N/A</v>
      </c>
      <c r="G25" s="9" t="s">
        <v>1747</v>
      </c>
      <c r="H25" s="7" t="str">
        <f t="shared" si="10"/>
        <v>N/A</v>
      </c>
      <c r="I25" s="8" t="s">
        <v>1747</v>
      </c>
      <c r="J25" s="8" t="s">
        <v>1747</v>
      </c>
      <c r="K25" s="25" t="s">
        <v>213</v>
      </c>
      <c r="L25" s="91" t="str">
        <f t="shared" si="4"/>
        <v>N/A</v>
      </c>
    </row>
    <row r="26" spans="1:12" x14ac:dyDescent="0.25">
      <c r="A26" s="114" t="s">
        <v>421</v>
      </c>
      <c r="B26" s="21" t="s">
        <v>213</v>
      </c>
      <c r="C26" s="9" t="s">
        <v>1747</v>
      </c>
      <c r="D26" s="37" t="str">
        <f t="shared" si="8"/>
        <v>N/A</v>
      </c>
      <c r="E26" s="9" t="s">
        <v>1747</v>
      </c>
      <c r="F26" s="7" t="str">
        <f t="shared" si="9"/>
        <v>N/A</v>
      </c>
      <c r="G26" s="9" t="s">
        <v>1747</v>
      </c>
      <c r="H26" s="7" t="str">
        <f t="shared" si="10"/>
        <v>N/A</v>
      </c>
      <c r="I26" s="8" t="s">
        <v>1747</v>
      </c>
      <c r="J26" s="8" t="s">
        <v>1747</v>
      </c>
      <c r="K26" s="25" t="s">
        <v>213</v>
      </c>
      <c r="L26" s="91" t="str">
        <f t="shared" si="4"/>
        <v>N/A</v>
      </c>
    </row>
    <row r="27" spans="1:12" x14ac:dyDescent="0.25">
      <c r="A27" s="114" t="s">
        <v>422</v>
      </c>
      <c r="B27" s="21" t="s">
        <v>213</v>
      </c>
      <c r="C27" s="9" t="s">
        <v>1747</v>
      </c>
      <c r="D27" s="37" t="str">
        <f t="shared" si="8"/>
        <v>N/A</v>
      </c>
      <c r="E27" s="9" t="s">
        <v>1747</v>
      </c>
      <c r="F27" s="7" t="str">
        <f t="shared" si="9"/>
        <v>N/A</v>
      </c>
      <c r="G27" s="9" t="s">
        <v>1747</v>
      </c>
      <c r="H27" s="7" t="str">
        <f t="shared" si="10"/>
        <v>N/A</v>
      </c>
      <c r="I27" s="8" t="s">
        <v>1747</v>
      </c>
      <c r="J27" s="8" t="s">
        <v>1747</v>
      </c>
      <c r="K27" s="25" t="s">
        <v>213</v>
      </c>
      <c r="L27" s="91" t="str">
        <f t="shared" si="4"/>
        <v>N/A</v>
      </c>
    </row>
    <row r="28" spans="1:12" x14ac:dyDescent="0.25">
      <c r="A28" s="114" t="s">
        <v>952</v>
      </c>
      <c r="B28" s="21" t="s">
        <v>213</v>
      </c>
      <c r="C28" s="34">
        <v>14.038878541000001</v>
      </c>
      <c r="D28" s="37" t="str">
        <f>IF($B28="N/A","N/A",IF(C28&gt;10,"No",IF(C28&lt;-10,"No","Yes")))</f>
        <v>N/A</v>
      </c>
      <c r="E28" s="34">
        <v>14.243738016</v>
      </c>
      <c r="F28" s="37" t="str">
        <f>IF($B28="N/A","N/A",IF(E28&gt;10,"No",IF(E28&lt;-10,"No","Yes")))</f>
        <v>N/A</v>
      </c>
      <c r="G28" s="34">
        <v>14.532101844</v>
      </c>
      <c r="H28" s="37" t="str">
        <f>IF($B28="N/A","N/A",IF(G28&gt;10,"No",IF(G28&lt;-10,"No","Yes")))</f>
        <v>N/A</v>
      </c>
      <c r="I28" s="8">
        <v>1.4590000000000001</v>
      </c>
      <c r="J28" s="8">
        <v>2.024</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97.798462490999995</v>
      </c>
      <c r="D30" s="7" t="str">
        <f>IF($B30="N/A","N/A",IF(C30&gt;=98,"Yes","No"))</f>
        <v>No</v>
      </c>
      <c r="E30" s="9">
        <v>97.631742853000006</v>
      </c>
      <c r="F30" s="7" t="str">
        <f>IF($B30="N/A","N/A",IF(E30&gt;=98,"Yes","No"))</f>
        <v>No</v>
      </c>
      <c r="G30" s="9">
        <v>97.649392954999996</v>
      </c>
      <c r="H30" s="7" t="str">
        <f>IF($B30="N/A","N/A",IF(G30&gt;=98,"Yes","No"))</f>
        <v>No</v>
      </c>
      <c r="I30" s="8">
        <v>-0.17</v>
      </c>
      <c r="J30" s="8">
        <v>1.8100000000000002E-2</v>
      </c>
      <c r="K30" s="25" t="s">
        <v>737</v>
      </c>
      <c r="L30" s="91" t="str">
        <f t="shared" si="4"/>
        <v>Yes</v>
      </c>
    </row>
    <row r="31" spans="1:12" x14ac:dyDescent="0.25">
      <c r="A31" s="114" t="s">
        <v>18</v>
      </c>
      <c r="B31" s="25" t="s">
        <v>277</v>
      </c>
      <c r="C31" s="9">
        <v>100</v>
      </c>
      <c r="D31" s="7" t="str">
        <f>IF($B31="N/A","N/A",IF(C31&gt;=95,"Yes","No"))</f>
        <v>Yes</v>
      </c>
      <c r="E31" s="9">
        <v>100</v>
      </c>
      <c r="F31" s="7" t="str">
        <f>IF($B31="N/A","N/A",IF(E31&gt;=95,"Yes","No"))</f>
        <v>Yes</v>
      </c>
      <c r="G31" s="9">
        <v>100</v>
      </c>
      <c r="H31" s="7" t="str">
        <f>IF($B31="N/A","N/A",IF(G31&gt;=95,"Yes","No"))</f>
        <v>Yes</v>
      </c>
      <c r="I31" s="8">
        <v>0</v>
      </c>
      <c r="J31" s="8">
        <v>0</v>
      </c>
      <c r="K31" s="25" t="s">
        <v>737</v>
      </c>
      <c r="L31" s="91" t="str">
        <f t="shared" si="4"/>
        <v>Yes</v>
      </c>
    </row>
    <row r="32" spans="1:12" x14ac:dyDescent="0.25">
      <c r="A32" s="114" t="s">
        <v>23</v>
      </c>
      <c r="B32" s="21" t="s">
        <v>213</v>
      </c>
      <c r="C32" s="9">
        <v>72.907838646000002</v>
      </c>
      <c r="D32" s="7" t="str">
        <f t="shared" ref="D32:D37" si="11">IF($B32="N/A","N/A",IF(C32&gt;10,"No",IF(C32&lt;-10,"No","Yes")))</f>
        <v>N/A</v>
      </c>
      <c r="E32" s="9">
        <v>71.969028980000004</v>
      </c>
      <c r="F32" s="7" t="str">
        <f t="shared" ref="F32:F37" si="12">IF($B32="N/A","N/A",IF(E32&gt;10,"No",IF(E32&lt;-10,"No","Yes")))</f>
        <v>N/A</v>
      </c>
      <c r="G32" s="9">
        <v>70.949570815000001</v>
      </c>
      <c r="H32" s="7" t="str">
        <f t="shared" ref="H32:H37" si="13">IF($B32="N/A","N/A",IF(G32&gt;10,"No",IF(G32&lt;-10,"No","Yes")))</f>
        <v>N/A</v>
      </c>
      <c r="I32" s="8">
        <v>-1.29</v>
      </c>
      <c r="J32" s="8">
        <v>-1.42</v>
      </c>
      <c r="K32" s="25" t="s">
        <v>737</v>
      </c>
      <c r="L32" s="91" t="str">
        <f t="shared" si="4"/>
        <v>Yes</v>
      </c>
    </row>
    <row r="33" spans="1:12" x14ac:dyDescent="0.25">
      <c r="A33" s="114" t="s">
        <v>24</v>
      </c>
      <c r="B33" s="21" t="s">
        <v>213</v>
      </c>
      <c r="C33" s="9">
        <v>18.769890917000001</v>
      </c>
      <c r="D33" s="7" t="str">
        <f t="shared" si="11"/>
        <v>N/A</v>
      </c>
      <c r="E33" s="9">
        <v>19.174920313000001</v>
      </c>
      <c r="F33" s="7" t="str">
        <f t="shared" si="12"/>
        <v>N/A</v>
      </c>
      <c r="G33" s="9">
        <v>19.885309128999999</v>
      </c>
      <c r="H33" s="7" t="str">
        <f t="shared" si="13"/>
        <v>N/A</v>
      </c>
      <c r="I33" s="8">
        <v>2.1579999999999999</v>
      </c>
      <c r="J33" s="8">
        <v>3.7050000000000001</v>
      </c>
      <c r="K33" s="25" t="s">
        <v>737</v>
      </c>
      <c r="L33" s="91" t="str">
        <f t="shared" si="4"/>
        <v>Yes</v>
      </c>
    </row>
    <row r="34" spans="1:12" x14ac:dyDescent="0.25">
      <c r="A34" s="114" t="s">
        <v>25</v>
      </c>
      <c r="B34" s="21" t="s">
        <v>213</v>
      </c>
      <c r="C34" s="9">
        <v>1.8221290192999999</v>
      </c>
      <c r="D34" s="7" t="str">
        <f t="shared" si="11"/>
        <v>N/A</v>
      </c>
      <c r="E34" s="9">
        <v>1.8020834605</v>
      </c>
      <c r="F34" s="7" t="str">
        <f t="shared" si="12"/>
        <v>N/A</v>
      </c>
      <c r="G34" s="9">
        <v>1.8039767234999999</v>
      </c>
      <c r="H34" s="7" t="str">
        <f t="shared" si="13"/>
        <v>N/A</v>
      </c>
      <c r="I34" s="8">
        <v>-1.1000000000000001</v>
      </c>
      <c r="J34" s="8">
        <v>0.1051</v>
      </c>
      <c r="K34" s="25" t="s">
        <v>737</v>
      </c>
      <c r="L34" s="91" t="str">
        <f t="shared" si="4"/>
        <v>Yes</v>
      </c>
    </row>
    <row r="35" spans="1:12" x14ac:dyDescent="0.25">
      <c r="A35" s="114" t="s">
        <v>26</v>
      </c>
      <c r="B35" s="25" t="s">
        <v>213</v>
      </c>
      <c r="C35" s="9">
        <v>3.8167627716000001</v>
      </c>
      <c r="D35" s="7" t="str">
        <f t="shared" si="11"/>
        <v>N/A</v>
      </c>
      <c r="E35" s="9">
        <v>3.8701561985000001</v>
      </c>
      <c r="F35" s="7" t="str">
        <f t="shared" si="12"/>
        <v>N/A</v>
      </c>
      <c r="G35" s="9">
        <v>3.9668155280000001</v>
      </c>
      <c r="H35" s="7" t="str">
        <f t="shared" si="13"/>
        <v>N/A</v>
      </c>
      <c r="I35" s="8">
        <v>1.399</v>
      </c>
      <c r="J35" s="8">
        <v>2.4980000000000002</v>
      </c>
      <c r="K35" s="25" t="s">
        <v>213</v>
      </c>
      <c r="L35" s="91" t="str">
        <f t="shared" si="4"/>
        <v>N/A</v>
      </c>
    </row>
    <row r="36" spans="1:12" x14ac:dyDescent="0.25">
      <c r="A36" s="114" t="s">
        <v>60</v>
      </c>
      <c r="B36" s="25" t="s">
        <v>213</v>
      </c>
      <c r="C36" s="9">
        <v>0</v>
      </c>
      <c r="D36" s="7" t="str">
        <f t="shared" si="11"/>
        <v>N/A</v>
      </c>
      <c r="E36" s="9">
        <v>0</v>
      </c>
      <c r="F36" s="7" t="str">
        <f t="shared" si="12"/>
        <v>N/A</v>
      </c>
      <c r="G36" s="9">
        <v>0</v>
      </c>
      <c r="H36" s="7" t="str">
        <f t="shared" si="13"/>
        <v>N/A</v>
      </c>
      <c r="I36" s="8" t="s">
        <v>1747</v>
      </c>
      <c r="J36" s="8" t="s">
        <v>1747</v>
      </c>
      <c r="K36" s="25" t="s">
        <v>213</v>
      </c>
      <c r="L36" s="91" t="str">
        <f t="shared" si="4"/>
        <v>N/A</v>
      </c>
    </row>
    <row r="37" spans="1:12" x14ac:dyDescent="0.25">
      <c r="A37" s="114" t="s">
        <v>61</v>
      </c>
      <c r="B37" s="25" t="s">
        <v>213</v>
      </c>
      <c r="C37" s="9">
        <v>1.7604655843999999</v>
      </c>
      <c r="D37" s="7" t="str">
        <f t="shared" si="11"/>
        <v>N/A</v>
      </c>
      <c r="E37" s="9">
        <v>1.8064799775</v>
      </c>
      <c r="F37" s="7" t="str">
        <f t="shared" si="12"/>
        <v>N/A</v>
      </c>
      <c r="G37" s="9">
        <v>1.9061980435000001</v>
      </c>
      <c r="H37" s="7" t="str">
        <f t="shared" si="13"/>
        <v>N/A</v>
      </c>
      <c r="I37" s="8">
        <v>2.6139999999999999</v>
      </c>
      <c r="J37" s="8">
        <v>5.52</v>
      </c>
      <c r="K37" s="25" t="s">
        <v>213</v>
      </c>
      <c r="L37" s="91" t="str">
        <f t="shared" si="4"/>
        <v>N/A</v>
      </c>
    </row>
    <row r="38" spans="1:12" x14ac:dyDescent="0.25">
      <c r="A38" s="114" t="s">
        <v>62</v>
      </c>
      <c r="B38" s="25" t="s">
        <v>278</v>
      </c>
      <c r="C38" s="9">
        <v>4.4438442309999999</v>
      </c>
      <c r="D38" s="7" t="str">
        <f>IF($B38="N/A","N/A",IF(C38&gt;=5,"No",IF(C38&lt;0,"No","Yes")))</f>
        <v>Yes</v>
      </c>
      <c r="E38" s="9">
        <v>4.9902910250000003</v>
      </c>
      <c r="F38" s="7" t="str">
        <f>IF($B38="N/A","N/A",IF(E38&gt;=5,"No",IF(E38&lt;0,"No","Yes")))</f>
        <v>Yes</v>
      </c>
      <c r="G38" s="9">
        <v>5.3005258477000003</v>
      </c>
      <c r="H38" s="7" t="str">
        <f>IF($B38="N/A","N/A",IF(G38&gt;=5,"No",IF(G38&lt;0,"No","Yes")))</f>
        <v>No</v>
      </c>
      <c r="I38" s="8">
        <v>12.3</v>
      </c>
      <c r="J38" s="8">
        <v>6.2169999999999996</v>
      </c>
      <c r="K38" s="25" t="s">
        <v>737</v>
      </c>
      <c r="L38" s="91" t="str">
        <f t="shared" si="4"/>
        <v>Yes</v>
      </c>
    </row>
    <row r="39" spans="1:12" x14ac:dyDescent="0.25">
      <c r="A39" s="114" t="s">
        <v>63</v>
      </c>
      <c r="B39" s="25" t="s">
        <v>213</v>
      </c>
      <c r="C39" s="9">
        <v>35.212878994</v>
      </c>
      <c r="D39" s="7" t="str">
        <f>IF($B39="N/A","N/A",IF(C39&gt;10,"No",IF(C39&lt;-10,"No","Yes")))</f>
        <v>N/A</v>
      </c>
      <c r="E39" s="9">
        <v>35.093975550000003</v>
      </c>
      <c r="F39" s="7" t="str">
        <f>IF($B39="N/A","N/A",IF(E39&gt;10,"No",IF(E39&lt;-10,"No","Yes")))</f>
        <v>N/A</v>
      </c>
      <c r="G39" s="9">
        <v>34.689276186000001</v>
      </c>
      <c r="H39" s="7" t="str">
        <f>IF($B39="N/A","N/A",IF(G39&gt;10,"No",IF(G39&lt;-10,"No","Yes")))</f>
        <v>N/A</v>
      </c>
      <c r="I39" s="8">
        <v>-0.33800000000000002</v>
      </c>
      <c r="J39" s="8">
        <v>-1.1499999999999999</v>
      </c>
      <c r="K39" s="25" t="s">
        <v>737</v>
      </c>
      <c r="L39" s="91" t="str">
        <f t="shared" si="4"/>
        <v>Yes</v>
      </c>
    </row>
    <row r="40" spans="1:12" x14ac:dyDescent="0.25">
      <c r="A40" s="114" t="s">
        <v>64</v>
      </c>
      <c r="B40" s="25" t="s">
        <v>213</v>
      </c>
      <c r="C40" s="9">
        <v>2.6810136474999999</v>
      </c>
      <c r="D40" s="7" t="str">
        <f>IF($B40="N/A","N/A",IF(C40&gt;10,"No",IF(C40&lt;-10,"No","Yes")))</f>
        <v>N/A</v>
      </c>
      <c r="E40" s="9">
        <v>2.8820991090999999</v>
      </c>
      <c r="F40" s="7" t="str">
        <f>IF($B40="N/A","N/A",IF(E40&gt;10,"No",IF(E40&lt;-10,"No","Yes")))</f>
        <v>N/A</v>
      </c>
      <c r="G40" s="9">
        <v>2.2494374664999999</v>
      </c>
      <c r="H40" s="7" t="str">
        <f>IF($B40="N/A","N/A",IF(G40&gt;10,"No",IF(G40&lt;-10,"No","Yes")))</f>
        <v>N/A</v>
      </c>
      <c r="I40" s="8">
        <v>7.5</v>
      </c>
      <c r="J40" s="8">
        <v>-22</v>
      </c>
      <c r="K40" s="25" t="s">
        <v>737</v>
      </c>
      <c r="L40" s="91" t="str">
        <f t="shared" si="4"/>
        <v>No</v>
      </c>
    </row>
    <row r="41" spans="1:12" x14ac:dyDescent="0.25">
      <c r="A41" s="90" t="s">
        <v>19</v>
      </c>
      <c r="B41" s="21" t="s">
        <v>281</v>
      </c>
      <c r="C41" s="4">
        <v>4.8329354088000001</v>
      </c>
      <c r="D41" s="7" t="str">
        <f>IF($B41="N/A","N/A",IF(C41&gt;8,"No",IF(C41&lt;2,"No","Yes")))</f>
        <v>Yes</v>
      </c>
      <c r="E41" s="4">
        <v>4.5914292343999996</v>
      </c>
      <c r="F41" s="7" t="str">
        <f>IF($B41="N/A","N/A",IF(E41&gt;8,"No",IF(E41&lt;2,"No","Yes")))</f>
        <v>Yes</v>
      </c>
      <c r="G41" s="4">
        <v>4.2725128561999997</v>
      </c>
      <c r="H41" s="7" t="str">
        <f>IF($B41="N/A","N/A",IF(G41&gt;8,"No",IF(G41&lt;2,"No","Yes")))</f>
        <v>Yes</v>
      </c>
      <c r="I41" s="8">
        <v>-5</v>
      </c>
      <c r="J41" s="8">
        <v>-6.95</v>
      </c>
      <c r="K41" s="25" t="s">
        <v>737</v>
      </c>
      <c r="L41" s="91" t="str">
        <f t="shared" si="4"/>
        <v>Yes</v>
      </c>
    </row>
    <row r="42" spans="1:12" x14ac:dyDescent="0.25">
      <c r="A42" s="90" t="s">
        <v>170</v>
      </c>
      <c r="B42" s="21" t="s">
        <v>213</v>
      </c>
      <c r="C42" s="4">
        <v>22.347644176999999</v>
      </c>
      <c r="D42" s="7" t="str">
        <f t="shared" ref="D42:D49" si="14">IF($B42="N/A","N/A",IF(C42&gt;10,"No",IF(C42&lt;-10,"No","Yes")))</f>
        <v>N/A</v>
      </c>
      <c r="E42" s="4">
        <v>21.545131468000001</v>
      </c>
      <c r="F42" s="7" t="str">
        <f t="shared" ref="F42:F49" si="15">IF($B42="N/A","N/A",IF(E42&gt;10,"No",IF(E42&lt;-10,"No","Yes")))</f>
        <v>N/A</v>
      </c>
      <c r="G42" s="4">
        <v>20.802159455999998</v>
      </c>
      <c r="H42" s="7" t="str">
        <f t="shared" ref="H42:H49" si="16">IF($B42="N/A","N/A",IF(G42&gt;10,"No",IF(G42&lt;-10,"No","Yes")))</f>
        <v>N/A</v>
      </c>
      <c r="I42" s="8">
        <v>-3.59</v>
      </c>
      <c r="J42" s="8">
        <v>-3.45</v>
      </c>
      <c r="K42" s="25" t="s">
        <v>737</v>
      </c>
      <c r="L42" s="91" t="str">
        <f>IF(J42="Div by 0", "N/A", IF(OR(J42="N/A",K42="N/A"),"N/A", IF(J42&gt;VALUE(MID(K42,1,2)), "No", IF(J42&lt;-1*VALUE(MID(K42,1,2)), "No", "Yes"))))</f>
        <v>Yes</v>
      </c>
    </row>
    <row r="43" spans="1:12" x14ac:dyDescent="0.25">
      <c r="A43" s="90" t="s">
        <v>171</v>
      </c>
      <c r="B43" s="21" t="s">
        <v>213</v>
      </c>
      <c r="C43" s="4">
        <v>33.943172812999997</v>
      </c>
      <c r="D43" s="7" t="str">
        <f t="shared" si="14"/>
        <v>N/A</v>
      </c>
      <c r="E43" s="4">
        <v>34.828719026000002</v>
      </c>
      <c r="F43" s="7" t="str">
        <f t="shared" si="15"/>
        <v>N/A</v>
      </c>
      <c r="G43" s="4">
        <v>35.752812898999998</v>
      </c>
      <c r="H43" s="7" t="str">
        <f t="shared" si="16"/>
        <v>N/A</v>
      </c>
      <c r="I43" s="8">
        <v>2.609</v>
      </c>
      <c r="J43" s="8">
        <v>2.653</v>
      </c>
      <c r="K43" s="25" t="s">
        <v>737</v>
      </c>
      <c r="L43" s="91" t="str">
        <f>IF(J43="Div by 0", "N/A", IF(OR(J43="N/A",K43="N/A"),"N/A", IF(J43&gt;VALUE(MID(K43,1,2)), "No", IF(J43&lt;-1*VALUE(MID(K43,1,2)), "No", "Yes"))))</f>
        <v>Yes</v>
      </c>
    </row>
    <row r="44" spans="1:12" x14ac:dyDescent="0.25">
      <c r="A44" s="90" t="s">
        <v>172</v>
      </c>
      <c r="B44" s="21" t="s">
        <v>213</v>
      </c>
      <c r="C44" s="4">
        <v>2.7590564985000001</v>
      </c>
      <c r="D44" s="7" t="str">
        <f t="shared" si="14"/>
        <v>N/A</v>
      </c>
      <c r="E44" s="4">
        <v>2.6738150776</v>
      </c>
      <c r="F44" s="7" t="str">
        <f t="shared" si="15"/>
        <v>N/A</v>
      </c>
      <c r="G44" s="4">
        <v>2.6314136023999999</v>
      </c>
      <c r="H44" s="7" t="str">
        <f t="shared" si="16"/>
        <v>N/A</v>
      </c>
      <c r="I44" s="8">
        <v>-3.09</v>
      </c>
      <c r="J44" s="8">
        <v>-1.59</v>
      </c>
      <c r="K44" s="25" t="s">
        <v>737</v>
      </c>
      <c r="L44" s="91" t="str">
        <f t="shared" ref="L44:L53" si="17">IF(J44="Div by 0", "N/A", IF(OR(J44="N/A",K44="N/A"),"N/A", IF(J44&gt;VALUE(MID(K44,1,2)), "No", IF(J44&lt;-1*VALUE(MID(K44,1,2)), "No", "Yes"))))</f>
        <v>Yes</v>
      </c>
    </row>
    <row r="45" spans="1:12" x14ac:dyDescent="0.25">
      <c r="A45" s="90" t="s">
        <v>173</v>
      </c>
      <c r="B45" s="21" t="s">
        <v>213</v>
      </c>
      <c r="C45" s="4">
        <v>19.734592422999999</v>
      </c>
      <c r="D45" s="7" t="str">
        <f t="shared" si="14"/>
        <v>N/A</v>
      </c>
      <c r="E45" s="4">
        <v>19.655361919000001</v>
      </c>
      <c r="F45" s="7" t="str">
        <f t="shared" si="15"/>
        <v>N/A</v>
      </c>
      <c r="G45" s="4">
        <v>19.495998144000001</v>
      </c>
      <c r="H45" s="7" t="str">
        <f t="shared" si="16"/>
        <v>N/A</v>
      </c>
      <c r="I45" s="8">
        <v>-0.40100000000000002</v>
      </c>
      <c r="J45" s="8">
        <v>-0.81100000000000005</v>
      </c>
      <c r="K45" s="25" t="s">
        <v>737</v>
      </c>
      <c r="L45" s="91" t="str">
        <f t="shared" si="17"/>
        <v>Yes</v>
      </c>
    </row>
    <row r="46" spans="1:12" x14ac:dyDescent="0.25">
      <c r="A46" s="90" t="s">
        <v>174</v>
      </c>
      <c r="B46" s="21" t="s">
        <v>213</v>
      </c>
      <c r="C46" s="4">
        <v>8.3181935161999991</v>
      </c>
      <c r="D46" s="7" t="str">
        <f t="shared" si="14"/>
        <v>N/A</v>
      </c>
      <c r="E46" s="4">
        <v>8.4220167799999999</v>
      </c>
      <c r="F46" s="7" t="str">
        <f t="shared" si="15"/>
        <v>N/A</v>
      </c>
      <c r="G46" s="4">
        <v>8.6230812357000008</v>
      </c>
      <c r="H46" s="7" t="str">
        <f t="shared" si="16"/>
        <v>N/A</v>
      </c>
      <c r="I46" s="8">
        <v>1.248</v>
      </c>
      <c r="J46" s="8">
        <v>2.387</v>
      </c>
      <c r="K46" s="25" t="s">
        <v>737</v>
      </c>
      <c r="L46" s="91" t="str">
        <f t="shared" si="17"/>
        <v>Yes</v>
      </c>
    </row>
    <row r="47" spans="1:12" x14ac:dyDescent="0.25">
      <c r="A47" s="90" t="s">
        <v>175</v>
      </c>
      <c r="B47" s="21" t="s">
        <v>213</v>
      </c>
      <c r="C47" s="4">
        <v>4.1574405087999997</v>
      </c>
      <c r="D47" s="7" t="str">
        <f t="shared" si="14"/>
        <v>N/A</v>
      </c>
      <c r="E47" s="4">
        <v>4.3764884041999998</v>
      </c>
      <c r="F47" s="7" t="str">
        <f t="shared" si="15"/>
        <v>N/A</v>
      </c>
      <c r="G47" s="4">
        <v>4.5417198314</v>
      </c>
      <c r="H47" s="7" t="str">
        <f t="shared" si="16"/>
        <v>N/A</v>
      </c>
      <c r="I47" s="8">
        <v>5.2690000000000001</v>
      </c>
      <c r="J47" s="8">
        <v>3.7749999999999999</v>
      </c>
      <c r="K47" s="25" t="s">
        <v>737</v>
      </c>
      <c r="L47" s="91" t="str">
        <f t="shared" si="17"/>
        <v>Yes</v>
      </c>
    </row>
    <row r="48" spans="1:12" x14ac:dyDescent="0.25">
      <c r="A48" s="90" t="s">
        <v>176</v>
      </c>
      <c r="B48" s="21" t="s">
        <v>213</v>
      </c>
      <c r="C48" s="4">
        <v>2.6645228854999998</v>
      </c>
      <c r="D48" s="7" t="str">
        <f t="shared" si="14"/>
        <v>N/A</v>
      </c>
      <c r="E48" s="4">
        <v>2.6818753587000002</v>
      </c>
      <c r="F48" s="7" t="str">
        <f t="shared" si="15"/>
        <v>N/A</v>
      </c>
      <c r="G48" s="4">
        <v>2.6896531724999999</v>
      </c>
      <c r="H48" s="7" t="str">
        <f t="shared" si="16"/>
        <v>N/A</v>
      </c>
      <c r="I48" s="8">
        <v>0.6512</v>
      </c>
      <c r="J48" s="8">
        <v>0.28999999999999998</v>
      </c>
      <c r="K48" s="25" t="s">
        <v>737</v>
      </c>
      <c r="L48" s="91" t="str">
        <f t="shared" si="17"/>
        <v>Yes</v>
      </c>
    </row>
    <row r="49" spans="1:12" x14ac:dyDescent="0.25">
      <c r="A49" s="90" t="s">
        <v>954</v>
      </c>
      <c r="B49" s="21" t="s">
        <v>213</v>
      </c>
      <c r="C49" s="4">
        <v>1.2248600468999999</v>
      </c>
      <c r="D49" s="7" t="str">
        <f t="shared" si="14"/>
        <v>N/A</v>
      </c>
      <c r="E49" s="4">
        <v>1.2070881624000001</v>
      </c>
      <c r="F49" s="7" t="str">
        <f t="shared" si="15"/>
        <v>N/A</v>
      </c>
      <c r="G49" s="4">
        <v>1.1889571975</v>
      </c>
      <c r="H49" s="7" t="str">
        <f t="shared" si="16"/>
        <v>N/A</v>
      </c>
      <c r="I49" s="8">
        <v>-1.45</v>
      </c>
      <c r="J49" s="8">
        <v>-1.5</v>
      </c>
      <c r="K49" s="25" t="s">
        <v>737</v>
      </c>
      <c r="L49" s="91" t="str">
        <f t="shared" si="17"/>
        <v>Yes</v>
      </c>
    </row>
    <row r="50" spans="1:12" x14ac:dyDescent="0.25">
      <c r="A50" s="114" t="s">
        <v>208</v>
      </c>
      <c r="B50" s="21" t="s">
        <v>213</v>
      </c>
      <c r="C50" s="22">
        <v>238556</v>
      </c>
      <c r="D50" s="5" t="str">
        <f t="shared" ref="D50:D53" si="18">IF($B50="N/A","N/A",IF(C50&lt;0,"No","Yes"))</f>
        <v>N/A</v>
      </c>
      <c r="E50" s="22">
        <v>248273</v>
      </c>
      <c r="F50" s="5" t="str">
        <f t="shared" ref="F50:F53" si="19">IF($B50="N/A","N/A",IF(E50&lt;0,"No","Yes"))</f>
        <v>N/A</v>
      </c>
      <c r="G50" s="22">
        <v>250321</v>
      </c>
      <c r="H50" s="5" t="str">
        <f t="shared" ref="H50:H53" si="20">IF($B50="N/A","N/A",IF(G50&lt;0,"No","Yes"))</f>
        <v>N/A</v>
      </c>
      <c r="I50" s="8">
        <v>4.0730000000000004</v>
      </c>
      <c r="J50" s="8">
        <v>0.82489999999999997</v>
      </c>
      <c r="K50" s="25" t="s">
        <v>737</v>
      </c>
      <c r="L50" s="91" t="str">
        <f t="shared" si="17"/>
        <v>Yes</v>
      </c>
    </row>
    <row r="51" spans="1:12" x14ac:dyDescent="0.25">
      <c r="A51" s="114" t="s">
        <v>209</v>
      </c>
      <c r="B51" s="21" t="s">
        <v>213</v>
      </c>
      <c r="C51" s="22">
        <v>10738</v>
      </c>
      <c r="D51" s="5" t="str">
        <f t="shared" si="18"/>
        <v>N/A</v>
      </c>
      <c r="E51" s="22">
        <v>10846</v>
      </c>
      <c r="F51" s="5" t="str">
        <f t="shared" si="19"/>
        <v>N/A</v>
      </c>
      <c r="G51" s="22">
        <v>10802</v>
      </c>
      <c r="H51" s="5" t="str">
        <f t="shared" si="20"/>
        <v>N/A</v>
      </c>
      <c r="I51" s="8">
        <v>1.006</v>
      </c>
      <c r="J51" s="8">
        <v>-0.40600000000000003</v>
      </c>
      <c r="K51" s="25" t="s">
        <v>737</v>
      </c>
      <c r="L51" s="91" t="str">
        <f t="shared" si="17"/>
        <v>Yes</v>
      </c>
    </row>
    <row r="52" spans="1:12" x14ac:dyDescent="0.25">
      <c r="A52" s="114" t="s">
        <v>210</v>
      </c>
      <c r="B52" s="21" t="s">
        <v>213</v>
      </c>
      <c r="C52" s="22">
        <v>108703</v>
      </c>
      <c r="D52" s="5" t="str">
        <f t="shared" si="18"/>
        <v>N/A</v>
      </c>
      <c r="E52" s="22">
        <v>113491</v>
      </c>
      <c r="F52" s="5" t="str">
        <f t="shared" si="19"/>
        <v>N/A</v>
      </c>
      <c r="G52" s="22">
        <v>114911</v>
      </c>
      <c r="H52" s="5" t="str">
        <f t="shared" si="20"/>
        <v>N/A</v>
      </c>
      <c r="I52" s="8">
        <v>4.4050000000000002</v>
      </c>
      <c r="J52" s="8">
        <v>1.2509999999999999</v>
      </c>
      <c r="K52" s="25" t="s">
        <v>737</v>
      </c>
      <c r="L52" s="91" t="str">
        <f t="shared" si="17"/>
        <v>Yes</v>
      </c>
    </row>
    <row r="53" spans="1:12" x14ac:dyDescent="0.25">
      <c r="A53" s="114" t="s">
        <v>955</v>
      </c>
      <c r="B53" s="21" t="s">
        <v>213</v>
      </c>
      <c r="C53" s="22">
        <v>28413</v>
      </c>
      <c r="D53" s="5" t="str">
        <f t="shared" si="18"/>
        <v>N/A</v>
      </c>
      <c r="E53" s="22">
        <v>30796</v>
      </c>
      <c r="F53" s="5" t="str">
        <f t="shared" si="19"/>
        <v>N/A</v>
      </c>
      <c r="G53" s="22">
        <v>31908</v>
      </c>
      <c r="H53" s="5" t="str">
        <f t="shared" si="20"/>
        <v>N/A</v>
      </c>
      <c r="I53" s="8">
        <v>8.3870000000000005</v>
      </c>
      <c r="J53" s="8">
        <v>3.6110000000000002</v>
      </c>
      <c r="K53" s="25" t="s">
        <v>737</v>
      </c>
      <c r="L53" s="91" t="str">
        <f t="shared" si="17"/>
        <v>Yes</v>
      </c>
    </row>
    <row r="54" spans="1:12" x14ac:dyDescent="0.25">
      <c r="A54" s="114" t="s">
        <v>956</v>
      </c>
      <c r="B54" s="21" t="s">
        <v>213</v>
      </c>
      <c r="C54" s="4">
        <v>99.982418276999994</v>
      </c>
      <c r="D54" s="7" t="str">
        <f>IF($B54="N/A","N/A",IF(C54&gt;10,"No",IF(C54&lt;-10,"No","Yes")))</f>
        <v>N/A</v>
      </c>
      <c r="E54" s="4">
        <v>99.981925430000004</v>
      </c>
      <c r="F54" s="7" t="str">
        <f>IF($B54="N/A","N/A",IF(E54&gt;10,"No",IF(E54&lt;-10,"No","Yes")))</f>
        <v>N/A</v>
      </c>
      <c r="G54" s="4">
        <v>99.998308394000006</v>
      </c>
      <c r="H54" s="7" t="str">
        <f>IF($B54="N/A","N/A",IF(G54&gt;10,"No",IF(G54&lt;-10,"No","Yes")))</f>
        <v>N/A</v>
      </c>
      <c r="I54" s="8">
        <v>0</v>
      </c>
      <c r="J54" s="8">
        <v>1.6400000000000001E-2</v>
      </c>
      <c r="K54" s="21" t="s">
        <v>213</v>
      </c>
      <c r="L54" s="91" t="str">
        <f t="shared" si="4"/>
        <v>N/A</v>
      </c>
    </row>
    <row r="55" spans="1:12" x14ac:dyDescent="0.25">
      <c r="A55" s="114" t="s">
        <v>1748</v>
      </c>
      <c r="B55" s="21" t="s">
        <v>213</v>
      </c>
      <c r="C55" s="4">
        <v>99.744682803000003</v>
      </c>
      <c r="D55" s="7" t="str">
        <f>IF($B55="N/A","N/A",IF(C55&gt;10,"No",IF(C55&lt;-10,"No","Yes")))</f>
        <v>N/A</v>
      </c>
      <c r="E55" s="4">
        <v>99.710562632000006</v>
      </c>
      <c r="F55" s="7" t="str">
        <f>IF($B55="N/A","N/A",IF(E55&gt;10,"No",IF(E55&lt;-10,"No","Yes")))</f>
        <v>N/A</v>
      </c>
      <c r="G55" s="4">
        <v>99.472460658000003</v>
      </c>
      <c r="H55" s="7" t="str">
        <f>IF($B55="N/A","N/A",IF(G55&gt;10,"No",IF(G55&lt;-10,"No","Yes")))</f>
        <v>N/A</v>
      </c>
      <c r="I55" s="8">
        <v>-3.4000000000000002E-2</v>
      </c>
      <c r="J55" s="8">
        <v>-0.23899999999999999</v>
      </c>
      <c r="K55" s="21" t="s">
        <v>213</v>
      </c>
      <c r="L55" s="91" t="str">
        <f t="shared" si="4"/>
        <v>N/A</v>
      </c>
    </row>
    <row r="56" spans="1:12" x14ac:dyDescent="0.25">
      <c r="A56" s="114" t="s">
        <v>177</v>
      </c>
      <c r="B56" s="21" t="s">
        <v>213</v>
      </c>
      <c r="C56" s="4">
        <v>56.380764065999998</v>
      </c>
      <c r="D56" s="7" t="str">
        <f t="shared" ref="D56:D57" si="21">IF($B56="N/A","N/A",IF(C56&gt;10,"No",IF(C56&lt;-10,"No","Yes")))</f>
        <v>N/A</v>
      </c>
      <c r="E56" s="4">
        <v>56.080993612999997</v>
      </c>
      <c r="F56" s="7" t="str">
        <f t="shared" ref="F56:F57" si="22">IF($B56="N/A","N/A",IF(E56&gt;10,"No",IF(E56&lt;-10,"No","Yes")))</f>
        <v>N/A</v>
      </c>
      <c r="G56" s="4">
        <v>55.914337084000003</v>
      </c>
      <c r="H56" s="7" t="str">
        <f t="shared" ref="H56:H57" si="23">IF($B56="N/A","N/A",IF(G56&gt;10,"No",IF(G56&lt;-10,"No","Yes")))</f>
        <v>N/A</v>
      </c>
      <c r="I56" s="8">
        <v>-0.53200000000000003</v>
      </c>
      <c r="J56" s="8">
        <v>-0.29699999999999999</v>
      </c>
      <c r="K56" s="25" t="s">
        <v>737</v>
      </c>
      <c r="L56" s="91" t="str">
        <f>IF(J56="Div by 0", "N/A", IF(OR(J56="N/A",K56="N/A"),"N/A", IF(J56&gt;VALUE(MID(K56,1,2)), "No", IF(J56&lt;-1*VALUE(MID(K56,1,2)), "No", "Yes"))))</f>
        <v>Yes</v>
      </c>
    </row>
    <row r="57" spans="1:12" x14ac:dyDescent="0.25">
      <c r="A57" s="136" t="s">
        <v>178</v>
      </c>
      <c r="B57" s="21" t="s">
        <v>213</v>
      </c>
      <c r="C57" s="4">
        <v>43.363918736999999</v>
      </c>
      <c r="D57" s="7" t="str">
        <f t="shared" si="21"/>
        <v>N/A</v>
      </c>
      <c r="E57" s="4">
        <v>43.629569019000002</v>
      </c>
      <c r="F57" s="7" t="str">
        <f t="shared" si="22"/>
        <v>N/A</v>
      </c>
      <c r="G57" s="4">
        <v>43.558123574</v>
      </c>
      <c r="H57" s="7" t="str">
        <f t="shared" si="23"/>
        <v>N/A</v>
      </c>
      <c r="I57" s="8">
        <v>0.61260000000000003</v>
      </c>
      <c r="J57" s="8">
        <v>-0.16400000000000001</v>
      </c>
      <c r="K57" s="25" t="s">
        <v>737</v>
      </c>
      <c r="L57" s="91" t="str">
        <f>IF(J57="Div by 0", "N/A", IF(OR(J57="N/A",K57="N/A"),"N/A", IF(J57&gt;VALUE(MID(K57,1,2)), "No", IF(J57&lt;-1*VALUE(MID(K57,1,2)), "No", "Yes"))))</f>
        <v>Yes</v>
      </c>
    </row>
    <row r="58" spans="1:12" x14ac:dyDescent="0.25">
      <c r="A58" s="137" t="s">
        <v>683</v>
      </c>
      <c r="B58" s="21" t="s">
        <v>282</v>
      </c>
      <c r="C58" s="4">
        <v>49.245132538</v>
      </c>
      <c r="D58" s="7" t="str">
        <f>IF($B58="N/A","N/A",IF(C58&gt;70,"No",IF(C58&lt;40,"No","Yes")))</f>
        <v>Yes</v>
      </c>
      <c r="E58" s="4">
        <v>49.732911592999997</v>
      </c>
      <c r="F58" s="7" t="str">
        <f>IF($B58="N/A","N/A",IF(E58&gt;70,"No",IF(E58&lt;40,"No","Yes")))</f>
        <v>Yes</v>
      </c>
      <c r="G58" s="4">
        <v>53.779047288000001</v>
      </c>
      <c r="H58" s="7" t="str">
        <f>IF($B58="N/A","N/A",IF(G58&gt;70,"No",IF(G58&lt;40,"No","Yes")))</f>
        <v>Yes</v>
      </c>
      <c r="I58" s="8">
        <v>0.99050000000000005</v>
      </c>
      <c r="J58" s="8">
        <v>8.1359999999999992</v>
      </c>
      <c r="K58" s="25" t="s">
        <v>737</v>
      </c>
      <c r="L58" s="91" t="str">
        <f t="shared" si="4"/>
        <v>Yes</v>
      </c>
    </row>
    <row r="59" spans="1:12" x14ac:dyDescent="0.25">
      <c r="A59" s="114" t="s">
        <v>684</v>
      </c>
      <c r="B59" s="21" t="s">
        <v>213</v>
      </c>
      <c r="C59" s="4">
        <v>67.218867032999995</v>
      </c>
      <c r="D59" s="7" t="str">
        <f>IF($B59="N/A","N/A",IF(C59&gt;10,"No",IF(C59&lt;-10,"No","Yes")))</f>
        <v>N/A</v>
      </c>
      <c r="E59" s="4">
        <v>69.728747648999999</v>
      </c>
      <c r="F59" s="7" t="str">
        <f>IF($B59="N/A","N/A",IF(E59&gt;10,"No",IF(E59&lt;-10,"No","Yes")))</f>
        <v>N/A</v>
      </c>
      <c r="G59" s="4">
        <v>70.954974351999994</v>
      </c>
      <c r="H59" s="7" t="str">
        <f>IF($B59="N/A","N/A",IF(G59&gt;10,"No",IF(G59&lt;-10,"No","Yes")))</f>
        <v>N/A</v>
      </c>
      <c r="I59" s="8">
        <v>3.734</v>
      </c>
      <c r="J59" s="8">
        <v>1.7589999999999999</v>
      </c>
      <c r="K59" s="21" t="s">
        <v>213</v>
      </c>
      <c r="L59" s="91" t="str">
        <f t="shared" si="4"/>
        <v>N/A</v>
      </c>
    </row>
    <row r="60" spans="1:12" x14ac:dyDescent="0.25">
      <c r="A60" s="114" t="s">
        <v>685</v>
      </c>
      <c r="B60" s="21" t="s">
        <v>213</v>
      </c>
      <c r="C60" s="4">
        <v>65.287667060000004</v>
      </c>
      <c r="D60" s="7" t="str">
        <f t="shared" ref="D60:D66" si="24">IF($B60="N/A","N/A",IF(C60&gt;10,"No",IF(C60&lt;-10,"No","Yes")))</f>
        <v>N/A</v>
      </c>
      <c r="E60" s="4">
        <v>66.513654119999998</v>
      </c>
      <c r="F60" s="7" t="str">
        <f t="shared" ref="F60:F66" si="25">IF($B60="N/A","N/A",IF(E60&gt;10,"No",IF(E60&lt;-10,"No","Yes")))</f>
        <v>N/A</v>
      </c>
      <c r="G60" s="4">
        <v>68.304178062000005</v>
      </c>
      <c r="H60" s="7" t="str">
        <f t="shared" ref="H60:H66" si="26">IF($B60="N/A","N/A",IF(G60&gt;10,"No",IF(G60&lt;-10,"No","Yes")))</f>
        <v>N/A</v>
      </c>
      <c r="I60" s="8">
        <v>1.8779999999999999</v>
      </c>
      <c r="J60" s="8">
        <v>2.6920000000000002</v>
      </c>
      <c r="K60" s="21" t="s">
        <v>213</v>
      </c>
      <c r="L60" s="91" t="str">
        <f t="shared" si="4"/>
        <v>N/A</v>
      </c>
    </row>
    <row r="61" spans="1:12" x14ac:dyDescent="0.25">
      <c r="A61" s="114" t="s">
        <v>1744</v>
      </c>
      <c r="B61" s="21" t="s">
        <v>213</v>
      </c>
      <c r="C61" s="4">
        <v>50.710216938000002</v>
      </c>
      <c r="D61" s="7" t="str">
        <f t="shared" si="24"/>
        <v>N/A</v>
      </c>
      <c r="E61" s="4">
        <v>50.590486380000002</v>
      </c>
      <c r="F61" s="7" t="str">
        <f t="shared" si="25"/>
        <v>N/A</v>
      </c>
      <c r="G61" s="4">
        <v>54.972290954999998</v>
      </c>
      <c r="H61" s="7" t="str">
        <f t="shared" si="26"/>
        <v>N/A</v>
      </c>
      <c r="I61" s="8">
        <v>-0.23599999999999999</v>
      </c>
      <c r="J61" s="8">
        <v>8.6609999999999996</v>
      </c>
      <c r="K61" s="21" t="s">
        <v>213</v>
      </c>
      <c r="L61" s="91" t="str">
        <f t="shared" si="4"/>
        <v>N/A</v>
      </c>
    </row>
    <row r="62" spans="1:12" x14ac:dyDescent="0.25">
      <c r="A62" s="114" t="s">
        <v>686</v>
      </c>
      <c r="B62" s="21" t="s">
        <v>213</v>
      </c>
      <c r="C62" s="4">
        <v>26.828663526</v>
      </c>
      <c r="D62" s="7" t="str">
        <f t="shared" si="24"/>
        <v>N/A</v>
      </c>
      <c r="E62" s="4">
        <v>27.486756175</v>
      </c>
      <c r="F62" s="7" t="str">
        <f t="shared" si="25"/>
        <v>N/A</v>
      </c>
      <c r="G62" s="4">
        <v>32.686218335</v>
      </c>
      <c r="H62" s="7" t="str">
        <f t="shared" si="26"/>
        <v>N/A</v>
      </c>
      <c r="I62" s="8">
        <v>2.4529999999999998</v>
      </c>
      <c r="J62" s="8">
        <v>18.920000000000002</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0.51343727780000004</v>
      </c>
      <c r="D64" s="7" t="str">
        <f t="shared" si="24"/>
        <v>N/A</v>
      </c>
      <c r="E64" s="4">
        <v>0.52709353589999997</v>
      </c>
      <c r="F64" s="7" t="str">
        <f t="shared" si="25"/>
        <v>N/A</v>
      </c>
      <c r="G64" s="4">
        <v>0.51666473339999996</v>
      </c>
      <c r="H64" s="7" t="str">
        <f t="shared" si="26"/>
        <v>N/A</v>
      </c>
      <c r="I64" s="8">
        <v>2.66</v>
      </c>
      <c r="J64" s="8">
        <v>-1.98</v>
      </c>
      <c r="K64" s="21" t="s">
        <v>213</v>
      </c>
      <c r="L64" s="91" t="str">
        <f t="shared" si="4"/>
        <v>N/A</v>
      </c>
    </row>
    <row r="65" spans="1:12" x14ac:dyDescent="0.25">
      <c r="A65" s="90" t="s">
        <v>147</v>
      </c>
      <c r="B65" s="21" t="s">
        <v>213</v>
      </c>
      <c r="C65" s="4">
        <v>0.95196112659999998</v>
      </c>
      <c r="D65" s="7" t="str">
        <f t="shared" si="24"/>
        <v>N/A</v>
      </c>
      <c r="E65" s="4">
        <v>0.95062467179999999</v>
      </c>
      <c r="F65" s="7" t="str">
        <f t="shared" si="25"/>
        <v>N/A</v>
      </c>
      <c r="G65" s="4">
        <v>0.91129219350000001</v>
      </c>
      <c r="H65" s="7" t="str">
        <f t="shared" si="26"/>
        <v>N/A</v>
      </c>
      <c r="I65" s="8">
        <v>-0.14000000000000001</v>
      </c>
      <c r="J65" s="8">
        <v>-4.1399999999999997</v>
      </c>
      <c r="K65" s="21" t="s">
        <v>213</v>
      </c>
      <c r="L65" s="91" t="str">
        <f t="shared" si="4"/>
        <v>N/A</v>
      </c>
    </row>
    <row r="66" spans="1:12" x14ac:dyDescent="0.25">
      <c r="A66" s="90" t="s">
        <v>148</v>
      </c>
      <c r="B66" s="21" t="s">
        <v>213</v>
      </c>
      <c r="C66" s="4">
        <v>1.0416533954</v>
      </c>
      <c r="D66" s="7" t="str">
        <f t="shared" si="24"/>
        <v>N/A</v>
      </c>
      <c r="E66" s="4">
        <v>1.0387992624</v>
      </c>
      <c r="F66" s="7" t="str">
        <f t="shared" si="25"/>
        <v>N/A</v>
      </c>
      <c r="G66" s="4">
        <v>0.99611413989999997</v>
      </c>
      <c r="H66" s="7" t="str">
        <f t="shared" si="26"/>
        <v>N/A</v>
      </c>
      <c r="I66" s="8">
        <v>-0.27400000000000002</v>
      </c>
      <c r="J66" s="8">
        <v>-4.1100000000000003</v>
      </c>
      <c r="K66" s="21" t="s">
        <v>213</v>
      </c>
      <c r="L66" s="91" t="str">
        <f t="shared" si="4"/>
        <v>N/A</v>
      </c>
    </row>
    <row r="67" spans="1:12" x14ac:dyDescent="0.25">
      <c r="A67" s="114" t="s">
        <v>957</v>
      </c>
      <c r="B67" s="25" t="s">
        <v>213</v>
      </c>
      <c r="C67" s="1">
        <v>2723</v>
      </c>
      <c r="D67" s="7" t="str">
        <f>IF($B67="N/A","N/A",IF(C67&gt;10,"No",IF(C67&lt;-10,"No","Yes")))</f>
        <v>N/A</v>
      </c>
      <c r="E67" s="1">
        <v>2687</v>
      </c>
      <c r="F67" s="7" t="str">
        <f>IF($B67="N/A","N/A",IF(E67&gt;10,"No",IF(E67&lt;-10,"No","Yes")))</f>
        <v>N/A</v>
      </c>
      <c r="G67" s="1">
        <v>2531</v>
      </c>
      <c r="H67" s="7" t="str">
        <f>IF($B67="N/A","N/A",IF(G67&gt;10,"No",IF(G67&lt;-10,"No","Yes")))</f>
        <v>N/A</v>
      </c>
      <c r="I67" s="8">
        <v>-1.32</v>
      </c>
      <c r="J67" s="8">
        <v>-5.81</v>
      </c>
      <c r="K67" s="21" t="s">
        <v>213</v>
      </c>
      <c r="L67" s="91" t="str">
        <f t="shared" si="4"/>
        <v>N/A</v>
      </c>
    </row>
    <row r="68" spans="1:12" x14ac:dyDescent="0.25">
      <c r="A68" s="90" t="s">
        <v>201</v>
      </c>
      <c r="B68" s="25" t="s">
        <v>217</v>
      </c>
      <c r="C68" s="1">
        <v>25</v>
      </c>
      <c r="D68" s="7" t="str">
        <f t="shared" ref="D68:D69" si="27">IF($B68="N/A","N/A",IF(C68&gt;0,"No",IF(C68&lt;0,"No","Yes")))</f>
        <v>No</v>
      </c>
      <c r="E68" s="1">
        <v>24</v>
      </c>
      <c r="F68" s="7" t="str">
        <f t="shared" ref="F68:F69" si="28">IF($B68="N/A","N/A",IF(E68&gt;0,"No",IF(E68&lt;0,"No","Yes")))</f>
        <v>No</v>
      </c>
      <c r="G68" s="1">
        <v>19</v>
      </c>
      <c r="H68" s="7" t="str">
        <f t="shared" ref="H68:H69" si="29">IF($B68="N/A","N/A",IF(G68&gt;0,"No",IF(G68&lt;0,"No","Yes")))</f>
        <v>No</v>
      </c>
      <c r="I68" s="8">
        <v>-4</v>
      </c>
      <c r="J68" s="8">
        <v>-20.8</v>
      </c>
      <c r="K68" s="21" t="s">
        <v>213</v>
      </c>
      <c r="L68" s="91" t="str">
        <f t="shared" si="4"/>
        <v>N/A</v>
      </c>
    </row>
    <row r="69" spans="1:12" x14ac:dyDescent="0.25">
      <c r="A69" s="90" t="s">
        <v>202</v>
      </c>
      <c r="B69" s="25" t="s">
        <v>217</v>
      </c>
      <c r="C69" s="1">
        <v>243</v>
      </c>
      <c r="D69" s="7" t="str">
        <f t="shared" si="27"/>
        <v>No</v>
      </c>
      <c r="E69" s="1">
        <v>172</v>
      </c>
      <c r="F69" s="7" t="str">
        <f t="shared" si="28"/>
        <v>No</v>
      </c>
      <c r="G69" s="1">
        <v>173</v>
      </c>
      <c r="H69" s="7" t="str">
        <f t="shared" si="29"/>
        <v>No</v>
      </c>
      <c r="I69" s="8">
        <v>-29.2</v>
      </c>
      <c r="J69" s="8">
        <v>0.58140000000000003</v>
      </c>
      <c r="K69" s="21" t="s">
        <v>213</v>
      </c>
      <c r="L69" s="91" t="str">
        <f t="shared" si="4"/>
        <v>N/A</v>
      </c>
    </row>
    <row r="70" spans="1:12" x14ac:dyDescent="0.25">
      <c r="A70" s="90" t="s">
        <v>203</v>
      </c>
      <c r="B70" s="33" t="s">
        <v>213</v>
      </c>
      <c r="C70" s="9">
        <v>39.506172839999998</v>
      </c>
      <c r="D70" s="7" t="str">
        <f>IF($B70="N/A","N/A",IF(C70&gt;10,"No",IF(C70&lt;-10,"No","Yes")))</f>
        <v>N/A</v>
      </c>
      <c r="E70" s="9">
        <v>45.348837209000003</v>
      </c>
      <c r="F70" s="7" t="str">
        <f>IF($B70="N/A","N/A",IF(E70&gt;10,"No",IF(E70&lt;-10,"No","Yes")))</f>
        <v>N/A</v>
      </c>
      <c r="G70" s="9">
        <v>47.976878612999997</v>
      </c>
      <c r="H70" s="7" t="str">
        <f>IF($B70="N/A","N/A",IF(G70&gt;10,"No",IF(G70&lt;-10,"No","Yes")))</f>
        <v>N/A</v>
      </c>
      <c r="I70" s="8">
        <v>14.79</v>
      </c>
      <c r="J70" s="8">
        <v>5.7949999999999999</v>
      </c>
      <c r="K70" s="33" t="s">
        <v>213</v>
      </c>
      <c r="L70" s="91" t="str">
        <f t="shared" si="4"/>
        <v>N/A</v>
      </c>
    </row>
    <row r="71" spans="1:12" x14ac:dyDescent="0.25">
      <c r="A71" s="114" t="s">
        <v>65</v>
      </c>
      <c r="B71" s="25" t="s">
        <v>213</v>
      </c>
      <c r="C71" s="1">
        <v>51932</v>
      </c>
      <c r="D71" s="7" t="str">
        <f>IF($B71="N/A","N/A",IF(C71&gt;10,"No",IF(C71&lt;-10,"No","Yes")))</f>
        <v>N/A</v>
      </c>
      <c r="E71" s="1">
        <v>55435</v>
      </c>
      <c r="F71" s="7" t="str">
        <f>IF($B71="N/A","N/A",IF(E71&gt;10,"No",IF(E71&lt;-10,"No","Yes")))</f>
        <v>N/A</v>
      </c>
      <c r="G71" s="1">
        <v>57323</v>
      </c>
      <c r="H71" s="7" t="str">
        <f>IF($B71="N/A","N/A",IF(G71&gt;10,"No",IF(G71&lt;-10,"No","Yes")))</f>
        <v>N/A</v>
      </c>
      <c r="I71" s="8">
        <v>6.7450000000000001</v>
      </c>
      <c r="J71" s="8">
        <v>3.4060000000000001</v>
      </c>
      <c r="K71" s="25" t="s">
        <v>737</v>
      </c>
      <c r="L71" s="91" t="str">
        <f t="shared" ref="L71:L103" si="30">IF(J71="Div by 0", "N/A", IF(K71="N/A","N/A", IF(J71&gt;VALUE(MID(K71,1,2)), "No", IF(J71&lt;-1*VALUE(MID(K71,1,2)), "No", "Yes"))))</f>
        <v>Yes</v>
      </c>
    </row>
    <row r="72" spans="1:12" x14ac:dyDescent="0.25">
      <c r="A72" s="122" t="s">
        <v>66</v>
      </c>
      <c r="B72" s="25" t="s">
        <v>213</v>
      </c>
      <c r="C72" s="1">
        <v>43670.69</v>
      </c>
      <c r="D72" s="7" t="str">
        <f>IF($B72="N/A","N/A",IF(C72&gt;10,"No",IF(C72&lt;-10,"No","Yes")))</f>
        <v>N/A</v>
      </c>
      <c r="E72" s="1">
        <v>47176.92</v>
      </c>
      <c r="F72" s="7" t="str">
        <f>IF($B72="N/A","N/A",IF(E72&gt;10,"No",IF(E72&lt;-10,"No","Yes")))</f>
        <v>N/A</v>
      </c>
      <c r="G72" s="1">
        <v>49051.42</v>
      </c>
      <c r="H72" s="7" t="str">
        <f>IF($B72="N/A","N/A",IF(G72&gt;10,"No",IF(G72&lt;-10,"No","Yes")))</f>
        <v>N/A</v>
      </c>
      <c r="I72" s="8">
        <v>8.0289999999999999</v>
      </c>
      <c r="J72" s="8">
        <v>3.9729999999999999</v>
      </c>
      <c r="K72" s="25" t="s">
        <v>738</v>
      </c>
      <c r="L72" s="91" t="str">
        <f t="shared" si="30"/>
        <v>Yes</v>
      </c>
    </row>
    <row r="73" spans="1:12" x14ac:dyDescent="0.25">
      <c r="A73" s="90" t="s">
        <v>67</v>
      </c>
      <c r="B73" s="21" t="s">
        <v>283</v>
      </c>
      <c r="C73" s="4">
        <v>96.567447752000007</v>
      </c>
      <c r="D73" s="7" t="str">
        <f>IF($B73="N/A","N/A",IF(C73&gt;=90,"Yes","No"))</f>
        <v>Yes</v>
      </c>
      <c r="E73" s="4">
        <v>96.569148936000005</v>
      </c>
      <c r="F73" s="7" t="str">
        <f>IF($B73="N/A","N/A",IF(E73&gt;=90,"Yes","No"))</f>
        <v>Yes</v>
      </c>
      <c r="G73" s="4">
        <v>97.173114452999997</v>
      </c>
      <c r="H73" s="7" t="str">
        <f>IF($B73="N/A","N/A",IF(G73&gt;=90,"Yes","No"))</f>
        <v>Yes</v>
      </c>
      <c r="I73" s="8">
        <v>1.8E-3</v>
      </c>
      <c r="J73" s="8">
        <v>0.62539999999999996</v>
      </c>
      <c r="K73" s="25" t="s">
        <v>737</v>
      </c>
      <c r="L73" s="91" t="str">
        <f t="shared" si="30"/>
        <v>Yes</v>
      </c>
    </row>
    <row r="74" spans="1:12" x14ac:dyDescent="0.25">
      <c r="A74" s="114" t="s">
        <v>958</v>
      </c>
      <c r="B74" s="21" t="s">
        <v>283</v>
      </c>
      <c r="C74" s="4">
        <v>96.892607713000004</v>
      </c>
      <c r="D74" s="7" t="str">
        <f>IF($B74="N/A","N/A",IF(C74&gt;=90,"Yes","No"))</f>
        <v>Yes</v>
      </c>
      <c r="E74" s="4">
        <v>97.010167979000002</v>
      </c>
      <c r="F74" s="7" t="str">
        <f>IF($B74="N/A","N/A",IF(E74&gt;=90,"Yes","No"))</f>
        <v>Yes</v>
      </c>
      <c r="G74" s="4">
        <v>97.536571464999994</v>
      </c>
      <c r="H74" s="7" t="str">
        <f>IF($B74="N/A","N/A",IF(G74&gt;=90,"Yes","No"))</f>
        <v>Yes</v>
      </c>
      <c r="I74" s="8">
        <v>0.12130000000000001</v>
      </c>
      <c r="J74" s="8">
        <v>0.54259999999999997</v>
      </c>
      <c r="K74" s="25" t="s">
        <v>737</v>
      </c>
      <c r="L74" s="91" t="str">
        <f t="shared" si="30"/>
        <v>Yes</v>
      </c>
    </row>
    <row r="75" spans="1:12" x14ac:dyDescent="0.25">
      <c r="A75" s="136" t="s">
        <v>959</v>
      </c>
      <c r="B75" s="25" t="s">
        <v>284</v>
      </c>
      <c r="C75" s="9">
        <v>43.496554087</v>
      </c>
      <c r="D75" s="7" t="str">
        <f>IF($B75="N/A","N/A",IF(C75&gt;55,"No",IF(C75&lt;30,"No","Yes")))</f>
        <v>Yes</v>
      </c>
      <c r="E75" s="9">
        <v>44.292631995999997</v>
      </c>
      <c r="F75" s="7" t="str">
        <f>IF($B75="N/A","N/A",IF(E75&gt;55,"No",IF(E75&lt;30,"No","Yes")))</f>
        <v>Yes</v>
      </c>
      <c r="G75" s="9">
        <v>44.907717976999997</v>
      </c>
      <c r="H75" s="7" t="str">
        <f>IF($B75="N/A","N/A",IF(G75&gt;55,"No",IF(G75&lt;30,"No","Yes")))</f>
        <v>Yes</v>
      </c>
      <c r="I75" s="8">
        <v>1.83</v>
      </c>
      <c r="J75" s="8">
        <v>1.389</v>
      </c>
      <c r="K75" s="25" t="s">
        <v>737</v>
      </c>
      <c r="L75" s="91" t="str">
        <f t="shared" si="30"/>
        <v>Yes</v>
      </c>
    </row>
    <row r="76" spans="1:12" ht="13" customHeight="1" x14ac:dyDescent="0.25">
      <c r="A76" s="114" t="s">
        <v>1732</v>
      </c>
      <c r="B76" s="25" t="s">
        <v>278</v>
      </c>
      <c r="C76" s="9">
        <v>1.4769313717999999</v>
      </c>
      <c r="D76" s="7" t="str">
        <f>IF($B76="N/A","N/A",IF(C76&gt;=5,"No",IF(C76&lt;0,"No","Yes")))</f>
        <v>Yes</v>
      </c>
      <c r="E76" s="9">
        <v>1.5062686029000001</v>
      </c>
      <c r="F76" s="7" t="str">
        <f>IF($B76="N/A","N/A",IF(E76&gt;=5,"No",IF(E76&lt;0,"No","Yes")))</f>
        <v>Yes</v>
      </c>
      <c r="G76" s="9">
        <v>2.173647576</v>
      </c>
      <c r="H76" s="7" t="str">
        <f>IF($B76="N/A","N/A",IF(G76&gt;=5,"No",IF(G76&lt;0,"No","Yes")))</f>
        <v>Yes</v>
      </c>
      <c r="I76" s="8">
        <v>1.986</v>
      </c>
      <c r="J76" s="8">
        <v>44.31</v>
      </c>
      <c r="K76" s="25" t="s">
        <v>213</v>
      </c>
      <c r="L76" s="91" t="str">
        <f t="shared" si="30"/>
        <v>N/A</v>
      </c>
    </row>
    <row r="77" spans="1:12" ht="13" customHeight="1" x14ac:dyDescent="0.25">
      <c r="A77" s="114" t="s">
        <v>1733</v>
      </c>
      <c r="B77" s="25" t="s">
        <v>213</v>
      </c>
      <c r="C77" s="9">
        <v>27.397365786000002</v>
      </c>
      <c r="D77" s="25" t="s">
        <v>213</v>
      </c>
      <c r="E77" s="9">
        <v>28.323261476999999</v>
      </c>
      <c r="F77" s="25" t="s">
        <v>213</v>
      </c>
      <c r="G77" s="9">
        <v>29.96179544</v>
      </c>
      <c r="H77" s="25" t="s">
        <v>213</v>
      </c>
      <c r="I77" s="8">
        <v>3.38</v>
      </c>
      <c r="J77" s="8">
        <v>5.7850000000000001</v>
      </c>
      <c r="K77" s="25" t="s">
        <v>213</v>
      </c>
      <c r="L77" s="91" t="str">
        <f t="shared" si="30"/>
        <v>N/A</v>
      </c>
    </row>
    <row r="78" spans="1:12" ht="13" customHeight="1" x14ac:dyDescent="0.25">
      <c r="A78" s="114" t="s">
        <v>1734</v>
      </c>
      <c r="B78" s="25" t="s">
        <v>213</v>
      </c>
      <c r="C78" s="9">
        <v>36.099129630999997</v>
      </c>
      <c r="D78" s="25" t="s">
        <v>213</v>
      </c>
      <c r="E78" s="9">
        <v>34.976098133000001</v>
      </c>
      <c r="F78" s="25" t="s">
        <v>213</v>
      </c>
      <c r="G78" s="9">
        <v>34.958044764</v>
      </c>
      <c r="H78" s="25" t="s">
        <v>213</v>
      </c>
      <c r="I78" s="8">
        <v>-3.11</v>
      </c>
      <c r="J78" s="8">
        <v>-5.1999999999999998E-2</v>
      </c>
      <c r="K78" s="25" t="s">
        <v>213</v>
      </c>
      <c r="L78" s="91" t="str">
        <f t="shared" si="30"/>
        <v>N/A</v>
      </c>
    </row>
    <row r="79" spans="1:12" ht="13" customHeight="1" x14ac:dyDescent="0.25">
      <c r="A79" s="114" t="s">
        <v>1735</v>
      </c>
      <c r="B79" s="25" t="s">
        <v>213</v>
      </c>
      <c r="C79" s="9">
        <v>15.901563583</v>
      </c>
      <c r="D79" s="25" t="s">
        <v>213</v>
      </c>
      <c r="E79" s="9">
        <v>16.089113376</v>
      </c>
      <c r="F79" s="25" t="s">
        <v>213</v>
      </c>
      <c r="G79" s="9">
        <v>15.73713867</v>
      </c>
      <c r="H79" s="25" t="s">
        <v>213</v>
      </c>
      <c r="I79" s="8">
        <v>1.179</v>
      </c>
      <c r="J79" s="8">
        <v>-2.19</v>
      </c>
      <c r="K79" s="25" t="s">
        <v>213</v>
      </c>
      <c r="L79" s="91" t="str">
        <f t="shared" si="30"/>
        <v>N/A</v>
      </c>
    </row>
    <row r="80" spans="1:12" ht="13" customHeight="1" x14ac:dyDescent="0.25">
      <c r="A80" s="114" t="s">
        <v>1736</v>
      </c>
      <c r="B80" s="25" t="s">
        <v>213</v>
      </c>
      <c r="C80" s="9">
        <v>2.7593776477</v>
      </c>
      <c r="D80" s="25" t="s">
        <v>213</v>
      </c>
      <c r="E80" s="9">
        <v>2.6120681879999998</v>
      </c>
      <c r="F80" s="25" t="s">
        <v>213</v>
      </c>
      <c r="G80" s="9">
        <v>2.4946356610999998</v>
      </c>
      <c r="H80" s="25" t="s">
        <v>213</v>
      </c>
      <c r="I80" s="8">
        <v>-5.34</v>
      </c>
      <c r="J80" s="8">
        <v>-4.5</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8.8538858506999993</v>
      </c>
      <c r="D82" s="25" t="s">
        <v>213</v>
      </c>
      <c r="E82" s="9">
        <v>9.6112564264000007</v>
      </c>
      <c r="F82" s="25" t="s">
        <v>213</v>
      </c>
      <c r="G82" s="9">
        <v>8.7521588192999999</v>
      </c>
      <c r="H82" s="25" t="s">
        <v>213</v>
      </c>
      <c r="I82" s="8">
        <v>8.5540000000000003</v>
      </c>
      <c r="J82" s="8">
        <v>-8.94</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7.5117461295999997</v>
      </c>
      <c r="D84" s="25" t="s">
        <v>213</v>
      </c>
      <c r="E84" s="9">
        <v>6.8819337963000002</v>
      </c>
      <c r="F84" s="25" t="s">
        <v>213</v>
      </c>
      <c r="G84" s="9">
        <v>5.9225790695000002</v>
      </c>
      <c r="H84" s="25" t="s">
        <v>213</v>
      </c>
      <c r="I84" s="8">
        <v>-8.3800000000000008</v>
      </c>
      <c r="J84" s="8">
        <v>-13.9</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47.847184779999999</v>
      </c>
      <c r="D87" s="25" t="s">
        <v>213</v>
      </c>
      <c r="E87" s="9">
        <v>45.976368720000004</v>
      </c>
      <c r="F87" s="25" t="s">
        <v>213</v>
      </c>
      <c r="G87" s="9">
        <v>45.548907069999998</v>
      </c>
      <c r="H87" s="25" t="s">
        <v>213</v>
      </c>
      <c r="I87" s="8">
        <v>-3.91</v>
      </c>
      <c r="J87" s="8">
        <v>-0.93</v>
      </c>
      <c r="K87" s="25" t="s">
        <v>213</v>
      </c>
      <c r="L87" s="91" t="str">
        <f t="shared" si="30"/>
        <v>N/A</v>
      </c>
    </row>
    <row r="88" spans="1:12" x14ac:dyDescent="0.25">
      <c r="A88" s="114" t="s">
        <v>961</v>
      </c>
      <c r="B88" s="25" t="s">
        <v>213</v>
      </c>
      <c r="C88" s="9">
        <v>52.152815220000001</v>
      </c>
      <c r="D88" s="25" t="s">
        <v>213</v>
      </c>
      <c r="E88" s="9">
        <v>54.023631279999996</v>
      </c>
      <c r="F88" s="25" t="s">
        <v>213</v>
      </c>
      <c r="G88" s="9">
        <v>54.451092930000002</v>
      </c>
      <c r="H88" s="25" t="s">
        <v>213</v>
      </c>
      <c r="I88" s="8">
        <v>3.5870000000000002</v>
      </c>
      <c r="J88" s="8">
        <v>0.79120000000000001</v>
      </c>
      <c r="K88" s="25" t="s">
        <v>213</v>
      </c>
      <c r="L88" s="91" t="str">
        <f t="shared" si="30"/>
        <v>N/A</v>
      </c>
    </row>
    <row r="89" spans="1:12" x14ac:dyDescent="0.25">
      <c r="A89" s="136" t="s">
        <v>68</v>
      </c>
      <c r="B89" s="25" t="s">
        <v>213</v>
      </c>
      <c r="C89" s="1">
        <v>478</v>
      </c>
      <c r="D89" s="7" t="str">
        <f>IF($B89="N/A","N/A",IF(C89&gt;10,"No",IF(C89&lt;-10,"No","Yes")))</f>
        <v>N/A</v>
      </c>
      <c r="E89" s="1">
        <v>395</v>
      </c>
      <c r="F89" s="7" t="str">
        <f>IF($B89="N/A","N/A",IF(E89&gt;10,"No",IF(E89&lt;-10,"No","Yes")))</f>
        <v>N/A</v>
      </c>
      <c r="G89" s="1">
        <v>470</v>
      </c>
      <c r="H89" s="7" t="str">
        <f>IF($B89="N/A","N/A",IF(G89&gt;10,"No",IF(G89&lt;-10,"No","Yes")))</f>
        <v>N/A</v>
      </c>
      <c r="I89" s="8">
        <v>-17.399999999999999</v>
      </c>
      <c r="J89" s="8">
        <v>18.989999999999998</v>
      </c>
      <c r="K89" s="25" t="s">
        <v>737</v>
      </c>
      <c r="L89" s="91" t="str">
        <f t="shared" si="30"/>
        <v>No</v>
      </c>
    </row>
    <row r="90" spans="1:12" x14ac:dyDescent="0.25">
      <c r="A90" s="114" t="s">
        <v>109</v>
      </c>
      <c r="B90" s="25" t="s">
        <v>213</v>
      </c>
      <c r="C90" s="9">
        <v>0</v>
      </c>
      <c r="D90" s="7" t="str">
        <f>IF($B90="N/A","N/A",IF(C90&gt;10,"No",IF(C90&lt;-10,"No","Yes")))</f>
        <v>N/A</v>
      </c>
      <c r="E90" s="9">
        <v>0.25316455700000001</v>
      </c>
      <c r="F90" s="7" t="str">
        <f>IF($B90="N/A","N/A",IF(E90&gt;10,"No",IF(E90&lt;-10,"No","Yes")))</f>
        <v>N/A</v>
      </c>
      <c r="G90" s="9">
        <v>0.21276595740000001</v>
      </c>
      <c r="H90" s="7" t="str">
        <f>IF($B90="N/A","N/A",IF(G90&gt;10,"No",IF(G90&lt;-10,"No","Yes")))</f>
        <v>N/A</v>
      </c>
      <c r="I90" s="8" t="s">
        <v>1747</v>
      </c>
      <c r="J90" s="8">
        <v>-16</v>
      </c>
      <c r="K90" s="25" t="s">
        <v>737</v>
      </c>
      <c r="L90" s="91" t="str">
        <f t="shared" si="30"/>
        <v>No</v>
      </c>
    </row>
    <row r="91" spans="1:12" x14ac:dyDescent="0.25">
      <c r="A91" s="114" t="s">
        <v>110</v>
      </c>
      <c r="B91" s="25" t="s">
        <v>213</v>
      </c>
      <c r="C91" s="9">
        <v>14.016736401999999</v>
      </c>
      <c r="D91" s="7" t="str">
        <f>IF($B91="N/A","N/A",IF(C91&gt;10,"No",IF(C91&lt;-10,"No","Yes")))</f>
        <v>N/A</v>
      </c>
      <c r="E91" s="9">
        <v>20.253164557000002</v>
      </c>
      <c r="F91" s="7" t="str">
        <f>IF($B91="N/A","N/A",IF(E91&gt;10,"No",IF(E91&lt;-10,"No","Yes")))</f>
        <v>N/A</v>
      </c>
      <c r="G91" s="9">
        <v>19.148936169999999</v>
      </c>
      <c r="H91" s="7" t="str">
        <f>IF($B91="N/A","N/A",IF(G91&gt;10,"No",IF(G91&lt;-10,"No","Yes")))</f>
        <v>N/A</v>
      </c>
      <c r="I91" s="8">
        <v>44.49</v>
      </c>
      <c r="J91" s="8">
        <v>-5.45</v>
      </c>
      <c r="K91" s="25" t="s">
        <v>737</v>
      </c>
      <c r="L91" s="91" t="str">
        <f t="shared" si="30"/>
        <v>Yes</v>
      </c>
    </row>
    <row r="92" spans="1:12" x14ac:dyDescent="0.25">
      <c r="A92" s="122" t="s">
        <v>7</v>
      </c>
      <c r="B92" s="25" t="s">
        <v>213</v>
      </c>
      <c r="C92" s="9">
        <v>7.0573057075000003</v>
      </c>
      <c r="D92" s="7" t="str">
        <f>IF($B92="N/A","N/A",IF(C92&gt;10,"No",IF(C92&lt;-10,"No","Yes")))</f>
        <v>N/A</v>
      </c>
      <c r="E92" s="9">
        <v>7.4591864346000003</v>
      </c>
      <c r="F92" s="7" t="str">
        <f>IF($B92="N/A","N/A",IF(E92&gt;10,"No",IF(E92&lt;-10,"No","Yes")))</f>
        <v>N/A</v>
      </c>
      <c r="G92" s="9">
        <v>7.7769830609000001</v>
      </c>
      <c r="H92" s="7" t="str">
        <f>IF($B92="N/A","N/A",IF(G92&gt;10,"No",IF(G92&lt;-10,"No","Yes")))</f>
        <v>N/A</v>
      </c>
      <c r="I92" s="8">
        <v>5.6950000000000003</v>
      </c>
      <c r="J92" s="8">
        <v>4.26</v>
      </c>
      <c r="K92" s="25" t="s">
        <v>738</v>
      </c>
      <c r="L92" s="91" t="str">
        <f t="shared" si="30"/>
        <v>Yes</v>
      </c>
    </row>
    <row r="93" spans="1:12" x14ac:dyDescent="0.25">
      <c r="A93" s="122" t="s">
        <v>180</v>
      </c>
      <c r="B93" s="25" t="s">
        <v>213</v>
      </c>
      <c r="C93" s="9">
        <v>60.960486789999997</v>
      </c>
      <c r="D93" s="7" t="str">
        <f t="shared" ref="D93:D94" si="31">IF($B93="N/A","N/A",IF(C93&gt;10,"No",IF(C93&lt;-10,"No","Yes")))</f>
        <v>N/A</v>
      </c>
      <c r="E93" s="9">
        <v>60.757644087999999</v>
      </c>
      <c r="F93" s="7" t="str">
        <f t="shared" ref="F93:F94" si="32">IF($B93="N/A","N/A",IF(E93&gt;10,"No",IF(E93&lt;-10,"No","Yes")))</f>
        <v>N/A</v>
      </c>
      <c r="G93" s="9">
        <v>60.556844548000001</v>
      </c>
      <c r="H93" s="7" t="str">
        <f t="shared" ref="H93:H94" si="33">IF($B93="N/A","N/A",IF(G93&gt;10,"No",IF(G93&lt;-10,"No","Yes")))</f>
        <v>N/A</v>
      </c>
      <c r="I93" s="8">
        <v>-0.33300000000000002</v>
      </c>
      <c r="J93" s="8">
        <v>-0.33</v>
      </c>
      <c r="K93" s="25" t="s">
        <v>737</v>
      </c>
      <c r="L93" s="91" t="str">
        <f>IF(J93="Div by 0", "N/A", IF(OR(J93="N/A",K93="N/A"),"N/A", IF(J93&gt;VALUE(MID(K93,1,2)), "No", IF(J93&lt;-1*VALUE(MID(K93,1,2)), "No", "Yes"))))</f>
        <v>Yes</v>
      </c>
    </row>
    <row r="94" spans="1:12" x14ac:dyDescent="0.25">
      <c r="A94" s="122" t="s">
        <v>181</v>
      </c>
      <c r="B94" s="25" t="s">
        <v>213</v>
      </c>
      <c r="C94" s="9">
        <v>39.039513210000003</v>
      </c>
      <c r="D94" s="7" t="str">
        <f t="shared" si="31"/>
        <v>N/A</v>
      </c>
      <c r="E94" s="9">
        <v>39.242355912000001</v>
      </c>
      <c r="F94" s="7" t="str">
        <f t="shared" si="32"/>
        <v>N/A</v>
      </c>
      <c r="G94" s="9">
        <v>39.443155451999999</v>
      </c>
      <c r="H94" s="7" t="str">
        <f t="shared" si="33"/>
        <v>N/A</v>
      </c>
      <c r="I94" s="8">
        <v>0.51959999999999995</v>
      </c>
      <c r="J94" s="8">
        <v>0.51170000000000004</v>
      </c>
      <c r="K94" s="25" t="s">
        <v>737</v>
      </c>
      <c r="L94" s="91" t="str">
        <f>IF(J94="Div by 0", "N/A", IF(OR(J94="N/A",K94="N/A"),"N/A", IF(J94&gt;VALUE(MID(K94,1,2)), "No", IF(J94&lt;-1*VALUE(MID(K94,1,2)), "No", "Yes"))))</f>
        <v>Yes</v>
      </c>
    </row>
    <row r="95" spans="1:12" x14ac:dyDescent="0.25">
      <c r="A95" s="114" t="s">
        <v>8</v>
      </c>
      <c r="B95" s="25" t="s">
        <v>285</v>
      </c>
      <c r="C95" s="9">
        <v>5.6901332511999998</v>
      </c>
      <c r="D95" s="7" t="str">
        <f>IF($B95="N/A","N/A",IF(C95&gt;10,"No",IF(C95&lt;5,"No","Yes")))</f>
        <v>Yes</v>
      </c>
      <c r="E95" s="9">
        <v>5.5885271037999997</v>
      </c>
      <c r="F95" s="7" t="str">
        <f>IF($B95="N/A","N/A",IF(E95&gt;10,"No",IF(E95&lt;5,"No","Yes")))</f>
        <v>Yes</v>
      </c>
      <c r="G95" s="9">
        <v>5.3573609196999996</v>
      </c>
      <c r="H95" s="7" t="str">
        <f t="shared" ref="H95:H98" si="34">IF($B95="N/A","N/A",IF(G95&gt;10,"No",IF(G95&lt;5,"No","Yes")))</f>
        <v>Yes</v>
      </c>
      <c r="I95" s="8">
        <v>-1.79</v>
      </c>
      <c r="J95" s="8">
        <v>-4.1399999999999997</v>
      </c>
      <c r="K95" s="25" t="s">
        <v>738</v>
      </c>
      <c r="L95" s="91" t="str">
        <f t="shared" si="30"/>
        <v>Yes</v>
      </c>
    </row>
    <row r="96" spans="1:12" x14ac:dyDescent="0.25">
      <c r="A96" s="114" t="s">
        <v>149</v>
      </c>
      <c r="B96" s="25" t="s">
        <v>285</v>
      </c>
      <c r="C96" s="9">
        <v>2.7343449126000001</v>
      </c>
      <c r="D96" s="7" t="str">
        <f>IF($B96="N/A","N/A",IF(C96&gt;10,"No",IF(C96&lt;5,"No","Yes")))</f>
        <v>No</v>
      </c>
      <c r="E96" s="9">
        <v>2.7527735185000002</v>
      </c>
      <c r="F96" s="7" t="str">
        <f t="shared" ref="F96:F98" si="35">IF($B96="N/A","N/A",IF(E96&gt;10,"No",IF(E96&lt;5,"No","Yes")))</f>
        <v>No</v>
      </c>
      <c r="G96" s="9">
        <v>2.7650332327</v>
      </c>
      <c r="H96" s="7" t="str">
        <f t="shared" si="34"/>
        <v>No</v>
      </c>
      <c r="I96" s="8">
        <v>0.67400000000000004</v>
      </c>
      <c r="J96" s="8">
        <v>0.44540000000000002</v>
      </c>
      <c r="K96" s="25" t="s">
        <v>738</v>
      </c>
      <c r="L96" s="91" t="str">
        <f t="shared" si="30"/>
        <v>Yes</v>
      </c>
    </row>
    <row r="97" spans="1:12" x14ac:dyDescent="0.25">
      <c r="A97" s="114" t="s">
        <v>150</v>
      </c>
      <c r="B97" s="25" t="s">
        <v>285</v>
      </c>
      <c r="C97" s="9">
        <v>5.5072017252999999</v>
      </c>
      <c r="D97" s="7" t="str">
        <f>IF($B97="N/A","N/A",IF(C97&gt;10,"No",IF(C97&lt;5,"No","Yes")))</f>
        <v>Yes</v>
      </c>
      <c r="E97" s="9">
        <v>5.4171552268000003</v>
      </c>
      <c r="F97" s="7" t="str">
        <f t="shared" si="35"/>
        <v>Yes</v>
      </c>
      <c r="G97" s="9">
        <v>5.0834743471000001</v>
      </c>
      <c r="H97" s="7" t="str">
        <f t="shared" si="34"/>
        <v>Yes</v>
      </c>
      <c r="I97" s="8">
        <v>-1.64</v>
      </c>
      <c r="J97" s="8">
        <v>-6.16</v>
      </c>
      <c r="K97" s="25" t="s">
        <v>738</v>
      </c>
      <c r="L97" s="91" t="str">
        <f t="shared" si="30"/>
        <v>Yes</v>
      </c>
    </row>
    <row r="98" spans="1:12" x14ac:dyDescent="0.25">
      <c r="A98" s="114" t="s">
        <v>151</v>
      </c>
      <c r="B98" s="25" t="s">
        <v>285</v>
      </c>
      <c r="C98" s="9">
        <v>5.7036124162000004</v>
      </c>
      <c r="D98" s="7" t="str">
        <f>IF($B98="N/A","N/A",IF(C98&gt;10,"No",IF(C98&lt;5,"No","Yes")))</f>
        <v>Yes</v>
      </c>
      <c r="E98" s="9">
        <v>5.6065662488000001</v>
      </c>
      <c r="F98" s="7" t="str">
        <f t="shared" si="35"/>
        <v>Yes</v>
      </c>
      <c r="G98" s="9">
        <v>5.3643389214999999</v>
      </c>
      <c r="H98" s="7" t="str">
        <f t="shared" si="34"/>
        <v>Yes</v>
      </c>
      <c r="I98" s="8">
        <v>-1.7</v>
      </c>
      <c r="J98" s="8">
        <v>-4.32</v>
      </c>
      <c r="K98" s="25" t="s">
        <v>738</v>
      </c>
      <c r="L98" s="91" t="str">
        <f t="shared" si="30"/>
        <v>Yes</v>
      </c>
    </row>
    <row r="99" spans="1:12" x14ac:dyDescent="0.25">
      <c r="A99" s="114" t="s">
        <v>962</v>
      </c>
      <c r="B99" s="25" t="s">
        <v>213</v>
      </c>
      <c r="C99" s="1">
        <v>1656</v>
      </c>
      <c r="D99" s="7" t="str">
        <f t="shared" ref="D99:D110" si="36">IF($B99="N/A","N/A",IF(C99&gt;10,"No",IF(C99&lt;-10,"No","Yes")))</f>
        <v>N/A</v>
      </c>
      <c r="E99" s="1">
        <v>1691</v>
      </c>
      <c r="F99" s="7" t="str">
        <f t="shared" ref="F99:F110" si="37">IF($B99="N/A","N/A",IF(E99&gt;10,"No",IF(E99&lt;-10,"No","Yes")))</f>
        <v>N/A</v>
      </c>
      <c r="G99" s="1">
        <v>1606</v>
      </c>
      <c r="H99" s="7" t="str">
        <f t="shared" ref="H99:H110" si="38">IF($B99="N/A","N/A",IF(G99&gt;10,"No",IF(G99&lt;-10,"No","Yes")))</f>
        <v>N/A</v>
      </c>
      <c r="I99" s="8">
        <v>2.1139999999999999</v>
      </c>
      <c r="J99" s="8">
        <v>-5.03</v>
      </c>
      <c r="K99" s="25" t="s">
        <v>737</v>
      </c>
      <c r="L99" s="91" t="str">
        <f t="shared" si="30"/>
        <v>Yes</v>
      </c>
    </row>
    <row r="100" spans="1:12" x14ac:dyDescent="0.25">
      <c r="A100" s="114" t="s">
        <v>963</v>
      </c>
      <c r="B100" s="25" t="s">
        <v>213</v>
      </c>
      <c r="C100" s="1">
        <v>128</v>
      </c>
      <c r="D100" s="7" t="str">
        <f t="shared" si="36"/>
        <v>N/A</v>
      </c>
      <c r="E100" s="1">
        <v>121</v>
      </c>
      <c r="F100" s="7" t="str">
        <f t="shared" si="37"/>
        <v>N/A</v>
      </c>
      <c r="G100" s="1">
        <v>175</v>
      </c>
      <c r="H100" s="7" t="str">
        <f t="shared" si="38"/>
        <v>N/A</v>
      </c>
      <c r="I100" s="8">
        <v>-5.47</v>
      </c>
      <c r="J100" s="8">
        <v>44.63</v>
      </c>
      <c r="K100" s="25" t="s">
        <v>737</v>
      </c>
      <c r="L100" s="91" t="str">
        <f t="shared" si="30"/>
        <v>No</v>
      </c>
    </row>
    <row r="101" spans="1:12" x14ac:dyDescent="0.25">
      <c r="A101" s="114" t="s">
        <v>1</v>
      </c>
      <c r="B101" s="25" t="s">
        <v>213</v>
      </c>
      <c r="C101" s="9">
        <v>98.149503195999998</v>
      </c>
      <c r="D101" s="7" t="str">
        <f t="shared" si="36"/>
        <v>N/A</v>
      </c>
      <c r="E101" s="9">
        <v>98.141968070999994</v>
      </c>
      <c r="F101" s="7" t="str">
        <f t="shared" si="37"/>
        <v>N/A</v>
      </c>
      <c r="G101" s="9">
        <v>97.461751827000001</v>
      </c>
      <c r="H101" s="7" t="str">
        <f t="shared" si="38"/>
        <v>N/A</v>
      </c>
      <c r="I101" s="8">
        <v>-8.0000000000000002E-3</v>
      </c>
      <c r="J101" s="8">
        <v>-0.69299999999999995</v>
      </c>
      <c r="K101" s="25" t="s">
        <v>738</v>
      </c>
      <c r="L101" s="91" t="str">
        <f t="shared" si="30"/>
        <v>Yes</v>
      </c>
    </row>
    <row r="102" spans="1:12" x14ac:dyDescent="0.25">
      <c r="A102" s="114" t="s">
        <v>69</v>
      </c>
      <c r="B102" s="25" t="s">
        <v>213</v>
      </c>
      <c r="C102" s="9">
        <v>97.934119401000004</v>
      </c>
      <c r="D102" s="7" t="str">
        <f t="shared" si="36"/>
        <v>N/A</v>
      </c>
      <c r="E102" s="9">
        <v>97.840272033999995</v>
      </c>
      <c r="F102" s="7" t="str">
        <f t="shared" si="37"/>
        <v>N/A</v>
      </c>
      <c r="G102" s="9">
        <v>97.755423497999999</v>
      </c>
      <c r="H102" s="7" t="str">
        <f t="shared" si="38"/>
        <v>N/A</v>
      </c>
      <c r="I102" s="8">
        <v>-9.6000000000000002E-2</v>
      </c>
      <c r="J102" s="8">
        <v>-8.6999999999999994E-2</v>
      </c>
      <c r="K102" s="25" t="s">
        <v>738</v>
      </c>
      <c r="L102" s="91" t="str">
        <f t="shared" si="30"/>
        <v>Yes</v>
      </c>
    </row>
    <row r="103" spans="1:12" x14ac:dyDescent="0.25">
      <c r="A103" s="122" t="s">
        <v>70</v>
      </c>
      <c r="B103" s="25" t="s">
        <v>213</v>
      </c>
      <c r="C103" s="1">
        <v>49221</v>
      </c>
      <c r="D103" s="7" t="str">
        <f t="shared" si="36"/>
        <v>N/A</v>
      </c>
      <c r="E103" s="1">
        <v>52763</v>
      </c>
      <c r="F103" s="7" t="str">
        <f t="shared" si="37"/>
        <v>N/A</v>
      </c>
      <c r="G103" s="1">
        <v>54693</v>
      </c>
      <c r="H103" s="7" t="str">
        <f t="shared" si="38"/>
        <v>N/A</v>
      </c>
      <c r="I103" s="8">
        <v>7.1959999999999997</v>
      </c>
      <c r="J103" s="8">
        <v>3.6579999999999999</v>
      </c>
      <c r="K103" s="25" t="s">
        <v>737</v>
      </c>
      <c r="L103" s="91" t="str">
        <f t="shared" si="30"/>
        <v>Yes</v>
      </c>
    </row>
    <row r="104" spans="1:12" x14ac:dyDescent="0.25">
      <c r="A104" s="114" t="s">
        <v>689</v>
      </c>
      <c r="B104" s="25" t="s">
        <v>213</v>
      </c>
      <c r="C104" s="9">
        <v>1.6862721195999999</v>
      </c>
      <c r="D104" s="7" t="str">
        <f t="shared" si="36"/>
        <v>N/A</v>
      </c>
      <c r="E104" s="9">
        <v>1.5825483766999999</v>
      </c>
      <c r="F104" s="7" t="str">
        <f t="shared" si="37"/>
        <v>N/A</v>
      </c>
      <c r="G104" s="9">
        <v>1.4261422851000001</v>
      </c>
      <c r="H104" s="7" t="str">
        <f t="shared" si="38"/>
        <v>N/A</v>
      </c>
      <c r="I104" s="8">
        <v>-6.15</v>
      </c>
      <c r="J104" s="8">
        <v>-9.8800000000000008</v>
      </c>
      <c r="K104" s="25" t="s">
        <v>738</v>
      </c>
      <c r="L104" s="91" t="str">
        <f t="shared" ref="L104:L110" si="39">IF(J104="Div by 0", "N/A", IF(K104="N/A","N/A", IF(J104&gt;VALUE(MID(K104,1,2)), "No", IF(J104&lt;-1*VALUE(MID(K104,1,2)), "No", "Yes"))))</f>
        <v>Yes</v>
      </c>
    </row>
    <row r="105" spans="1:12" x14ac:dyDescent="0.25">
      <c r="A105" s="114" t="s">
        <v>688</v>
      </c>
      <c r="B105" s="25" t="s">
        <v>213</v>
      </c>
      <c r="C105" s="9">
        <v>0.61559090630000002</v>
      </c>
      <c r="D105" s="7" t="str">
        <f t="shared" si="36"/>
        <v>N/A</v>
      </c>
      <c r="E105" s="9">
        <v>0.66523889849999995</v>
      </c>
      <c r="F105" s="7" t="str">
        <f t="shared" si="37"/>
        <v>N/A</v>
      </c>
      <c r="G105" s="9">
        <v>1.1208015651000001</v>
      </c>
      <c r="H105" s="7" t="str">
        <f t="shared" si="38"/>
        <v>N/A</v>
      </c>
      <c r="I105" s="8">
        <v>8.0649999999999995</v>
      </c>
      <c r="J105" s="8">
        <v>68.48</v>
      </c>
      <c r="K105" s="25" t="s">
        <v>738</v>
      </c>
      <c r="L105" s="91" t="str">
        <f t="shared" si="39"/>
        <v>No</v>
      </c>
    </row>
    <row r="106" spans="1:12" x14ac:dyDescent="0.25">
      <c r="A106" s="114" t="s">
        <v>687</v>
      </c>
      <c r="B106" s="25" t="s">
        <v>213</v>
      </c>
      <c r="C106" s="9">
        <v>97.698136973999993</v>
      </c>
      <c r="D106" s="7" t="str">
        <f t="shared" si="36"/>
        <v>N/A</v>
      </c>
      <c r="E106" s="9">
        <v>97.752212725000007</v>
      </c>
      <c r="F106" s="7" t="str">
        <f t="shared" si="37"/>
        <v>N/A</v>
      </c>
      <c r="G106" s="9">
        <v>97.453056149999995</v>
      </c>
      <c r="H106" s="7" t="str">
        <f t="shared" si="38"/>
        <v>N/A</v>
      </c>
      <c r="I106" s="8">
        <v>5.5300000000000002E-2</v>
      </c>
      <c r="J106" s="8">
        <v>-0.30599999999999999</v>
      </c>
      <c r="K106" s="25" t="s">
        <v>738</v>
      </c>
      <c r="L106" s="91" t="str">
        <f t="shared" si="39"/>
        <v>Yes</v>
      </c>
    </row>
    <row r="107" spans="1:12" ht="25" x14ac:dyDescent="0.25">
      <c r="A107" s="122" t="s">
        <v>964</v>
      </c>
      <c r="B107" s="25" t="s">
        <v>213</v>
      </c>
      <c r="C107" s="9">
        <v>48.417160903000003</v>
      </c>
      <c r="D107" s="7" t="str">
        <f t="shared" si="36"/>
        <v>N/A</v>
      </c>
      <c r="E107" s="9">
        <v>48.348516279999998</v>
      </c>
      <c r="F107" s="7" t="str">
        <f t="shared" si="37"/>
        <v>N/A</v>
      </c>
      <c r="G107" s="9">
        <v>48.048776232999998</v>
      </c>
      <c r="H107" s="7" t="str">
        <f t="shared" si="38"/>
        <v>N/A</v>
      </c>
      <c r="I107" s="8">
        <v>-0.14199999999999999</v>
      </c>
      <c r="J107" s="8">
        <v>-0.62</v>
      </c>
      <c r="K107" s="25" t="s">
        <v>738</v>
      </c>
      <c r="L107" s="91" t="str">
        <f t="shared" si="39"/>
        <v>Yes</v>
      </c>
    </row>
    <row r="108" spans="1:12" ht="25" x14ac:dyDescent="0.25">
      <c r="A108" s="122" t="s">
        <v>965</v>
      </c>
      <c r="B108" s="25" t="s">
        <v>213</v>
      </c>
      <c r="C108" s="9">
        <v>50.07317261</v>
      </c>
      <c r="D108" s="7" t="str">
        <f t="shared" si="36"/>
        <v>N/A</v>
      </c>
      <c r="E108" s="9">
        <v>50.163254262000002</v>
      </c>
      <c r="F108" s="7" t="str">
        <f t="shared" si="37"/>
        <v>N/A</v>
      </c>
      <c r="G108" s="9">
        <v>50.452697870000002</v>
      </c>
      <c r="H108" s="7" t="str">
        <f t="shared" si="38"/>
        <v>N/A</v>
      </c>
      <c r="I108" s="8">
        <v>0.1799</v>
      </c>
      <c r="J108" s="8">
        <v>0.57699999999999996</v>
      </c>
      <c r="K108" s="25" t="s">
        <v>738</v>
      </c>
      <c r="L108" s="91" t="str">
        <f t="shared" si="39"/>
        <v>Yes</v>
      </c>
    </row>
    <row r="109" spans="1:12" ht="25" x14ac:dyDescent="0.25">
      <c r="A109" s="122" t="s">
        <v>966</v>
      </c>
      <c r="B109" s="25" t="s">
        <v>213</v>
      </c>
      <c r="C109" s="9">
        <v>0.71247015329999996</v>
      </c>
      <c r="D109" s="7" t="str">
        <f t="shared" si="36"/>
        <v>N/A</v>
      </c>
      <c r="E109" s="9">
        <v>0.67286010640000005</v>
      </c>
      <c r="F109" s="7" t="str">
        <f t="shared" si="37"/>
        <v>N/A</v>
      </c>
      <c r="G109" s="9">
        <v>0.65069867240000001</v>
      </c>
      <c r="H109" s="7" t="str">
        <f t="shared" si="38"/>
        <v>N/A</v>
      </c>
      <c r="I109" s="8">
        <v>-5.56</v>
      </c>
      <c r="J109" s="8">
        <v>-3.29</v>
      </c>
      <c r="K109" s="25" t="s">
        <v>738</v>
      </c>
      <c r="L109" s="91" t="str">
        <f t="shared" si="39"/>
        <v>Yes</v>
      </c>
    </row>
    <row r="110" spans="1:12" ht="25" x14ac:dyDescent="0.25">
      <c r="A110" s="122" t="s">
        <v>967</v>
      </c>
      <c r="B110" s="25" t="s">
        <v>213</v>
      </c>
      <c r="C110" s="9">
        <v>0.79719633369999998</v>
      </c>
      <c r="D110" s="7" t="str">
        <f t="shared" si="36"/>
        <v>N/A</v>
      </c>
      <c r="E110" s="9">
        <v>0.81536935150000001</v>
      </c>
      <c r="F110" s="7" t="str">
        <f t="shared" si="37"/>
        <v>N/A</v>
      </c>
      <c r="G110" s="9">
        <v>0.84782722470000005</v>
      </c>
      <c r="H110" s="7" t="str">
        <f t="shared" si="38"/>
        <v>N/A</v>
      </c>
      <c r="I110" s="8">
        <v>2.2799999999999998</v>
      </c>
      <c r="J110" s="8">
        <v>3.9809999999999999</v>
      </c>
      <c r="K110" s="25" t="s">
        <v>738</v>
      </c>
      <c r="L110" s="91" t="str">
        <f t="shared" si="39"/>
        <v>Yes</v>
      </c>
    </row>
    <row r="111" spans="1:12" x14ac:dyDescent="0.25">
      <c r="A111" s="114" t="s">
        <v>968</v>
      </c>
      <c r="B111" s="25" t="s">
        <v>286</v>
      </c>
      <c r="C111" s="9">
        <v>99.898782010000005</v>
      </c>
      <c r="D111" s="7" t="str">
        <f>IF($B111="N/A","N/A",IF(C111&gt;=99,"Yes","No"))</f>
        <v>Yes</v>
      </c>
      <c r="E111" s="9">
        <v>99.923501099999996</v>
      </c>
      <c r="F111" s="7" t="str">
        <f>IF($B111="N/A","N/A",IF(E111&gt;=99,"Yes","No"))</f>
        <v>Yes</v>
      </c>
      <c r="G111" s="9">
        <v>99.879678298000002</v>
      </c>
      <c r="H111" s="7" t="str">
        <f>IF($B111="N/A","N/A",IF(G111&gt;=99,"Yes","No"))</f>
        <v>Yes</v>
      </c>
      <c r="I111" s="8">
        <v>2.47E-2</v>
      </c>
      <c r="J111" s="8">
        <v>-4.3999999999999997E-2</v>
      </c>
      <c r="K111" s="25" t="s">
        <v>737</v>
      </c>
      <c r="L111" s="91" t="str">
        <f t="shared" ref="L111:L145" si="40">IF(J111="Div by 0", "N/A", IF(K111="N/A","N/A", IF(J111&gt;VALUE(MID(K111,1,2)), "No", IF(J111&lt;-1*VALUE(MID(K111,1,2)), "No", "Yes"))))</f>
        <v>Yes</v>
      </c>
    </row>
    <row r="112" spans="1:12" x14ac:dyDescent="0.25">
      <c r="A112" s="114" t="s">
        <v>969</v>
      </c>
      <c r="B112" s="25" t="s">
        <v>213</v>
      </c>
      <c r="C112" s="9">
        <v>3.6667555115999999</v>
      </c>
      <c r="D112" s="7" t="str">
        <f>IF($B112="N/A","N/A",IF(C112&gt;10,"No",IF(C112&lt;-10,"No","Yes")))</f>
        <v>N/A</v>
      </c>
      <c r="E112" s="9">
        <v>4.3743586973999999</v>
      </c>
      <c r="F112" s="7" t="str">
        <f>IF($B112="N/A","N/A",IF(E112&gt;10,"No",IF(E112&lt;-10,"No","Yes")))</f>
        <v>N/A</v>
      </c>
      <c r="G112" s="9">
        <v>5.5300411098</v>
      </c>
      <c r="H112" s="7" t="str">
        <f>IF($B112="N/A","N/A",IF(G112&gt;10,"No",IF(G112&lt;-10,"No","Yes")))</f>
        <v>N/A</v>
      </c>
      <c r="I112" s="8">
        <v>19.3</v>
      </c>
      <c r="J112" s="8">
        <v>26.42</v>
      </c>
      <c r="K112" s="25" t="s">
        <v>737</v>
      </c>
      <c r="L112" s="91" t="str">
        <f t="shared" si="40"/>
        <v>No</v>
      </c>
    </row>
    <row r="113" spans="1:12" x14ac:dyDescent="0.25">
      <c r="A113" s="90" t="s">
        <v>970</v>
      </c>
      <c r="B113" s="25" t="s">
        <v>280</v>
      </c>
      <c r="C113" s="4">
        <v>99.957202956000003</v>
      </c>
      <c r="D113" s="7" t="str">
        <f>IF($B113="N/A","N/A",IF(C113&gt;=98,"Yes","No"))</f>
        <v>Yes</v>
      </c>
      <c r="E113" s="4">
        <v>99.953090281000001</v>
      </c>
      <c r="F113" s="7" t="str">
        <f>IF($B113="N/A","N/A",IF(E113&gt;=98,"Yes","No"))</f>
        <v>Yes</v>
      </c>
      <c r="G113" s="4">
        <v>99.979141530999996</v>
      </c>
      <c r="H113" s="7" t="str">
        <f>IF($B113="N/A","N/A",IF(G113&gt;=98,"Yes","No"))</f>
        <v>Yes</v>
      </c>
      <c r="I113" s="8">
        <v>-4.0000000000000001E-3</v>
      </c>
      <c r="J113" s="8">
        <v>2.6100000000000002E-2</v>
      </c>
      <c r="K113" s="25" t="s">
        <v>737</v>
      </c>
      <c r="L113" s="91" t="str">
        <f t="shared" si="40"/>
        <v>Yes</v>
      </c>
    </row>
    <row r="114" spans="1:12" x14ac:dyDescent="0.25">
      <c r="A114" s="90" t="s">
        <v>971</v>
      </c>
      <c r="B114" s="25" t="s">
        <v>287</v>
      </c>
      <c r="C114" s="4">
        <v>91.086692679999999</v>
      </c>
      <c r="D114" s="7" t="str">
        <f>IF($B114="N/A","N/A",IF(C114&gt;=80,"Yes","No"))</f>
        <v>Yes</v>
      </c>
      <c r="E114" s="4">
        <v>91.443419612</v>
      </c>
      <c r="F114" s="7" t="str">
        <f>IF($B114="N/A","N/A",IF(E114&gt;=80,"Yes","No"))</f>
        <v>Yes</v>
      </c>
      <c r="G114" s="4">
        <v>91.431694812999993</v>
      </c>
      <c r="H114" s="7" t="str">
        <f>IF($B114="N/A","N/A",IF(G114&gt;=80,"Yes","No"))</f>
        <v>Yes</v>
      </c>
      <c r="I114" s="8">
        <v>0.3916</v>
      </c>
      <c r="J114" s="8">
        <v>-1.2999999999999999E-2</v>
      </c>
      <c r="K114" s="25" t="s">
        <v>737</v>
      </c>
      <c r="L114" s="91" t="str">
        <f t="shared" si="40"/>
        <v>Yes</v>
      </c>
    </row>
    <row r="115" spans="1:12" ht="25" x14ac:dyDescent="0.25">
      <c r="A115" s="114" t="s">
        <v>972</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736</v>
      </c>
      <c r="L115" s="91" t="str">
        <f t="shared" si="40"/>
        <v>N/A</v>
      </c>
    </row>
    <row r="116" spans="1:12" ht="25" x14ac:dyDescent="0.25">
      <c r="A116" s="90" t="s">
        <v>973</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t="s">
        <v>1747</v>
      </c>
      <c r="D117" s="22" t="s">
        <v>739</v>
      </c>
      <c r="E117" s="9" t="s">
        <v>1747</v>
      </c>
      <c r="F117" s="22" t="s">
        <v>739</v>
      </c>
      <c r="G117" s="9" t="s">
        <v>1747</v>
      </c>
      <c r="H117" s="7" t="str">
        <f>IF($B117="N/A","N/A",IF(G117&lt;100,"No",IF(G117=100,"No","Yes")))</f>
        <v>N/A</v>
      </c>
      <c r="I117" s="8" t="s">
        <v>1747</v>
      </c>
      <c r="J117" s="8" t="s">
        <v>1747</v>
      </c>
      <c r="K117" s="25" t="s">
        <v>736</v>
      </c>
      <c r="L117" s="91" t="str">
        <f t="shared" si="40"/>
        <v>N/A</v>
      </c>
    </row>
    <row r="118" spans="1:12" ht="25" x14ac:dyDescent="0.25">
      <c r="A118" s="114" t="s">
        <v>975</v>
      </c>
      <c r="B118" s="21" t="s">
        <v>213</v>
      </c>
      <c r="C118" s="9" t="s">
        <v>1747</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29639</v>
      </c>
      <c r="D119" s="7" t="str">
        <f t="shared" ref="D119:D145" si="43">IF($B119="N/A","N/A",IF(C119&gt;10,"No",IF(C119&lt;-10,"No","Yes")))</f>
        <v>N/A</v>
      </c>
      <c r="E119" s="22">
        <v>31373</v>
      </c>
      <c r="F119" s="7" t="str">
        <f t="shared" ref="F119:F145" si="44">IF($B119="N/A","N/A",IF(E119&gt;10,"No",IF(E119&lt;-10,"No","Yes")))</f>
        <v>N/A</v>
      </c>
      <c r="G119" s="22">
        <v>31582</v>
      </c>
      <c r="H119" s="7" t="str">
        <f t="shared" ref="H119:H145" si="45">IF($B119="N/A","N/A",IF(G119&gt;10,"No",IF(G119&lt;-10,"No","Yes")))</f>
        <v>N/A</v>
      </c>
      <c r="I119" s="8">
        <v>5.85</v>
      </c>
      <c r="J119" s="8">
        <v>0.66620000000000001</v>
      </c>
      <c r="K119" s="25" t="s">
        <v>737</v>
      </c>
      <c r="L119" s="91" t="str">
        <f t="shared" si="40"/>
        <v>Yes</v>
      </c>
    </row>
    <row r="120" spans="1:12" x14ac:dyDescent="0.25">
      <c r="A120" s="114" t="s">
        <v>976</v>
      </c>
      <c r="B120" s="21" t="s">
        <v>213</v>
      </c>
      <c r="C120" s="22">
        <v>10350</v>
      </c>
      <c r="D120" s="7" t="str">
        <f t="shared" si="43"/>
        <v>N/A</v>
      </c>
      <c r="E120" s="22">
        <v>10735</v>
      </c>
      <c r="F120" s="7" t="str">
        <f t="shared" si="44"/>
        <v>N/A</v>
      </c>
      <c r="G120" s="22">
        <v>10916</v>
      </c>
      <c r="H120" s="7" t="str">
        <f t="shared" si="45"/>
        <v>N/A</v>
      </c>
      <c r="I120" s="8">
        <v>3.72</v>
      </c>
      <c r="J120" s="8">
        <v>1.6859999999999999</v>
      </c>
      <c r="K120" s="25" t="s">
        <v>737</v>
      </c>
      <c r="L120" s="91" t="str">
        <f t="shared" si="40"/>
        <v>Yes</v>
      </c>
    </row>
    <row r="121" spans="1:12" x14ac:dyDescent="0.25">
      <c r="A121" s="114" t="s">
        <v>977</v>
      </c>
      <c r="B121" s="21" t="s">
        <v>213</v>
      </c>
      <c r="C121" s="22">
        <v>0</v>
      </c>
      <c r="D121" s="7" t="str">
        <f t="shared" si="43"/>
        <v>N/A</v>
      </c>
      <c r="E121" s="22">
        <v>0</v>
      </c>
      <c r="F121" s="7" t="str">
        <f t="shared" si="44"/>
        <v>N/A</v>
      </c>
      <c r="G121" s="22">
        <v>0</v>
      </c>
      <c r="H121" s="7" t="str">
        <f t="shared" si="45"/>
        <v>N/A</v>
      </c>
      <c r="I121" s="8" t="s">
        <v>1747</v>
      </c>
      <c r="J121" s="8" t="s">
        <v>1747</v>
      </c>
      <c r="K121" s="25" t="s">
        <v>737</v>
      </c>
      <c r="L121" s="91" t="str">
        <f t="shared" si="40"/>
        <v>N/A</v>
      </c>
    </row>
    <row r="122" spans="1:12" x14ac:dyDescent="0.25">
      <c r="A122" s="114" t="s">
        <v>978</v>
      </c>
      <c r="B122" s="21" t="s">
        <v>213</v>
      </c>
      <c r="C122" s="22">
        <v>13735</v>
      </c>
      <c r="D122" s="7" t="str">
        <f t="shared" si="43"/>
        <v>N/A</v>
      </c>
      <c r="E122" s="22">
        <v>15168</v>
      </c>
      <c r="F122" s="7" t="str">
        <f t="shared" si="44"/>
        <v>N/A</v>
      </c>
      <c r="G122" s="22">
        <v>15440</v>
      </c>
      <c r="H122" s="7" t="str">
        <f t="shared" si="45"/>
        <v>N/A</v>
      </c>
      <c r="I122" s="8">
        <v>10.43</v>
      </c>
      <c r="J122" s="8">
        <v>1.7929999999999999</v>
      </c>
      <c r="K122" s="25" t="s">
        <v>737</v>
      </c>
      <c r="L122" s="91" t="str">
        <f t="shared" si="40"/>
        <v>Yes</v>
      </c>
    </row>
    <row r="123" spans="1:12" x14ac:dyDescent="0.25">
      <c r="A123" s="114" t="s">
        <v>979</v>
      </c>
      <c r="B123" s="21" t="s">
        <v>213</v>
      </c>
      <c r="C123" s="22">
        <v>5554</v>
      </c>
      <c r="D123" s="7" t="str">
        <f t="shared" si="43"/>
        <v>N/A</v>
      </c>
      <c r="E123" s="22">
        <v>5470</v>
      </c>
      <c r="F123" s="7" t="str">
        <f t="shared" si="44"/>
        <v>N/A</v>
      </c>
      <c r="G123" s="22">
        <v>5226</v>
      </c>
      <c r="H123" s="7" t="str">
        <f t="shared" si="45"/>
        <v>N/A</v>
      </c>
      <c r="I123" s="8">
        <v>-1.51</v>
      </c>
      <c r="J123" s="8">
        <v>-4.46</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52526</v>
      </c>
      <c r="D125" s="7" t="str">
        <f t="shared" si="43"/>
        <v>N/A</v>
      </c>
      <c r="E125" s="22">
        <v>55551</v>
      </c>
      <c r="F125" s="7" t="str">
        <f t="shared" si="44"/>
        <v>N/A</v>
      </c>
      <c r="G125" s="22">
        <v>58137</v>
      </c>
      <c r="H125" s="7" t="str">
        <f t="shared" si="45"/>
        <v>N/A</v>
      </c>
      <c r="I125" s="8">
        <v>5.7590000000000003</v>
      </c>
      <c r="J125" s="8">
        <v>4.6550000000000002</v>
      </c>
      <c r="K125" s="25" t="s">
        <v>737</v>
      </c>
      <c r="L125" s="91" t="str">
        <f t="shared" si="40"/>
        <v>Yes</v>
      </c>
    </row>
    <row r="126" spans="1:12" x14ac:dyDescent="0.25">
      <c r="A126" s="114" t="s">
        <v>981</v>
      </c>
      <c r="B126" s="21" t="s">
        <v>213</v>
      </c>
      <c r="C126" s="22">
        <v>34171</v>
      </c>
      <c r="D126" s="7" t="str">
        <f t="shared" si="43"/>
        <v>N/A</v>
      </c>
      <c r="E126" s="22">
        <v>35831</v>
      </c>
      <c r="F126" s="7" t="str">
        <f t="shared" si="44"/>
        <v>N/A</v>
      </c>
      <c r="G126" s="22">
        <v>37490</v>
      </c>
      <c r="H126" s="7" t="str">
        <f t="shared" si="45"/>
        <v>N/A</v>
      </c>
      <c r="I126" s="8">
        <v>4.8579999999999997</v>
      </c>
      <c r="J126" s="8">
        <v>4.63</v>
      </c>
      <c r="K126" s="25" t="s">
        <v>737</v>
      </c>
      <c r="L126" s="91" t="str">
        <f t="shared" si="40"/>
        <v>Yes</v>
      </c>
    </row>
    <row r="127" spans="1:12" x14ac:dyDescent="0.25">
      <c r="A127" s="114" t="s">
        <v>982</v>
      </c>
      <c r="B127" s="21" t="s">
        <v>213</v>
      </c>
      <c r="C127" s="22">
        <v>0</v>
      </c>
      <c r="D127" s="7" t="str">
        <f t="shared" si="43"/>
        <v>N/A</v>
      </c>
      <c r="E127" s="22">
        <v>0</v>
      </c>
      <c r="F127" s="7" t="str">
        <f t="shared" si="44"/>
        <v>N/A</v>
      </c>
      <c r="G127" s="22">
        <v>0</v>
      </c>
      <c r="H127" s="7" t="str">
        <f t="shared" si="45"/>
        <v>N/A</v>
      </c>
      <c r="I127" s="8" t="s">
        <v>1747</v>
      </c>
      <c r="J127" s="8" t="s">
        <v>1747</v>
      </c>
      <c r="K127" s="25" t="s">
        <v>737</v>
      </c>
      <c r="L127" s="91" t="str">
        <f t="shared" si="40"/>
        <v>N/A</v>
      </c>
    </row>
    <row r="128" spans="1:12" x14ac:dyDescent="0.25">
      <c r="A128" s="114" t="s">
        <v>983</v>
      </c>
      <c r="B128" s="21" t="s">
        <v>213</v>
      </c>
      <c r="C128" s="22">
        <v>13830</v>
      </c>
      <c r="D128" s="7" t="str">
        <f t="shared" si="43"/>
        <v>N/A</v>
      </c>
      <c r="E128" s="22">
        <v>15193</v>
      </c>
      <c r="F128" s="7" t="str">
        <f t="shared" si="44"/>
        <v>N/A</v>
      </c>
      <c r="G128" s="22">
        <v>16220</v>
      </c>
      <c r="H128" s="7" t="str">
        <f t="shared" si="45"/>
        <v>N/A</v>
      </c>
      <c r="I128" s="8">
        <v>9.8550000000000004</v>
      </c>
      <c r="J128" s="8">
        <v>6.76</v>
      </c>
      <c r="K128" s="25" t="s">
        <v>737</v>
      </c>
      <c r="L128" s="91" t="str">
        <f t="shared" si="40"/>
        <v>Yes</v>
      </c>
    </row>
    <row r="129" spans="1:12" x14ac:dyDescent="0.25">
      <c r="A129" s="114" t="s">
        <v>984</v>
      </c>
      <c r="B129" s="21" t="s">
        <v>213</v>
      </c>
      <c r="C129" s="22">
        <v>4525</v>
      </c>
      <c r="D129" s="7" t="str">
        <f t="shared" si="43"/>
        <v>N/A</v>
      </c>
      <c r="E129" s="22">
        <v>4527</v>
      </c>
      <c r="F129" s="7" t="str">
        <f t="shared" si="44"/>
        <v>N/A</v>
      </c>
      <c r="G129" s="22">
        <v>4427</v>
      </c>
      <c r="H129" s="7" t="str">
        <f t="shared" si="45"/>
        <v>N/A</v>
      </c>
      <c r="I129" s="8">
        <v>4.4200000000000003E-2</v>
      </c>
      <c r="J129" s="8">
        <v>-2.21</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233661</v>
      </c>
      <c r="D131" s="7" t="str">
        <f t="shared" si="43"/>
        <v>N/A</v>
      </c>
      <c r="E131" s="22">
        <v>243020</v>
      </c>
      <c r="F131" s="7" t="str">
        <f t="shared" si="44"/>
        <v>N/A</v>
      </c>
      <c r="G131" s="22">
        <v>244505</v>
      </c>
      <c r="H131" s="7" t="str">
        <f t="shared" si="45"/>
        <v>N/A</v>
      </c>
      <c r="I131" s="8">
        <v>4.0049999999999999</v>
      </c>
      <c r="J131" s="8">
        <v>0.61109999999999998</v>
      </c>
      <c r="K131" s="25" t="s">
        <v>737</v>
      </c>
      <c r="L131" s="91" t="str">
        <f t="shared" si="40"/>
        <v>Yes</v>
      </c>
    </row>
    <row r="132" spans="1:12" x14ac:dyDescent="0.25">
      <c r="A132" s="114" t="s">
        <v>986</v>
      </c>
      <c r="B132" s="21" t="s">
        <v>213</v>
      </c>
      <c r="C132" s="22">
        <v>107421</v>
      </c>
      <c r="D132" s="7" t="str">
        <f t="shared" si="43"/>
        <v>N/A</v>
      </c>
      <c r="E132" s="22">
        <v>111494</v>
      </c>
      <c r="F132" s="7" t="str">
        <f t="shared" si="44"/>
        <v>N/A</v>
      </c>
      <c r="G132" s="22">
        <v>88437</v>
      </c>
      <c r="H132" s="7" t="str">
        <f t="shared" si="45"/>
        <v>N/A</v>
      </c>
      <c r="I132" s="8">
        <v>3.7919999999999998</v>
      </c>
      <c r="J132" s="8">
        <v>-20.7</v>
      </c>
      <c r="K132" s="25" t="s">
        <v>737</v>
      </c>
      <c r="L132" s="91" t="str">
        <f t="shared" si="40"/>
        <v>No</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0</v>
      </c>
      <c r="D134" s="7" t="str">
        <f t="shared" si="43"/>
        <v>N/A</v>
      </c>
      <c r="E134" s="22">
        <v>0</v>
      </c>
      <c r="F134" s="7" t="str">
        <f t="shared" si="44"/>
        <v>N/A</v>
      </c>
      <c r="G134" s="22">
        <v>0</v>
      </c>
      <c r="H134" s="7" t="str">
        <f t="shared" si="45"/>
        <v>N/A</v>
      </c>
      <c r="I134" s="8" t="s">
        <v>1747</v>
      </c>
      <c r="J134" s="8" t="s">
        <v>1747</v>
      </c>
      <c r="K134" s="25" t="s">
        <v>737</v>
      </c>
      <c r="L134" s="91" t="str">
        <f t="shared" si="40"/>
        <v>N/A</v>
      </c>
    </row>
    <row r="135" spans="1:12" x14ac:dyDescent="0.25">
      <c r="A135" s="114" t="s">
        <v>989</v>
      </c>
      <c r="B135" s="21" t="s">
        <v>213</v>
      </c>
      <c r="C135" s="22">
        <v>103762</v>
      </c>
      <c r="D135" s="7" t="str">
        <f t="shared" si="43"/>
        <v>N/A</v>
      </c>
      <c r="E135" s="22">
        <v>108456</v>
      </c>
      <c r="F135" s="7" t="str">
        <f t="shared" si="44"/>
        <v>N/A</v>
      </c>
      <c r="G135" s="22">
        <v>131392</v>
      </c>
      <c r="H135" s="7" t="str">
        <f t="shared" si="45"/>
        <v>N/A</v>
      </c>
      <c r="I135" s="8">
        <v>4.524</v>
      </c>
      <c r="J135" s="8">
        <v>21.15</v>
      </c>
      <c r="K135" s="25" t="s">
        <v>737</v>
      </c>
      <c r="L135" s="91" t="str">
        <f t="shared" si="40"/>
        <v>No</v>
      </c>
    </row>
    <row r="136" spans="1:12" x14ac:dyDescent="0.25">
      <c r="A136" s="114" t="s">
        <v>990</v>
      </c>
      <c r="B136" s="21" t="s">
        <v>213</v>
      </c>
      <c r="C136" s="22">
        <v>13031</v>
      </c>
      <c r="D136" s="7" t="str">
        <f t="shared" si="43"/>
        <v>N/A</v>
      </c>
      <c r="E136" s="22">
        <v>12767</v>
      </c>
      <c r="F136" s="7" t="str">
        <f t="shared" si="44"/>
        <v>N/A</v>
      </c>
      <c r="G136" s="22">
        <v>13629</v>
      </c>
      <c r="H136" s="7" t="str">
        <f t="shared" si="45"/>
        <v>N/A</v>
      </c>
      <c r="I136" s="8">
        <v>-2.0299999999999998</v>
      </c>
      <c r="J136" s="8">
        <v>6.7519999999999998</v>
      </c>
      <c r="K136" s="25" t="s">
        <v>737</v>
      </c>
      <c r="L136" s="91" t="str">
        <f t="shared" si="40"/>
        <v>Yes</v>
      </c>
    </row>
    <row r="137" spans="1:12" x14ac:dyDescent="0.25">
      <c r="A137" s="114" t="s">
        <v>991</v>
      </c>
      <c r="B137" s="21" t="s">
        <v>213</v>
      </c>
      <c r="C137" s="22">
        <v>9447</v>
      </c>
      <c r="D137" s="7" t="str">
        <f t="shared" si="43"/>
        <v>N/A</v>
      </c>
      <c r="E137" s="22">
        <v>10303</v>
      </c>
      <c r="F137" s="7" t="str">
        <f t="shared" si="44"/>
        <v>N/A</v>
      </c>
      <c r="G137" s="22">
        <v>11047</v>
      </c>
      <c r="H137" s="7" t="str">
        <f t="shared" si="45"/>
        <v>N/A</v>
      </c>
      <c r="I137" s="8">
        <v>9.0609999999999999</v>
      </c>
      <c r="J137" s="8">
        <v>7.2210000000000001</v>
      </c>
      <c r="K137" s="25" t="s">
        <v>737</v>
      </c>
      <c r="L137" s="91" t="str">
        <f t="shared" si="40"/>
        <v>Yes</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76627</v>
      </c>
      <c r="D139" s="7" t="str">
        <f t="shared" si="43"/>
        <v>N/A</v>
      </c>
      <c r="E139" s="22">
        <v>79471</v>
      </c>
      <c r="F139" s="7" t="str">
        <f t="shared" si="44"/>
        <v>N/A</v>
      </c>
      <c r="G139" s="22">
        <v>79584</v>
      </c>
      <c r="H139" s="7" t="str">
        <f t="shared" si="45"/>
        <v>N/A</v>
      </c>
      <c r="I139" s="8">
        <v>3.7109999999999999</v>
      </c>
      <c r="J139" s="8">
        <v>0.14219999999999999</v>
      </c>
      <c r="K139" s="25" t="s">
        <v>737</v>
      </c>
      <c r="L139" s="91" t="str">
        <f t="shared" si="40"/>
        <v>Yes</v>
      </c>
    </row>
    <row r="140" spans="1:12" x14ac:dyDescent="0.25">
      <c r="A140" s="114" t="s">
        <v>993</v>
      </c>
      <c r="B140" s="21" t="s">
        <v>213</v>
      </c>
      <c r="C140" s="22">
        <v>53251</v>
      </c>
      <c r="D140" s="7" t="str">
        <f t="shared" si="43"/>
        <v>N/A</v>
      </c>
      <c r="E140" s="22">
        <v>56192</v>
      </c>
      <c r="F140" s="7" t="str">
        <f t="shared" si="44"/>
        <v>N/A</v>
      </c>
      <c r="G140" s="22">
        <v>54676</v>
      </c>
      <c r="H140" s="7" t="str">
        <f t="shared" si="45"/>
        <v>N/A</v>
      </c>
      <c r="I140" s="8">
        <v>5.5229999999999997</v>
      </c>
      <c r="J140" s="8">
        <v>-2.7</v>
      </c>
      <c r="K140" s="25" t="s">
        <v>737</v>
      </c>
      <c r="L140" s="91" t="str">
        <f t="shared" si="40"/>
        <v>Yes</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0</v>
      </c>
      <c r="D142" s="7" t="str">
        <f t="shared" si="43"/>
        <v>N/A</v>
      </c>
      <c r="E142" s="22">
        <v>0</v>
      </c>
      <c r="F142" s="7" t="str">
        <f t="shared" si="44"/>
        <v>N/A</v>
      </c>
      <c r="G142" s="22">
        <v>0</v>
      </c>
      <c r="H142" s="7" t="str">
        <f t="shared" si="45"/>
        <v>N/A</v>
      </c>
      <c r="I142" s="8" t="s">
        <v>1747</v>
      </c>
      <c r="J142" s="8" t="s">
        <v>1747</v>
      </c>
      <c r="K142" s="25" t="s">
        <v>737</v>
      </c>
      <c r="L142" s="91" t="str">
        <f t="shared" si="40"/>
        <v>N/A</v>
      </c>
    </row>
    <row r="143" spans="1:12" x14ac:dyDescent="0.25">
      <c r="A143" s="114" t="s">
        <v>996</v>
      </c>
      <c r="B143" s="21" t="s">
        <v>213</v>
      </c>
      <c r="C143" s="22">
        <v>10228</v>
      </c>
      <c r="D143" s="7" t="str">
        <f t="shared" si="43"/>
        <v>N/A</v>
      </c>
      <c r="E143" s="22">
        <v>10299</v>
      </c>
      <c r="F143" s="7" t="str">
        <f t="shared" si="44"/>
        <v>N/A</v>
      </c>
      <c r="G143" s="22">
        <v>11891</v>
      </c>
      <c r="H143" s="7" t="str">
        <f t="shared" si="45"/>
        <v>N/A</v>
      </c>
      <c r="I143" s="8">
        <v>0.69420000000000004</v>
      </c>
      <c r="J143" s="8">
        <v>15.46</v>
      </c>
      <c r="K143" s="25" t="s">
        <v>737</v>
      </c>
      <c r="L143" s="91" t="str">
        <f t="shared" si="40"/>
        <v>No</v>
      </c>
    </row>
    <row r="144" spans="1:12" x14ac:dyDescent="0.25">
      <c r="A144" s="114" t="s">
        <v>997</v>
      </c>
      <c r="B144" s="21" t="s">
        <v>213</v>
      </c>
      <c r="C144" s="22">
        <v>13148</v>
      </c>
      <c r="D144" s="7" t="str">
        <f t="shared" si="43"/>
        <v>N/A</v>
      </c>
      <c r="E144" s="22">
        <v>12980</v>
      </c>
      <c r="F144" s="7" t="str">
        <f t="shared" si="44"/>
        <v>N/A</v>
      </c>
      <c r="G144" s="22">
        <v>13017</v>
      </c>
      <c r="H144" s="7" t="str">
        <f t="shared" si="45"/>
        <v>N/A</v>
      </c>
      <c r="I144" s="8">
        <v>-1.28</v>
      </c>
      <c r="J144" s="8">
        <v>0.28510000000000002</v>
      </c>
      <c r="K144" s="25" t="s">
        <v>737</v>
      </c>
      <c r="L144" s="91" t="str">
        <f t="shared" si="40"/>
        <v>Yes</v>
      </c>
    </row>
    <row r="145" spans="1:12" x14ac:dyDescent="0.25">
      <c r="A145" s="114" t="s">
        <v>998</v>
      </c>
      <c r="B145" s="21" t="s">
        <v>213</v>
      </c>
      <c r="C145" s="22">
        <v>0</v>
      </c>
      <c r="D145" s="7" t="str">
        <f t="shared" si="43"/>
        <v>N/A</v>
      </c>
      <c r="E145" s="22">
        <v>0</v>
      </c>
      <c r="F145" s="7" t="str">
        <f t="shared" si="44"/>
        <v>N/A</v>
      </c>
      <c r="G145" s="22">
        <v>0</v>
      </c>
      <c r="H145" s="7" t="str">
        <f t="shared" si="45"/>
        <v>N/A</v>
      </c>
      <c r="I145" s="8" t="s">
        <v>1747</v>
      </c>
      <c r="J145" s="8" t="s">
        <v>1747</v>
      </c>
      <c r="K145" s="25" t="s">
        <v>737</v>
      </c>
      <c r="L145" s="91" t="str">
        <f t="shared" si="40"/>
        <v>N/A</v>
      </c>
    </row>
    <row r="146" spans="1:12" ht="25" x14ac:dyDescent="0.25">
      <c r="A146" s="123" t="s">
        <v>999</v>
      </c>
      <c r="B146" s="1" t="s">
        <v>213</v>
      </c>
      <c r="C146" s="1">
        <v>5974</v>
      </c>
      <c r="D146" s="7" t="str">
        <f t="shared" ref="D146:D151" si="46">IF($B146="N/A","N/A",IF(C146&gt;10,"No",IF(C146&lt;-10,"No","Yes")))</f>
        <v>N/A</v>
      </c>
      <c r="E146" s="1">
        <v>5935</v>
      </c>
      <c r="F146" s="7" t="str">
        <f t="shared" ref="F146:F151" si="47">IF($B146="N/A","N/A",IF(E146&gt;10,"No",IF(E146&lt;-10,"No","Yes")))</f>
        <v>N/A</v>
      </c>
      <c r="G146" s="1">
        <v>5859</v>
      </c>
      <c r="H146" s="7" t="str">
        <f t="shared" ref="H146:H151" si="48">IF($B146="N/A","N/A",IF(G146&gt;10,"No",IF(G146&lt;-10,"No","Yes")))</f>
        <v>N/A</v>
      </c>
      <c r="I146" s="8">
        <v>-0.65300000000000002</v>
      </c>
      <c r="J146" s="8">
        <v>-1.28</v>
      </c>
      <c r="K146" s="25" t="s">
        <v>736</v>
      </c>
      <c r="L146" s="91" t="str">
        <f t="shared" ref="L146:L151" si="49">IF(J146="Div by 0", "N/A", IF(K146="N/A","N/A", IF(J146&gt;VALUE(MID(K146,1,2)), "No", IF(J146&lt;-1*VALUE(MID(K146,1,2)), "No", "Yes"))))</f>
        <v>Yes</v>
      </c>
    </row>
    <row r="147" spans="1:12" x14ac:dyDescent="0.25">
      <c r="A147" s="136" t="s">
        <v>326</v>
      </c>
      <c r="B147" s="25" t="s">
        <v>213</v>
      </c>
      <c r="C147" s="9">
        <v>1.5222204952</v>
      </c>
      <c r="D147" s="7" t="str">
        <f t="shared" si="46"/>
        <v>N/A</v>
      </c>
      <c r="E147" s="9">
        <v>1.4496293492000001</v>
      </c>
      <c r="F147" s="7" t="str">
        <f t="shared" si="47"/>
        <v>N/A</v>
      </c>
      <c r="G147" s="9">
        <v>1.4158740285</v>
      </c>
      <c r="H147" s="7" t="str">
        <f t="shared" si="48"/>
        <v>N/A</v>
      </c>
      <c r="I147" s="8">
        <v>-4.7699999999999996</v>
      </c>
      <c r="J147" s="8">
        <v>-2.33</v>
      </c>
      <c r="K147" s="25" t="s">
        <v>736</v>
      </c>
      <c r="L147" s="91" t="str">
        <f t="shared" si="49"/>
        <v>Yes</v>
      </c>
    </row>
    <row r="148" spans="1:12" x14ac:dyDescent="0.25">
      <c r="A148" s="114" t="s">
        <v>327</v>
      </c>
      <c r="B148" s="25" t="s">
        <v>213</v>
      </c>
      <c r="C148" s="9">
        <v>10.476061945</v>
      </c>
      <c r="D148" s="7" t="str">
        <f t="shared" si="46"/>
        <v>N/A</v>
      </c>
      <c r="E148" s="9">
        <v>9.4635514613999998</v>
      </c>
      <c r="F148" s="7" t="str">
        <f t="shared" si="47"/>
        <v>N/A</v>
      </c>
      <c r="G148" s="9">
        <v>8.9861313406000001</v>
      </c>
      <c r="H148" s="7" t="str">
        <f t="shared" si="48"/>
        <v>N/A</v>
      </c>
      <c r="I148" s="8">
        <v>-9.66</v>
      </c>
      <c r="J148" s="8">
        <v>-5.04</v>
      </c>
      <c r="K148" s="25" t="s">
        <v>736</v>
      </c>
      <c r="L148" s="91" t="str">
        <f t="shared" si="49"/>
        <v>Yes</v>
      </c>
    </row>
    <row r="149" spans="1:12" x14ac:dyDescent="0.25">
      <c r="A149" s="114" t="s">
        <v>328</v>
      </c>
      <c r="B149" s="25" t="s">
        <v>213</v>
      </c>
      <c r="C149" s="9">
        <v>3.4402010433000001</v>
      </c>
      <c r="D149" s="7" t="str">
        <f t="shared" si="46"/>
        <v>N/A</v>
      </c>
      <c r="E149" s="9">
        <v>3.3248726396000001</v>
      </c>
      <c r="F149" s="7" t="str">
        <f t="shared" si="47"/>
        <v>N/A</v>
      </c>
      <c r="G149" s="9">
        <v>3.2406212911000001</v>
      </c>
      <c r="H149" s="7" t="str">
        <f t="shared" si="48"/>
        <v>N/A</v>
      </c>
      <c r="I149" s="8">
        <v>-3.35</v>
      </c>
      <c r="J149" s="8">
        <v>-2.5299999999999998</v>
      </c>
      <c r="K149" s="25" t="s">
        <v>736</v>
      </c>
      <c r="L149" s="91" t="str">
        <f t="shared" si="49"/>
        <v>Yes</v>
      </c>
    </row>
    <row r="150" spans="1:12" x14ac:dyDescent="0.25">
      <c r="A150" s="114" t="s">
        <v>329</v>
      </c>
      <c r="B150" s="25" t="s">
        <v>213</v>
      </c>
      <c r="C150" s="9">
        <v>0.44423331240000002</v>
      </c>
      <c r="D150" s="7" t="str">
        <f t="shared" si="46"/>
        <v>N/A</v>
      </c>
      <c r="E150" s="9">
        <v>0.44728828900000001</v>
      </c>
      <c r="F150" s="7" t="str">
        <f t="shared" si="47"/>
        <v>N/A</v>
      </c>
      <c r="G150" s="9">
        <v>0.45152450869999999</v>
      </c>
      <c r="H150" s="7" t="str">
        <f t="shared" si="48"/>
        <v>N/A</v>
      </c>
      <c r="I150" s="8">
        <v>0.68769999999999998</v>
      </c>
      <c r="J150" s="8">
        <v>0.94710000000000005</v>
      </c>
      <c r="K150" s="25" t="s">
        <v>736</v>
      </c>
      <c r="L150" s="91" t="str">
        <f t="shared" si="49"/>
        <v>Yes</v>
      </c>
    </row>
    <row r="151" spans="1:12" x14ac:dyDescent="0.25">
      <c r="A151" s="114" t="s">
        <v>330</v>
      </c>
      <c r="B151" s="25" t="s">
        <v>213</v>
      </c>
      <c r="C151" s="9">
        <v>3.1320552799999998E-2</v>
      </c>
      <c r="D151" s="7" t="str">
        <f t="shared" si="46"/>
        <v>N/A</v>
      </c>
      <c r="E151" s="9">
        <v>4.0266260599999999E-2</v>
      </c>
      <c r="F151" s="7" t="str">
        <f t="shared" si="47"/>
        <v>N/A</v>
      </c>
      <c r="G151" s="9">
        <v>4.1465621199999997E-2</v>
      </c>
      <c r="H151" s="7" t="str">
        <f t="shared" si="48"/>
        <v>N/A</v>
      </c>
      <c r="I151" s="8">
        <v>28.56</v>
      </c>
      <c r="J151" s="8">
        <v>2.9790000000000001</v>
      </c>
      <c r="K151" s="25" t="s">
        <v>736</v>
      </c>
      <c r="L151" s="91" t="str">
        <f t="shared" si="49"/>
        <v>Yes</v>
      </c>
    </row>
    <row r="152" spans="1:12" x14ac:dyDescent="0.25">
      <c r="A152" s="123" t="s">
        <v>1000</v>
      </c>
      <c r="B152" s="21" t="s">
        <v>213</v>
      </c>
      <c r="C152" s="22">
        <v>10035</v>
      </c>
      <c r="D152" s="7" t="str">
        <f t="shared" ref="D152:D158" si="50">IF($B152="N/A","N/A",IF(C152&gt;10,"No",IF(C152&lt;-10,"No","Yes")))</f>
        <v>N/A</v>
      </c>
      <c r="E152" s="22">
        <v>10166</v>
      </c>
      <c r="F152" s="7" t="str">
        <f t="shared" ref="F152:F158" si="51">IF($B152="N/A","N/A",IF(E152&gt;10,"No",IF(E152&lt;-10,"No","Yes")))</f>
        <v>N/A</v>
      </c>
      <c r="G152" s="22">
        <v>10516</v>
      </c>
      <c r="H152" s="7" t="str">
        <f t="shared" ref="H152:H158" si="52">IF($B152="N/A","N/A",IF(G152&gt;10,"No",IF(G152&lt;-10,"No","Yes")))</f>
        <v>N/A</v>
      </c>
      <c r="I152" s="8">
        <v>1.3049999999999999</v>
      </c>
      <c r="J152" s="8">
        <v>3.4430000000000001</v>
      </c>
      <c r="K152" s="25" t="s">
        <v>736</v>
      </c>
      <c r="L152" s="91" t="str">
        <f t="shared" ref="L152:L159" si="53">IF(J152="Div by 0", "N/A", IF(K152="N/A","N/A", IF(J152&gt;VALUE(MID(K152,1,2)), "No", IF(J152&lt;-1*VALUE(MID(K152,1,2)), "No", "Yes"))))</f>
        <v>Yes</v>
      </c>
    </row>
    <row r="153" spans="1:12" x14ac:dyDescent="0.25">
      <c r="A153" s="136" t="s">
        <v>1001</v>
      </c>
      <c r="B153" s="21" t="s">
        <v>213</v>
      </c>
      <c r="C153" s="4">
        <v>2.5569940859</v>
      </c>
      <c r="D153" s="7" t="str">
        <f t="shared" si="50"/>
        <v>N/A</v>
      </c>
      <c r="E153" s="4">
        <v>2.4830550908000002</v>
      </c>
      <c r="F153" s="7" t="str">
        <f t="shared" si="51"/>
        <v>N/A</v>
      </c>
      <c r="G153" s="4">
        <v>2.5412751808</v>
      </c>
      <c r="H153" s="7" t="str">
        <f t="shared" si="52"/>
        <v>N/A</v>
      </c>
      <c r="I153" s="8">
        <v>-2.89</v>
      </c>
      <c r="J153" s="8">
        <v>2.3450000000000002</v>
      </c>
      <c r="K153" s="25" t="s">
        <v>736</v>
      </c>
      <c r="L153" s="91" t="str">
        <f t="shared" si="53"/>
        <v>Yes</v>
      </c>
    </row>
    <row r="154" spans="1:12" x14ac:dyDescent="0.25">
      <c r="A154" s="123" t="s">
        <v>1002</v>
      </c>
      <c r="B154" s="21" t="s">
        <v>213</v>
      </c>
      <c r="C154" s="4">
        <v>15.793380343000001</v>
      </c>
      <c r="D154" s="7" t="str">
        <f t="shared" si="50"/>
        <v>N/A</v>
      </c>
      <c r="E154" s="4">
        <v>15.089408089999999</v>
      </c>
      <c r="F154" s="7" t="str">
        <f t="shared" si="51"/>
        <v>N/A</v>
      </c>
      <c r="G154" s="4">
        <v>15.407510607000001</v>
      </c>
      <c r="H154" s="7" t="str">
        <f t="shared" si="52"/>
        <v>N/A</v>
      </c>
      <c r="I154" s="8">
        <v>-4.46</v>
      </c>
      <c r="J154" s="8">
        <v>2.1080000000000001</v>
      </c>
      <c r="K154" s="25" t="s">
        <v>736</v>
      </c>
      <c r="L154" s="91" t="str">
        <f t="shared" si="53"/>
        <v>Yes</v>
      </c>
    </row>
    <row r="155" spans="1:12" x14ac:dyDescent="0.25">
      <c r="A155" s="123" t="s">
        <v>1003</v>
      </c>
      <c r="B155" s="21" t="s">
        <v>213</v>
      </c>
      <c r="C155" s="4">
        <v>10.023607355999999</v>
      </c>
      <c r="D155" s="7" t="str">
        <f t="shared" si="50"/>
        <v>N/A</v>
      </c>
      <c r="E155" s="4">
        <v>9.5407823442000002</v>
      </c>
      <c r="F155" s="7" t="str">
        <f t="shared" si="51"/>
        <v>N/A</v>
      </c>
      <c r="G155" s="4">
        <v>9.4741730738999994</v>
      </c>
      <c r="H155" s="7" t="str">
        <f t="shared" si="52"/>
        <v>N/A</v>
      </c>
      <c r="I155" s="8">
        <v>-4.82</v>
      </c>
      <c r="J155" s="8">
        <v>-0.69799999999999995</v>
      </c>
      <c r="K155" s="25" t="s">
        <v>736</v>
      </c>
      <c r="L155" s="91" t="str">
        <f t="shared" si="53"/>
        <v>Yes</v>
      </c>
    </row>
    <row r="156" spans="1:12" x14ac:dyDescent="0.25">
      <c r="A156" s="123" t="s">
        <v>1004</v>
      </c>
      <c r="B156" s="21" t="s">
        <v>213</v>
      </c>
      <c r="C156" s="4">
        <v>2.48222853E-2</v>
      </c>
      <c r="D156" s="7" t="str">
        <f t="shared" si="50"/>
        <v>N/A</v>
      </c>
      <c r="E156" s="4">
        <v>2.3866348400000001E-2</v>
      </c>
      <c r="F156" s="7" t="str">
        <f t="shared" si="51"/>
        <v>N/A</v>
      </c>
      <c r="G156" s="4">
        <v>2.2085437900000001E-2</v>
      </c>
      <c r="H156" s="7" t="str">
        <f t="shared" si="52"/>
        <v>N/A</v>
      </c>
      <c r="I156" s="8">
        <v>-3.85</v>
      </c>
      <c r="J156" s="8">
        <v>-7.46</v>
      </c>
      <c r="K156" s="25" t="s">
        <v>736</v>
      </c>
      <c r="L156" s="91" t="str">
        <f t="shared" si="53"/>
        <v>Yes</v>
      </c>
    </row>
    <row r="157" spans="1:12" x14ac:dyDescent="0.25">
      <c r="A157" s="123" t="s">
        <v>1005</v>
      </c>
      <c r="B157" s="21" t="s">
        <v>213</v>
      </c>
      <c r="C157" s="4">
        <v>4.0455713999999997E-2</v>
      </c>
      <c r="D157" s="7" t="str">
        <f t="shared" si="50"/>
        <v>N/A</v>
      </c>
      <c r="E157" s="4">
        <v>9.3115727699999998E-2</v>
      </c>
      <c r="F157" s="7" t="str">
        <f t="shared" si="51"/>
        <v>N/A</v>
      </c>
      <c r="G157" s="4">
        <v>0.1105749899</v>
      </c>
      <c r="H157" s="7" t="str">
        <f t="shared" si="52"/>
        <v>N/A</v>
      </c>
      <c r="I157" s="8">
        <v>130.19999999999999</v>
      </c>
      <c r="J157" s="8">
        <v>18.75</v>
      </c>
      <c r="K157" s="25" t="s">
        <v>736</v>
      </c>
      <c r="L157" s="91" t="str">
        <f t="shared" si="53"/>
        <v>Yes</v>
      </c>
    </row>
    <row r="158" spans="1:12" x14ac:dyDescent="0.25">
      <c r="A158" s="114" t="s">
        <v>1006</v>
      </c>
      <c r="B158" s="21" t="s">
        <v>213</v>
      </c>
      <c r="C158" s="22">
        <v>443</v>
      </c>
      <c r="D158" s="7" t="str">
        <f t="shared" si="50"/>
        <v>N/A</v>
      </c>
      <c r="E158" s="22">
        <v>420</v>
      </c>
      <c r="F158" s="7" t="str">
        <f t="shared" si="51"/>
        <v>N/A</v>
      </c>
      <c r="G158" s="22">
        <v>498</v>
      </c>
      <c r="H158" s="7" t="str">
        <f t="shared" si="52"/>
        <v>N/A</v>
      </c>
      <c r="I158" s="8">
        <v>-5.19</v>
      </c>
      <c r="J158" s="8">
        <v>18.57</v>
      </c>
      <c r="K158" s="25" t="s">
        <v>736</v>
      </c>
      <c r="L158" s="91" t="str">
        <f t="shared" si="53"/>
        <v>Yes</v>
      </c>
    </row>
    <row r="159" spans="1:12" ht="25" x14ac:dyDescent="0.25">
      <c r="A159" s="123" t="s">
        <v>1007</v>
      </c>
      <c r="B159" s="21" t="s">
        <v>213</v>
      </c>
      <c r="C159" s="22">
        <v>10191</v>
      </c>
      <c r="D159" s="7" t="str">
        <f>IF($B159="N/A","N/A",IF(C159&gt;10,"No",IF(C159&lt;-10,"No","Yes")))</f>
        <v>N/A</v>
      </c>
      <c r="E159" s="22">
        <v>10288</v>
      </c>
      <c r="F159" s="7" t="str">
        <f>IF($B159="N/A","N/A",IF(E159&gt;10,"No",IF(E159&lt;-10,"No","Yes")))</f>
        <v>N/A</v>
      </c>
      <c r="G159" s="22">
        <v>10640</v>
      </c>
      <c r="H159" s="7" t="str">
        <f>IF($B159="N/A","N/A",IF(G159&gt;10,"No",IF(G159&lt;-10,"No","Yes")))</f>
        <v>N/A</v>
      </c>
      <c r="I159" s="8">
        <v>0.95179999999999998</v>
      </c>
      <c r="J159" s="8">
        <v>3.4209999999999998</v>
      </c>
      <c r="K159" s="25" t="s">
        <v>736</v>
      </c>
      <c r="L159" s="91" t="str">
        <f t="shared" si="53"/>
        <v>Yes</v>
      </c>
    </row>
    <row r="160" spans="1:12" x14ac:dyDescent="0.25">
      <c r="A160" s="122" t="s">
        <v>1008</v>
      </c>
      <c r="B160" s="21" t="s">
        <v>213</v>
      </c>
      <c r="C160" s="22">
        <v>4676</v>
      </c>
      <c r="D160" s="7" t="str">
        <f t="shared" ref="D160:D234" si="54">IF($B160="N/A","N/A",IF(C160&gt;10,"No",IF(C160&lt;-10,"No","Yes")))</f>
        <v>N/A</v>
      </c>
      <c r="E160" s="22">
        <v>4655</v>
      </c>
      <c r="F160" s="7" t="str">
        <f t="shared" ref="F160:F234" si="55">IF($B160="N/A","N/A",IF(E160&gt;10,"No",IF(E160&lt;-10,"No","Yes")))</f>
        <v>N/A</v>
      </c>
      <c r="G160" s="22">
        <v>4854</v>
      </c>
      <c r="H160" s="7" t="str">
        <f t="shared" ref="H160:H223" si="56">IF($B160="N/A","N/A",IF(G160&gt;10,"No",IF(G160&lt;-10,"No","Yes")))</f>
        <v>N/A</v>
      </c>
      <c r="I160" s="8">
        <v>-0.44900000000000001</v>
      </c>
      <c r="J160" s="8">
        <v>4.2750000000000004</v>
      </c>
      <c r="K160" s="25" t="s">
        <v>736</v>
      </c>
      <c r="L160" s="91" t="str">
        <f t="shared" ref="L160:L223" si="57">IF(J160="Div by 0", "N/A", IF(K160="N/A","N/A", IF(J160&gt;VALUE(MID(K160,1,2)), "No", IF(J160&lt;-1*VALUE(MID(K160,1,2)), "No", "Yes"))))</f>
        <v>Yes</v>
      </c>
    </row>
    <row r="161" spans="1:12" x14ac:dyDescent="0.25">
      <c r="A161" s="138" t="s">
        <v>71</v>
      </c>
      <c r="B161" s="21" t="s">
        <v>213</v>
      </c>
      <c r="C161" s="4">
        <v>1.1914802537</v>
      </c>
      <c r="D161" s="7" t="str">
        <f t="shared" si="54"/>
        <v>N/A</v>
      </c>
      <c r="E161" s="4">
        <v>1.1369881416000001</v>
      </c>
      <c r="F161" s="7" t="str">
        <f t="shared" si="55"/>
        <v>N/A</v>
      </c>
      <c r="G161" s="4">
        <v>1.1730077717</v>
      </c>
      <c r="H161" s="7" t="str">
        <f t="shared" si="56"/>
        <v>N/A</v>
      </c>
      <c r="I161" s="8">
        <v>-4.57</v>
      </c>
      <c r="J161" s="8">
        <v>3.1680000000000001</v>
      </c>
      <c r="K161" s="25" t="s">
        <v>736</v>
      </c>
      <c r="L161" s="91" t="str">
        <f t="shared" si="57"/>
        <v>Yes</v>
      </c>
    </row>
    <row r="162" spans="1:12" x14ac:dyDescent="0.25">
      <c r="A162" s="122" t="s">
        <v>111</v>
      </c>
      <c r="B162" s="21" t="s">
        <v>213</v>
      </c>
      <c r="C162" s="4">
        <v>7.8983771381999999</v>
      </c>
      <c r="D162" s="7" t="str">
        <f t="shared" si="54"/>
        <v>N/A</v>
      </c>
      <c r="E162" s="4">
        <v>7.5255793198000003</v>
      </c>
      <c r="F162" s="7" t="str">
        <f t="shared" si="55"/>
        <v>N/A</v>
      </c>
      <c r="G162" s="4">
        <v>7.7069216642000002</v>
      </c>
      <c r="H162" s="7" t="str">
        <f t="shared" si="56"/>
        <v>N/A</v>
      </c>
      <c r="I162" s="8">
        <v>-4.72</v>
      </c>
      <c r="J162" s="8">
        <v>2.41</v>
      </c>
      <c r="K162" s="25" t="s">
        <v>736</v>
      </c>
      <c r="L162" s="91" t="str">
        <f t="shared" si="57"/>
        <v>Yes</v>
      </c>
    </row>
    <row r="163" spans="1:12" x14ac:dyDescent="0.25">
      <c r="A163" s="122" t="s">
        <v>112</v>
      </c>
      <c r="B163" s="21" t="s">
        <v>213</v>
      </c>
      <c r="C163" s="4">
        <v>4.3749762023000001</v>
      </c>
      <c r="D163" s="7" t="str">
        <f t="shared" si="54"/>
        <v>N/A</v>
      </c>
      <c r="E163" s="4">
        <v>4.0557325701</v>
      </c>
      <c r="F163" s="7" t="str">
        <f t="shared" si="55"/>
        <v>N/A</v>
      </c>
      <c r="G163" s="4">
        <v>4.0645372138000004</v>
      </c>
      <c r="H163" s="7" t="str">
        <f t="shared" si="56"/>
        <v>N/A</v>
      </c>
      <c r="I163" s="8">
        <v>-7.3</v>
      </c>
      <c r="J163" s="8">
        <v>0.21709999999999999</v>
      </c>
      <c r="K163" s="25" t="s">
        <v>736</v>
      </c>
      <c r="L163" s="91" t="str">
        <f t="shared" si="57"/>
        <v>Yes</v>
      </c>
    </row>
    <row r="164" spans="1:12" x14ac:dyDescent="0.25">
      <c r="A164" s="122" t="s">
        <v>113</v>
      </c>
      <c r="B164" s="21" t="s">
        <v>213</v>
      </c>
      <c r="C164" s="4">
        <v>1.2839113000000001E-3</v>
      </c>
      <c r="D164" s="7" t="str">
        <f t="shared" si="54"/>
        <v>N/A</v>
      </c>
      <c r="E164" s="4">
        <v>4.114888E-4</v>
      </c>
      <c r="F164" s="7" t="str">
        <f t="shared" si="55"/>
        <v>N/A</v>
      </c>
      <c r="G164" s="4">
        <v>0</v>
      </c>
      <c r="H164" s="7" t="str">
        <f t="shared" si="56"/>
        <v>N/A</v>
      </c>
      <c r="I164" s="8">
        <v>-68</v>
      </c>
      <c r="J164" s="8">
        <v>-100</v>
      </c>
      <c r="K164" s="25" t="s">
        <v>736</v>
      </c>
      <c r="L164" s="91" t="str">
        <f t="shared" si="57"/>
        <v>No</v>
      </c>
    </row>
    <row r="165" spans="1:12" x14ac:dyDescent="0.25">
      <c r="A165" s="122" t="s">
        <v>114</v>
      </c>
      <c r="B165" s="21" t="s">
        <v>213</v>
      </c>
      <c r="C165" s="4">
        <v>4.4370783099999998E-2</v>
      </c>
      <c r="D165" s="7" t="str">
        <f t="shared" si="54"/>
        <v>N/A</v>
      </c>
      <c r="E165" s="4">
        <v>5.0332825800000001E-2</v>
      </c>
      <c r="F165" s="7" t="str">
        <f t="shared" si="55"/>
        <v>N/A</v>
      </c>
      <c r="G165" s="4">
        <v>7.16224367E-2</v>
      </c>
      <c r="H165" s="7" t="str">
        <f t="shared" si="56"/>
        <v>N/A</v>
      </c>
      <c r="I165" s="8">
        <v>13.44</v>
      </c>
      <c r="J165" s="8">
        <v>42.3</v>
      </c>
      <c r="K165" s="25" t="s">
        <v>736</v>
      </c>
      <c r="L165" s="91" t="str">
        <f t="shared" si="57"/>
        <v>No</v>
      </c>
    </row>
    <row r="166" spans="1:12" x14ac:dyDescent="0.25">
      <c r="A166" s="122" t="s">
        <v>426</v>
      </c>
      <c r="B166" s="21" t="s">
        <v>213</v>
      </c>
      <c r="C166" s="22">
        <v>2332</v>
      </c>
      <c r="D166" s="7" t="str">
        <f>IF($B166="N/A","N/A",IF(C166&gt;10,"No",IF(C166&lt;-10,"No","Yes")))</f>
        <v>N/A</v>
      </c>
      <c r="E166" s="22">
        <v>2346</v>
      </c>
      <c r="F166" s="7" t="str">
        <f>IF($B166="N/A","N/A",IF(E166&gt;10,"No",IF(E166&lt;-10,"No","Yes")))</f>
        <v>N/A</v>
      </c>
      <c r="G166" s="22">
        <v>2417</v>
      </c>
      <c r="H166" s="7" t="str">
        <f>IF($B166="N/A","N/A",IF(G166&gt;10,"No",IF(G166&lt;-10,"No","Yes")))</f>
        <v>N/A</v>
      </c>
      <c r="I166" s="8">
        <v>0.60029999999999994</v>
      </c>
      <c r="J166" s="8">
        <v>3.0259999999999998</v>
      </c>
      <c r="K166" s="25" t="s">
        <v>736</v>
      </c>
      <c r="L166" s="91" t="str">
        <f t="shared" si="57"/>
        <v>Yes</v>
      </c>
    </row>
    <row r="167" spans="1:12" x14ac:dyDescent="0.25">
      <c r="A167" s="122" t="s">
        <v>427</v>
      </c>
      <c r="B167" s="21" t="s">
        <v>213</v>
      </c>
      <c r="C167" s="22">
        <v>11</v>
      </c>
      <c r="D167" s="7" t="str">
        <f>IF($B167="N/A","N/A",IF(C167&gt;10,"No",IF(C167&lt;-10,"No","Yes")))</f>
        <v>N/A</v>
      </c>
      <c r="E167" s="22">
        <v>15</v>
      </c>
      <c r="F167" s="7" t="str">
        <f>IF($B167="N/A","N/A",IF(E167&gt;10,"No",IF(E167&lt;-10,"No","Yes")))</f>
        <v>N/A</v>
      </c>
      <c r="G167" s="22">
        <v>17</v>
      </c>
      <c r="H167" s="7" t="str">
        <f>IF($B167="N/A","N/A",IF(G167&gt;10,"No",IF(G167&lt;-10,"No","Yes")))</f>
        <v>N/A</v>
      </c>
      <c r="I167" s="8">
        <v>66.67</v>
      </c>
      <c r="J167" s="8">
        <v>13.33</v>
      </c>
      <c r="K167" s="25" t="s">
        <v>736</v>
      </c>
      <c r="L167" s="91" t="str">
        <f t="shared" si="57"/>
        <v>Yes</v>
      </c>
    </row>
    <row r="168" spans="1:12" x14ac:dyDescent="0.25">
      <c r="A168" s="122" t="s">
        <v>428</v>
      </c>
      <c r="B168" s="21" t="s">
        <v>213</v>
      </c>
      <c r="C168" s="22">
        <v>1394</v>
      </c>
      <c r="D168" s="7" t="str">
        <f>IF($B168="N/A","N/A",IF(C168&gt;10,"No",IF(C168&lt;-10,"No","Yes")))</f>
        <v>N/A</v>
      </c>
      <c r="E168" s="22">
        <v>1364</v>
      </c>
      <c r="F168" s="7" t="str">
        <f>IF($B168="N/A","N/A",IF(E168&gt;10,"No",IF(E168&lt;-10,"No","Yes")))</f>
        <v>N/A</v>
      </c>
      <c r="G168" s="22">
        <v>1424</v>
      </c>
      <c r="H168" s="7" t="str">
        <f>IF($B168="N/A","N/A",IF(G168&gt;10,"No",IF(G168&lt;-10,"No","Yes")))</f>
        <v>N/A</v>
      </c>
      <c r="I168" s="8">
        <v>-2.15</v>
      </c>
      <c r="J168" s="8">
        <v>4.399</v>
      </c>
      <c r="K168" s="25" t="s">
        <v>736</v>
      </c>
      <c r="L168" s="91" t="str">
        <f t="shared" si="57"/>
        <v>Yes</v>
      </c>
    </row>
    <row r="169" spans="1:12" x14ac:dyDescent="0.25">
      <c r="A169" s="122" t="s">
        <v>429</v>
      </c>
      <c r="B169" s="21" t="s">
        <v>213</v>
      </c>
      <c r="C169" s="22">
        <v>904</v>
      </c>
      <c r="D169" s="7" t="str">
        <f>IF($B169="N/A","N/A",IF(C169&gt;10,"No",IF(C169&lt;-10,"No","Yes")))</f>
        <v>N/A</v>
      </c>
      <c r="E169" s="22">
        <v>889</v>
      </c>
      <c r="F169" s="7" t="str">
        <f>IF($B169="N/A","N/A",IF(E169&gt;10,"No",IF(E169&lt;-10,"No","Yes")))</f>
        <v>N/A</v>
      </c>
      <c r="G169" s="22">
        <v>939</v>
      </c>
      <c r="H169" s="7" t="str">
        <f>IF($B169="N/A","N/A",IF(G169&gt;10,"No",IF(G169&lt;-10,"No","Yes")))</f>
        <v>N/A</v>
      </c>
      <c r="I169" s="8">
        <v>-1.66</v>
      </c>
      <c r="J169" s="8">
        <v>5.6239999999999997</v>
      </c>
      <c r="K169" s="25" t="s">
        <v>736</v>
      </c>
      <c r="L169" s="91" t="str">
        <f t="shared" si="57"/>
        <v>Yes</v>
      </c>
    </row>
    <row r="170" spans="1:12" x14ac:dyDescent="0.25">
      <c r="A170" s="122" t="s">
        <v>430</v>
      </c>
      <c r="B170" s="21" t="s">
        <v>213</v>
      </c>
      <c r="C170" s="22">
        <v>37</v>
      </c>
      <c r="D170" s="7" t="str">
        <f>IF($B170="N/A","N/A",IF(C170&gt;10,"No",IF(C170&lt;-10,"No","Yes")))</f>
        <v>N/A</v>
      </c>
      <c r="E170" s="22">
        <v>41</v>
      </c>
      <c r="F170" s="7" t="str">
        <f>IF($B170="N/A","N/A",IF(E170&gt;10,"No",IF(E170&lt;-10,"No","Yes")))</f>
        <v>N/A</v>
      </c>
      <c r="G170" s="22">
        <v>57</v>
      </c>
      <c r="H170" s="7" t="str">
        <f>IF($B170="N/A","N/A",IF(G170&gt;10,"No",IF(G170&lt;-10,"No","Yes")))</f>
        <v>N/A</v>
      </c>
      <c r="I170" s="8">
        <v>10.81</v>
      </c>
      <c r="J170" s="8">
        <v>39.020000000000003</v>
      </c>
      <c r="K170" s="25" t="s">
        <v>736</v>
      </c>
      <c r="L170" s="91" t="str">
        <f t="shared" si="57"/>
        <v>No</v>
      </c>
    </row>
    <row r="171" spans="1:12" x14ac:dyDescent="0.25">
      <c r="A171" s="136" t="s">
        <v>1009</v>
      </c>
      <c r="B171" s="21" t="s">
        <v>213</v>
      </c>
      <c r="C171" s="22">
        <v>0</v>
      </c>
      <c r="D171" s="7" t="str">
        <f t="shared" si="54"/>
        <v>N/A</v>
      </c>
      <c r="E171" s="22">
        <v>0</v>
      </c>
      <c r="F171" s="7" t="str">
        <f t="shared" si="55"/>
        <v>N/A</v>
      </c>
      <c r="G171" s="22">
        <v>0</v>
      </c>
      <c r="H171" s="7" t="str">
        <f t="shared" si="56"/>
        <v>N/A</v>
      </c>
      <c r="I171" s="8" t="s">
        <v>1747</v>
      </c>
      <c r="J171" s="8" t="s">
        <v>1747</v>
      </c>
      <c r="K171" s="25" t="s">
        <v>736</v>
      </c>
      <c r="L171" s="91" t="str">
        <f t="shared" si="57"/>
        <v>N/A</v>
      </c>
    </row>
    <row r="172" spans="1:12" x14ac:dyDescent="0.25">
      <c r="A172" s="122" t="s">
        <v>1010</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736</v>
      </c>
      <c r="L172" s="91" t="str">
        <f t="shared" si="57"/>
        <v>N/A</v>
      </c>
    </row>
    <row r="173" spans="1:12" x14ac:dyDescent="0.25">
      <c r="A173" s="122" t="s">
        <v>1011</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736</v>
      </c>
      <c r="L173" s="91" t="str">
        <f t="shared" si="57"/>
        <v>N/A</v>
      </c>
    </row>
    <row r="174" spans="1:12" ht="25" x14ac:dyDescent="0.25">
      <c r="A174" s="122" t="s">
        <v>1012</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736</v>
      </c>
      <c r="L174" s="91" t="str">
        <f t="shared" si="57"/>
        <v>N/A</v>
      </c>
    </row>
    <row r="175" spans="1:12" x14ac:dyDescent="0.25">
      <c r="A175" s="122" t="s">
        <v>1013</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736</v>
      </c>
      <c r="L175" s="91" t="str">
        <f t="shared" si="57"/>
        <v>N/A</v>
      </c>
    </row>
    <row r="176" spans="1:12" ht="25" x14ac:dyDescent="0.25">
      <c r="A176" s="122" t="s">
        <v>1014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736</v>
      </c>
      <c r="L176" s="91" t="str">
        <f t="shared" si="57"/>
        <v>N/A</v>
      </c>
    </row>
    <row r="177" spans="1:12" x14ac:dyDescent="0.25">
      <c r="A177" s="136" t="s">
        <v>1015</v>
      </c>
      <c r="B177" s="21" t="s">
        <v>213</v>
      </c>
      <c r="C177" s="22">
        <v>2234</v>
      </c>
      <c r="D177" s="7" t="str">
        <f t="shared" si="54"/>
        <v>N/A</v>
      </c>
      <c r="E177" s="22">
        <v>2234</v>
      </c>
      <c r="F177" s="7" t="str">
        <f t="shared" si="55"/>
        <v>N/A</v>
      </c>
      <c r="G177" s="22">
        <v>2331</v>
      </c>
      <c r="H177" s="7" t="str">
        <f t="shared" si="56"/>
        <v>N/A</v>
      </c>
      <c r="I177" s="8">
        <v>0</v>
      </c>
      <c r="J177" s="8">
        <v>4.3419999999999996</v>
      </c>
      <c r="K177" s="25" t="s">
        <v>736</v>
      </c>
      <c r="L177" s="91" t="str">
        <f t="shared" si="57"/>
        <v>Yes</v>
      </c>
    </row>
    <row r="178" spans="1:12" x14ac:dyDescent="0.25">
      <c r="A178" s="122" t="s">
        <v>1016</v>
      </c>
      <c r="B178" s="21" t="s">
        <v>213</v>
      </c>
      <c r="C178" s="22">
        <v>2192</v>
      </c>
      <c r="D178" s="7" t="str">
        <f t="shared" si="54"/>
        <v>N/A</v>
      </c>
      <c r="E178" s="22">
        <v>2183</v>
      </c>
      <c r="F178" s="7" t="str">
        <f t="shared" si="55"/>
        <v>N/A</v>
      </c>
      <c r="G178" s="22">
        <v>2257</v>
      </c>
      <c r="H178" s="7" t="str">
        <f t="shared" si="56"/>
        <v>N/A</v>
      </c>
      <c r="I178" s="8">
        <v>-0.41099999999999998</v>
      </c>
      <c r="J178" s="8">
        <v>3.39</v>
      </c>
      <c r="K178" s="25" t="s">
        <v>736</v>
      </c>
      <c r="L178" s="91" t="str">
        <f t="shared" si="57"/>
        <v>Yes</v>
      </c>
    </row>
    <row r="179" spans="1:12" x14ac:dyDescent="0.25">
      <c r="A179" s="122" t="s">
        <v>1017</v>
      </c>
      <c r="B179" s="21" t="s">
        <v>213</v>
      </c>
      <c r="C179" s="22">
        <v>11</v>
      </c>
      <c r="D179" s="7" t="str">
        <f t="shared" si="54"/>
        <v>N/A</v>
      </c>
      <c r="E179" s="22">
        <v>11</v>
      </c>
      <c r="F179" s="7" t="str">
        <f t="shared" si="55"/>
        <v>N/A</v>
      </c>
      <c r="G179" s="22">
        <v>14</v>
      </c>
      <c r="H179" s="7" t="str">
        <f t="shared" si="56"/>
        <v>N/A</v>
      </c>
      <c r="I179" s="8">
        <v>57.14</v>
      </c>
      <c r="J179" s="8">
        <v>27.27</v>
      </c>
      <c r="K179" s="25" t="s">
        <v>736</v>
      </c>
      <c r="L179" s="91" t="str">
        <f t="shared" si="57"/>
        <v>Yes</v>
      </c>
    </row>
    <row r="180" spans="1:12" x14ac:dyDescent="0.25">
      <c r="A180" s="122" t="s">
        <v>1018</v>
      </c>
      <c r="B180" s="21" t="s">
        <v>213</v>
      </c>
      <c r="C180" s="22">
        <v>11</v>
      </c>
      <c r="D180" s="7" t="str">
        <f t="shared" si="54"/>
        <v>N/A</v>
      </c>
      <c r="E180" s="22">
        <v>11</v>
      </c>
      <c r="F180" s="7" t="str">
        <f t="shared" si="55"/>
        <v>N/A</v>
      </c>
      <c r="G180" s="22">
        <v>11</v>
      </c>
      <c r="H180" s="7" t="str">
        <f t="shared" si="56"/>
        <v>N/A</v>
      </c>
      <c r="I180" s="8">
        <v>0</v>
      </c>
      <c r="J180" s="8">
        <v>300</v>
      </c>
      <c r="K180" s="25" t="s">
        <v>736</v>
      </c>
      <c r="L180" s="91" t="str">
        <f t="shared" si="57"/>
        <v>No</v>
      </c>
    </row>
    <row r="181" spans="1:12" x14ac:dyDescent="0.25">
      <c r="A181" s="122" t="s">
        <v>1019</v>
      </c>
      <c r="B181" s="21" t="s">
        <v>213</v>
      </c>
      <c r="C181" s="22">
        <v>11</v>
      </c>
      <c r="D181" s="7" t="str">
        <f t="shared" si="54"/>
        <v>N/A</v>
      </c>
      <c r="E181" s="22">
        <v>11</v>
      </c>
      <c r="F181" s="7" t="str">
        <f t="shared" si="55"/>
        <v>N/A</v>
      </c>
      <c r="G181" s="22">
        <v>0</v>
      </c>
      <c r="H181" s="7" t="str">
        <f t="shared" si="56"/>
        <v>N/A</v>
      </c>
      <c r="I181" s="8">
        <v>0</v>
      </c>
      <c r="J181" s="8">
        <v>-100</v>
      </c>
      <c r="K181" s="25" t="s">
        <v>736</v>
      </c>
      <c r="L181" s="91" t="str">
        <f t="shared" si="57"/>
        <v>No</v>
      </c>
    </row>
    <row r="182" spans="1:12" x14ac:dyDescent="0.25">
      <c r="A182" s="122" t="s">
        <v>1020</v>
      </c>
      <c r="B182" s="21" t="s">
        <v>213</v>
      </c>
      <c r="C182" s="22">
        <v>33</v>
      </c>
      <c r="D182" s="7" t="str">
        <f t="shared" si="54"/>
        <v>N/A</v>
      </c>
      <c r="E182" s="22">
        <v>38</v>
      </c>
      <c r="F182" s="7" t="str">
        <f t="shared" si="55"/>
        <v>N/A</v>
      </c>
      <c r="G182" s="22">
        <v>56</v>
      </c>
      <c r="H182" s="7" t="str">
        <f t="shared" si="56"/>
        <v>N/A</v>
      </c>
      <c r="I182" s="8">
        <v>15.15</v>
      </c>
      <c r="J182" s="8">
        <v>47.37</v>
      </c>
      <c r="K182" s="25" t="s">
        <v>736</v>
      </c>
      <c r="L182" s="91" t="str">
        <f t="shared" si="57"/>
        <v>No</v>
      </c>
    </row>
    <row r="183" spans="1:12" x14ac:dyDescent="0.25">
      <c r="A183" s="136" t="s">
        <v>1021</v>
      </c>
      <c r="B183" s="25" t="s">
        <v>213</v>
      </c>
      <c r="C183" s="1">
        <v>669</v>
      </c>
      <c r="D183" s="7" t="str">
        <f t="shared" si="54"/>
        <v>N/A</v>
      </c>
      <c r="E183" s="1">
        <v>648</v>
      </c>
      <c r="F183" s="7" t="str">
        <f t="shared" si="55"/>
        <v>N/A</v>
      </c>
      <c r="G183" s="1">
        <v>678</v>
      </c>
      <c r="H183" s="7" t="str">
        <f t="shared" si="56"/>
        <v>N/A</v>
      </c>
      <c r="I183" s="8">
        <v>-3.14</v>
      </c>
      <c r="J183" s="8">
        <v>4.63</v>
      </c>
      <c r="K183" s="25" t="s">
        <v>736</v>
      </c>
      <c r="L183" s="124" t="str">
        <f t="shared" si="57"/>
        <v>Yes</v>
      </c>
    </row>
    <row r="184" spans="1:12" x14ac:dyDescent="0.25">
      <c r="A184" s="122" t="s">
        <v>1022</v>
      </c>
      <c r="B184" s="21" t="s">
        <v>213</v>
      </c>
      <c r="C184" s="22">
        <v>104</v>
      </c>
      <c r="D184" s="7" t="str">
        <f t="shared" si="54"/>
        <v>N/A</v>
      </c>
      <c r="E184" s="22">
        <v>121</v>
      </c>
      <c r="F184" s="7" t="str">
        <f t="shared" si="55"/>
        <v>N/A</v>
      </c>
      <c r="G184" s="22">
        <v>107</v>
      </c>
      <c r="H184" s="7" t="str">
        <f t="shared" si="56"/>
        <v>N/A</v>
      </c>
      <c r="I184" s="8">
        <v>16.350000000000001</v>
      </c>
      <c r="J184" s="8">
        <v>-11.6</v>
      </c>
      <c r="K184" s="25" t="s">
        <v>736</v>
      </c>
      <c r="L184" s="91" t="str">
        <f t="shared" si="57"/>
        <v>Yes</v>
      </c>
    </row>
    <row r="185" spans="1:12" x14ac:dyDescent="0.25">
      <c r="A185" s="122" t="s">
        <v>1023</v>
      </c>
      <c r="B185" s="21" t="s">
        <v>213</v>
      </c>
      <c r="C185" s="22">
        <v>11</v>
      </c>
      <c r="D185" s="7" t="str">
        <f t="shared" si="54"/>
        <v>N/A</v>
      </c>
      <c r="E185" s="22">
        <v>11</v>
      </c>
      <c r="F185" s="7" t="str">
        <f t="shared" si="55"/>
        <v>N/A</v>
      </c>
      <c r="G185" s="22">
        <v>11</v>
      </c>
      <c r="H185" s="7" t="str">
        <f t="shared" si="56"/>
        <v>N/A</v>
      </c>
      <c r="I185" s="8">
        <v>200</v>
      </c>
      <c r="J185" s="8">
        <v>-33.299999999999997</v>
      </c>
      <c r="K185" s="25" t="s">
        <v>736</v>
      </c>
      <c r="L185" s="91" t="str">
        <f t="shared" si="57"/>
        <v>No</v>
      </c>
    </row>
    <row r="186" spans="1:12" x14ac:dyDescent="0.25">
      <c r="A186" s="122" t="s">
        <v>1024</v>
      </c>
      <c r="B186" s="21" t="s">
        <v>213</v>
      </c>
      <c r="C186" s="22">
        <v>443</v>
      </c>
      <c r="D186" s="7" t="str">
        <f t="shared" si="54"/>
        <v>N/A</v>
      </c>
      <c r="E186" s="22">
        <v>407</v>
      </c>
      <c r="F186" s="7" t="str">
        <f t="shared" si="55"/>
        <v>N/A</v>
      </c>
      <c r="G186" s="22">
        <v>444</v>
      </c>
      <c r="H186" s="7" t="str">
        <f t="shared" si="56"/>
        <v>N/A</v>
      </c>
      <c r="I186" s="8">
        <v>-8.1300000000000008</v>
      </c>
      <c r="J186" s="8">
        <v>9.0909999999999993</v>
      </c>
      <c r="K186" s="25" t="s">
        <v>736</v>
      </c>
      <c r="L186" s="91" t="str">
        <f t="shared" si="57"/>
        <v>Yes</v>
      </c>
    </row>
    <row r="187" spans="1:12" x14ac:dyDescent="0.25">
      <c r="A187" s="122" t="s">
        <v>1025</v>
      </c>
      <c r="B187" s="21" t="s">
        <v>213</v>
      </c>
      <c r="C187" s="22">
        <v>120</v>
      </c>
      <c r="D187" s="7" t="str">
        <f t="shared" si="54"/>
        <v>N/A</v>
      </c>
      <c r="E187" s="22">
        <v>115</v>
      </c>
      <c r="F187" s="7" t="str">
        <f t="shared" si="55"/>
        <v>N/A</v>
      </c>
      <c r="G187" s="22">
        <v>125</v>
      </c>
      <c r="H187" s="7" t="str">
        <f t="shared" si="56"/>
        <v>N/A</v>
      </c>
      <c r="I187" s="8">
        <v>-4.17</v>
      </c>
      <c r="J187" s="8">
        <v>8.6959999999999997</v>
      </c>
      <c r="K187" s="25" t="s">
        <v>736</v>
      </c>
      <c r="L187" s="91" t="str">
        <f t="shared" si="57"/>
        <v>Yes</v>
      </c>
    </row>
    <row r="188" spans="1:12" ht="25" x14ac:dyDescent="0.25">
      <c r="A188" s="122" t="s">
        <v>1026</v>
      </c>
      <c r="B188" s="21" t="s">
        <v>213</v>
      </c>
      <c r="C188" s="22">
        <v>11</v>
      </c>
      <c r="D188" s="7" t="str">
        <f t="shared" si="54"/>
        <v>N/A</v>
      </c>
      <c r="E188" s="22">
        <v>11</v>
      </c>
      <c r="F188" s="7" t="str">
        <f t="shared" si="55"/>
        <v>N/A</v>
      </c>
      <c r="G188" s="22">
        <v>0</v>
      </c>
      <c r="H188" s="7" t="str">
        <f t="shared" si="56"/>
        <v>N/A</v>
      </c>
      <c r="I188" s="8">
        <v>100</v>
      </c>
      <c r="J188" s="8">
        <v>-100</v>
      </c>
      <c r="K188" s="25" t="s">
        <v>736</v>
      </c>
      <c r="L188" s="91" t="str">
        <f t="shared" si="57"/>
        <v>No</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1773</v>
      </c>
      <c r="D201" s="7" t="str">
        <f t="shared" si="54"/>
        <v>N/A</v>
      </c>
      <c r="E201" s="1">
        <v>1773</v>
      </c>
      <c r="F201" s="7" t="str">
        <f t="shared" si="55"/>
        <v>N/A</v>
      </c>
      <c r="G201" s="1">
        <v>1845</v>
      </c>
      <c r="H201" s="7" t="str">
        <f t="shared" si="56"/>
        <v>N/A</v>
      </c>
      <c r="I201" s="8">
        <v>0</v>
      </c>
      <c r="J201" s="8">
        <v>4.0609999999999999</v>
      </c>
      <c r="K201" s="25" t="s">
        <v>736</v>
      </c>
      <c r="L201" s="124" t="str">
        <f t="shared" si="57"/>
        <v>Yes</v>
      </c>
    </row>
    <row r="202" spans="1:12" x14ac:dyDescent="0.25">
      <c r="A202" s="122" t="s">
        <v>1040</v>
      </c>
      <c r="B202" s="21" t="s">
        <v>213</v>
      </c>
      <c r="C202" s="22">
        <v>36</v>
      </c>
      <c r="D202" s="7" t="str">
        <f t="shared" si="54"/>
        <v>N/A</v>
      </c>
      <c r="E202" s="22">
        <v>42</v>
      </c>
      <c r="F202" s="7" t="str">
        <f t="shared" si="55"/>
        <v>N/A</v>
      </c>
      <c r="G202" s="22">
        <v>53</v>
      </c>
      <c r="H202" s="7" t="str">
        <f t="shared" si="56"/>
        <v>N/A</v>
      </c>
      <c r="I202" s="8">
        <v>16.670000000000002</v>
      </c>
      <c r="J202" s="8">
        <v>26.19</v>
      </c>
      <c r="K202" s="25" t="s">
        <v>736</v>
      </c>
      <c r="L202" s="91" t="str">
        <f t="shared" si="57"/>
        <v>Yes</v>
      </c>
    </row>
    <row r="203" spans="1:12" x14ac:dyDescent="0.25">
      <c r="A203" s="122" t="s">
        <v>1041</v>
      </c>
      <c r="B203" s="21" t="s">
        <v>213</v>
      </c>
      <c r="C203" s="22">
        <v>11</v>
      </c>
      <c r="D203" s="7" t="str">
        <f t="shared" si="54"/>
        <v>N/A</v>
      </c>
      <c r="E203" s="22">
        <v>11</v>
      </c>
      <c r="F203" s="7" t="str">
        <f t="shared" si="55"/>
        <v>N/A</v>
      </c>
      <c r="G203" s="22">
        <v>11</v>
      </c>
      <c r="H203" s="7" t="str">
        <f t="shared" si="56"/>
        <v>N/A</v>
      </c>
      <c r="I203" s="8">
        <v>0</v>
      </c>
      <c r="J203" s="8">
        <v>0</v>
      </c>
      <c r="K203" s="25" t="s">
        <v>736</v>
      </c>
      <c r="L203" s="91" t="str">
        <f t="shared" si="57"/>
        <v>Yes</v>
      </c>
    </row>
    <row r="204" spans="1:12" x14ac:dyDescent="0.25">
      <c r="A204" s="122" t="s">
        <v>1042</v>
      </c>
      <c r="B204" s="21" t="s">
        <v>213</v>
      </c>
      <c r="C204" s="22">
        <v>950</v>
      </c>
      <c r="D204" s="7" t="str">
        <f t="shared" si="54"/>
        <v>N/A</v>
      </c>
      <c r="E204" s="22">
        <v>956</v>
      </c>
      <c r="F204" s="7" t="str">
        <f t="shared" si="55"/>
        <v>N/A</v>
      </c>
      <c r="G204" s="22">
        <v>976</v>
      </c>
      <c r="H204" s="7" t="str">
        <f t="shared" si="56"/>
        <v>N/A</v>
      </c>
      <c r="I204" s="8">
        <v>0.63160000000000005</v>
      </c>
      <c r="J204" s="8">
        <v>2.0920000000000001</v>
      </c>
      <c r="K204" s="25" t="s">
        <v>736</v>
      </c>
      <c r="L204" s="91" t="str">
        <f t="shared" si="57"/>
        <v>Yes</v>
      </c>
    </row>
    <row r="205" spans="1:12" x14ac:dyDescent="0.25">
      <c r="A205" s="122" t="s">
        <v>1043</v>
      </c>
      <c r="B205" s="21" t="s">
        <v>213</v>
      </c>
      <c r="C205" s="22">
        <v>783</v>
      </c>
      <c r="D205" s="7" t="str">
        <f t="shared" si="54"/>
        <v>N/A</v>
      </c>
      <c r="E205" s="22">
        <v>773</v>
      </c>
      <c r="F205" s="7" t="str">
        <f t="shared" si="55"/>
        <v>N/A</v>
      </c>
      <c r="G205" s="22">
        <v>814</v>
      </c>
      <c r="H205" s="7" t="str">
        <f t="shared" si="56"/>
        <v>N/A</v>
      </c>
      <c r="I205" s="8">
        <v>-1.28</v>
      </c>
      <c r="J205" s="8">
        <v>5.3040000000000003</v>
      </c>
      <c r="K205" s="25" t="s">
        <v>736</v>
      </c>
      <c r="L205" s="91" t="str">
        <f t="shared" si="57"/>
        <v>Yes</v>
      </c>
    </row>
    <row r="206" spans="1:12" ht="25" x14ac:dyDescent="0.25">
      <c r="A206" s="122" t="s">
        <v>1044</v>
      </c>
      <c r="B206" s="21" t="s">
        <v>213</v>
      </c>
      <c r="C206" s="22">
        <v>11</v>
      </c>
      <c r="D206" s="7" t="str">
        <f t="shared" si="54"/>
        <v>N/A</v>
      </c>
      <c r="E206" s="22">
        <v>11</v>
      </c>
      <c r="F206" s="7" t="str">
        <f t="shared" si="55"/>
        <v>N/A</v>
      </c>
      <c r="G206" s="22">
        <v>11</v>
      </c>
      <c r="H206" s="7" t="str">
        <f t="shared" si="56"/>
        <v>N/A</v>
      </c>
      <c r="I206" s="8">
        <v>-66.7</v>
      </c>
      <c r="J206" s="8">
        <v>0</v>
      </c>
      <c r="K206" s="25" t="s">
        <v>736</v>
      </c>
      <c r="L206" s="91" t="str">
        <f t="shared" si="57"/>
        <v>Yes</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4.7262617622</v>
      </c>
      <c r="D231" s="7" t="str">
        <f>IF($B231="N/A","N/A",IF(C231&lt;15,"Yes","No"))</f>
        <v>Yes</v>
      </c>
      <c r="E231" s="4">
        <v>4.4683136412</v>
      </c>
      <c r="F231" s="7" t="str">
        <f>IF($B231="N/A","N/A",IF(E231&lt;15,"Yes","No"))</f>
        <v>Yes</v>
      </c>
      <c r="G231" s="4">
        <v>4.5117428925</v>
      </c>
      <c r="H231" s="7" t="str">
        <f>IF($B231="N/A","N/A",IF(G231&lt;15,"Yes","No"))</f>
        <v>Yes</v>
      </c>
      <c r="I231" s="8">
        <v>-5.46</v>
      </c>
      <c r="J231" s="8">
        <v>0.97189999999999999</v>
      </c>
      <c r="K231" s="25" t="s">
        <v>736</v>
      </c>
      <c r="L231" s="91" t="str">
        <f t="shared" si="59"/>
        <v>Yes</v>
      </c>
    </row>
    <row r="232" spans="1:12" x14ac:dyDescent="0.25">
      <c r="A232" s="123" t="s">
        <v>1070</v>
      </c>
      <c r="B232" s="21" t="s">
        <v>213</v>
      </c>
      <c r="C232" s="22">
        <v>11</v>
      </c>
      <c r="D232" s="7" t="str">
        <f t="shared" ref="D232" si="60">IF($B232="N/A","N/A",IF(C232&gt;10,"No",IF(C232&lt;-10,"No","Yes")))</f>
        <v>N/A</v>
      </c>
      <c r="E232" s="22">
        <v>11</v>
      </c>
      <c r="F232" s="7" t="str">
        <f t="shared" ref="F232" si="61">IF($B232="N/A","N/A",IF(E232&gt;10,"No",IF(E232&lt;-10,"No","Yes")))</f>
        <v>N/A</v>
      </c>
      <c r="G232" s="22">
        <v>20</v>
      </c>
      <c r="H232" s="7" t="str">
        <f t="shared" ref="H232" si="62">IF($B232="N/A","N/A",IF(G232&gt;10,"No",IF(G232&lt;-10,"No","Yes")))</f>
        <v>N/A</v>
      </c>
      <c r="I232" s="8">
        <v>0</v>
      </c>
      <c r="J232" s="8">
        <v>150</v>
      </c>
      <c r="K232" s="25" t="s">
        <v>736</v>
      </c>
      <c r="L232" s="91" t="str">
        <f t="shared" si="59"/>
        <v>No</v>
      </c>
    </row>
    <row r="233" spans="1:12" x14ac:dyDescent="0.25">
      <c r="A233" s="123" t="s">
        <v>1071</v>
      </c>
      <c r="B233" s="21" t="s">
        <v>279</v>
      </c>
      <c r="C233" s="4">
        <v>0.17925162450000001</v>
      </c>
      <c r="D233" s="7" t="str">
        <f>IF($B233="N/A","N/A",IF(C233&lt;10,"Yes","No"))</f>
        <v>Yes</v>
      </c>
      <c r="E233" s="4">
        <v>0.17957351290000001</v>
      </c>
      <c r="F233" s="7" t="str">
        <f>IF($B233="N/A","N/A",IF(E233&lt;10,"Yes","No"))</f>
        <v>Yes</v>
      </c>
      <c r="G233" s="4">
        <v>0.42964554240000002</v>
      </c>
      <c r="H233" s="7" t="str">
        <f>IF($B233="N/A","N/A",IF(G233&lt;10,"Yes","No"))</f>
        <v>Yes</v>
      </c>
      <c r="I233" s="8">
        <v>0.17960000000000001</v>
      </c>
      <c r="J233" s="8">
        <v>139.30000000000001</v>
      </c>
      <c r="K233" s="25" t="s">
        <v>736</v>
      </c>
      <c r="L233" s="91" t="str">
        <f t="shared" si="59"/>
        <v>No</v>
      </c>
    </row>
    <row r="234" spans="1:12" x14ac:dyDescent="0.25">
      <c r="A234" s="114" t="s">
        <v>72</v>
      </c>
      <c r="B234" s="21" t="s">
        <v>213</v>
      </c>
      <c r="C234" s="4">
        <v>2.1385799800000001E-2</v>
      </c>
      <c r="D234" s="7" t="str">
        <f t="shared" si="54"/>
        <v>N/A</v>
      </c>
      <c r="E234" s="4">
        <v>4.2964554199999998E-2</v>
      </c>
      <c r="F234" s="7" t="str">
        <f t="shared" si="55"/>
        <v>N/A</v>
      </c>
      <c r="G234" s="4">
        <v>2.0601565700000001E-2</v>
      </c>
      <c r="H234" s="7" t="str">
        <f>IF($B234="N/A","N/A",IF(G234&gt;10,"No",IF(G234&lt;-10,"No","Yes")))</f>
        <v>N/A</v>
      </c>
      <c r="I234" s="8">
        <v>100.9</v>
      </c>
      <c r="J234" s="8">
        <v>-52</v>
      </c>
      <c r="K234" s="25" t="s">
        <v>736</v>
      </c>
      <c r="L234" s="91" t="str">
        <f t="shared" si="59"/>
        <v>No</v>
      </c>
    </row>
    <row r="235" spans="1:12" ht="25" x14ac:dyDescent="0.25">
      <c r="A235" s="123" t="s">
        <v>1072</v>
      </c>
      <c r="B235" s="21" t="s">
        <v>289</v>
      </c>
      <c r="C235" s="5">
        <v>4.7262617622</v>
      </c>
      <c r="D235" s="7" t="str">
        <f>IF($B235="N/A","N/A",IF(C235&lt;15,"Yes","No"))</f>
        <v>Yes</v>
      </c>
      <c r="E235" s="5">
        <v>4.4683136412</v>
      </c>
      <c r="F235" s="7" t="str">
        <f>IF($B235="N/A","N/A",IF(E235&lt;15,"Yes","No"))</f>
        <v>Yes</v>
      </c>
      <c r="G235" s="5">
        <v>4.5117428925</v>
      </c>
      <c r="H235" s="7" t="str">
        <f>IF($B235="N/A","N/A",IF(G235&lt;15,"Yes","No"))</f>
        <v>Yes</v>
      </c>
      <c r="I235" s="8">
        <v>-5.46</v>
      </c>
      <c r="J235" s="8">
        <v>0.97189999999999999</v>
      </c>
      <c r="K235" s="25" t="s">
        <v>736</v>
      </c>
      <c r="L235" s="91" t="str">
        <f t="shared" si="59"/>
        <v>Yes</v>
      </c>
    </row>
    <row r="236" spans="1:12" ht="25" x14ac:dyDescent="0.25">
      <c r="A236" s="123" t="s">
        <v>152</v>
      </c>
      <c r="B236" s="21" t="s">
        <v>213</v>
      </c>
      <c r="C236" s="22">
        <v>55</v>
      </c>
      <c r="D236" s="7" t="str">
        <f>IF($B236="N/A","N/A",IF(C236&gt;10,"No",IF(C236&lt;-10,"No","Yes")))</f>
        <v>N/A</v>
      </c>
      <c r="E236" s="22">
        <v>62</v>
      </c>
      <c r="F236" s="7" t="str">
        <f>IF($B236="N/A","N/A",IF(E236&gt;10,"No",IF(E236&lt;-10,"No","Yes")))</f>
        <v>N/A</v>
      </c>
      <c r="G236" s="22">
        <v>82</v>
      </c>
      <c r="H236" s="7" t="str">
        <f>IF($B236="N/A","N/A",IF(G236&gt;10,"No",IF(G236&lt;-10,"No","Yes")))</f>
        <v>N/A</v>
      </c>
      <c r="I236" s="8">
        <v>12.73</v>
      </c>
      <c r="J236" s="8">
        <v>32.26</v>
      </c>
      <c r="K236" s="25" t="s">
        <v>736</v>
      </c>
      <c r="L236" s="91" t="str">
        <f>IF(J236="Div by 0", "N/A", IF(K236="N/A","N/A", IF(J236&gt;VALUE(MID(K236,1,2)), "No", IF(J236&lt;-1*VALUE(MID(K236,1,2)), "No", "Yes"))))</f>
        <v>No</v>
      </c>
    </row>
    <row r="237" spans="1:12" x14ac:dyDescent="0.25">
      <c r="A237" s="123" t="s">
        <v>1073</v>
      </c>
      <c r="B237" s="21" t="s">
        <v>213</v>
      </c>
      <c r="C237" s="22">
        <v>4463</v>
      </c>
      <c r="D237" s="7" t="str">
        <f t="shared" ref="D237:D242" si="63">IF($B237="N/A","N/A",IF(C237&gt;10,"No",IF(C237&lt;-10,"No","Yes")))</f>
        <v>N/A</v>
      </c>
      <c r="E237" s="22">
        <v>4455</v>
      </c>
      <c r="F237" s="7" t="str">
        <f t="shared" ref="F237:F242" si="64">IF($B237="N/A","N/A",IF(E237&gt;10,"No",IF(E237&lt;-10,"No","Yes")))</f>
        <v>N/A</v>
      </c>
      <c r="G237" s="22">
        <v>4655</v>
      </c>
      <c r="H237" s="7" t="str">
        <f>IF($B237="N/A","N/A",IF(G237&gt;10,"No",IF(G237&lt;-10,"No","Yes")))</f>
        <v>N/A</v>
      </c>
      <c r="I237" s="8">
        <v>-0.17899999999999999</v>
      </c>
      <c r="J237" s="8">
        <v>4.4889999999999999</v>
      </c>
      <c r="K237" s="25" t="s">
        <v>736</v>
      </c>
      <c r="L237" s="91" t="str">
        <f>IF(J237="Div by 0", "N/A", IF(OR(J237="N/A",K237="N/A"),"N/A", IF(J237&gt;VALUE(MID(K237,1,2)), "No", IF(J237&lt;-1*VALUE(MID(K237,1,2)), "No", "Yes"))))</f>
        <v>Yes</v>
      </c>
    </row>
    <row r="238" spans="1:12" ht="25" x14ac:dyDescent="0.25">
      <c r="A238" s="123" t="s">
        <v>1074</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91" t="str">
        <f t="shared" ref="L238:L242" si="66">IF(J238="Div by 0", "N/A", IF(OR(J238="N/A",K238="N/A"),"N/A", IF(J238&gt;VALUE(MID(K238,1,2)), "No", IF(J238&lt;-1*VALUE(MID(K238,1,2)), "No", "Yes"))))</f>
        <v>N/A</v>
      </c>
    </row>
    <row r="239" spans="1:12" ht="25" x14ac:dyDescent="0.25">
      <c r="A239" s="114" t="s">
        <v>1075</v>
      </c>
      <c r="B239" s="21" t="s">
        <v>213</v>
      </c>
      <c r="C239" s="22">
        <v>0</v>
      </c>
      <c r="D239" s="7" t="str">
        <f t="shared" si="63"/>
        <v>N/A</v>
      </c>
      <c r="E239" s="22">
        <v>0</v>
      </c>
      <c r="F239" s="7" t="str">
        <f t="shared" si="64"/>
        <v>N/A</v>
      </c>
      <c r="G239" s="22">
        <v>0</v>
      </c>
      <c r="H239" s="7" t="str">
        <f t="shared" si="65"/>
        <v>N/A</v>
      </c>
      <c r="I239" s="8" t="s">
        <v>1747</v>
      </c>
      <c r="J239" s="8" t="s">
        <v>1747</v>
      </c>
      <c r="K239" s="25" t="s">
        <v>213</v>
      </c>
      <c r="L239" s="91" t="str">
        <f t="shared" si="66"/>
        <v>N/A</v>
      </c>
    </row>
    <row r="240" spans="1:12" ht="25" x14ac:dyDescent="0.25">
      <c r="A240" s="123" t="s">
        <v>1076</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91" t="str">
        <f t="shared" si="66"/>
        <v>N/A</v>
      </c>
    </row>
    <row r="241" spans="1:12" x14ac:dyDescent="0.25">
      <c r="A241" s="123" t="s">
        <v>1077</v>
      </c>
      <c r="B241" s="21" t="s">
        <v>213</v>
      </c>
      <c r="C241" s="22">
        <v>0</v>
      </c>
      <c r="D241" s="7" t="str">
        <f t="shared" si="63"/>
        <v>N/A</v>
      </c>
      <c r="E241" s="22">
        <v>0</v>
      </c>
      <c r="F241" s="7" t="str">
        <f t="shared" si="64"/>
        <v>N/A</v>
      </c>
      <c r="G241" s="22">
        <v>0</v>
      </c>
      <c r="H241" s="7" t="str">
        <f t="shared" si="65"/>
        <v>N/A</v>
      </c>
      <c r="I241" s="8" t="s">
        <v>1747</v>
      </c>
      <c r="J241" s="8" t="s">
        <v>1747</v>
      </c>
      <c r="K241" s="25" t="s">
        <v>213</v>
      </c>
      <c r="L241" s="91" t="str">
        <f t="shared" si="66"/>
        <v>N/A</v>
      </c>
    </row>
    <row r="242" spans="1:12" ht="25" x14ac:dyDescent="0.25">
      <c r="A242" s="123" t="s">
        <v>1078</v>
      </c>
      <c r="B242" s="21" t="s">
        <v>213</v>
      </c>
      <c r="C242" s="4">
        <v>4.7262617622</v>
      </c>
      <c r="D242" s="7" t="str">
        <f t="shared" si="63"/>
        <v>N/A</v>
      </c>
      <c r="E242" s="4">
        <v>4.4683136412</v>
      </c>
      <c r="F242" s="7" t="str">
        <f t="shared" si="64"/>
        <v>N/A</v>
      </c>
      <c r="G242" s="4">
        <v>4.5117428925</v>
      </c>
      <c r="H242" s="7" t="str">
        <f t="shared" si="65"/>
        <v>N/A</v>
      </c>
      <c r="I242" s="8">
        <v>-5.46</v>
      </c>
      <c r="J242" s="8">
        <v>0.97189999999999999</v>
      </c>
      <c r="K242" s="25" t="s">
        <v>213</v>
      </c>
      <c r="L242" s="91" t="str">
        <f t="shared" si="66"/>
        <v>N/A</v>
      </c>
    </row>
    <row r="243" spans="1:12" x14ac:dyDescent="0.25">
      <c r="A243" s="136" t="s">
        <v>1079</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1747</v>
      </c>
      <c r="J243" s="8" t="s">
        <v>1747</v>
      </c>
      <c r="K243" s="25" t="s">
        <v>736</v>
      </c>
      <c r="L243" s="91" t="str">
        <f t="shared" ref="L243:L276" si="67">IF(J243="Div by 0", "N/A", IF(K243="N/A","N/A", IF(J243&gt;VALUE(MID(K243,1,2)), "No", IF(J243&lt;-1*VALUE(MID(K243,1,2)), "No", "Yes"))))</f>
        <v>N/A</v>
      </c>
    </row>
    <row r="244" spans="1:12" x14ac:dyDescent="0.25">
      <c r="A244" s="114" t="s">
        <v>1080</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1747</v>
      </c>
      <c r="J244" s="8" t="s">
        <v>1747</v>
      </c>
      <c r="K244" s="25" t="s">
        <v>736</v>
      </c>
      <c r="L244" s="91" t="str">
        <f t="shared" si="67"/>
        <v>N/A</v>
      </c>
    </row>
    <row r="245" spans="1:12" x14ac:dyDescent="0.25">
      <c r="A245" s="114" t="s">
        <v>1081</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1747</v>
      </c>
      <c r="J245" s="8" t="s">
        <v>1747</v>
      </c>
      <c r="K245" s="25" t="s">
        <v>736</v>
      </c>
      <c r="L245" s="91" t="str">
        <f t="shared" si="67"/>
        <v>N/A</v>
      </c>
    </row>
    <row r="246" spans="1:12" x14ac:dyDescent="0.25">
      <c r="A246" s="114" t="s">
        <v>1082</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1747</v>
      </c>
      <c r="J246" s="8" t="s">
        <v>1747</v>
      </c>
      <c r="K246" s="25" t="s">
        <v>736</v>
      </c>
      <c r="L246" s="91" t="str">
        <f t="shared" si="67"/>
        <v>N/A</v>
      </c>
    </row>
    <row r="247" spans="1:12" x14ac:dyDescent="0.25">
      <c r="A247" s="114" t="s">
        <v>1083</v>
      </c>
      <c r="B247" s="21" t="s">
        <v>213</v>
      </c>
      <c r="C247" s="4">
        <v>0</v>
      </c>
      <c r="D247" s="7" t="str">
        <f t="shared" si="68"/>
        <v>N/A</v>
      </c>
      <c r="E247" s="4">
        <v>0</v>
      </c>
      <c r="F247" s="7" t="str">
        <f t="shared" si="69"/>
        <v>N/A</v>
      </c>
      <c r="G247" s="4">
        <v>0</v>
      </c>
      <c r="H247" s="7" t="str">
        <f t="shared" si="70"/>
        <v>N/A</v>
      </c>
      <c r="I247" s="8" t="s">
        <v>1747</v>
      </c>
      <c r="J247" s="8" t="s">
        <v>1747</v>
      </c>
      <c r="K247" s="25" t="s">
        <v>736</v>
      </c>
      <c r="L247" s="91" t="str">
        <f t="shared" si="67"/>
        <v>N/A</v>
      </c>
    </row>
    <row r="248" spans="1:12" x14ac:dyDescent="0.25">
      <c r="A248" s="114" t="s">
        <v>1084</v>
      </c>
      <c r="B248" s="21" t="s">
        <v>213</v>
      </c>
      <c r="C248" s="4" t="s">
        <v>1747</v>
      </c>
      <c r="D248" s="7" t="str">
        <f t="shared" si="68"/>
        <v>N/A</v>
      </c>
      <c r="E248" s="4" t="s">
        <v>1747</v>
      </c>
      <c r="F248" s="7" t="str">
        <f t="shared" si="69"/>
        <v>N/A</v>
      </c>
      <c r="G248" s="4" t="s">
        <v>1747</v>
      </c>
      <c r="H248" s="7" t="str">
        <f t="shared" si="70"/>
        <v>N/A</v>
      </c>
      <c r="I248" s="8" t="s">
        <v>1747</v>
      </c>
      <c r="J248" s="8" t="s">
        <v>1747</v>
      </c>
      <c r="K248" s="25" t="s">
        <v>736</v>
      </c>
      <c r="L248" s="91" t="str">
        <f t="shared" si="67"/>
        <v>N/A</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0</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736</v>
      </c>
      <c r="L275" s="91" t="str">
        <f t="shared" si="67"/>
        <v>N/A</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356837</v>
      </c>
      <c r="D277" s="7" t="str">
        <f t="shared" ref="D277:D284" si="74">IF($B277="N/A","N/A",IF(C277&gt;10,"No",IF(C277&lt;-10,"No","Yes")))</f>
        <v>N/A</v>
      </c>
      <c r="E277" s="1">
        <v>371377</v>
      </c>
      <c r="F277" s="7" t="str">
        <f t="shared" ref="F277:F278" si="75">IF($B277="N/A","N/A",IF(E277&gt;10,"No",IF(E277&lt;-10,"No","Yes")))</f>
        <v>N/A</v>
      </c>
      <c r="G277" s="1">
        <v>374998</v>
      </c>
      <c r="H277" s="7" t="str">
        <f t="shared" ref="H277:H278" si="76">IF($B277="N/A","N/A",IF(G277&gt;10,"No",IF(G277&lt;-10,"No","Yes")))</f>
        <v>N/A</v>
      </c>
      <c r="I277" s="8">
        <v>4.0750000000000002</v>
      </c>
      <c r="J277" s="8">
        <v>0.97499999999999998</v>
      </c>
      <c r="K277" s="1" t="s">
        <v>213</v>
      </c>
      <c r="L277" s="91" t="str">
        <f t="shared" ref="L277:L278" si="77">IF(J277="Div by 0", "N/A", IF(K277="N/A","N/A", IF(J277&gt;VALUE(MID(K277,1,2)), "No", IF(J277&lt;-1*VALUE(MID(K277,1,2)), "No", "Yes"))))</f>
        <v>N/A</v>
      </c>
    </row>
    <row r="278" spans="1:12" x14ac:dyDescent="0.25">
      <c r="A278" s="123" t="s">
        <v>691</v>
      </c>
      <c r="B278" s="1" t="s">
        <v>213</v>
      </c>
      <c r="C278" s="1">
        <v>268651.75</v>
      </c>
      <c r="D278" s="7" t="str">
        <f t="shared" si="74"/>
        <v>N/A</v>
      </c>
      <c r="E278" s="1">
        <v>279453.66667000001</v>
      </c>
      <c r="F278" s="7" t="str">
        <f t="shared" si="75"/>
        <v>N/A</v>
      </c>
      <c r="G278" s="1">
        <v>290859.33332999999</v>
      </c>
      <c r="H278" s="7" t="str">
        <f t="shared" si="76"/>
        <v>N/A</v>
      </c>
      <c r="I278" s="8">
        <v>4.0209999999999999</v>
      </c>
      <c r="J278" s="8">
        <v>4.0810000000000004</v>
      </c>
      <c r="K278" s="1" t="s">
        <v>213</v>
      </c>
      <c r="L278" s="91" t="str">
        <f t="shared" si="77"/>
        <v>N/A</v>
      </c>
    </row>
    <row r="279" spans="1:12" x14ac:dyDescent="0.25">
      <c r="A279" s="123" t="s">
        <v>692</v>
      </c>
      <c r="B279" s="1" t="s">
        <v>213</v>
      </c>
      <c r="C279" s="1">
        <v>5079</v>
      </c>
      <c r="D279" s="7" t="str">
        <f t="shared" si="74"/>
        <v>N/A</v>
      </c>
      <c r="E279" s="1">
        <v>4724</v>
      </c>
      <c r="F279" s="7" t="str">
        <f t="shared" ref="F279:F284" si="78">IF($B279="N/A","N/A",IF(E279&gt;10,"No",IF(E279&lt;-10,"No","Yes")))</f>
        <v>N/A</v>
      </c>
      <c r="G279" s="1">
        <v>3777</v>
      </c>
      <c r="H279" s="7" t="str">
        <f t="shared" ref="H279:H284" si="79">IF($B279="N/A","N/A",IF(G279&gt;10,"No",IF(G279&lt;-10,"No","Yes")))</f>
        <v>N/A</v>
      </c>
      <c r="I279" s="8">
        <v>-6.99</v>
      </c>
      <c r="J279" s="8">
        <v>-20</v>
      </c>
      <c r="K279" s="1" t="s">
        <v>213</v>
      </c>
      <c r="L279" s="91" t="str">
        <f t="shared" ref="L279:L285" si="80">IF(J279="Div by 0", "N/A", IF(K279="N/A","N/A", IF(J279&gt;VALUE(MID(K279,1,2)), "No", IF(J279&lt;-1*VALUE(MID(K279,1,2)), "No", "Yes"))))</f>
        <v>N/A</v>
      </c>
    </row>
    <row r="280" spans="1:12" x14ac:dyDescent="0.25">
      <c r="A280" s="123" t="s">
        <v>693</v>
      </c>
      <c r="B280" s="1" t="s">
        <v>213</v>
      </c>
      <c r="C280" s="1">
        <v>5130</v>
      </c>
      <c r="D280" s="7" t="str">
        <f t="shared" si="74"/>
        <v>N/A</v>
      </c>
      <c r="E280" s="1">
        <v>4787</v>
      </c>
      <c r="F280" s="7" t="str">
        <f t="shared" si="78"/>
        <v>N/A</v>
      </c>
      <c r="G280" s="1">
        <v>3846</v>
      </c>
      <c r="H280" s="7" t="str">
        <f t="shared" si="79"/>
        <v>N/A</v>
      </c>
      <c r="I280" s="8">
        <v>-6.69</v>
      </c>
      <c r="J280" s="8">
        <v>-19.7</v>
      </c>
      <c r="K280" s="1" t="s">
        <v>213</v>
      </c>
      <c r="L280" s="91" t="str">
        <f t="shared" si="80"/>
        <v>N/A</v>
      </c>
    </row>
    <row r="281" spans="1:12" x14ac:dyDescent="0.25">
      <c r="A281" s="123" t="s">
        <v>694</v>
      </c>
      <c r="B281" s="1" t="s">
        <v>213</v>
      </c>
      <c r="C281" s="1">
        <v>1142.25</v>
      </c>
      <c r="D281" s="7" t="str">
        <f t="shared" si="74"/>
        <v>N/A</v>
      </c>
      <c r="E281" s="1">
        <v>1113.4166667</v>
      </c>
      <c r="F281" s="7" t="str">
        <f t="shared" si="78"/>
        <v>N/A</v>
      </c>
      <c r="G281" s="1">
        <v>1066.0833333</v>
      </c>
      <c r="H281" s="7" t="str">
        <f t="shared" si="79"/>
        <v>N/A</v>
      </c>
      <c r="I281" s="8">
        <v>-2.52</v>
      </c>
      <c r="J281" s="8">
        <v>-4.25</v>
      </c>
      <c r="K281" s="1" t="s">
        <v>213</v>
      </c>
      <c r="L281" s="91" t="str">
        <f t="shared" si="80"/>
        <v>N/A</v>
      </c>
    </row>
    <row r="282" spans="1:12" x14ac:dyDescent="0.25">
      <c r="A282" s="123" t="s">
        <v>695</v>
      </c>
      <c r="B282" s="1" t="s">
        <v>213</v>
      </c>
      <c r="C282" s="1">
        <v>26027</v>
      </c>
      <c r="D282" s="7" t="str">
        <f t="shared" si="74"/>
        <v>N/A</v>
      </c>
      <c r="E282" s="1">
        <v>28976</v>
      </c>
      <c r="F282" s="7" t="str">
        <f t="shared" si="78"/>
        <v>N/A</v>
      </c>
      <c r="G282" s="1">
        <v>30333</v>
      </c>
      <c r="H282" s="7" t="str">
        <f t="shared" si="79"/>
        <v>N/A</v>
      </c>
      <c r="I282" s="8">
        <v>11.33</v>
      </c>
      <c r="J282" s="8">
        <v>4.6829999999999998</v>
      </c>
      <c r="K282" s="1" t="s">
        <v>213</v>
      </c>
      <c r="L282" s="91" t="str">
        <f t="shared" si="80"/>
        <v>N/A</v>
      </c>
    </row>
    <row r="283" spans="1:12" x14ac:dyDescent="0.25">
      <c r="A283" s="123" t="s">
        <v>696</v>
      </c>
      <c r="B283" s="1" t="s">
        <v>213</v>
      </c>
      <c r="C283" s="1">
        <v>27977</v>
      </c>
      <c r="D283" s="7" t="str">
        <f t="shared" si="74"/>
        <v>N/A</v>
      </c>
      <c r="E283" s="1">
        <v>30932</v>
      </c>
      <c r="F283" s="7" t="str">
        <f t="shared" si="78"/>
        <v>N/A</v>
      </c>
      <c r="G283" s="1">
        <v>32137</v>
      </c>
      <c r="H283" s="7" t="str">
        <f t="shared" si="79"/>
        <v>N/A</v>
      </c>
      <c r="I283" s="8">
        <v>10.56</v>
      </c>
      <c r="J283" s="8">
        <v>3.8959999999999999</v>
      </c>
      <c r="K283" s="1" t="s">
        <v>213</v>
      </c>
      <c r="L283" s="91" t="str">
        <f t="shared" si="80"/>
        <v>N/A</v>
      </c>
    </row>
    <row r="284" spans="1:12" x14ac:dyDescent="0.25">
      <c r="A284" s="123" t="s">
        <v>697</v>
      </c>
      <c r="B284" s="1" t="s">
        <v>213</v>
      </c>
      <c r="C284" s="1">
        <v>21883.833332999999</v>
      </c>
      <c r="D284" s="7" t="str">
        <f t="shared" si="74"/>
        <v>N/A</v>
      </c>
      <c r="E284" s="1">
        <v>24779.083332999999</v>
      </c>
      <c r="F284" s="7" t="str">
        <f t="shared" si="78"/>
        <v>N/A</v>
      </c>
      <c r="G284" s="1">
        <v>25844.416667000001</v>
      </c>
      <c r="H284" s="7" t="str">
        <f t="shared" si="79"/>
        <v>N/A</v>
      </c>
      <c r="I284" s="8">
        <v>13.23</v>
      </c>
      <c r="J284" s="8">
        <v>4.2990000000000004</v>
      </c>
      <c r="K284" s="1" t="s">
        <v>213</v>
      </c>
      <c r="L284" s="91" t="str">
        <f t="shared" si="80"/>
        <v>N/A</v>
      </c>
    </row>
    <row r="285" spans="1:12" x14ac:dyDescent="0.25">
      <c r="A285" s="123" t="s">
        <v>402</v>
      </c>
      <c r="B285" s="21" t="s">
        <v>290</v>
      </c>
      <c r="C285" s="4">
        <v>50.117461296000002</v>
      </c>
      <c r="D285" s="7" t="str">
        <f>IF($B285="N/A","N/A",IF(C285&lt;=40,"Yes","No"))</f>
        <v>No</v>
      </c>
      <c r="E285" s="4">
        <v>52.270226391000001</v>
      </c>
      <c r="F285" s="7" t="str">
        <f>IF($B285="N/A","N/A",IF(E285&lt;=40,"Yes","No"))</f>
        <v>No</v>
      </c>
      <c r="G285" s="4">
        <v>52.915932523000002</v>
      </c>
      <c r="H285" s="7" t="str">
        <f>IF($B285="N/A","N/A",IF(G285&lt;=40,"Yes","No"))</f>
        <v>No</v>
      </c>
      <c r="I285" s="8">
        <v>4.2949999999999999</v>
      </c>
      <c r="J285" s="8">
        <v>1.2350000000000001</v>
      </c>
      <c r="K285" s="25" t="s">
        <v>738</v>
      </c>
      <c r="L285" s="91" t="str">
        <f t="shared" si="80"/>
        <v>Yes</v>
      </c>
    </row>
    <row r="286" spans="1:12" x14ac:dyDescent="0.25">
      <c r="A286" s="123" t="s">
        <v>698</v>
      </c>
      <c r="B286" s="1" t="s">
        <v>213</v>
      </c>
      <c r="C286" s="1">
        <v>9411</v>
      </c>
      <c r="D286" s="7" t="str">
        <f t="shared" ref="D286:D304" si="81">IF($B286="N/A","N/A",IF(C286&gt;10,"No",IF(C286&lt;-10,"No","Yes")))</f>
        <v>N/A</v>
      </c>
      <c r="E286" s="1">
        <v>9317</v>
      </c>
      <c r="F286" s="7" t="str">
        <f t="shared" ref="F286:F287" si="82">IF($B286="N/A","N/A",IF(E286&gt;10,"No",IF(E286&lt;-10,"No","Yes")))</f>
        <v>N/A</v>
      </c>
      <c r="G286" s="1">
        <v>10972</v>
      </c>
      <c r="H286" s="7" t="str">
        <f t="shared" ref="H286:H287" si="83">IF($B286="N/A","N/A",IF(G286&gt;10,"No",IF(G286&lt;-10,"No","Yes")))</f>
        <v>N/A</v>
      </c>
      <c r="I286" s="8">
        <v>-0.999</v>
      </c>
      <c r="J286" s="8">
        <v>17.760000000000002</v>
      </c>
      <c r="K286" s="1" t="s">
        <v>213</v>
      </c>
      <c r="L286" s="91" t="str">
        <f t="shared" ref="L286:L287" si="84">IF(J286="Div by 0", "N/A", IF(K286="N/A","N/A", IF(J286&gt;VALUE(MID(K286,1,2)), "No", IF(J286&lt;-1*VALUE(MID(K286,1,2)), "No", "Yes"))))</f>
        <v>N/A</v>
      </c>
    </row>
    <row r="287" spans="1:12" x14ac:dyDescent="0.25">
      <c r="A287" s="123" t="s">
        <v>699</v>
      </c>
      <c r="B287" s="1" t="s">
        <v>213</v>
      </c>
      <c r="C287" s="1">
        <v>3104.1666667</v>
      </c>
      <c r="D287" s="7" t="str">
        <f t="shared" si="81"/>
        <v>N/A</v>
      </c>
      <c r="E287" s="1">
        <v>3118.25</v>
      </c>
      <c r="F287" s="7" t="str">
        <f t="shared" si="82"/>
        <v>N/A</v>
      </c>
      <c r="G287" s="1">
        <v>3742.6666667</v>
      </c>
      <c r="H287" s="7" t="str">
        <f t="shared" si="83"/>
        <v>N/A</v>
      </c>
      <c r="I287" s="8">
        <v>0.45369999999999999</v>
      </c>
      <c r="J287" s="8">
        <v>20.02</v>
      </c>
      <c r="K287" s="1" t="s">
        <v>213</v>
      </c>
      <c r="L287" s="91" t="str">
        <f t="shared" si="84"/>
        <v>N/A</v>
      </c>
    </row>
    <row r="288" spans="1:12" x14ac:dyDescent="0.25">
      <c r="A288" s="123" t="s">
        <v>700</v>
      </c>
      <c r="B288" s="1" t="s">
        <v>213</v>
      </c>
      <c r="C288" s="1">
        <v>11</v>
      </c>
      <c r="D288" s="7" t="str">
        <f t="shared" si="81"/>
        <v>N/A</v>
      </c>
      <c r="E288" s="1">
        <v>11</v>
      </c>
      <c r="F288" s="7" t="str">
        <f t="shared" ref="F288:F289" si="85">IF($B288="N/A","N/A",IF(E288&gt;10,"No",IF(E288&lt;-10,"No","Yes")))</f>
        <v>N/A</v>
      </c>
      <c r="G288" s="1">
        <v>11</v>
      </c>
      <c r="H288" s="7" t="str">
        <f t="shared" ref="H288:H289" si="86">IF($B288="N/A","N/A",IF(G288&gt;10,"No",IF(G288&lt;-10,"No","Yes")))</f>
        <v>N/A</v>
      </c>
      <c r="I288" s="8">
        <v>-55.6</v>
      </c>
      <c r="J288" s="8">
        <v>25</v>
      </c>
      <c r="K288" s="1" t="s">
        <v>213</v>
      </c>
      <c r="L288" s="91" t="str">
        <f t="shared" ref="L288:L289" si="87">IF(J288="Div by 0", "N/A", IF(K288="N/A","N/A", IF(J288&gt;VALUE(MID(K288,1,2)), "No", IF(J288&lt;-1*VALUE(MID(K288,1,2)), "No", "Yes"))))</f>
        <v>N/A</v>
      </c>
    </row>
    <row r="289" spans="1:12" x14ac:dyDescent="0.25">
      <c r="A289" s="123" t="s">
        <v>712</v>
      </c>
      <c r="B289" s="1" t="s">
        <v>213</v>
      </c>
      <c r="C289" s="1">
        <v>3.1666666666999999</v>
      </c>
      <c r="D289" s="7" t="str">
        <f t="shared" si="81"/>
        <v>N/A</v>
      </c>
      <c r="E289" s="1">
        <v>1.0833333332999999</v>
      </c>
      <c r="F289" s="7" t="str">
        <f t="shared" si="85"/>
        <v>N/A</v>
      </c>
      <c r="G289" s="1">
        <v>0.83333333330000003</v>
      </c>
      <c r="H289" s="7" t="str">
        <f t="shared" si="86"/>
        <v>N/A</v>
      </c>
      <c r="I289" s="8">
        <v>-65.8</v>
      </c>
      <c r="J289" s="8">
        <v>-23.1</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0</v>
      </c>
      <c r="D296" s="7" t="str">
        <f t="shared" si="81"/>
        <v>N/A</v>
      </c>
      <c r="E296" s="1">
        <v>0</v>
      </c>
      <c r="F296" s="7" t="str">
        <f t="shared" si="88"/>
        <v>N/A</v>
      </c>
      <c r="G296" s="1">
        <v>0</v>
      </c>
      <c r="H296" s="7" t="str">
        <f t="shared" si="89"/>
        <v>N/A</v>
      </c>
      <c r="I296" s="8" t="s">
        <v>1747</v>
      </c>
      <c r="J296" s="8" t="s">
        <v>1747</v>
      </c>
      <c r="K296" s="1" t="s">
        <v>213</v>
      </c>
      <c r="L296" s="91" t="str">
        <f t="shared" si="90"/>
        <v>N/A</v>
      </c>
    </row>
    <row r="297" spans="1:12" x14ac:dyDescent="0.25">
      <c r="A297" s="123" t="s">
        <v>715</v>
      </c>
      <c r="B297" s="1" t="s">
        <v>213</v>
      </c>
      <c r="C297" s="1">
        <v>0</v>
      </c>
      <c r="D297" s="7" t="str">
        <f t="shared" si="81"/>
        <v>N/A</v>
      </c>
      <c r="E297" s="1">
        <v>0</v>
      </c>
      <c r="F297" s="7" t="str">
        <f t="shared" si="88"/>
        <v>N/A</v>
      </c>
      <c r="G297" s="1">
        <v>0</v>
      </c>
      <c r="H297" s="7" t="str">
        <f t="shared" si="89"/>
        <v>N/A</v>
      </c>
      <c r="I297" s="8" t="s">
        <v>1747</v>
      </c>
      <c r="J297" s="8" t="s">
        <v>1747</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31323</v>
      </c>
      <c r="D309" s="1" t="s">
        <v>213</v>
      </c>
      <c r="E309" s="1">
        <v>33858</v>
      </c>
      <c r="F309" s="1" t="s">
        <v>213</v>
      </c>
      <c r="G309" s="1">
        <v>34286</v>
      </c>
      <c r="H309" s="1" t="s">
        <v>213</v>
      </c>
      <c r="I309" s="8">
        <v>8.093</v>
      </c>
      <c r="J309" s="8">
        <v>1.264</v>
      </c>
      <c r="K309" s="1" t="s">
        <v>213</v>
      </c>
      <c r="L309" s="91" t="str">
        <f>IF(J309="Div by 0", "N/A", IF(K309="N/A","N/A", IF(J309&gt;VALUE(MID(K309,1,2)), "No", IF(J309&lt;-1*VALUE(MID(K309,1,2)), "No", "Yes"))))</f>
        <v>N/A</v>
      </c>
    </row>
    <row r="310" spans="1:12" x14ac:dyDescent="0.25">
      <c r="A310" s="141" t="s">
        <v>73</v>
      </c>
      <c r="B310" s="21" t="s">
        <v>213</v>
      </c>
      <c r="C310" s="22">
        <v>294202</v>
      </c>
      <c r="D310" s="7" t="str">
        <f>IF($B310="N/A","N/A",IF(C310&gt;10,"No",IF(C310&lt;-10,"No","Yes")))</f>
        <v>N/A</v>
      </c>
      <c r="E310" s="22">
        <v>305455</v>
      </c>
      <c r="F310" s="7" t="str">
        <f>IF($B310="N/A","N/A",IF(E310&gt;10,"No",IF(E310&lt;-10,"No","Yes")))</f>
        <v>N/A</v>
      </c>
      <c r="G310" s="22">
        <v>318229</v>
      </c>
      <c r="H310" s="7" t="str">
        <f>IF($B310="N/A","N/A",IF(G310&gt;10,"No",IF(G310&lt;-10,"No","Yes")))</f>
        <v>N/A</v>
      </c>
      <c r="I310" s="8">
        <v>3.8250000000000002</v>
      </c>
      <c r="J310" s="8">
        <v>4.1820000000000004</v>
      </c>
      <c r="K310" s="25" t="s">
        <v>738</v>
      </c>
      <c r="L310" s="91" t="str">
        <f t="shared" ref="L310:L339" si="92">IF(J310="Div by 0", "N/A", IF(K310="N/A","N/A", IF(J310&gt;VALUE(MID(K310,1,2)), "No", IF(J310&lt;-1*VALUE(MID(K310,1,2)), "No", "Yes"))))</f>
        <v>Yes</v>
      </c>
    </row>
    <row r="311" spans="1:12" x14ac:dyDescent="0.25">
      <c r="A311" s="140" t="s">
        <v>182</v>
      </c>
      <c r="B311" s="21" t="s">
        <v>213</v>
      </c>
      <c r="C311" s="22">
        <v>24414</v>
      </c>
      <c r="D311" s="7" t="str">
        <f t="shared" ref="D311:D314" si="93">IF($B311="N/A","N/A",IF(C311&gt;10,"No",IF(C311&lt;-10,"No","Yes")))</f>
        <v>N/A</v>
      </c>
      <c r="E311" s="22">
        <v>26301</v>
      </c>
      <c r="F311" s="7" t="str">
        <f t="shared" ref="F311:F314" si="94">IF($B311="N/A","N/A",IF(E311&gt;10,"No",IF(E311&lt;-10,"No","Yes")))</f>
        <v>N/A</v>
      </c>
      <c r="G311" s="22">
        <v>26639</v>
      </c>
      <c r="H311" s="7" t="str">
        <f t="shared" ref="H311:H314" si="95">IF($B311="N/A","N/A",IF(G311&gt;10,"No",IF(G311&lt;-10,"No","Yes")))</f>
        <v>N/A</v>
      </c>
      <c r="I311" s="8">
        <v>7.7290000000000001</v>
      </c>
      <c r="J311" s="8">
        <v>1.2849999999999999</v>
      </c>
      <c r="K311" s="25" t="s">
        <v>738</v>
      </c>
      <c r="L311" s="91" t="str">
        <f>IF(J311="Div by 0", "N/A", IF(OR(J311="N/A",K311="N/A"),"N/A", IF(J311&gt;VALUE(MID(K311,1,2)), "No", IF(J311&lt;-1*VALUE(MID(K311,1,2)), "No", "Yes"))))</f>
        <v>Yes</v>
      </c>
    </row>
    <row r="312" spans="1:12" x14ac:dyDescent="0.25">
      <c r="A312" s="140" t="s">
        <v>183</v>
      </c>
      <c r="B312" s="21" t="s">
        <v>213</v>
      </c>
      <c r="C312" s="22">
        <v>43300</v>
      </c>
      <c r="D312" s="7" t="str">
        <f t="shared" si="93"/>
        <v>N/A</v>
      </c>
      <c r="E312" s="22">
        <v>46290</v>
      </c>
      <c r="F312" s="7" t="str">
        <f t="shared" si="94"/>
        <v>N/A</v>
      </c>
      <c r="G312" s="22">
        <v>49332</v>
      </c>
      <c r="H312" s="7" t="str">
        <f t="shared" si="95"/>
        <v>N/A</v>
      </c>
      <c r="I312" s="8">
        <v>6.9050000000000002</v>
      </c>
      <c r="J312" s="8">
        <v>6.5720000000000001</v>
      </c>
      <c r="K312" s="25" t="s">
        <v>738</v>
      </c>
      <c r="L312" s="91" t="str">
        <f t="shared" ref="L312:L314" si="96">IF(J312="Div by 0", "N/A", IF(OR(J312="N/A",K312="N/A"),"N/A", IF(J312&gt;VALUE(MID(K312,1,2)), "No", IF(J312&lt;-1*VALUE(MID(K312,1,2)), "No", "Yes"))))</f>
        <v>Yes</v>
      </c>
    </row>
    <row r="313" spans="1:12" x14ac:dyDescent="0.25">
      <c r="A313" s="140" t="s">
        <v>184</v>
      </c>
      <c r="B313" s="21" t="s">
        <v>213</v>
      </c>
      <c r="C313" s="22">
        <v>180695</v>
      </c>
      <c r="D313" s="7" t="str">
        <f t="shared" si="93"/>
        <v>N/A</v>
      </c>
      <c r="E313" s="22">
        <v>186421</v>
      </c>
      <c r="F313" s="7" t="str">
        <f t="shared" si="94"/>
        <v>N/A</v>
      </c>
      <c r="G313" s="22">
        <v>192005</v>
      </c>
      <c r="H313" s="7" t="str">
        <f t="shared" si="95"/>
        <v>N/A</v>
      </c>
      <c r="I313" s="8">
        <v>3.169</v>
      </c>
      <c r="J313" s="8">
        <v>2.9950000000000001</v>
      </c>
      <c r="K313" s="25" t="s">
        <v>738</v>
      </c>
      <c r="L313" s="91" t="str">
        <f t="shared" si="96"/>
        <v>Yes</v>
      </c>
    </row>
    <row r="314" spans="1:12" x14ac:dyDescent="0.25">
      <c r="A314" s="137" t="s">
        <v>185</v>
      </c>
      <c r="B314" s="21" t="s">
        <v>213</v>
      </c>
      <c r="C314" s="22">
        <v>45793</v>
      </c>
      <c r="D314" s="7" t="str">
        <f t="shared" si="93"/>
        <v>N/A</v>
      </c>
      <c r="E314" s="22">
        <v>46443</v>
      </c>
      <c r="F314" s="7" t="str">
        <f t="shared" si="94"/>
        <v>N/A</v>
      </c>
      <c r="G314" s="22">
        <v>50253</v>
      </c>
      <c r="H314" s="7" t="str">
        <f t="shared" si="95"/>
        <v>N/A</v>
      </c>
      <c r="I314" s="8">
        <v>1.419</v>
      </c>
      <c r="J314" s="8">
        <v>8.2040000000000006</v>
      </c>
      <c r="K314" s="25" t="s">
        <v>738</v>
      </c>
      <c r="L314" s="91" t="str">
        <f t="shared" si="96"/>
        <v>Yes</v>
      </c>
    </row>
    <row r="315" spans="1:12" x14ac:dyDescent="0.25">
      <c r="A315" s="140" t="s">
        <v>1110</v>
      </c>
      <c r="B315" s="9" t="s">
        <v>213</v>
      </c>
      <c r="C315" s="22">
        <v>184279</v>
      </c>
      <c r="D315" s="5" t="str">
        <f t="shared" ref="D315:F318" si="97">IF($B315="N/A","N/A",IF(C315&lt;0,"No","Yes"))</f>
        <v>N/A</v>
      </c>
      <c r="E315" s="22">
        <v>190447</v>
      </c>
      <c r="F315" s="5" t="str">
        <f t="shared" si="97"/>
        <v>N/A</v>
      </c>
      <c r="G315" s="22">
        <v>196373</v>
      </c>
      <c r="H315" s="5" t="str">
        <f t="shared" ref="H315:H318" si="98">IF($B315="N/A","N/A",IF(G315&lt;0,"No","Yes"))</f>
        <v>N/A</v>
      </c>
      <c r="I315" s="8">
        <v>3.347</v>
      </c>
      <c r="J315" s="8">
        <v>3.1120000000000001</v>
      </c>
      <c r="K315" s="1" t="s">
        <v>737</v>
      </c>
      <c r="L315" s="91" t="str">
        <f>IF(J315="Div by 0", "N/A", IF(OR(J315="N/A",K315="N/A"),"N/A", IF(J315&gt;VALUE(MID(K315,1,2)), "No", IF(J315&lt;-1*VALUE(MID(K315,1,2)), "No", "Yes"))))</f>
        <v>Yes</v>
      </c>
    </row>
    <row r="316" spans="1:12" x14ac:dyDescent="0.25">
      <c r="A316" s="140" t="s">
        <v>431</v>
      </c>
      <c r="B316" s="9" t="s">
        <v>213</v>
      </c>
      <c r="C316" s="22">
        <v>6712</v>
      </c>
      <c r="D316" s="5" t="str">
        <f t="shared" si="97"/>
        <v>N/A</v>
      </c>
      <c r="E316" s="22">
        <v>6562</v>
      </c>
      <c r="F316" s="5" t="str">
        <f t="shared" si="97"/>
        <v>N/A</v>
      </c>
      <c r="G316" s="22">
        <v>6827</v>
      </c>
      <c r="H316" s="5" t="str">
        <f t="shared" si="98"/>
        <v>N/A</v>
      </c>
      <c r="I316" s="8">
        <v>-2.23</v>
      </c>
      <c r="J316" s="8">
        <v>4.0380000000000003</v>
      </c>
      <c r="K316" s="1" t="s">
        <v>737</v>
      </c>
      <c r="L316" s="91" t="str">
        <f t="shared" ref="L316:L318" si="99">IF(J316="Div by 0", "N/A", IF(OR(J316="N/A",K316="N/A"),"N/A", IF(J316&gt;VALUE(MID(K316,1,2)), "No", IF(J316&lt;-1*VALUE(MID(K316,1,2)), "No", "Yes"))))</f>
        <v>Yes</v>
      </c>
    </row>
    <row r="317" spans="1:12" x14ac:dyDescent="0.25">
      <c r="A317" s="140" t="s">
        <v>432</v>
      </c>
      <c r="B317" s="9" t="s">
        <v>213</v>
      </c>
      <c r="C317" s="22">
        <v>74604</v>
      </c>
      <c r="D317" s="5" t="str">
        <f t="shared" si="97"/>
        <v>N/A</v>
      </c>
      <c r="E317" s="22">
        <v>77509</v>
      </c>
      <c r="F317" s="5" t="str">
        <f t="shared" si="97"/>
        <v>N/A</v>
      </c>
      <c r="G317" s="22">
        <v>82944</v>
      </c>
      <c r="H317" s="5" t="str">
        <f t="shared" si="98"/>
        <v>N/A</v>
      </c>
      <c r="I317" s="8">
        <v>3.8940000000000001</v>
      </c>
      <c r="J317" s="8">
        <v>7.0119999999999996</v>
      </c>
      <c r="K317" s="1" t="s">
        <v>737</v>
      </c>
      <c r="L317" s="91" t="str">
        <f t="shared" si="99"/>
        <v>Yes</v>
      </c>
    </row>
    <row r="318" spans="1:12" x14ac:dyDescent="0.25">
      <c r="A318" s="140" t="s">
        <v>1111</v>
      </c>
      <c r="B318" s="9" t="s">
        <v>213</v>
      </c>
      <c r="C318" s="22">
        <v>23589</v>
      </c>
      <c r="D318" s="5" t="str">
        <f t="shared" si="97"/>
        <v>N/A</v>
      </c>
      <c r="E318" s="22">
        <v>25947</v>
      </c>
      <c r="F318" s="5" t="str">
        <f t="shared" si="97"/>
        <v>N/A</v>
      </c>
      <c r="G318" s="22">
        <v>27039</v>
      </c>
      <c r="H318" s="5" t="str">
        <f t="shared" si="98"/>
        <v>N/A</v>
      </c>
      <c r="I318" s="8">
        <v>9.9960000000000004</v>
      </c>
      <c r="J318" s="8">
        <v>4.2089999999999996</v>
      </c>
      <c r="K318" s="1" t="s">
        <v>737</v>
      </c>
      <c r="L318" s="91" t="str">
        <f t="shared" si="99"/>
        <v>Yes</v>
      </c>
    </row>
    <row r="319" spans="1:12" x14ac:dyDescent="0.25">
      <c r="A319" s="140" t="s">
        <v>98</v>
      </c>
      <c r="B319" s="21" t="s">
        <v>291</v>
      </c>
      <c r="C319" s="4">
        <v>91.094214179000005</v>
      </c>
      <c r="D319" s="7" t="str">
        <f>IF($B319="N/A","N/A",IF(C319&gt;80,"Yes","No"))</f>
        <v>Yes</v>
      </c>
      <c r="E319" s="4">
        <v>90.524299815000006</v>
      </c>
      <c r="F319" s="7" t="str">
        <f>IF($B319="N/A","N/A",IF(E319&gt;80,"Yes","No"))</f>
        <v>Yes</v>
      </c>
      <c r="G319" s="4">
        <v>90.494895185999994</v>
      </c>
      <c r="H319" s="7" t="str">
        <f>IF($B319="N/A","N/A",IF(G319&gt;80,"Yes","No"))</f>
        <v>Yes</v>
      </c>
      <c r="I319" s="8">
        <v>-0.626</v>
      </c>
      <c r="J319" s="8">
        <v>-3.2000000000000001E-2</v>
      </c>
      <c r="K319" s="25" t="s">
        <v>738</v>
      </c>
      <c r="L319" s="91" t="str">
        <f t="shared" si="92"/>
        <v>Yes</v>
      </c>
    </row>
    <row r="320" spans="1:12" x14ac:dyDescent="0.25">
      <c r="A320" s="140" t="s">
        <v>332</v>
      </c>
      <c r="B320" s="21" t="s">
        <v>278</v>
      </c>
      <c r="C320" s="4">
        <v>0.37865140279999998</v>
      </c>
      <c r="D320" s="7" t="str">
        <f>IF($B320="N/A","N/A",IF(C320&gt;=5,"No",IF(C320&lt;0,"No","Yes")))</f>
        <v>Yes</v>
      </c>
      <c r="E320" s="4">
        <v>0.34276734710000001</v>
      </c>
      <c r="F320" s="7" t="str">
        <f>IF($B320="N/A","N/A",IF(E320&gt;=5,"No",IF(E320&lt;0,"No","Yes")))</f>
        <v>Yes</v>
      </c>
      <c r="G320" s="4">
        <v>0.36640281060000002</v>
      </c>
      <c r="H320" s="7" t="str">
        <f>IF($B320="N/A","N/A",IF(G320&gt;=5,"No",IF(G320&lt;0,"No","Yes")))</f>
        <v>Yes</v>
      </c>
      <c r="I320" s="8">
        <v>-9.48</v>
      </c>
      <c r="J320" s="8">
        <v>6.8949999999999996</v>
      </c>
      <c r="K320" s="25" t="s">
        <v>738</v>
      </c>
      <c r="L320" s="91" t="str">
        <f t="shared" si="92"/>
        <v>Yes</v>
      </c>
    </row>
    <row r="321" spans="1:12" x14ac:dyDescent="0.25">
      <c r="A321" s="140" t="s">
        <v>340</v>
      </c>
      <c r="B321" s="25" t="s">
        <v>278</v>
      </c>
      <c r="C321" s="4">
        <v>7.4686779832000001</v>
      </c>
      <c r="D321" s="7" t="str">
        <f>IF($B321="N/A","N/A",IF(C321&gt;=5,"No",IF(C321&lt;0,"No","Yes")))</f>
        <v>No</v>
      </c>
      <c r="E321" s="4">
        <v>8.1085593622999994</v>
      </c>
      <c r="F321" s="7" t="str">
        <f>IF($B321="N/A","N/A",IF(E321&gt;=5,"No",IF(E321&lt;0,"No","Yes")))</f>
        <v>No</v>
      </c>
      <c r="G321" s="4">
        <v>8.0888291135999992</v>
      </c>
      <c r="H321" s="7" t="str">
        <f>IF($B321="N/A","N/A",IF(G321&gt;=5,"No",IF(G321&lt;0,"No","Yes")))</f>
        <v>No</v>
      </c>
      <c r="I321" s="8">
        <v>8.5679999999999996</v>
      </c>
      <c r="J321" s="8">
        <v>-0.24299999999999999</v>
      </c>
      <c r="K321" s="25" t="s">
        <v>738</v>
      </c>
      <c r="L321" s="91" t="str">
        <f t="shared" si="92"/>
        <v>Yes</v>
      </c>
    </row>
    <row r="322" spans="1:12" x14ac:dyDescent="0.25">
      <c r="A322" s="140" t="s">
        <v>333</v>
      </c>
      <c r="B322" s="25" t="s">
        <v>278</v>
      </c>
      <c r="C322" s="4">
        <v>1.0574367271</v>
      </c>
      <c r="D322" s="7" t="str">
        <f>IF($B322="N/A","N/A",IF(C322&gt;=5,"No",IF(C322&lt;0,"No","Yes")))</f>
        <v>Yes</v>
      </c>
      <c r="E322" s="4">
        <v>1.0240460951999999</v>
      </c>
      <c r="F322" s="7" t="str">
        <f>IF($B322="N/A","N/A",IF(E322&gt;=5,"No",IF(E322&lt;0,"No","Yes")))</f>
        <v>Yes</v>
      </c>
      <c r="G322" s="4">
        <v>1.0495586511999999</v>
      </c>
      <c r="H322" s="7" t="str">
        <f>IF($B322="N/A","N/A",IF(G322&gt;=5,"No",IF(G322&lt;0,"No","Yes")))</f>
        <v>Yes</v>
      </c>
      <c r="I322" s="8">
        <v>-3.16</v>
      </c>
      <c r="J322" s="8">
        <v>2.4910000000000001</v>
      </c>
      <c r="K322" s="25" t="s">
        <v>738</v>
      </c>
      <c r="L322" s="91" t="str">
        <f t="shared" si="92"/>
        <v>Yes</v>
      </c>
    </row>
    <row r="323" spans="1:12" x14ac:dyDescent="0.25">
      <c r="A323" s="140" t="s">
        <v>334</v>
      </c>
      <c r="B323" s="25" t="s">
        <v>292</v>
      </c>
      <c r="C323" s="4">
        <v>1.0197075000000001E-3</v>
      </c>
      <c r="D323" s="7" t="str">
        <f>IF($B323="N/A","N/A",IF(C323&gt;0,"No",IF(C323&lt;0,"No","Yes")))</f>
        <v>No</v>
      </c>
      <c r="E323" s="4">
        <v>3.2738050000000001E-4</v>
      </c>
      <c r="F323" s="7" t="str">
        <f>IF($B323="N/A","N/A",IF(E323&gt;0,"No",IF(E323&lt;0,"No","Yes")))</f>
        <v>No</v>
      </c>
      <c r="G323" s="4">
        <v>3.1423909999999999E-4</v>
      </c>
      <c r="H323" s="7" t="str">
        <f>IF($B323="N/A","N/A",IF(G323&gt;0,"No",IF(G323&lt;0,"No","Yes")))</f>
        <v>No</v>
      </c>
      <c r="I323" s="8">
        <v>-67.900000000000006</v>
      </c>
      <c r="J323" s="8">
        <v>-4.01</v>
      </c>
      <c r="K323" s="25" t="s">
        <v>738</v>
      </c>
      <c r="L323" s="91" t="str">
        <f t="shared" si="92"/>
        <v>Yes</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0</v>
      </c>
      <c r="D326" s="7" t="str">
        <f t="shared" si="100"/>
        <v>Yes</v>
      </c>
      <c r="E326" s="4">
        <v>0</v>
      </c>
      <c r="F326" s="7" t="str">
        <f t="shared" si="101"/>
        <v>Yes</v>
      </c>
      <c r="G326" s="4">
        <v>0</v>
      </c>
      <c r="H326" s="7" t="str">
        <f t="shared" si="102"/>
        <v>Yes</v>
      </c>
      <c r="I326" s="8" t="s">
        <v>1747</v>
      </c>
      <c r="J326" s="8" t="s">
        <v>1747</v>
      </c>
      <c r="K326" s="25" t="s">
        <v>738</v>
      </c>
      <c r="L326" s="91" t="str">
        <f t="shared" si="92"/>
        <v>N/A</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9.6005465632</v>
      </c>
      <c r="D334" s="7" t="str">
        <f>IF($B334="N/A","N/A",IF(C334&gt;15,"No",IF(C334&lt;2,"No","Yes")))</f>
        <v>Yes</v>
      </c>
      <c r="E334" s="4">
        <v>9.0946293234999995</v>
      </c>
      <c r="F334" s="7" t="str">
        <f>IF($B334="N/A","N/A",IF(E334&gt;15,"No",IF(E334&lt;2,"No","Yes")))</f>
        <v>Yes</v>
      </c>
      <c r="G334" s="4">
        <v>8.2468913895</v>
      </c>
      <c r="H334" s="7" t="str">
        <f>IF($B334="N/A","N/A",IF(G334&gt;15,"No",IF(G334&lt;2,"No","Yes")))</f>
        <v>Yes</v>
      </c>
      <c r="I334" s="8">
        <v>-5.27</v>
      </c>
      <c r="J334" s="8">
        <v>-9.32</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738</v>
      </c>
      <c r="L336" s="91" t="str">
        <f t="shared" si="92"/>
        <v>N/A</v>
      </c>
    </row>
    <row r="337" spans="1:12" x14ac:dyDescent="0.25">
      <c r="A337" s="140" t="s">
        <v>1673</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738</v>
      </c>
      <c r="L337" s="91" t="str">
        <f t="shared" si="92"/>
        <v>N/A</v>
      </c>
    </row>
    <row r="338" spans="1:12" x14ac:dyDescent="0.25">
      <c r="A338" s="140" t="s">
        <v>1674</v>
      </c>
      <c r="B338" s="21" t="s">
        <v>213</v>
      </c>
      <c r="C338" s="22">
        <v>11</v>
      </c>
      <c r="D338" s="7" t="str">
        <f>IF($B338="N/A","N/A",IF(C338&gt;10,"No",IF(C338&lt;-10,"No","Yes")))</f>
        <v>N/A</v>
      </c>
      <c r="E338" s="22">
        <v>0</v>
      </c>
      <c r="F338" s="7" t="str">
        <f>IF($B338="N/A","N/A",IF(E338&gt;10,"No",IF(E338&lt;-10,"No","Yes")))</f>
        <v>N/A</v>
      </c>
      <c r="G338" s="22">
        <v>0</v>
      </c>
      <c r="H338" s="7" t="str">
        <f>IF($B338="N/A","N/A",IF(G338&gt;10,"No",IF(G338&lt;-10,"No","Yes")))</f>
        <v>N/A</v>
      </c>
      <c r="I338" s="8">
        <v>-100</v>
      </c>
      <c r="J338" s="8" t="s">
        <v>1747</v>
      </c>
      <c r="K338" s="25" t="s">
        <v>738</v>
      </c>
      <c r="L338" s="91" t="str">
        <f t="shared" si="92"/>
        <v>N/A</v>
      </c>
    </row>
    <row r="339" spans="1:12" x14ac:dyDescent="0.25">
      <c r="A339" s="142" t="s">
        <v>1675</v>
      </c>
      <c r="B339" s="99" t="s">
        <v>213</v>
      </c>
      <c r="C339" s="143">
        <v>30</v>
      </c>
      <c r="D339" s="130" t="str">
        <f>IF($B339="N/A","N/A",IF(C339&gt;10,"No",IF(C339&lt;-10,"No","Yes")))</f>
        <v>N/A</v>
      </c>
      <c r="E339" s="143">
        <v>0</v>
      </c>
      <c r="F339" s="130" t="str">
        <f>IF($B339="N/A","N/A",IF(E339&gt;10,"No",IF(E339&lt;-10,"No","Yes")))</f>
        <v>N/A</v>
      </c>
      <c r="G339" s="143">
        <v>0</v>
      </c>
      <c r="H339" s="130" t="str">
        <f>IF($B339="N/A","N/A",IF(G339&gt;10,"No",IF(G339&lt;-10,"No","Yes")))</f>
        <v>N/A</v>
      </c>
      <c r="I339" s="131">
        <v>-100</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1361433034</v>
      </c>
      <c r="D6" s="7" t="str">
        <f t="shared" ref="D6:D12" si="0">IF($B6="N/A","N/A",IF(C6&gt;10,"No",IF(C6&lt;-10,"No","Yes")))</f>
        <v>N/A</v>
      </c>
      <c r="E6" s="10">
        <v>1411072525</v>
      </c>
      <c r="F6" s="7" t="str">
        <f t="shared" ref="F6:F12" si="1">IF($B6="N/A","N/A",IF(E6&gt;10,"No",IF(E6&lt;-10,"No","Yes")))</f>
        <v>N/A</v>
      </c>
      <c r="G6" s="10">
        <v>1471807663</v>
      </c>
      <c r="H6" s="7" t="str">
        <f t="shared" ref="H6:H12" si="2">IF($B6="N/A","N/A",IF(G6&gt;10,"No",IF(G6&lt;-10,"No","Yes")))</f>
        <v>N/A</v>
      </c>
      <c r="I6" s="8">
        <v>3.6459999999999999</v>
      </c>
      <c r="J6" s="8">
        <v>4.3040000000000003</v>
      </c>
      <c r="K6" s="25" t="s">
        <v>736</v>
      </c>
      <c r="L6" s="91" t="str">
        <f t="shared" ref="L6:L13" si="3">IF(J6="Div by 0", "N/A", IF(K6="N/A","N/A", IF(J6&gt;VALUE(MID(K6,1,2)), "No", IF(J6&lt;-1*VALUE(MID(K6,1,2)), "No", "Yes"))))</f>
        <v>Yes</v>
      </c>
    </row>
    <row r="7" spans="1:12" x14ac:dyDescent="0.25">
      <c r="A7" s="122" t="s">
        <v>1118</v>
      </c>
      <c r="B7" s="25" t="s">
        <v>213</v>
      </c>
      <c r="C7" s="10">
        <v>3469.0345951999998</v>
      </c>
      <c r="D7" s="7" t="str">
        <f t="shared" si="0"/>
        <v>N/A</v>
      </c>
      <c r="E7" s="10">
        <v>3446.5579545999999</v>
      </c>
      <c r="F7" s="7" t="str">
        <f t="shared" si="1"/>
        <v>N/A</v>
      </c>
      <c r="G7" s="10">
        <v>3556.7404763</v>
      </c>
      <c r="H7" s="7" t="str">
        <f t="shared" si="2"/>
        <v>N/A</v>
      </c>
      <c r="I7" s="8">
        <v>-0.64800000000000002</v>
      </c>
      <c r="J7" s="8">
        <v>3.1970000000000001</v>
      </c>
      <c r="K7" s="25" t="s">
        <v>736</v>
      </c>
      <c r="L7" s="91" t="str">
        <f t="shared" si="3"/>
        <v>Yes</v>
      </c>
    </row>
    <row r="8" spans="1:12" x14ac:dyDescent="0.25">
      <c r="A8" s="122" t="s">
        <v>721</v>
      </c>
      <c r="B8" s="25" t="s">
        <v>213</v>
      </c>
      <c r="C8" s="10">
        <v>446</v>
      </c>
      <c r="D8" s="7" t="str">
        <f t="shared" si="0"/>
        <v>N/A</v>
      </c>
      <c r="E8" s="10">
        <v>411</v>
      </c>
      <c r="F8" s="7" t="str">
        <f t="shared" si="1"/>
        <v>N/A</v>
      </c>
      <c r="G8" s="10">
        <v>469</v>
      </c>
      <c r="H8" s="7" t="str">
        <f t="shared" si="2"/>
        <v>N/A</v>
      </c>
      <c r="I8" s="8">
        <v>-7.85</v>
      </c>
      <c r="J8" s="8">
        <v>14.11</v>
      </c>
      <c r="K8" s="25" t="s">
        <v>736</v>
      </c>
      <c r="L8" s="91" t="str">
        <f t="shared" si="3"/>
        <v>Yes</v>
      </c>
    </row>
    <row r="9" spans="1:12" x14ac:dyDescent="0.25">
      <c r="A9" s="122" t="s">
        <v>722</v>
      </c>
      <c r="B9" s="25" t="s">
        <v>213</v>
      </c>
      <c r="C9" s="10">
        <v>1172</v>
      </c>
      <c r="D9" s="7" t="str">
        <f t="shared" si="0"/>
        <v>N/A</v>
      </c>
      <c r="E9" s="10">
        <v>1211</v>
      </c>
      <c r="F9" s="7" t="str">
        <f t="shared" si="1"/>
        <v>N/A</v>
      </c>
      <c r="G9" s="10">
        <v>1200</v>
      </c>
      <c r="H9" s="7" t="str">
        <f t="shared" si="2"/>
        <v>N/A</v>
      </c>
      <c r="I9" s="8">
        <v>3.3279999999999998</v>
      </c>
      <c r="J9" s="8">
        <v>-0.90800000000000003</v>
      </c>
      <c r="K9" s="25" t="s">
        <v>736</v>
      </c>
      <c r="L9" s="91" t="str">
        <f t="shared" si="3"/>
        <v>Yes</v>
      </c>
    </row>
    <row r="10" spans="1:12" x14ac:dyDescent="0.25">
      <c r="A10" s="122" t="s">
        <v>723</v>
      </c>
      <c r="B10" s="25" t="s">
        <v>213</v>
      </c>
      <c r="C10" s="10">
        <v>2092</v>
      </c>
      <c r="D10" s="7" t="str">
        <f t="shared" si="0"/>
        <v>N/A</v>
      </c>
      <c r="E10" s="10">
        <v>2048</v>
      </c>
      <c r="F10" s="7" t="str">
        <f t="shared" si="1"/>
        <v>N/A</v>
      </c>
      <c r="G10" s="10">
        <v>2156</v>
      </c>
      <c r="H10" s="7" t="str">
        <f t="shared" si="2"/>
        <v>N/A</v>
      </c>
      <c r="I10" s="8">
        <v>-2.1</v>
      </c>
      <c r="J10" s="8">
        <v>5.2729999999999997</v>
      </c>
      <c r="K10" s="25" t="s">
        <v>736</v>
      </c>
      <c r="L10" s="91" t="str">
        <f t="shared" si="3"/>
        <v>Yes</v>
      </c>
    </row>
    <row r="11" spans="1:12" x14ac:dyDescent="0.25">
      <c r="A11" s="122" t="s">
        <v>724</v>
      </c>
      <c r="B11" s="25" t="s">
        <v>213</v>
      </c>
      <c r="C11" s="10">
        <v>13117</v>
      </c>
      <c r="D11" s="7" t="str">
        <f t="shared" si="0"/>
        <v>N/A</v>
      </c>
      <c r="E11" s="10">
        <v>13644</v>
      </c>
      <c r="F11" s="7" t="str">
        <f t="shared" si="1"/>
        <v>N/A</v>
      </c>
      <c r="G11" s="10">
        <v>14699</v>
      </c>
      <c r="H11" s="7" t="str">
        <f t="shared" si="2"/>
        <v>N/A</v>
      </c>
      <c r="I11" s="8">
        <v>4.0179999999999998</v>
      </c>
      <c r="J11" s="8">
        <v>7.7320000000000002</v>
      </c>
      <c r="K11" s="25" t="s">
        <v>736</v>
      </c>
      <c r="L11" s="91" t="str">
        <f t="shared" si="3"/>
        <v>Yes</v>
      </c>
    </row>
    <row r="12" spans="1:12" x14ac:dyDescent="0.25">
      <c r="A12" s="122" t="s">
        <v>725</v>
      </c>
      <c r="B12" s="25" t="s">
        <v>213</v>
      </c>
      <c r="C12" s="10">
        <v>53809</v>
      </c>
      <c r="D12" s="7" t="str">
        <f t="shared" si="0"/>
        <v>N/A</v>
      </c>
      <c r="E12" s="10">
        <v>50544</v>
      </c>
      <c r="F12" s="7" t="str">
        <f t="shared" si="1"/>
        <v>N/A</v>
      </c>
      <c r="G12" s="10">
        <v>49669</v>
      </c>
      <c r="H12" s="7" t="str">
        <f t="shared" si="2"/>
        <v>N/A</v>
      </c>
      <c r="I12" s="8">
        <v>-6.07</v>
      </c>
      <c r="J12" s="8">
        <v>-1.73</v>
      </c>
      <c r="K12" s="25" t="s">
        <v>736</v>
      </c>
      <c r="L12" s="91" t="str">
        <f t="shared" si="3"/>
        <v>Yes</v>
      </c>
    </row>
    <row r="13" spans="1:12" x14ac:dyDescent="0.25">
      <c r="A13" s="122" t="s">
        <v>74</v>
      </c>
      <c r="B13" s="25" t="s">
        <v>213</v>
      </c>
      <c r="C13" s="10">
        <v>3265752</v>
      </c>
      <c r="D13" s="7" t="str">
        <f>IF($B13="N/A","N/A",IF(C13&gt;10,"No",IF(C13&lt;-10,"No","Yes")))</f>
        <v>N/A</v>
      </c>
      <c r="E13" s="10">
        <v>4284065</v>
      </c>
      <c r="F13" s="7" t="str">
        <f>IF($B13="N/A","N/A",IF(E13&gt;10,"No",IF(E13&lt;-10,"No","Yes")))</f>
        <v>N/A</v>
      </c>
      <c r="G13" s="10">
        <v>4035171</v>
      </c>
      <c r="H13" s="7" t="str">
        <f>IF($B13="N/A","N/A",IF(G13&gt;10,"No",IF(G13&lt;-10,"No","Yes")))</f>
        <v>N/A</v>
      </c>
      <c r="I13" s="8">
        <v>31.18</v>
      </c>
      <c r="J13" s="8">
        <v>-5.81</v>
      </c>
      <c r="K13" s="25" t="s">
        <v>736</v>
      </c>
      <c r="L13" s="91" t="str">
        <f t="shared" si="3"/>
        <v>Yes</v>
      </c>
    </row>
    <row r="14" spans="1:12" x14ac:dyDescent="0.25">
      <c r="A14" s="138" t="s">
        <v>157</v>
      </c>
      <c r="B14" s="21" t="s">
        <v>213</v>
      </c>
      <c r="C14" s="4">
        <v>7.4291698624000002</v>
      </c>
      <c r="D14" s="7" t="str">
        <f t="shared" ref="D14:D18" si="4">IF($B14="N/A","N/A",IF(C14&gt;10,"No",IF(C14&lt;-10,"No","Yes")))</f>
        <v>N/A</v>
      </c>
      <c r="E14" s="4">
        <v>7.7735305253</v>
      </c>
      <c r="F14" s="7" t="str">
        <f t="shared" ref="F14:F18" si="5">IF($B14="N/A","N/A",IF(E14&gt;10,"No",IF(E14&lt;-10,"No","Yes")))</f>
        <v>N/A</v>
      </c>
      <c r="G14" s="4">
        <v>6.3343386304999996</v>
      </c>
      <c r="H14" s="7" t="str">
        <f t="shared" ref="H14:H18" si="6">IF($B14="N/A","N/A",IF(G14&gt;10,"No",IF(G14&lt;-10,"No","Yes")))</f>
        <v>N/A</v>
      </c>
      <c r="I14" s="8">
        <v>4.6349999999999998</v>
      </c>
      <c r="J14" s="8">
        <v>-18.5</v>
      </c>
      <c r="K14" s="25" t="s">
        <v>736</v>
      </c>
      <c r="L14" s="91" t="str">
        <f t="shared" ref="L14:L18" si="7">IF(J14="Div by 0", "N/A", IF(K14="N/A","N/A", IF(J14&gt;VALUE(MID(K14,1,2)), "No", IF(J14&lt;-1*VALUE(MID(K14,1,2)), "No", "Yes"))))</f>
        <v>Yes</v>
      </c>
    </row>
    <row r="15" spans="1:12" x14ac:dyDescent="0.25">
      <c r="A15" s="122" t="s">
        <v>417</v>
      </c>
      <c r="B15" s="21" t="s">
        <v>213</v>
      </c>
      <c r="C15" s="4">
        <v>31.374202908000001</v>
      </c>
      <c r="D15" s="7" t="str">
        <f t="shared" si="4"/>
        <v>N/A</v>
      </c>
      <c r="E15" s="4">
        <v>31.973352883</v>
      </c>
      <c r="F15" s="7" t="str">
        <f t="shared" si="5"/>
        <v>N/A</v>
      </c>
      <c r="G15" s="4">
        <v>32.100563612000002</v>
      </c>
      <c r="H15" s="7" t="str">
        <f t="shared" si="6"/>
        <v>N/A</v>
      </c>
      <c r="I15" s="8">
        <v>1.91</v>
      </c>
      <c r="J15" s="8">
        <v>0.39789999999999998</v>
      </c>
      <c r="K15" s="25" t="s">
        <v>736</v>
      </c>
      <c r="L15" s="91" t="str">
        <f t="shared" si="7"/>
        <v>Yes</v>
      </c>
    </row>
    <row r="16" spans="1:12" x14ac:dyDescent="0.25">
      <c r="A16" s="122" t="s">
        <v>418</v>
      </c>
      <c r="B16" s="21" t="s">
        <v>213</v>
      </c>
      <c r="C16" s="4">
        <v>15.495183338</v>
      </c>
      <c r="D16" s="7" t="str">
        <f t="shared" si="4"/>
        <v>N/A</v>
      </c>
      <c r="E16" s="4">
        <v>15.997911829</v>
      </c>
      <c r="F16" s="7" t="str">
        <f t="shared" si="5"/>
        <v>N/A</v>
      </c>
      <c r="G16" s="4">
        <v>15.783408157</v>
      </c>
      <c r="H16" s="7" t="str">
        <f t="shared" si="6"/>
        <v>N/A</v>
      </c>
      <c r="I16" s="8">
        <v>3.2440000000000002</v>
      </c>
      <c r="J16" s="8">
        <v>-1.34</v>
      </c>
      <c r="K16" s="25" t="s">
        <v>736</v>
      </c>
      <c r="L16" s="91" t="str">
        <f t="shared" si="7"/>
        <v>Yes</v>
      </c>
    </row>
    <row r="17" spans="1:12" x14ac:dyDescent="0.25">
      <c r="A17" s="122" t="s">
        <v>419</v>
      </c>
      <c r="B17" s="21" t="s">
        <v>213</v>
      </c>
      <c r="C17" s="4">
        <v>3.1995069781000001</v>
      </c>
      <c r="D17" s="7" t="str">
        <f t="shared" si="4"/>
        <v>N/A</v>
      </c>
      <c r="E17" s="4">
        <v>3.326886676</v>
      </c>
      <c r="F17" s="7" t="str">
        <f t="shared" si="5"/>
        <v>N/A</v>
      </c>
      <c r="G17" s="4">
        <v>1.7357518250999999</v>
      </c>
      <c r="H17" s="7" t="str">
        <f t="shared" si="6"/>
        <v>N/A</v>
      </c>
      <c r="I17" s="8">
        <v>3.9809999999999999</v>
      </c>
      <c r="J17" s="8">
        <v>-47.8</v>
      </c>
      <c r="K17" s="25" t="s">
        <v>736</v>
      </c>
      <c r="L17" s="91" t="str">
        <f t="shared" si="7"/>
        <v>No</v>
      </c>
    </row>
    <row r="18" spans="1:12" x14ac:dyDescent="0.25">
      <c r="A18" s="122" t="s">
        <v>420</v>
      </c>
      <c r="B18" s="21" t="s">
        <v>213</v>
      </c>
      <c r="C18" s="4">
        <v>5.5359077087999999</v>
      </c>
      <c r="D18" s="7" t="str">
        <f t="shared" si="4"/>
        <v>N/A</v>
      </c>
      <c r="E18" s="4">
        <v>6.0688804721</v>
      </c>
      <c r="F18" s="7" t="str">
        <f t="shared" si="5"/>
        <v>N/A</v>
      </c>
      <c r="G18" s="4">
        <v>3.3348411741000001</v>
      </c>
      <c r="H18" s="7" t="str">
        <f t="shared" si="6"/>
        <v>N/A</v>
      </c>
      <c r="I18" s="8">
        <v>9.6280000000000001</v>
      </c>
      <c r="J18" s="8">
        <v>-45.1</v>
      </c>
      <c r="K18" s="25" t="s">
        <v>736</v>
      </c>
      <c r="L18" s="91" t="str">
        <f t="shared" si="7"/>
        <v>No</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66.67</v>
      </c>
      <c r="K19" s="25" t="s">
        <v>213</v>
      </c>
      <c r="L19" s="91" t="str">
        <f t="shared" ref="L19:L25" si="11">IF(J19="Div by 0", "N/A", IF(K19="N/A","N/A", IF(J19&gt;VALUE(MID(K19,1,2)), "No", IF(J19&lt;-1*VALUE(MID(K19,1,2)), "No", "Yes"))))</f>
        <v>N/A</v>
      </c>
    </row>
    <row r="20" spans="1:12" x14ac:dyDescent="0.25">
      <c r="A20" s="122" t="s">
        <v>76</v>
      </c>
      <c r="B20" s="25" t="s">
        <v>213</v>
      </c>
      <c r="C20" s="22">
        <v>13</v>
      </c>
      <c r="D20" s="7" t="str">
        <f t="shared" si="8"/>
        <v>N/A</v>
      </c>
      <c r="E20" s="22">
        <v>14</v>
      </c>
      <c r="F20" s="7" t="str">
        <f t="shared" si="9"/>
        <v>N/A</v>
      </c>
      <c r="G20" s="22">
        <v>22</v>
      </c>
      <c r="H20" s="7" t="str">
        <f t="shared" si="10"/>
        <v>N/A</v>
      </c>
      <c r="I20" s="8">
        <v>7.6920000000000002</v>
      </c>
      <c r="J20" s="8">
        <v>57.14</v>
      </c>
      <c r="K20" s="25" t="s">
        <v>213</v>
      </c>
      <c r="L20" s="91" t="str">
        <f t="shared" si="11"/>
        <v>N/A</v>
      </c>
    </row>
    <row r="21" spans="1:12" x14ac:dyDescent="0.25">
      <c r="A21" s="138" t="s">
        <v>1118</v>
      </c>
      <c r="B21" s="25" t="s">
        <v>213</v>
      </c>
      <c r="C21" s="10">
        <v>3469.0345951999998</v>
      </c>
      <c r="D21" s="7" t="str">
        <f t="shared" si="8"/>
        <v>N/A</v>
      </c>
      <c r="E21" s="10">
        <v>3446.5579545999999</v>
      </c>
      <c r="F21" s="7" t="str">
        <f t="shared" si="9"/>
        <v>N/A</v>
      </c>
      <c r="G21" s="10">
        <v>3556.7404763</v>
      </c>
      <c r="H21" s="7" t="str">
        <f t="shared" si="10"/>
        <v>N/A</v>
      </c>
      <c r="I21" s="8">
        <v>-0.64800000000000002</v>
      </c>
      <c r="J21" s="8">
        <v>3.1970000000000001</v>
      </c>
      <c r="K21" s="25" t="s">
        <v>736</v>
      </c>
      <c r="L21" s="91" t="str">
        <f t="shared" si="11"/>
        <v>Yes</v>
      </c>
    </row>
    <row r="22" spans="1:12" x14ac:dyDescent="0.25">
      <c r="A22" s="122" t="s">
        <v>1702</v>
      </c>
      <c r="B22" s="25" t="s">
        <v>213</v>
      </c>
      <c r="C22" s="10">
        <v>6593.1909646000004</v>
      </c>
      <c r="D22" s="7" t="str">
        <f t="shared" si="8"/>
        <v>N/A</v>
      </c>
      <c r="E22" s="10">
        <v>5276.7875242999999</v>
      </c>
      <c r="F22" s="7" t="str">
        <f t="shared" si="9"/>
        <v>N/A</v>
      </c>
      <c r="G22" s="10">
        <v>5601.9793870000003</v>
      </c>
      <c r="H22" s="7" t="str">
        <f t="shared" si="10"/>
        <v>N/A</v>
      </c>
      <c r="I22" s="8">
        <v>-20</v>
      </c>
      <c r="J22" s="8">
        <v>6.1630000000000003</v>
      </c>
      <c r="K22" s="25" t="s">
        <v>736</v>
      </c>
      <c r="L22" s="91" t="str">
        <f t="shared" si="11"/>
        <v>Yes</v>
      </c>
    </row>
    <row r="23" spans="1:12" x14ac:dyDescent="0.25">
      <c r="A23" s="122" t="s">
        <v>1119</v>
      </c>
      <c r="B23" s="25" t="s">
        <v>213</v>
      </c>
      <c r="C23" s="10">
        <v>11109.811616999999</v>
      </c>
      <c r="D23" s="7" t="str">
        <f t="shared" si="8"/>
        <v>N/A</v>
      </c>
      <c r="E23" s="10">
        <v>11253.689996999999</v>
      </c>
      <c r="F23" s="7" t="str">
        <f t="shared" si="9"/>
        <v>N/A</v>
      </c>
      <c r="G23" s="10">
        <v>11171.879079</v>
      </c>
      <c r="H23" s="7" t="str">
        <f t="shared" si="10"/>
        <v>N/A</v>
      </c>
      <c r="I23" s="8">
        <v>1.2949999999999999</v>
      </c>
      <c r="J23" s="8">
        <v>-0.72699999999999998</v>
      </c>
      <c r="K23" s="25" t="s">
        <v>736</v>
      </c>
      <c r="L23" s="91" t="str">
        <f t="shared" si="11"/>
        <v>Yes</v>
      </c>
    </row>
    <row r="24" spans="1:12" x14ac:dyDescent="0.25">
      <c r="A24" s="122" t="s">
        <v>1120</v>
      </c>
      <c r="B24" s="25" t="s">
        <v>213</v>
      </c>
      <c r="C24" s="10">
        <v>1778.8489906</v>
      </c>
      <c r="D24" s="7" t="str">
        <f t="shared" si="8"/>
        <v>N/A</v>
      </c>
      <c r="E24" s="10">
        <v>1823.6522302999999</v>
      </c>
      <c r="F24" s="7" t="str">
        <f t="shared" si="9"/>
        <v>N/A</v>
      </c>
      <c r="G24" s="10">
        <v>1860.8272755</v>
      </c>
      <c r="H24" s="7" t="str">
        <f t="shared" si="10"/>
        <v>N/A</v>
      </c>
      <c r="I24" s="8">
        <v>2.5190000000000001</v>
      </c>
      <c r="J24" s="8">
        <v>2.0379999999999998</v>
      </c>
      <c r="K24" s="25" t="s">
        <v>736</v>
      </c>
      <c r="L24" s="91" t="str">
        <f t="shared" si="11"/>
        <v>Yes</v>
      </c>
    </row>
    <row r="25" spans="1:12" x14ac:dyDescent="0.25">
      <c r="A25" s="122" t="s">
        <v>1121</v>
      </c>
      <c r="B25" s="25" t="s">
        <v>213</v>
      </c>
      <c r="C25" s="10">
        <v>2176.9852402000001</v>
      </c>
      <c r="D25" s="7" t="str">
        <f t="shared" si="8"/>
        <v>N/A</v>
      </c>
      <c r="E25" s="10">
        <v>2229.5701828000001</v>
      </c>
      <c r="F25" s="7" t="str">
        <f t="shared" si="9"/>
        <v>N/A</v>
      </c>
      <c r="G25" s="10">
        <v>2392.5015454999998</v>
      </c>
      <c r="H25" s="7" t="str">
        <f t="shared" si="10"/>
        <v>N/A</v>
      </c>
      <c r="I25" s="8">
        <v>2.415</v>
      </c>
      <c r="J25" s="8">
        <v>7.3079999999999998</v>
      </c>
      <c r="K25" s="25" t="s">
        <v>736</v>
      </c>
      <c r="L25" s="91" t="str">
        <f t="shared" si="11"/>
        <v>Yes</v>
      </c>
    </row>
    <row r="26" spans="1:12" x14ac:dyDescent="0.25">
      <c r="A26" s="114" t="s">
        <v>1122</v>
      </c>
      <c r="B26" s="25" t="s">
        <v>213</v>
      </c>
      <c r="C26" s="10">
        <v>3413.5323318000001</v>
      </c>
      <c r="D26" s="7" t="str">
        <f t="shared" si="8"/>
        <v>N/A</v>
      </c>
      <c r="E26" s="10">
        <v>3369.8287790999998</v>
      </c>
      <c r="F26" s="7" t="str">
        <f t="shared" si="9"/>
        <v>N/A</v>
      </c>
      <c r="G26" s="10">
        <v>3530.4508985000002</v>
      </c>
      <c r="H26" s="7" t="str">
        <f t="shared" si="10"/>
        <v>N/A</v>
      </c>
      <c r="I26" s="8">
        <v>-1.28</v>
      </c>
      <c r="J26" s="8">
        <v>4.766</v>
      </c>
      <c r="K26" s="25" t="s">
        <v>736</v>
      </c>
      <c r="L26" s="91" t="str">
        <f>IF(J26="Div by 0", "N/A", IF(OR(J26="N/A",K26="N/A"),"N/A", IF(J26&gt;VALUE(MID(K26,1,2)), "No", IF(J26&lt;-1*VALUE(MID(K26,1,2)), "No", "Yes"))))</f>
        <v>Yes</v>
      </c>
    </row>
    <row r="27" spans="1:12" x14ac:dyDescent="0.25">
      <c r="A27" s="114" t="s">
        <v>1123</v>
      </c>
      <c r="B27" s="25" t="s">
        <v>213</v>
      </c>
      <c r="C27" s="10">
        <v>3555.8800820000001</v>
      </c>
      <c r="D27" s="7" t="str">
        <f t="shared" si="8"/>
        <v>N/A</v>
      </c>
      <c r="E27" s="10">
        <v>3561.4333692</v>
      </c>
      <c r="F27" s="7" t="str">
        <f t="shared" si="9"/>
        <v>N/A</v>
      </c>
      <c r="G27" s="10">
        <v>3622.3370098</v>
      </c>
      <c r="H27" s="7" t="str">
        <f t="shared" si="10"/>
        <v>N/A</v>
      </c>
      <c r="I27" s="8">
        <v>0.15620000000000001</v>
      </c>
      <c r="J27" s="8">
        <v>1.71</v>
      </c>
      <c r="K27" s="25" t="s">
        <v>736</v>
      </c>
      <c r="L27" s="91" t="str">
        <f>IF(J27="Div by 0", "N/A", IF(OR(J27="N/A",K27="N/A"),"N/A", IF(J27&gt;VALUE(MID(K27,1,2)), "No", IF(J27&lt;-1*VALUE(MID(K27,1,2)), "No", "Yes"))))</f>
        <v>Yes</v>
      </c>
    </row>
    <row r="28" spans="1:12" x14ac:dyDescent="0.25">
      <c r="A28" s="138" t="s">
        <v>1124</v>
      </c>
      <c r="B28" s="25" t="s">
        <v>213</v>
      </c>
      <c r="C28" s="10">
        <v>5969.4056265999998</v>
      </c>
      <c r="D28" s="7" t="str">
        <f t="shared" si="8"/>
        <v>N/A</v>
      </c>
      <c r="E28" s="10">
        <v>5080.3676197000004</v>
      </c>
      <c r="F28" s="7" t="str">
        <f t="shared" si="9"/>
        <v>N/A</v>
      </c>
      <c r="G28" s="10">
        <v>5337.4854421</v>
      </c>
      <c r="H28" s="7" t="str">
        <f t="shared" si="10"/>
        <v>N/A</v>
      </c>
      <c r="I28" s="8">
        <v>-14.9</v>
      </c>
      <c r="J28" s="8">
        <v>5.0609999999999999</v>
      </c>
      <c r="K28" s="25" t="s">
        <v>736</v>
      </c>
      <c r="L28" s="91" t="str">
        <f>IF(J28="Div by 0", "N/A", IF(K28="N/A","N/A", IF(J28&gt;VALUE(MID(K28,1,2)), "No", IF(J28&lt;-1*VALUE(MID(K28,1,2)), "No", "Yes"))))</f>
        <v>Yes</v>
      </c>
    </row>
    <row r="29" spans="1:12" x14ac:dyDescent="0.25">
      <c r="A29" s="114" t="s">
        <v>1125</v>
      </c>
      <c r="B29" s="25" t="s">
        <v>213</v>
      </c>
      <c r="C29" s="10">
        <v>6428.2188175000001</v>
      </c>
      <c r="D29" s="7" t="str">
        <f t="shared" si="8"/>
        <v>N/A</v>
      </c>
      <c r="E29" s="10">
        <v>5076.1075078000003</v>
      </c>
      <c r="F29" s="7" t="str">
        <f t="shared" si="9"/>
        <v>N/A</v>
      </c>
      <c r="G29" s="10">
        <v>5434.0320738</v>
      </c>
      <c r="H29" s="7" t="str">
        <f t="shared" si="10"/>
        <v>N/A</v>
      </c>
      <c r="I29" s="8">
        <v>-21</v>
      </c>
      <c r="J29" s="8">
        <v>7.0510000000000002</v>
      </c>
      <c r="K29" s="25" t="s">
        <v>736</v>
      </c>
      <c r="L29" s="91" t="str">
        <f>IF(J29="Div by 0", "N/A", IF(K29="N/A","N/A", IF(J29&gt;VALUE(MID(K29,1,2)), "No", IF(J29&lt;-1*VALUE(MID(K29,1,2)), "No", "Yes"))))</f>
        <v>Yes</v>
      </c>
    </row>
    <row r="30" spans="1:12" x14ac:dyDescent="0.25">
      <c r="A30" s="114" t="s">
        <v>1126</v>
      </c>
      <c r="B30" s="25" t="s">
        <v>213</v>
      </c>
      <c r="C30" s="10">
        <v>5421.0813674000001</v>
      </c>
      <c r="D30" s="7" t="str">
        <f t="shared" si="8"/>
        <v>N/A</v>
      </c>
      <c r="E30" s="10">
        <v>5104.7604552000003</v>
      </c>
      <c r="F30" s="7" t="str">
        <f t="shared" si="9"/>
        <v>N/A</v>
      </c>
      <c r="G30" s="10">
        <v>5233.6386548</v>
      </c>
      <c r="H30" s="7" t="str">
        <f t="shared" si="10"/>
        <v>N/A</v>
      </c>
      <c r="I30" s="8">
        <v>-5.84</v>
      </c>
      <c r="J30" s="8">
        <v>2.5249999999999999</v>
      </c>
      <c r="K30" s="25" t="s">
        <v>736</v>
      </c>
      <c r="L30" s="91" t="str">
        <f>IF(J30="Div by 0", "N/A", IF(K30="N/A","N/A", IF(J30&gt;VALUE(MID(K30,1,2)), "No", IF(J30&lt;-1*VALUE(MID(K30,1,2)), "No", "Yes"))))</f>
        <v>Yes</v>
      </c>
    </row>
    <row r="31" spans="1:12" x14ac:dyDescent="0.25">
      <c r="A31" s="114" t="s">
        <v>1127</v>
      </c>
      <c r="B31" s="25" t="s">
        <v>213</v>
      </c>
      <c r="C31" s="10">
        <v>6037.4196727999997</v>
      </c>
      <c r="D31" s="7" t="str">
        <f t="shared" si="8"/>
        <v>N/A</v>
      </c>
      <c r="E31" s="10">
        <v>5064.3646269000001</v>
      </c>
      <c r="F31" s="7" t="str">
        <f t="shared" si="9"/>
        <v>N/A</v>
      </c>
      <c r="G31" s="10">
        <v>5362.2433093999998</v>
      </c>
      <c r="H31" s="7" t="str">
        <f t="shared" si="10"/>
        <v>N/A</v>
      </c>
      <c r="I31" s="8">
        <v>-16.100000000000001</v>
      </c>
      <c r="J31" s="8">
        <v>5.8819999999999997</v>
      </c>
      <c r="K31" s="25" t="s">
        <v>736</v>
      </c>
      <c r="L31" s="91" t="str">
        <f>IF(J31="Div by 0", "N/A", IF(OR(J31="N/A",K31="N/A"),"N/A", IF(J31&gt;VALUE(MID(K31,1,2)), "No", IF(J31&lt;-1*VALUE(MID(K31,1,2)), "No", "Yes"))))</f>
        <v>Yes</v>
      </c>
    </row>
    <row r="32" spans="1:12" x14ac:dyDescent="0.25">
      <c r="A32" s="114" t="s">
        <v>1128</v>
      </c>
      <c r="B32" s="25" t="s">
        <v>213</v>
      </c>
      <c r="C32" s="10">
        <v>5863.2011935999999</v>
      </c>
      <c r="D32" s="7" t="str">
        <f t="shared" si="8"/>
        <v>N/A</v>
      </c>
      <c r="E32" s="10">
        <v>5105.1445250999996</v>
      </c>
      <c r="F32" s="7" t="str">
        <f t="shared" si="9"/>
        <v>N/A</v>
      </c>
      <c r="G32" s="10">
        <v>5299.4748341000004</v>
      </c>
      <c r="H32" s="7" t="str">
        <f t="shared" si="10"/>
        <v>N/A</v>
      </c>
      <c r="I32" s="8">
        <v>-12.9</v>
      </c>
      <c r="J32" s="8">
        <v>3.8069999999999999</v>
      </c>
      <c r="K32" s="25" t="s">
        <v>736</v>
      </c>
      <c r="L32" s="91" t="str">
        <f>IF(J32="Div by 0", "N/A", IF(OR(J32="N/A",K32="N/A"),"N/A", IF(J32&gt;VALUE(MID(K32,1,2)), "No", IF(J32&lt;-1*VALUE(MID(K32,1,2)), "No", "Yes"))))</f>
        <v>Yes</v>
      </c>
    </row>
    <row r="33" spans="1:12" x14ac:dyDescent="0.25">
      <c r="A33" s="114" t="s">
        <v>1705</v>
      </c>
      <c r="B33" s="25" t="s">
        <v>213</v>
      </c>
      <c r="C33" s="10">
        <v>12566.314211000001</v>
      </c>
      <c r="D33" s="7" t="str">
        <f t="shared" si="8"/>
        <v>N/A</v>
      </c>
      <c r="E33" s="10">
        <v>12036.819162</v>
      </c>
      <c r="F33" s="7" t="str">
        <f t="shared" si="9"/>
        <v>N/A</v>
      </c>
      <c r="G33" s="10">
        <v>12681.017657</v>
      </c>
      <c r="H33" s="7" t="str">
        <f t="shared" si="10"/>
        <v>N/A</v>
      </c>
      <c r="I33" s="8">
        <v>-4.21</v>
      </c>
      <c r="J33" s="8">
        <v>5.3520000000000003</v>
      </c>
      <c r="K33" s="25" t="s">
        <v>736</v>
      </c>
      <c r="L33" s="91" t="str">
        <f t="shared" ref="L33:L45" si="12">IF(J33="Div by 0", "N/A", IF(K33="N/A","N/A", IF(J33&gt;VALUE(MID(K33,1,2)), "No", IF(J33&lt;-1*VALUE(MID(K33,1,2)), "No", "Yes"))))</f>
        <v>Yes</v>
      </c>
    </row>
    <row r="34" spans="1:12" x14ac:dyDescent="0.25">
      <c r="A34" s="114" t="s">
        <v>1706</v>
      </c>
      <c r="B34" s="25" t="s">
        <v>213</v>
      </c>
      <c r="C34" s="10">
        <v>645.63824852000005</v>
      </c>
      <c r="D34" s="7" t="str">
        <f t="shared" si="8"/>
        <v>N/A</v>
      </c>
      <c r="E34" s="10">
        <v>557.33520157999999</v>
      </c>
      <c r="F34" s="7" t="str">
        <f t="shared" si="9"/>
        <v>N/A</v>
      </c>
      <c r="G34" s="10">
        <v>716.90381367999998</v>
      </c>
      <c r="H34" s="7" t="str">
        <f t="shared" si="10"/>
        <v>N/A</v>
      </c>
      <c r="I34" s="8">
        <v>-13.7</v>
      </c>
      <c r="J34" s="8">
        <v>28.63</v>
      </c>
      <c r="K34" s="25" t="s">
        <v>736</v>
      </c>
      <c r="L34" s="91" t="str">
        <f t="shared" si="12"/>
        <v>Yes</v>
      </c>
    </row>
    <row r="35" spans="1:12" x14ac:dyDescent="0.25">
      <c r="A35" s="114" t="s">
        <v>1707</v>
      </c>
      <c r="B35" s="25" t="s">
        <v>213</v>
      </c>
      <c r="C35" s="10">
        <v>9528.7974608999994</v>
      </c>
      <c r="D35" s="7" t="str">
        <f t="shared" si="8"/>
        <v>N/A</v>
      </c>
      <c r="E35" s="10">
        <v>8605.8002476000001</v>
      </c>
      <c r="F35" s="7" t="str">
        <f t="shared" si="9"/>
        <v>N/A</v>
      </c>
      <c r="G35" s="10">
        <v>9061.8881681000003</v>
      </c>
      <c r="H35" s="7" t="str">
        <f t="shared" si="10"/>
        <v>N/A</v>
      </c>
      <c r="I35" s="8">
        <v>-9.69</v>
      </c>
      <c r="J35" s="8">
        <v>5.3</v>
      </c>
      <c r="K35" s="25" t="s">
        <v>736</v>
      </c>
      <c r="L35" s="91" t="str">
        <f t="shared" si="12"/>
        <v>Yes</v>
      </c>
    </row>
    <row r="36" spans="1:12" x14ac:dyDescent="0.25">
      <c r="A36" s="114" t="s">
        <v>1708</v>
      </c>
      <c r="B36" s="25" t="s">
        <v>213</v>
      </c>
      <c r="C36" s="10">
        <v>105.58355534</v>
      </c>
      <c r="D36" s="7" t="str">
        <f t="shared" si="8"/>
        <v>N/A</v>
      </c>
      <c r="E36" s="10">
        <v>87.899764547999993</v>
      </c>
      <c r="F36" s="7" t="str">
        <f t="shared" si="9"/>
        <v>N/A</v>
      </c>
      <c r="G36" s="10">
        <v>106.26150094</v>
      </c>
      <c r="H36" s="7" t="str">
        <f t="shared" si="10"/>
        <v>N/A</v>
      </c>
      <c r="I36" s="8">
        <v>-16.7</v>
      </c>
      <c r="J36" s="8">
        <v>20.89</v>
      </c>
      <c r="K36" s="25" t="s">
        <v>736</v>
      </c>
      <c r="L36" s="91" t="str">
        <f t="shared" si="12"/>
        <v>Yes</v>
      </c>
    </row>
    <row r="37" spans="1:12" x14ac:dyDescent="0.25">
      <c r="A37" s="114" t="s">
        <v>1709</v>
      </c>
      <c r="B37" s="25" t="s">
        <v>213</v>
      </c>
      <c r="C37" s="10">
        <v>23142.141661000001</v>
      </c>
      <c r="D37" s="7" t="str">
        <f t="shared" si="8"/>
        <v>N/A</v>
      </c>
      <c r="E37" s="10">
        <v>21038.300414000001</v>
      </c>
      <c r="F37" s="7" t="str">
        <f t="shared" si="9"/>
        <v>N/A</v>
      </c>
      <c r="G37" s="10">
        <v>21728.291608</v>
      </c>
      <c r="H37" s="7" t="str">
        <f t="shared" si="10"/>
        <v>N/A</v>
      </c>
      <c r="I37" s="8">
        <v>-9.09</v>
      </c>
      <c r="J37" s="8">
        <v>3.28</v>
      </c>
      <c r="K37" s="25" t="s">
        <v>736</v>
      </c>
      <c r="L37" s="91" t="str">
        <f t="shared" si="12"/>
        <v>Yes</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88.317964332000003</v>
      </c>
      <c r="D39" s="7" t="str">
        <f t="shared" si="8"/>
        <v>N/A</v>
      </c>
      <c r="E39" s="10">
        <v>125.41516516999999</v>
      </c>
      <c r="F39" s="7" t="str">
        <f t="shared" si="9"/>
        <v>N/A</v>
      </c>
      <c r="G39" s="10">
        <v>112.09986047</v>
      </c>
      <c r="H39" s="7" t="str">
        <f t="shared" si="10"/>
        <v>N/A</v>
      </c>
      <c r="I39" s="8">
        <v>42</v>
      </c>
      <c r="J39" s="8">
        <v>-10.6</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20020.922584</v>
      </c>
      <c r="D41" s="7" t="str">
        <f t="shared" si="8"/>
        <v>N/A</v>
      </c>
      <c r="E41" s="10">
        <v>16790.355177000001</v>
      </c>
      <c r="F41" s="7" t="str">
        <f t="shared" si="9"/>
        <v>N/A</v>
      </c>
      <c r="G41" s="10">
        <v>18752.189396000002</v>
      </c>
      <c r="H41" s="7" t="str">
        <f t="shared" si="10"/>
        <v>N/A</v>
      </c>
      <c r="I41" s="8">
        <v>-16.100000000000001</v>
      </c>
      <c r="J41" s="8">
        <v>11.68</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12054.854998000001</v>
      </c>
      <c r="D44" s="7" t="str">
        <f t="shared" si="8"/>
        <v>N/A</v>
      </c>
      <c r="E44" s="10">
        <v>10649.635854</v>
      </c>
      <c r="F44" s="7" t="str">
        <f t="shared" si="9"/>
        <v>N/A</v>
      </c>
      <c r="G44" s="10">
        <v>11188.313480999999</v>
      </c>
      <c r="H44" s="7" t="str">
        <f t="shared" si="10"/>
        <v>N/A</v>
      </c>
      <c r="I44" s="8">
        <v>-11.7</v>
      </c>
      <c r="J44" s="8">
        <v>5.0579999999999998</v>
      </c>
      <c r="K44" s="25" t="s">
        <v>736</v>
      </c>
      <c r="L44" s="91" t="str">
        <f t="shared" si="12"/>
        <v>Yes</v>
      </c>
    </row>
    <row r="45" spans="1:12" ht="25" x14ac:dyDescent="0.25">
      <c r="A45" s="114" t="s">
        <v>1130</v>
      </c>
      <c r="B45" s="25" t="s">
        <v>213</v>
      </c>
      <c r="C45" s="10">
        <v>386.35858810000002</v>
      </c>
      <c r="D45" s="7" t="str">
        <f t="shared" si="8"/>
        <v>N/A</v>
      </c>
      <c r="E45" s="10">
        <v>340.68752504000003</v>
      </c>
      <c r="F45" s="7" t="str">
        <f t="shared" si="9"/>
        <v>N/A</v>
      </c>
      <c r="G45" s="10">
        <v>443.20677282000003</v>
      </c>
      <c r="H45" s="7" t="str">
        <f t="shared" si="10"/>
        <v>N/A</v>
      </c>
      <c r="I45" s="8">
        <v>-11.8</v>
      </c>
      <c r="J45" s="8">
        <v>30.09</v>
      </c>
      <c r="K45" s="25" t="s">
        <v>736</v>
      </c>
      <c r="L45" s="91" t="str">
        <f t="shared" si="12"/>
        <v>No</v>
      </c>
    </row>
    <row r="46" spans="1:12" x14ac:dyDescent="0.25">
      <c r="A46" s="114" t="s">
        <v>1131</v>
      </c>
      <c r="B46" s="21" t="s">
        <v>213</v>
      </c>
      <c r="C46" s="26">
        <v>49514.528122000003</v>
      </c>
      <c r="D46" s="7" t="str">
        <f t="shared" si="8"/>
        <v>N/A</v>
      </c>
      <c r="E46" s="26">
        <v>44662.039764000001</v>
      </c>
      <c r="F46" s="7" t="str">
        <f t="shared" si="9"/>
        <v>N/A</v>
      </c>
      <c r="G46" s="26">
        <v>44245.094384999997</v>
      </c>
      <c r="H46" s="7" t="str">
        <f t="shared" si="10"/>
        <v>N/A</v>
      </c>
      <c r="I46" s="8">
        <v>-9.8000000000000007</v>
      </c>
      <c r="J46" s="8">
        <v>-0.93400000000000005</v>
      </c>
      <c r="K46" s="25" t="s">
        <v>736</v>
      </c>
      <c r="L46" s="91" t="str">
        <f>IF(J46="Div by 0", "N/A", IF(K46="N/A","N/A", IF(J46&gt;VALUE(MID(K46,1,2)), "No", IF(J46&lt;-1*VALUE(MID(K46,1,2)), "No", "Yes"))))</f>
        <v>Yes</v>
      </c>
    </row>
    <row r="47" spans="1:12" x14ac:dyDescent="0.25">
      <c r="A47" s="145" t="s">
        <v>1132</v>
      </c>
      <c r="B47" s="21" t="s">
        <v>213</v>
      </c>
      <c r="C47" s="26">
        <v>27740.661285999999</v>
      </c>
      <c r="D47" s="7" t="str">
        <f t="shared" si="8"/>
        <v>N/A</v>
      </c>
      <c r="E47" s="26">
        <v>28960.640762999999</v>
      </c>
      <c r="F47" s="7" t="str">
        <f t="shared" si="9"/>
        <v>N/A</v>
      </c>
      <c r="G47" s="26">
        <v>29725.662038999999</v>
      </c>
      <c r="H47" s="7" t="str">
        <f t="shared" si="10"/>
        <v>N/A</v>
      </c>
      <c r="I47" s="8">
        <v>4.3979999999999997</v>
      </c>
      <c r="J47" s="8">
        <v>2.6419999999999999</v>
      </c>
      <c r="K47" s="25" t="s">
        <v>736</v>
      </c>
      <c r="L47" s="91" t="str">
        <f>IF(J47="Div by 0", "N/A", IF(K47="N/A","N/A", IF(J47&gt;VALUE(MID(K47,1,2)), "No", IF(J47&lt;-1*VALUE(MID(K47,1,2)), "No", "Yes"))))</f>
        <v>Yes</v>
      </c>
    </row>
    <row r="48" spans="1:12" ht="25" x14ac:dyDescent="0.25">
      <c r="A48" s="114" t="s">
        <v>1133</v>
      </c>
      <c r="B48" s="21" t="s">
        <v>213</v>
      </c>
      <c r="C48" s="26">
        <v>51518.094808000002</v>
      </c>
      <c r="D48" s="7" t="str">
        <f t="shared" si="8"/>
        <v>N/A</v>
      </c>
      <c r="E48" s="26">
        <v>54396.266667000004</v>
      </c>
      <c r="F48" s="7" t="str">
        <f t="shared" si="9"/>
        <v>N/A</v>
      </c>
      <c r="G48" s="26">
        <v>54362.118474000003</v>
      </c>
      <c r="H48" s="7" t="str">
        <f t="shared" si="10"/>
        <v>N/A</v>
      </c>
      <c r="I48" s="8">
        <v>5.5869999999999997</v>
      </c>
      <c r="J48" s="8">
        <v>-6.3E-2</v>
      </c>
      <c r="K48" s="25" t="s">
        <v>736</v>
      </c>
      <c r="L48" s="91" t="str">
        <f>IF(J48="Div by 0", "N/A", IF(K48="N/A","N/A", IF(J48&gt;VALUE(MID(K48,1,2)), "No", IF(J48&lt;-1*VALUE(MID(K48,1,2)), "No", "Yes"))))</f>
        <v>Yes</v>
      </c>
    </row>
    <row r="49" spans="1:12" x14ac:dyDescent="0.25">
      <c r="A49" s="136" t="s">
        <v>1134</v>
      </c>
      <c r="B49" s="21" t="s">
        <v>213</v>
      </c>
      <c r="C49" s="26">
        <v>29569.812447</v>
      </c>
      <c r="D49" s="7" t="str">
        <f t="shared" si="8"/>
        <v>N/A</v>
      </c>
      <c r="E49" s="26">
        <v>30625.380451000001</v>
      </c>
      <c r="F49" s="7" t="str">
        <f t="shared" si="9"/>
        <v>N/A</v>
      </c>
      <c r="G49" s="26">
        <v>30616.220643000001</v>
      </c>
      <c r="H49" s="7" t="str">
        <f t="shared" si="10"/>
        <v>N/A</v>
      </c>
      <c r="I49" s="8">
        <v>3.57</v>
      </c>
      <c r="J49" s="8">
        <v>-0.03</v>
      </c>
      <c r="K49" s="25" t="s">
        <v>736</v>
      </c>
      <c r="L49" s="91" t="str">
        <f t="shared" ref="L49:L59" si="13">IF(J49="Div by 0", "N/A", IF(K49="N/A","N/A", IF(J49&gt;VALUE(MID(K49,1,2)), "No", IF(J49&lt;-1*VALUE(MID(K49,1,2)), "No", "Yes"))))</f>
        <v>Yes</v>
      </c>
    </row>
    <row r="50" spans="1:12" ht="25" x14ac:dyDescent="0.25">
      <c r="A50" s="114" t="s">
        <v>1135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3"/>
        <v>N/A</v>
      </c>
    </row>
    <row r="51" spans="1:12" x14ac:dyDescent="0.25">
      <c r="A51" s="114" t="s">
        <v>1136</v>
      </c>
      <c r="B51" s="21" t="s">
        <v>213</v>
      </c>
      <c r="C51" s="26">
        <v>10046.870188000001</v>
      </c>
      <c r="D51" s="7" t="str">
        <f t="shared" ref="D51:D82" si="14">IF($B51="N/A","N/A",IF(C51&gt;10,"No",IF(C51&lt;-10,"No","Yes")))</f>
        <v>N/A</v>
      </c>
      <c r="E51" s="26">
        <v>10370.900179</v>
      </c>
      <c r="F51" s="7" t="str">
        <f t="shared" ref="F51:F82" si="15">IF($B51="N/A","N/A",IF(E51&gt;10,"No",IF(E51&lt;-10,"No","Yes")))</f>
        <v>N/A</v>
      </c>
      <c r="G51" s="26">
        <v>11550.292149000001</v>
      </c>
      <c r="H51" s="7" t="str">
        <f t="shared" ref="H51:H82" si="16">IF($B51="N/A","N/A",IF(G51&gt;10,"No",IF(G51&lt;-10,"No","Yes")))</f>
        <v>N/A</v>
      </c>
      <c r="I51" s="8">
        <v>3.2250000000000001</v>
      </c>
      <c r="J51" s="8">
        <v>11.37</v>
      </c>
      <c r="K51" s="25" t="s">
        <v>736</v>
      </c>
      <c r="L51" s="91" t="str">
        <f t="shared" si="13"/>
        <v>Yes</v>
      </c>
    </row>
    <row r="52" spans="1:12" ht="25" x14ac:dyDescent="0.25">
      <c r="A52" s="114" t="s">
        <v>1137</v>
      </c>
      <c r="B52" s="21" t="s">
        <v>213</v>
      </c>
      <c r="C52" s="26">
        <v>27260.179371999999</v>
      </c>
      <c r="D52" s="7" t="str">
        <f t="shared" si="14"/>
        <v>N/A</v>
      </c>
      <c r="E52" s="26">
        <v>29424.976852</v>
      </c>
      <c r="F52" s="7" t="str">
        <f t="shared" si="15"/>
        <v>N/A</v>
      </c>
      <c r="G52" s="26">
        <v>28516.858407</v>
      </c>
      <c r="H52" s="7" t="str">
        <f t="shared" si="16"/>
        <v>N/A</v>
      </c>
      <c r="I52" s="8">
        <v>7.9409999999999998</v>
      </c>
      <c r="J52" s="8">
        <v>-3.09</v>
      </c>
      <c r="K52" s="25" t="s">
        <v>736</v>
      </c>
      <c r="L52" s="91" t="str">
        <f t="shared" si="13"/>
        <v>Yes</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55040.425832000001</v>
      </c>
      <c r="D55" s="7" t="str">
        <f t="shared" si="14"/>
        <v>N/A</v>
      </c>
      <c r="E55" s="26">
        <v>56584.980259000004</v>
      </c>
      <c r="F55" s="7" t="str">
        <f t="shared" si="15"/>
        <v>N/A</v>
      </c>
      <c r="G55" s="26">
        <v>55475.866667000002</v>
      </c>
      <c r="H55" s="7" t="str">
        <f t="shared" si="16"/>
        <v>N/A</v>
      </c>
      <c r="I55" s="8">
        <v>2.806</v>
      </c>
      <c r="J55" s="8">
        <v>-1.96</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87857822</v>
      </c>
      <c r="D60" s="7" t="str">
        <f t="shared" si="14"/>
        <v>N/A</v>
      </c>
      <c r="E60" s="26">
        <v>92022339</v>
      </c>
      <c r="F60" s="7" t="str">
        <f t="shared" si="15"/>
        <v>N/A</v>
      </c>
      <c r="G60" s="26">
        <v>92596003</v>
      </c>
      <c r="H60" s="7" t="str">
        <f t="shared" si="16"/>
        <v>N/A</v>
      </c>
      <c r="I60" s="8">
        <v>4.74</v>
      </c>
      <c r="J60" s="8">
        <v>0.62339999999999995</v>
      </c>
      <c r="K60" s="25" t="s">
        <v>736</v>
      </c>
      <c r="L60" s="91" t="str">
        <f t="shared" ref="L60:L70" si="17">IF(J60="Div by 0", "N/A", IF(K60="N/A","N/A", IF(J60&gt;VALUE(MID(K60,1,2)), "No", IF(J60&lt;-1*VALUE(MID(K60,1,2)), "No", "Yes"))))</f>
        <v>Yes</v>
      </c>
    </row>
    <row r="61" spans="1:12" ht="25" x14ac:dyDescent="0.25">
      <c r="A61" s="114" t="s">
        <v>1145</v>
      </c>
      <c r="B61" s="21" t="s">
        <v>213</v>
      </c>
      <c r="C61" s="26">
        <v>0</v>
      </c>
      <c r="D61" s="7" t="str">
        <f t="shared" si="14"/>
        <v>N/A</v>
      </c>
      <c r="E61" s="26">
        <v>0</v>
      </c>
      <c r="F61" s="7" t="str">
        <f t="shared" si="15"/>
        <v>N/A</v>
      </c>
      <c r="G61" s="26">
        <v>0</v>
      </c>
      <c r="H61" s="7" t="str">
        <f t="shared" si="16"/>
        <v>N/A</v>
      </c>
      <c r="I61" s="8" t="s">
        <v>1747</v>
      </c>
      <c r="J61" s="8" t="s">
        <v>1747</v>
      </c>
      <c r="K61" s="25" t="s">
        <v>736</v>
      </c>
      <c r="L61" s="91" t="str">
        <f t="shared" si="17"/>
        <v>N/A</v>
      </c>
    </row>
    <row r="62" spans="1:12" x14ac:dyDescent="0.25">
      <c r="A62" s="114" t="s">
        <v>1146</v>
      </c>
      <c r="B62" s="21" t="s">
        <v>213</v>
      </c>
      <c r="C62" s="26">
        <v>8264594</v>
      </c>
      <c r="D62" s="7" t="str">
        <f t="shared" si="14"/>
        <v>N/A</v>
      </c>
      <c r="E62" s="26">
        <v>9255677</v>
      </c>
      <c r="F62" s="7" t="str">
        <f t="shared" si="15"/>
        <v>N/A</v>
      </c>
      <c r="G62" s="26">
        <v>9272595</v>
      </c>
      <c r="H62" s="7" t="str">
        <f t="shared" si="16"/>
        <v>N/A</v>
      </c>
      <c r="I62" s="8">
        <v>11.99</v>
      </c>
      <c r="J62" s="8">
        <v>0.18279999999999999</v>
      </c>
      <c r="K62" s="25" t="s">
        <v>736</v>
      </c>
      <c r="L62" s="91" t="str">
        <f t="shared" si="17"/>
        <v>Yes</v>
      </c>
    </row>
    <row r="63" spans="1:12" ht="25" x14ac:dyDescent="0.25">
      <c r="A63" s="114" t="s">
        <v>1147</v>
      </c>
      <c r="B63" s="21" t="s">
        <v>213</v>
      </c>
      <c r="C63" s="26">
        <v>3041484</v>
      </c>
      <c r="D63" s="7" t="str">
        <f t="shared" si="14"/>
        <v>N/A</v>
      </c>
      <c r="E63" s="26">
        <v>3097333</v>
      </c>
      <c r="F63" s="7" t="str">
        <f t="shared" si="15"/>
        <v>N/A</v>
      </c>
      <c r="G63" s="26">
        <v>3144599</v>
      </c>
      <c r="H63" s="7" t="str">
        <f t="shared" si="16"/>
        <v>N/A</v>
      </c>
      <c r="I63" s="8">
        <v>1.8360000000000001</v>
      </c>
      <c r="J63" s="8">
        <v>1.526</v>
      </c>
      <c r="K63" s="25" t="s">
        <v>736</v>
      </c>
      <c r="L63" s="91" t="str">
        <f t="shared" si="17"/>
        <v>Yes</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76551744</v>
      </c>
      <c r="D66" s="7" t="str">
        <f t="shared" si="14"/>
        <v>N/A</v>
      </c>
      <c r="E66" s="26">
        <v>79669329</v>
      </c>
      <c r="F66" s="7" t="str">
        <f t="shared" si="15"/>
        <v>N/A</v>
      </c>
      <c r="G66" s="26">
        <v>80178809</v>
      </c>
      <c r="H66" s="7" t="str">
        <f t="shared" si="16"/>
        <v>N/A</v>
      </c>
      <c r="I66" s="8">
        <v>4.0730000000000004</v>
      </c>
      <c r="J66" s="8">
        <v>0.63949999999999996</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18789.097946999998</v>
      </c>
      <c r="D71" s="7" t="str">
        <f t="shared" si="14"/>
        <v>N/A</v>
      </c>
      <c r="E71" s="26">
        <v>19768.493878000001</v>
      </c>
      <c r="F71" s="7" t="str">
        <f t="shared" si="15"/>
        <v>N/A</v>
      </c>
      <c r="G71" s="26">
        <v>19076.226411</v>
      </c>
      <c r="H71" s="7" t="str">
        <f t="shared" si="16"/>
        <v>N/A</v>
      </c>
      <c r="I71" s="8">
        <v>5.2130000000000001</v>
      </c>
      <c r="J71" s="8">
        <v>-3.5</v>
      </c>
      <c r="K71" s="25" t="s">
        <v>736</v>
      </c>
      <c r="L71" s="91" t="str">
        <f t="shared" ref="L71:L81" si="18">IF(J71="Div by 0", "N/A", IF(K71="N/A","N/A", IF(J71&gt;VALUE(MID(K71,1,2)), "No", IF(J71&lt;-1*VALUE(MID(K71,1,2)), "No", "Yes"))))</f>
        <v>Yes</v>
      </c>
    </row>
    <row r="72" spans="1:12" ht="25" x14ac:dyDescent="0.25">
      <c r="A72" s="114" t="s">
        <v>1156</v>
      </c>
      <c r="B72" s="21" t="s">
        <v>213</v>
      </c>
      <c r="C72" s="26" t="s">
        <v>1747</v>
      </c>
      <c r="D72" s="7" t="str">
        <f t="shared" si="14"/>
        <v>N/A</v>
      </c>
      <c r="E72" s="26" t="s">
        <v>1747</v>
      </c>
      <c r="F72" s="7" t="str">
        <f t="shared" si="15"/>
        <v>N/A</v>
      </c>
      <c r="G72" s="26" t="s">
        <v>1747</v>
      </c>
      <c r="H72" s="7" t="str">
        <f t="shared" si="16"/>
        <v>N/A</v>
      </c>
      <c r="I72" s="8" t="s">
        <v>1747</v>
      </c>
      <c r="J72" s="8" t="s">
        <v>1747</v>
      </c>
      <c r="K72" s="25" t="s">
        <v>736</v>
      </c>
      <c r="L72" s="91" t="str">
        <f t="shared" si="18"/>
        <v>N/A</v>
      </c>
    </row>
    <row r="73" spans="1:12" ht="25" x14ac:dyDescent="0.25">
      <c r="A73" s="114" t="s">
        <v>1157</v>
      </c>
      <c r="B73" s="21" t="s">
        <v>213</v>
      </c>
      <c r="C73" s="26">
        <v>3699.4601610999998</v>
      </c>
      <c r="D73" s="7" t="str">
        <f t="shared" si="14"/>
        <v>N/A</v>
      </c>
      <c r="E73" s="26">
        <v>4143.0962399</v>
      </c>
      <c r="F73" s="7" t="str">
        <f t="shared" si="15"/>
        <v>N/A</v>
      </c>
      <c r="G73" s="26">
        <v>3977.9472329</v>
      </c>
      <c r="H73" s="7" t="str">
        <f t="shared" si="16"/>
        <v>N/A</v>
      </c>
      <c r="I73" s="8">
        <v>11.99</v>
      </c>
      <c r="J73" s="8">
        <v>-3.99</v>
      </c>
      <c r="K73" s="25" t="s">
        <v>736</v>
      </c>
      <c r="L73" s="91" t="str">
        <f t="shared" si="18"/>
        <v>Yes</v>
      </c>
    </row>
    <row r="74" spans="1:12" ht="25" x14ac:dyDescent="0.25">
      <c r="A74" s="114" t="s">
        <v>1158</v>
      </c>
      <c r="B74" s="21" t="s">
        <v>213</v>
      </c>
      <c r="C74" s="26">
        <v>4546.3139013</v>
      </c>
      <c r="D74" s="7" t="str">
        <f t="shared" si="14"/>
        <v>N/A</v>
      </c>
      <c r="E74" s="26">
        <v>4779.8348765000001</v>
      </c>
      <c r="F74" s="7" t="str">
        <f t="shared" si="15"/>
        <v>N/A</v>
      </c>
      <c r="G74" s="26">
        <v>4638.0516224000003</v>
      </c>
      <c r="H74" s="7" t="str">
        <f t="shared" si="16"/>
        <v>N/A</v>
      </c>
      <c r="I74" s="8">
        <v>5.1360000000000001</v>
      </c>
      <c r="J74" s="8">
        <v>-2.97</v>
      </c>
      <c r="K74" s="25" t="s">
        <v>736</v>
      </c>
      <c r="L74" s="91" t="str">
        <f t="shared" si="18"/>
        <v>Yes</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43176.392554999999</v>
      </c>
      <c r="D77" s="7" t="str">
        <f t="shared" si="14"/>
        <v>N/A</v>
      </c>
      <c r="E77" s="26">
        <v>44934.759728999998</v>
      </c>
      <c r="F77" s="7" t="str">
        <f t="shared" si="15"/>
        <v>N/A</v>
      </c>
      <c r="G77" s="26">
        <v>43457.349050999997</v>
      </c>
      <c r="H77" s="7" t="str">
        <f t="shared" si="16"/>
        <v>N/A</v>
      </c>
      <c r="I77" s="8">
        <v>4.0730000000000004</v>
      </c>
      <c r="J77" s="8">
        <v>-3.29</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87871558</v>
      </c>
      <c r="D82" s="7" t="str">
        <f t="shared" si="14"/>
        <v>N/A</v>
      </c>
      <c r="E82" s="26">
        <v>92030662</v>
      </c>
      <c r="F82" s="7" t="str">
        <f t="shared" si="15"/>
        <v>N/A</v>
      </c>
      <c r="G82" s="26">
        <v>92708495</v>
      </c>
      <c r="H82" s="7" t="str">
        <f t="shared" si="16"/>
        <v>N/A</v>
      </c>
      <c r="I82" s="8">
        <v>4.7329999999999997</v>
      </c>
      <c r="J82" s="8">
        <v>0.73650000000000004</v>
      </c>
      <c r="K82" s="25" t="s">
        <v>736</v>
      </c>
      <c r="L82" s="91" t="str">
        <f t="shared" ref="L82:L138" si="19">IF(J82="Div by 0", "N/A", IF(K82="N/A","N/A", IF(J82&gt;VALUE(MID(K82,1,2)), "No", IF(J82&lt;-1*VALUE(MID(K82,1,2)), "No", "Yes"))))</f>
        <v>Yes</v>
      </c>
    </row>
    <row r="83" spans="1:12" x14ac:dyDescent="0.25">
      <c r="A83" s="114" t="s">
        <v>363</v>
      </c>
      <c r="B83" s="21" t="s">
        <v>213</v>
      </c>
      <c r="C83" s="22">
        <v>4463</v>
      </c>
      <c r="D83" s="7" t="str">
        <f t="shared" ref="D83:D114" si="20">IF($B83="N/A","N/A",IF(C83&gt;10,"No",IF(C83&lt;-10,"No","Yes")))</f>
        <v>N/A</v>
      </c>
      <c r="E83" s="22">
        <v>4455</v>
      </c>
      <c r="F83" s="7" t="str">
        <f t="shared" ref="F83:F114" si="21">IF($B83="N/A","N/A",IF(E83&gt;10,"No",IF(E83&lt;-10,"No","Yes")))</f>
        <v>N/A</v>
      </c>
      <c r="G83" s="22">
        <v>4655</v>
      </c>
      <c r="H83" s="7" t="str">
        <f t="shared" ref="H83:H114" si="22">IF($B83="N/A","N/A",IF(G83&gt;10,"No",IF(G83&lt;-10,"No","Yes")))</f>
        <v>N/A</v>
      </c>
      <c r="I83" s="8">
        <v>-0.17899999999999999</v>
      </c>
      <c r="J83" s="8">
        <v>4.4889999999999999</v>
      </c>
      <c r="K83" s="25" t="s">
        <v>736</v>
      </c>
      <c r="L83" s="91" t="str">
        <f t="shared" si="19"/>
        <v>Yes</v>
      </c>
    </row>
    <row r="84" spans="1:12" x14ac:dyDescent="0.25">
      <c r="A84" s="114" t="s">
        <v>358</v>
      </c>
      <c r="B84" s="21" t="s">
        <v>213</v>
      </c>
      <c r="C84" s="26">
        <v>19688.899395</v>
      </c>
      <c r="D84" s="7" t="str">
        <f t="shared" si="20"/>
        <v>N/A</v>
      </c>
      <c r="E84" s="26">
        <v>20657.836587999998</v>
      </c>
      <c r="F84" s="7" t="str">
        <f t="shared" si="21"/>
        <v>N/A</v>
      </c>
      <c r="G84" s="26">
        <v>19915.895810999999</v>
      </c>
      <c r="H84" s="7" t="str">
        <f t="shared" si="22"/>
        <v>N/A</v>
      </c>
      <c r="I84" s="8">
        <v>4.9210000000000003</v>
      </c>
      <c r="J84" s="8">
        <v>-3.59</v>
      </c>
      <c r="K84" s="25" t="s">
        <v>736</v>
      </c>
      <c r="L84" s="91" t="str">
        <f t="shared" si="19"/>
        <v>Yes</v>
      </c>
    </row>
    <row r="85" spans="1:12" ht="25" x14ac:dyDescent="0.25">
      <c r="A85" s="114" t="s">
        <v>1166</v>
      </c>
      <c r="B85" s="21" t="s">
        <v>213</v>
      </c>
      <c r="C85" s="26">
        <v>911978</v>
      </c>
      <c r="D85" s="7" t="str">
        <f t="shared" si="20"/>
        <v>N/A</v>
      </c>
      <c r="E85" s="26">
        <v>1086667</v>
      </c>
      <c r="F85" s="7" t="str">
        <f t="shared" si="21"/>
        <v>N/A</v>
      </c>
      <c r="G85" s="26">
        <v>880534</v>
      </c>
      <c r="H85" s="7" t="str">
        <f t="shared" si="22"/>
        <v>N/A</v>
      </c>
      <c r="I85" s="8">
        <v>19.149999999999999</v>
      </c>
      <c r="J85" s="8">
        <v>-19</v>
      </c>
      <c r="K85" s="25" t="s">
        <v>736</v>
      </c>
      <c r="L85" s="91" t="str">
        <f t="shared" si="19"/>
        <v>Yes</v>
      </c>
    </row>
    <row r="86" spans="1:12" x14ac:dyDescent="0.25">
      <c r="A86" s="114" t="s">
        <v>726</v>
      </c>
      <c r="B86" s="21" t="s">
        <v>213</v>
      </c>
      <c r="C86" s="22">
        <v>2081</v>
      </c>
      <c r="D86" s="7" t="str">
        <f t="shared" si="20"/>
        <v>N/A</v>
      </c>
      <c r="E86" s="22">
        <v>2094</v>
      </c>
      <c r="F86" s="7" t="str">
        <f t="shared" si="21"/>
        <v>N/A</v>
      </c>
      <c r="G86" s="22">
        <v>2157</v>
      </c>
      <c r="H86" s="7" t="str">
        <f t="shared" si="22"/>
        <v>N/A</v>
      </c>
      <c r="I86" s="8">
        <v>0.62470000000000003</v>
      </c>
      <c r="J86" s="8">
        <v>3.0089999999999999</v>
      </c>
      <c r="K86" s="25" t="s">
        <v>736</v>
      </c>
      <c r="L86" s="91" t="str">
        <f t="shared" si="19"/>
        <v>Yes</v>
      </c>
    </row>
    <row r="87" spans="1:12" ht="25" x14ac:dyDescent="0.25">
      <c r="A87" s="114" t="s">
        <v>1167</v>
      </c>
      <c r="B87" s="21" t="s">
        <v>213</v>
      </c>
      <c r="C87" s="26">
        <v>438.24026909999998</v>
      </c>
      <c r="D87" s="7" t="str">
        <f t="shared" si="20"/>
        <v>N/A</v>
      </c>
      <c r="E87" s="26">
        <v>518.94317095999997</v>
      </c>
      <c r="F87" s="7" t="str">
        <f t="shared" si="21"/>
        <v>N/A</v>
      </c>
      <c r="G87" s="26">
        <v>408.22160408000002</v>
      </c>
      <c r="H87" s="7" t="str">
        <f t="shared" si="22"/>
        <v>N/A</v>
      </c>
      <c r="I87" s="8">
        <v>18.420000000000002</v>
      </c>
      <c r="J87" s="8">
        <v>-21.3</v>
      </c>
      <c r="K87" s="25" t="s">
        <v>736</v>
      </c>
      <c r="L87" s="91" t="str">
        <f t="shared" si="19"/>
        <v>Yes</v>
      </c>
    </row>
    <row r="88" spans="1:12" ht="25" x14ac:dyDescent="0.25">
      <c r="A88" s="114" t="s">
        <v>1168</v>
      </c>
      <c r="B88" s="21" t="s">
        <v>213</v>
      </c>
      <c r="C88" s="26">
        <v>55122183</v>
      </c>
      <c r="D88" s="7" t="str">
        <f t="shared" si="20"/>
        <v>N/A</v>
      </c>
      <c r="E88" s="26">
        <v>51763596</v>
      </c>
      <c r="F88" s="7" t="str">
        <f t="shared" si="21"/>
        <v>N/A</v>
      </c>
      <c r="G88" s="26">
        <v>50709624</v>
      </c>
      <c r="H88" s="7" t="str">
        <f t="shared" si="22"/>
        <v>N/A</v>
      </c>
      <c r="I88" s="8">
        <v>-6.09</v>
      </c>
      <c r="J88" s="8">
        <v>-2.04</v>
      </c>
      <c r="K88" s="25" t="s">
        <v>736</v>
      </c>
      <c r="L88" s="91" t="str">
        <f t="shared" si="19"/>
        <v>Yes</v>
      </c>
    </row>
    <row r="89" spans="1:12" x14ac:dyDescent="0.25">
      <c r="A89" s="114" t="s">
        <v>727</v>
      </c>
      <c r="B89" s="21" t="s">
        <v>213</v>
      </c>
      <c r="C89" s="22">
        <v>1457</v>
      </c>
      <c r="D89" s="7" t="str">
        <f t="shared" si="20"/>
        <v>N/A</v>
      </c>
      <c r="E89" s="22">
        <v>1274</v>
      </c>
      <c r="F89" s="7" t="str">
        <f t="shared" si="21"/>
        <v>N/A</v>
      </c>
      <c r="G89" s="22">
        <v>1303</v>
      </c>
      <c r="H89" s="7" t="str">
        <f t="shared" si="22"/>
        <v>N/A</v>
      </c>
      <c r="I89" s="8">
        <v>-12.6</v>
      </c>
      <c r="J89" s="8">
        <v>2.2759999999999998</v>
      </c>
      <c r="K89" s="25" t="s">
        <v>736</v>
      </c>
      <c r="L89" s="91" t="str">
        <f t="shared" si="19"/>
        <v>Yes</v>
      </c>
    </row>
    <row r="90" spans="1:12" ht="25" x14ac:dyDescent="0.25">
      <c r="A90" s="114" t="s">
        <v>1169</v>
      </c>
      <c r="B90" s="21" t="s">
        <v>213</v>
      </c>
      <c r="C90" s="26">
        <v>37832.658201999999</v>
      </c>
      <c r="D90" s="7" t="str">
        <f t="shared" si="20"/>
        <v>N/A</v>
      </c>
      <c r="E90" s="26">
        <v>40630.766090999998</v>
      </c>
      <c r="F90" s="7" t="str">
        <f t="shared" si="21"/>
        <v>N/A</v>
      </c>
      <c r="G90" s="26">
        <v>38917.593245999997</v>
      </c>
      <c r="H90" s="7" t="str">
        <f t="shared" si="22"/>
        <v>N/A</v>
      </c>
      <c r="I90" s="8">
        <v>7.3959999999999999</v>
      </c>
      <c r="J90" s="8">
        <v>-4.22</v>
      </c>
      <c r="K90" s="25" t="s">
        <v>736</v>
      </c>
      <c r="L90" s="91" t="str">
        <f t="shared" si="19"/>
        <v>Yes</v>
      </c>
    </row>
    <row r="91" spans="1:12" ht="25" x14ac:dyDescent="0.25">
      <c r="A91" s="114" t="s">
        <v>1170</v>
      </c>
      <c r="B91" s="21" t="s">
        <v>213</v>
      </c>
      <c r="C91" s="26">
        <v>7064123</v>
      </c>
      <c r="D91" s="7" t="str">
        <f t="shared" si="20"/>
        <v>N/A</v>
      </c>
      <c r="E91" s="26">
        <v>7119175</v>
      </c>
      <c r="F91" s="7" t="str">
        <f t="shared" si="21"/>
        <v>N/A</v>
      </c>
      <c r="G91" s="26">
        <v>5674140</v>
      </c>
      <c r="H91" s="7" t="str">
        <f t="shared" si="22"/>
        <v>N/A</v>
      </c>
      <c r="I91" s="8">
        <v>0.77929999999999999</v>
      </c>
      <c r="J91" s="8">
        <v>-20.3</v>
      </c>
      <c r="K91" s="25" t="s">
        <v>736</v>
      </c>
      <c r="L91" s="91" t="str">
        <f t="shared" si="19"/>
        <v>Yes</v>
      </c>
    </row>
    <row r="92" spans="1:12" x14ac:dyDescent="0.25">
      <c r="A92" s="114" t="s">
        <v>728</v>
      </c>
      <c r="B92" s="21" t="s">
        <v>213</v>
      </c>
      <c r="C92" s="22">
        <v>784</v>
      </c>
      <c r="D92" s="7" t="str">
        <f t="shared" si="20"/>
        <v>N/A</v>
      </c>
      <c r="E92" s="22">
        <v>787</v>
      </c>
      <c r="F92" s="7" t="str">
        <f t="shared" si="21"/>
        <v>N/A</v>
      </c>
      <c r="G92" s="22">
        <v>909</v>
      </c>
      <c r="H92" s="7" t="str">
        <f t="shared" si="22"/>
        <v>N/A</v>
      </c>
      <c r="I92" s="8">
        <v>0.38269999999999998</v>
      </c>
      <c r="J92" s="8">
        <v>15.5</v>
      </c>
      <c r="K92" s="25" t="s">
        <v>736</v>
      </c>
      <c r="L92" s="91" t="str">
        <f t="shared" si="19"/>
        <v>Yes</v>
      </c>
    </row>
    <row r="93" spans="1:12" ht="25" x14ac:dyDescent="0.25">
      <c r="A93" s="114" t="s">
        <v>1171</v>
      </c>
      <c r="B93" s="21" t="s">
        <v>213</v>
      </c>
      <c r="C93" s="26">
        <v>9010.3609694000006</v>
      </c>
      <c r="D93" s="7" t="str">
        <f t="shared" si="20"/>
        <v>N/A</v>
      </c>
      <c r="E93" s="26">
        <v>9045.9656924999999</v>
      </c>
      <c r="F93" s="7" t="str">
        <f t="shared" si="21"/>
        <v>N/A</v>
      </c>
      <c r="G93" s="26">
        <v>6242.1782178000003</v>
      </c>
      <c r="H93" s="7" t="str">
        <f t="shared" si="22"/>
        <v>N/A</v>
      </c>
      <c r="I93" s="8">
        <v>0.3952</v>
      </c>
      <c r="J93" s="8">
        <v>-31</v>
      </c>
      <c r="K93" s="25" t="s">
        <v>736</v>
      </c>
      <c r="L93" s="91" t="str">
        <f t="shared" si="19"/>
        <v>No</v>
      </c>
    </row>
    <row r="94" spans="1:12" x14ac:dyDescent="0.25">
      <c r="A94" s="114" t="s">
        <v>1172</v>
      </c>
      <c r="B94" s="21" t="s">
        <v>213</v>
      </c>
      <c r="C94" s="26">
        <v>10972832</v>
      </c>
      <c r="D94" s="7" t="str">
        <f t="shared" si="20"/>
        <v>N/A</v>
      </c>
      <c r="E94" s="26">
        <v>11371155</v>
      </c>
      <c r="F94" s="7" t="str">
        <f t="shared" si="21"/>
        <v>N/A</v>
      </c>
      <c r="G94" s="26">
        <v>13148268</v>
      </c>
      <c r="H94" s="7" t="str">
        <f t="shared" si="22"/>
        <v>N/A</v>
      </c>
      <c r="I94" s="8">
        <v>3.63</v>
      </c>
      <c r="J94" s="8">
        <v>15.63</v>
      </c>
      <c r="K94" s="25" t="s">
        <v>736</v>
      </c>
      <c r="L94" s="91" t="str">
        <f t="shared" si="19"/>
        <v>Yes</v>
      </c>
    </row>
    <row r="95" spans="1:12" x14ac:dyDescent="0.25">
      <c r="A95" s="114" t="s">
        <v>729</v>
      </c>
      <c r="B95" s="21" t="s">
        <v>213</v>
      </c>
      <c r="C95" s="22">
        <v>1007</v>
      </c>
      <c r="D95" s="7" t="str">
        <f t="shared" si="20"/>
        <v>N/A</v>
      </c>
      <c r="E95" s="22">
        <v>1053</v>
      </c>
      <c r="F95" s="7" t="str">
        <f t="shared" si="21"/>
        <v>N/A</v>
      </c>
      <c r="G95" s="22">
        <v>1429</v>
      </c>
      <c r="H95" s="7" t="str">
        <f t="shared" si="22"/>
        <v>N/A</v>
      </c>
      <c r="I95" s="8">
        <v>4.5679999999999996</v>
      </c>
      <c r="J95" s="8">
        <v>35.71</v>
      </c>
      <c r="K95" s="25" t="s">
        <v>736</v>
      </c>
      <c r="L95" s="91" t="str">
        <f t="shared" si="19"/>
        <v>No</v>
      </c>
    </row>
    <row r="96" spans="1:12" x14ac:dyDescent="0.25">
      <c r="A96" s="114" t="s">
        <v>1173</v>
      </c>
      <c r="B96" s="21" t="s">
        <v>213</v>
      </c>
      <c r="C96" s="26">
        <v>10896.556107</v>
      </c>
      <c r="D96" s="7" t="str">
        <f t="shared" si="20"/>
        <v>N/A</v>
      </c>
      <c r="E96" s="26">
        <v>10798.817664</v>
      </c>
      <c r="F96" s="7" t="str">
        <f t="shared" si="21"/>
        <v>N/A</v>
      </c>
      <c r="G96" s="26">
        <v>9201.0272917999991</v>
      </c>
      <c r="H96" s="7" t="str">
        <f t="shared" si="22"/>
        <v>N/A</v>
      </c>
      <c r="I96" s="8">
        <v>-0.89700000000000002</v>
      </c>
      <c r="J96" s="8">
        <v>-14.8</v>
      </c>
      <c r="K96" s="25" t="s">
        <v>736</v>
      </c>
      <c r="L96" s="91" t="str">
        <f t="shared" si="19"/>
        <v>Yes</v>
      </c>
    </row>
    <row r="97" spans="1:12" x14ac:dyDescent="0.25">
      <c r="A97" s="114" t="s">
        <v>1174</v>
      </c>
      <c r="B97" s="21" t="s">
        <v>213</v>
      </c>
      <c r="C97" s="26">
        <v>142741</v>
      </c>
      <c r="D97" s="7" t="str">
        <f t="shared" si="20"/>
        <v>N/A</v>
      </c>
      <c r="E97" s="26">
        <v>119249</v>
      </c>
      <c r="F97" s="7" t="str">
        <f t="shared" si="21"/>
        <v>N/A</v>
      </c>
      <c r="G97" s="26">
        <v>141647</v>
      </c>
      <c r="H97" s="7" t="str">
        <f t="shared" si="22"/>
        <v>N/A</v>
      </c>
      <c r="I97" s="8">
        <v>-16.5</v>
      </c>
      <c r="J97" s="8">
        <v>18.78</v>
      </c>
      <c r="K97" s="25" t="s">
        <v>736</v>
      </c>
      <c r="L97" s="91" t="str">
        <f t="shared" si="19"/>
        <v>Yes</v>
      </c>
    </row>
    <row r="98" spans="1:12" x14ac:dyDescent="0.25">
      <c r="A98" s="114" t="s">
        <v>518</v>
      </c>
      <c r="B98" s="21" t="s">
        <v>213</v>
      </c>
      <c r="C98" s="22">
        <v>373</v>
      </c>
      <c r="D98" s="7" t="str">
        <f t="shared" si="20"/>
        <v>N/A</v>
      </c>
      <c r="E98" s="22">
        <v>286</v>
      </c>
      <c r="F98" s="7" t="str">
        <f t="shared" si="21"/>
        <v>N/A</v>
      </c>
      <c r="G98" s="22">
        <v>236</v>
      </c>
      <c r="H98" s="7" t="str">
        <f t="shared" si="22"/>
        <v>N/A</v>
      </c>
      <c r="I98" s="8">
        <v>-23.3</v>
      </c>
      <c r="J98" s="8">
        <v>-17.5</v>
      </c>
      <c r="K98" s="25" t="s">
        <v>736</v>
      </c>
      <c r="L98" s="91" t="str">
        <f t="shared" si="19"/>
        <v>Yes</v>
      </c>
    </row>
    <row r="99" spans="1:12" x14ac:dyDescent="0.25">
      <c r="A99" s="114" t="s">
        <v>1175</v>
      </c>
      <c r="B99" s="21" t="s">
        <v>213</v>
      </c>
      <c r="C99" s="26">
        <v>382.68364610999998</v>
      </c>
      <c r="D99" s="7" t="str">
        <f t="shared" si="20"/>
        <v>N/A</v>
      </c>
      <c r="E99" s="26">
        <v>416.95454545000001</v>
      </c>
      <c r="F99" s="7" t="str">
        <f t="shared" si="21"/>
        <v>N/A</v>
      </c>
      <c r="G99" s="26">
        <v>600.19915254</v>
      </c>
      <c r="H99" s="7" t="str">
        <f t="shared" si="22"/>
        <v>N/A</v>
      </c>
      <c r="I99" s="8">
        <v>8.9550000000000001</v>
      </c>
      <c r="J99" s="8">
        <v>43.95</v>
      </c>
      <c r="K99" s="25" t="s">
        <v>736</v>
      </c>
      <c r="L99" s="91" t="str">
        <f t="shared" si="19"/>
        <v>No</v>
      </c>
    </row>
    <row r="100" spans="1:12" ht="25" x14ac:dyDescent="0.25">
      <c r="A100" s="114" t="s">
        <v>1176</v>
      </c>
      <c r="B100" s="21" t="s">
        <v>213</v>
      </c>
      <c r="C100" s="26">
        <v>622160</v>
      </c>
      <c r="D100" s="7" t="str">
        <f t="shared" si="20"/>
        <v>N/A</v>
      </c>
      <c r="E100" s="26">
        <v>595730</v>
      </c>
      <c r="F100" s="7" t="str">
        <f t="shared" si="21"/>
        <v>N/A</v>
      </c>
      <c r="G100" s="26">
        <v>641195</v>
      </c>
      <c r="H100" s="7" t="str">
        <f t="shared" si="22"/>
        <v>N/A</v>
      </c>
      <c r="I100" s="8">
        <v>-4.25</v>
      </c>
      <c r="J100" s="8">
        <v>7.6319999999999997</v>
      </c>
      <c r="K100" s="25" t="s">
        <v>736</v>
      </c>
      <c r="L100" s="91" t="str">
        <f t="shared" si="19"/>
        <v>Yes</v>
      </c>
    </row>
    <row r="101" spans="1:12" x14ac:dyDescent="0.25">
      <c r="A101" s="114" t="s">
        <v>519</v>
      </c>
      <c r="B101" s="21" t="s">
        <v>213</v>
      </c>
      <c r="C101" s="22">
        <v>426</v>
      </c>
      <c r="D101" s="7" t="str">
        <f t="shared" si="20"/>
        <v>N/A</v>
      </c>
      <c r="E101" s="22">
        <v>396</v>
      </c>
      <c r="F101" s="7" t="str">
        <f t="shared" si="21"/>
        <v>N/A</v>
      </c>
      <c r="G101" s="22">
        <v>449</v>
      </c>
      <c r="H101" s="7" t="str">
        <f t="shared" si="22"/>
        <v>N/A</v>
      </c>
      <c r="I101" s="8">
        <v>-7.04</v>
      </c>
      <c r="J101" s="8">
        <v>13.38</v>
      </c>
      <c r="K101" s="25" t="s">
        <v>736</v>
      </c>
      <c r="L101" s="91" t="str">
        <f t="shared" si="19"/>
        <v>Yes</v>
      </c>
    </row>
    <row r="102" spans="1:12" ht="25" x14ac:dyDescent="0.25">
      <c r="A102" s="114" t="s">
        <v>1177</v>
      </c>
      <c r="B102" s="21" t="s">
        <v>213</v>
      </c>
      <c r="C102" s="26">
        <v>1460.4694836000001</v>
      </c>
      <c r="D102" s="7" t="str">
        <f t="shared" si="20"/>
        <v>N/A</v>
      </c>
      <c r="E102" s="26">
        <v>1504.3686869000001</v>
      </c>
      <c r="F102" s="7" t="str">
        <f t="shared" si="21"/>
        <v>N/A</v>
      </c>
      <c r="G102" s="26">
        <v>1428.0512249000001</v>
      </c>
      <c r="H102" s="7" t="str">
        <f t="shared" si="22"/>
        <v>N/A</v>
      </c>
      <c r="I102" s="8">
        <v>3.0059999999999998</v>
      </c>
      <c r="J102" s="8">
        <v>-5.07</v>
      </c>
      <c r="K102" s="25" t="s">
        <v>736</v>
      </c>
      <c r="L102" s="91" t="str">
        <f t="shared" si="19"/>
        <v>Yes</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7617752</v>
      </c>
      <c r="D106" s="7" t="str">
        <f t="shared" si="20"/>
        <v>N/A</v>
      </c>
      <c r="E106" s="26">
        <v>8423184</v>
      </c>
      <c r="F106" s="7" t="str">
        <f t="shared" si="21"/>
        <v>N/A</v>
      </c>
      <c r="G106" s="26">
        <v>8706351</v>
      </c>
      <c r="H106" s="7" t="str">
        <f t="shared" si="22"/>
        <v>N/A</v>
      </c>
      <c r="I106" s="8">
        <v>10.57</v>
      </c>
      <c r="J106" s="8">
        <v>3.3620000000000001</v>
      </c>
      <c r="K106" s="25" t="s">
        <v>736</v>
      </c>
      <c r="L106" s="91" t="str">
        <f t="shared" si="19"/>
        <v>Yes</v>
      </c>
    </row>
    <row r="107" spans="1:12" x14ac:dyDescent="0.25">
      <c r="A107" s="114" t="s">
        <v>521</v>
      </c>
      <c r="B107" s="21" t="s">
        <v>213</v>
      </c>
      <c r="C107" s="22">
        <v>1496</v>
      </c>
      <c r="D107" s="7" t="str">
        <f t="shared" si="20"/>
        <v>N/A</v>
      </c>
      <c r="E107" s="22">
        <v>1481</v>
      </c>
      <c r="F107" s="7" t="str">
        <f t="shared" si="21"/>
        <v>N/A</v>
      </c>
      <c r="G107" s="22">
        <v>1411</v>
      </c>
      <c r="H107" s="7" t="str">
        <f t="shared" si="22"/>
        <v>N/A</v>
      </c>
      <c r="I107" s="8">
        <v>-1</v>
      </c>
      <c r="J107" s="8">
        <v>-4.7300000000000004</v>
      </c>
      <c r="K107" s="25" t="s">
        <v>736</v>
      </c>
      <c r="L107" s="91" t="str">
        <f t="shared" si="19"/>
        <v>Yes</v>
      </c>
    </row>
    <row r="108" spans="1:12" ht="25" x14ac:dyDescent="0.25">
      <c r="A108" s="114" t="s">
        <v>1181</v>
      </c>
      <c r="B108" s="21" t="s">
        <v>213</v>
      </c>
      <c r="C108" s="26">
        <v>5092.0802138999998</v>
      </c>
      <c r="D108" s="7" t="str">
        <f t="shared" si="20"/>
        <v>N/A</v>
      </c>
      <c r="E108" s="26">
        <v>5687.4976366999999</v>
      </c>
      <c r="F108" s="7" t="str">
        <f t="shared" si="21"/>
        <v>N/A</v>
      </c>
      <c r="G108" s="26">
        <v>6170.3408929999996</v>
      </c>
      <c r="H108" s="7" t="str">
        <f t="shared" si="22"/>
        <v>N/A</v>
      </c>
      <c r="I108" s="8">
        <v>11.69</v>
      </c>
      <c r="J108" s="8">
        <v>8.49</v>
      </c>
      <c r="K108" s="25" t="s">
        <v>736</v>
      </c>
      <c r="L108" s="91" t="str">
        <f t="shared" si="19"/>
        <v>Yes</v>
      </c>
    </row>
    <row r="109" spans="1:12" ht="25" x14ac:dyDescent="0.25">
      <c r="A109" s="114" t="s">
        <v>1182</v>
      </c>
      <c r="B109" s="21" t="s">
        <v>213</v>
      </c>
      <c r="C109" s="26">
        <v>126005</v>
      </c>
      <c r="D109" s="7" t="str">
        <f t="shared" si="20"/>
        <v>N/A</v>
      </c>
      <c r="E109" s="26">
        <v>188596</v>
      </c>
      <c r="F109" s="7" t="str">
        <f t="shared" si="21"/>
        <v>N/A</v>
      </c>
      <c r="G109" s="26">
        <v>256115</v>
      </c>
      <c r="H109" s="7" t="str">
        <f t="shared" si="22"/>
        <v>N/A</v>
      </c>
      <c r="I109" s="8">
        <v>49.67</v>
      </c>
      <c r="J109" s="8">
        <v>35.799999999999997</v>
      </c>
      <c r="K109" s="25" t="s">
        <v>736</v>
      </c>
      <c r="L109" s="91" t="str">
        <f t="shared" si="19"/>
        <v>No</v>
      </c>
    </row>
    <row r="110" spans="1:12" x14ac:dyDescent="0.25">
      <c r="A110" s="114" t="s">
        <v>522</v>
      </c>
      <c r="B110" s="21" t="s">
        <v>213</v>
      </c>
      <c r="C110" s="22">
        <v>124</v>
      </c>
      <c r="D110" s="7" t="str">
        <f t="shared" si="20"/>
        <v>N/A</v>
      </c>
      <c r="E110" s="22">
        <v>154</v>
      </c>
      <c r="F110" s="7" t="str">
        <f t="shared" si="21"/>
        <v>N/A</v>
      </c>
      <c r="G110" s="22">
        <v>197</v>
      </c>
      <c r="H110" s="7" t="str">
        <f t="shared" si="22"/>
        <v>N/A</v>
      </c>
      <c r="I110" s="8">
        <v>24.19</v>
      </c>
      <c r="J110" s="8">
        <v>27.92</v>
      </c>
      <c r="K110" s="25" t="s">
        <v>736</v>
      </c>
      <c r="L110" s="91" t="str">
        <f t="shared" si="19"/>
        <v>Yes</v>
      </c>
    </row>
    <row r="111" spans="1:12" ht="25" x14ac:dyDescent="0.25">
      <c r="A111" s="114" t="s">
        <v>1183</v>
      </c>
      <c r="B111" s="21" t="s">
        <v>213</v>
      </c>
      <c r="C111" s="26">
        <v>1016.1693548</v>
      </c>
      <c r="D111" s="7" t="str">
        <f t="shared" si="20"/>
        <v>N/A</v>
      </c>
      <c r="E111" s="26">
        <v>1224.6493505999999</v>
      </c>
      <c r="F111" s="7" t="str">
        <f t="shared" si="21"/>
        <v>N/A</v>
      </c>
      <c r="G111" s="26">
        <v>1300.0761421</v>
      </c>
      <c r="H111" s="7" t="str">
        <f t="shared" si="22"/>
        <v>N/A</v>
      </c>
      <c r="I111" s="8">
        <v>20.52</v>
      </c>
      <c r="J111" s="8">
        <v>6.1589999999999998</v>
      </c>
      <c r="K111" s="25" t="s">
        <v>736</v>
      </c>
      <c r="L111" s="91" t="str">
        <f t="shared" si="19"/>
        <v>Yes</v>
      </c>
    </row>
    <row r="112" spans="1:12" ht="25" x14ac:dyDescent="0.25">
      <c r="A112" s="114" t="s">
        <v>1184</v>
      </c>
      <c r="B112" s="21" t="s">
        <v>213</v>
      </c>
      <c r="C112" s="26">
        <v>213917</v>
      </c>
      <c r="D112" s="7" t="str">
        <f t="shared" si="20"/>
        <v>N/A</v>
      </c>
      <c r="E112" s="26">
        <v>204669</v>
      </c>
      <c r="F112" s="7" t="str">
        <f t="shared" si="21"/>
        <v>N/A</v>
      </c>
      <c r="G112" s="26">
        <v>268363</v>
      </c>
      <c r="H112" s="7" t="str">
        <f t="shared" si="22"/>
        <v>N/A</v>
      </c>
      <c r="I112" s="8">
        <v>-4.32</v>
      </c>
      <c r="J112" s="8">
        <v>31.12</v>
      </c>
      <c r="K112" s="25" t="s">
        <v>736</v>
      </c>
      <c r="L112" s="91" t="str">
        <f t="shared" si="19"/>
        <v>No</v>
      </c>
    </row>
    <row r="113" spans="1:12" x14ac:dyDescent="0.25">
      <c r="A113" s="114" t="s">
        <v>523</v>
      </c>
      <c r="B113" s="21" t="s">
        <v>213</v>
      </c>
      <c r="C113" s="22">
        <v>227</v>
      </c>
      <c r="D113" s="7" t="str">
        <f t="shared" si="20"/>
        <v>N/A</v>
      </c>
      <c r="E113" s="22">
        <v>214</v>
      </c>
      <c r="F113" s="7" t="str">
        <f t="shared" si="21"/>
        <v>N/A</v>
      </c>
      <c r="G113" s="22">
        <v>296</v>
      </c>
      <c r="H113" s="7" t="str">
        <f t="shared" si="22"/>
        <v>N/A</v>
      </c>
      <c r="I113" s="8">
        <v>-5.73</v>
      </c>
      <c r="J113" s="8">
        <v>38.32</v>
      </c>
      <c r="K113" s="25" t="s">
        <v>736</v>
      </c>
      <c r="L113" s="91" t="str">
        <f t="shared" si="19"/>
        <v>No</v>
      </c>
    </row>
    <row r="114" spans="1:12" ht="25" x14ac:dyDescent="0.25">
      <c r="A114" s="114" t="s">
        <v>1185</v>
      </c>
      <c r="B114" s="21" t="s">
        <v>213</v>
      </c>
      <c r="C114" s="26">
        <v>942.36563877000003</v>
      </c>
      <c r="D114" s="7" t="str">
        <f t="shared" si="20"/>
        <v>N/A</v>
      </c>
      <c r="E114" s="26">
        <v>956.39719625999999</v>
      </c>
      <c r="F114" s="7" t="str">
        <f t="shared" si="21"/>
        <v>N/A</v>
      </c>
      <c r="G114" s="26">
        <v>906.63175676000003</v>
      </c>
      <c r="H114" s="7" t="str">
        <f t="shared" si="22"/>
        <v>N/A</v>
      </c>
      <c r="I114" s="8">
        <v>1.4890000000000001</v>
      </c>
      <c r="J114" s="8">
        <v>-5.2</v>
      </c>
      <c r="K114" s="25" t="s">
        <v>736</v>
      </c>
      <c r="L114" s="91" t="str">
        <f t="shared" si="19"/>
        <v>Yes</v>
      </c>
    </row>
    <row r="115" spans="1:12" ht="25" x14ac:dyDescent="0.25">
      <c r="A115" s="114" t="s">
        <v>1186</v>
      </c>
      <c r="B115" s="21" t="s">
        <v>213</v>
      </c>
      <c r="C115" s="26">
        <v>119159</v>
      </c>
      <c r="D115" s="7" t="str">
        <f t="shared" ref="D115:D146" si="23">IF($B115="N/A","N/A",IF(C115&gt;10,"No",IF(C115&lt;-10,"No","Yes")))</f>
        <v>N/A</v>
      </c>
      <c r="E115" s="26">
        <v>120339</v>
      </c>
      <c r="F115" s="7" t="str">
        <f t="shared" ref="F115:F146" si="24">IF($B115="N/A","N/A",IF(E115&gt;10,"No",IF(E115&lt;-10,"No","Yes")))</f>
        <v>N/A</v>
      </c>
      <c r="G115" s="26">
        <v>85064</v>
      </c>
      <c r="H115" s="7" t="str">
        <f t="shared" ref="H115:H146" si="25">IF($B115="N/A","N/A",IF(G115&gt;10,"No",IF(G115&lt;-10,"No","Yes")))</f>
        <v>N/A</v>
      </c>
      <c r="I115" s="8">
        <v>0.99029999999999996</v>
      </c>
      <c r="J115" s="8">
        <v>-29.3</v>
      </c>
      <c r="K115" s="25" t="s">
        <v>736</v>
      </c>
      <c r="L115" s="91" t="str">
        <f t="shared" si="19"/>
        <v>Yes</v>
      </c>
    </row>
    <row r="116" spans="1:12" ht="25" x14ac:dyDescent="0.25">
      <c r="A116" s="114" t="s">
        <v>524</v>
      </c>
      <c r="B116" s="21" t="s">
        <v>213</v>
      </c>
      <c r="C116" s="22">
        <v>109</v>
      </c>
      <c r="D116" s="7" t="str">
        <f t="shared" si="23"/>
        <v>N/A</v>
      </c>
      <c r="E116" s="22">
        <v>101</v>
      </c>
      <c r="F116" s="7" t="str">
        <f t="shared" si="24"/>
        <v>N/A</v>
      </c>
      <c r="G116" s="22">
        <v>85</v>
      </c>
      <c r="H116" s="7" t="str">
        <f t="shared" si="25"/>
        <v>N/A</v>
      </c>
      <c r="I116" s="8">
        <v>-7.34</v>
      </c>
      <c r="J116" s="8">
        <v>-15.8</v>
      </c>
      <c r="K116" s="25" t="s">
        <v>736</v>
      </c>
      <c r="L116" s="91" t="str">
        <f t="shared" si="19"/>
        <v>Yes</v>
      </c>
    </row>
    <row r="117" spans="1:12" ht="25" x14ac:dyDescent="0.25">
      <c r="A117" s="114" t="s">
        <v>1187</v>
      </c>
      <c r="B117" s="21" t="s">
        <v>213</v>
      </c>
      <c r="C117" s="26">
        <v>1093.2018349</v>
      </c>
      <c r="D117" s="7" t="str">
        <f t="shared" si="23"/>
        <v>N/A</v>
      </c>
      <c r="E117" s="26">
        <v>1191.4752475</v>
      </c>
      <c r="F117" s="7" t="str">
        <f t="shared" si="24"/>
        <v>N/A</v>
      </c>
      <c r="G117" s="26">
        <v>1000.7529412</v>
      </c>
      <c r="H117" s="7" t="str">
        <f t="shared" si="25"/>
        <v>N/A</v>
      </c>
      <c r="I117" s="8">
        <v>8.99</v>
      </c>
      <c r="J117" s="8">
        <v>-16</v>
      </c>
      <c r="K117" s="25" t="s">
        <v>736</v>
      </c>
      <c r="L117" s="91" t="str">
        <f t="shared" si="19"/>
        <v>Yes</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522543</v>
      </c>
      <c r="D124" s="7" t="str">
        <f t="shared" si="23"/>
        <v>N/A</v>
      </c>
      <c r="E124" s="26">
        <v>506410</v>
      </c>
      <c r="F124" s="7" t="str">
        <f t="shared" si="24"/>
        <v>N/A</v>
      </c>
      <c r="G124" s="26">
        <v>526368</v>
      </c>
      <c r="H124" s="7" t="str">
        <f t="shared" si="25"/>
        <v>N/A</v>
      </c>
      <c r="I124" s="8">
        <v>-3.09</v>
      </c>
      <c r="J124" s="8">
        <v>3.9409999999999998</v>
      </c>
      <c r="K124" s="25" t="s">
        <v>736</v>
      </c>
      <c r="L124" s="91" t="str">
        <f t="shared" si="19"/>
        <v>Yes</v>
      </c>
    </row>
    <row r="125" spans="1:12" ht="25" x14ac:dyDescent="0.25">
      <c r="A125" s="114" t="s">
        <v>527</v>
      </c>
      <c r="B125" s="21" t="s">
        <v>213</v>
      </c>
      <c r="C125" s="22">
        <v>1291</v>
      </c>
      <c r="D125" s="7" t="str">
        <f t="shared" si="23"/>
        <v>N/A</v>
      </c>
      <c r="E125" s="22">
        <v>1241</v>
      </c>
      <c r="F125" s="7" t="str">
        <f t="shared" si="24"/>
        <v>N/A</v>
      </c>
      <c r="G125" s="22">
        <v>1363</v>
      </c>
      <c r="H125" s="7" t="str">
        <f t="shared" si="25"/>
        <v>N/A</v>
      </c>
      <c r="I125" s="8">
        <v>-3.87</v>
      </c>
      <c r="J125" s="8">
        <v>9.8309999999999995</v>
      </c>
      <c r="K125" s="25" t="s">
        <v>736</v>
      </c>
      <c r="L125" s="91" t="str">
        <f t="shared" si="19"/>
        <v>Yes</v>
      </c>
    </row>
    <row r="126" spans="1:12" ht="25" x14ac:dyDescent="0.25">
      <c r="A126" s="114" t="s">
        <v>1193</v>
      </c>
      <c r="B126" s="21" t="s">
        <v>213</v>
      </c>
      <c r="C126" s="26">
        <v>404.75832688000003</v>
      </c>
      <c r="D126" s="7" t="str">
        <f t="shared" si="23"/>
        <v>N/A</v>
      </c>
      <c r="E126" s="26">
        <v>408.06607574999998</v>
      </c>
      <c r="F126" s="7" t="str">
        <f t="shared" si="24"/>
        <v>N/A</v>
      </c>
      <c r="G126" s="26">
        <v>386.18341893000002</v>
      </c>
      <c r="H126" s="7" t="str">
        <f t="shared" si="25"/>
        <v>N/A</v>
      </c>
      <c r="I126" s="8">
        <v>0.81720000000000004</v>
      </c>
      <c r="J126" s="8">
        <v>-5.36</v>
      </c>
      <c r="K126" s="25" t="s">
        <v>736</v>
      </c>
      <c r="L126" s="91" t="str">
        <f t="shared" si="19"/>
        <v>Yes</v>
      </c>
    </row>
    <row r="127" spans="1:12" ht="25" x14ac:dyDescent="0.25">
      <c r="A127" s="114" t="s">
        <v>1194</v>
      </c>
      <c r="B127" s="21" t="s">
        <v>213</v>
      </c>
      <c r="C127" s="26">
        <v>1027633</v>
      </c>
      <c r="D127" s="7" t="str">
        <f t="shared" si="23"/>
        <v>N/A</v>
      </c>
      <c r="E127" s="26">
        <v>939084</v>
      </c>
      <c r="F127" s="7" t="str">
        <f t="shared" si="24"/>
        <v>N/A</v>
      </c>
      <c r="G127" s="26">
        <v>845520</v>
      </c>
      <c r="H127" s="7" t="str">
        <f t="shared" si="25"/>
        <v>N/A</v>
      </c>
      <c r="I127" s="8">
        <v>-8.6199999999999992</v>
      </c>
      <c r="J127" s="8">
        <v>-9.9600000000000009</v>
      </c>
      <c r="K127" s="25" t="s">
        <v>736</v>
      </c>
      <c r="L127" s="91" t="str">
        <f t="shared" si="19"/>
        <v>Yes</v>
      </c>
    </row>
    <row r="128" spans="1:12" x14ac:dyDescent="0.25">
      <c r="A128" s="114" t="s">
        <v>528</v>
      </c>
      <c r="B128" s="21" t="s">
        <v>213</v>
      </c>
      <c r="C128" s="22">
        <v>1195</v>
      </c>
      <c r="D128" s="7" t="str">
        <f t="shared" si="23"/>
        <v>N/A</v>
      </c>
      <c r="E128" s="22">
        <v>1015</v>
      </c>
      <c r="F128" s="7" t="str">
        <f t="shared" si="24"/>
        <v>N/A</v>
      </c>
      <c r="G128" s="22">
        <v>1046</v>
      </c>
      <c r="H128" s="7" t="str">
        <f t="shared" si="25"/>
        <v>N/A</v>
      </c>
      <c r="I128" s="8">
        <v>-15.1</v>
      </c>
      <c r="J128" s="8">
        <v>3.0539999999999998</v>
      </c>
      <c r="K128" s="25" t="s">
        <v>736</v>
      </c>
      <c r="L128" s="91" t="str">
        <f t="shared" si="19"/>
        <v>Yes</v>
      </c>
    </row>
    <row r="129" spans="1:12" ht="25" x14ac:dyDescent="0.25">
      <c r="A129" s="114" t="s">
        <v>1195</v>
      </c>
      <c r="B129" s="21" t="s">
        <v>213</v>
      </c>
      <c r="C129" s="26">
        <v>859.94393305000006</v>
      </c>
      <c r="D129" s="7" t="str">
        <f t="shared" si="23"/>
        <v>N/A</v>
      </c>
      <c r="E129" s="26">
        <v>925.20591133000005</v>
      </c>
      <c r="F129" s="7" t="str">
        <f t="shared" si="24"/>
        <v>N/A</v>
      </c>
      <c r="G129" s="26">
        <v>808.33652008000001</v>
      </c>
      <c r="H129" s="7" t="str">
        <f t="shared" si="25"/>
        <v>N/A</v>
      </c>
      <c r="I129" s="8">
        <v>7.5890000000000004</v>
      </c>
      <c r="J129" s="8">
        <v>-12.6</v>
      </c>
      <c r="K129" s="25" t="s">
        <v>736</v>
      </c>
      <c r="L129" s="91" t="str">
        <f t="shared" si="19"/>
        <v>Yes</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0</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3408532</v>
      </c>
      <c r="D136" s="7" t="str">
        <f t="shared" si="23"/>
        <v>N/A</v>
      </c>
      <c r="E136" s="26">
        <v>9592808</v>
      </c>
      <c r="F136" s="7" t="str">
        <f t="shared" si="24"/>
        <v>N/A</v>
      </c>
      <c r="G136" s="26">
        <v>10825306</v>
      </c>
      <c r="H136" s="7" t="str">
        <f t="shared" si="25"/>
        <v>N/A</v>
      </c>
      <c r="I136" s="8">
        <v>181.4</v>
      </c>
      <c r="J136" s="8">
        <v>12.85</v>
      </c>
      <c r="K136" s="25" t="s">
        <v>736</v>
      </c>
      <c r="L136" s="91" t="str">
        <f t="shared" si="19"/>
        <v>Yes</v>
      </c>
    </row>
    <row r="137" spans="1:12" x14ac:dyDescent="0.25">
      <c r="A137" s="114" t="s">
        <v>531</v>
      </c>
      <c r="B137" s="21" t="s">
        <v>213</v>
      </c>
      <c r="C137" s="22">
        <v>213</v>
      </c>
      <c r="D137" s="7" t="str">
        <f t="shared" si="23"/>
        <v>N/A</v>
      </c>
      <c r="E137" s="22">
        <v>253</v>
      </c>
      <c r="F137" s="7" t="str">
        <f t="shared" si="24"/>
        <v>N/A</v>
      </c>
      <c r="G137" s="22">
        <v>274</v>
      </c>
      <c r="H137" s="7" t="str">
        <f t="shared" si="25"/>
        <v>N/A</v>
      </c>
      <c r="I137" s="8">
        <v>18.78</v>
      </c>
      <c r="J137" s="8">
        <v>8.3000000000000007</v>
      </c>
      <c r="K137" s="25" t="s">
        <v>736</v>
      </c>
      <c r="L137" s="91" t="str">
        <f t="shared" si="19"/>
        <v>Yes</v>
      </c>
    </row>
    <row r="138" spans="1:12" x14ac:dyDescent="0.25">
      <c r="A138" s="114" t="s">
        <v>1201</v>
      </c>
      <c r="B138" s="21" t="s">
        <v>213</v>
      </c>
      <c r="C138" s="26">
        <v>16002.497653</v>
      </c>
      <c r="D138" s="7" t="str">
        <f t="shared" si="23"/>
        <v>N/A</v>
      </c>
      <c r="E138" s="26">
        <v>37916.237154000002</v>
      </c>
      <c r="F138" s="7" t="str">
        <f t="shared" si="24"/>
        <v>N/A</v>
      </c>
      <c r="G138" s="26">
        <v>39508.416058000003</v>
      </c>
      <c r="H138" s="7" t="str">
        <f t="shared" si="25"/>
        <v>N/A</v>
      </c>
      <c r="I138" s="8">
        <v>136.9</v>
      </c>
      <c r="J138" s="8">
        <v>4.1989999999999998</v>
      </c>
      <c r="K138" s="25" t="s">
        <v>736</v>
      </c>
      <c r="L138" s="91" t="str">
        <f t="shared" si="19"/>
        <v>Yes</v>
      </c>
    </row>
    <row r="139" spans="1:12" x14ac:dyDescent="0.25">
      <c r="A139" s="140" t="s">
        <v>404</v>
      </c>
      <c r="B139" s="10" t="s">
        <v>213</v>
      </c>
      <c r="C139" s="10">
        <v>1328201845</v>
      </c>
      <c r="D139" s="7" t="str">
        <f t="shared" si="23"/>
        <v>N/A</v>
      </c>
      <c r="E139" s="10">
        <v>1379908614</v>
      </c>
      <c r="F139" s="7" t="str">
        <f t="shared" si="24"/>
        <v>N/A</v>
      </c>
      <c r="G139" s="10">
        <v>1438484546</v>
      </c>
      <c r="H139" s="7" t="str">
        <f t="shared" si="25"/>
        <v>N/A</v>
      </c>
      <c r="I139" s="8">
        <v>3.8929999999999998</v>
      </c>
      <c r="J139" s="8">
        <v>4.2450000000000001</v>
      </c>
      <c r="K139" s="10" t="s">
        <v>213</v>
      </c>
      <c r="L139" s="91" t="str">
        <f t="shared" ref="L139:L158" si="26">IF(J139="Div by 0", "N/A", IF(K139="N/A","N/A", IF(J139&gt;VALUE(MID(K139,1,2)), "No", IF(J139&lt;-1*VALUE(MID(K139,1,2)), "No", "Yes"))))</f>
        <v>N/A</v>
      </c>
    </row>
    <row r="140" spans="1:12" x14ac:dyDescent="0.25">
      <c r="A140" s="140" t="s">
        <v>1202</v>
      </c>
      <c r="B140" s="10" t="s">
        <v>213</v>
      </c>
      <c r="C140" s="10">
        <v>3722.1528177</v>
      </c>
      <c r="D140" s="7" t="str">
        <f t="shared" si="23"/>
        <v>N/A</v>
      </c>
      <c r="E140" s="10">
        <v>3715.6544804999999</v>
      </c>
      <c r="F140" s="7" t="str">
        <f t="shared" si="24"/>
        <v>N/A</v>
      </c>
      <c r="G140" s="10">
        <v>3835.9792478999998</v>
      </c>
      <c r="H140" s="7" t="str">
        <f t="shared" si="25"/>
        <v>N/A</v>
      </c>
      <c r="I140" s="8">
        <v>-0.17499999999999999</v>
      </c>
      <c r="J140" s="8">
        <v>3.238</v>
      </c>
      <c r="K140" s="10" t="s">
        <v>213</v>
      </c>
      <c r="L140" s="91" t="str">
        <f t="shared" si="26"/>
        <v>N/A</v>
      </c>
    </row>
    <row r="141" spans="1:12" x14ac:dyDescent="0.25">
      <c r="A141" s="140" t="s">
        <v>405</v>
      </c>
      <c r="B141" s="10" t="s">
        <v>213</v>
      </c>
      <c r="C141" s="10">
        <v>19679660</v>
      </c>
      <c r="D141" s="7" t="str">
        <f t="shared" si="23"/>
        <v>N/A</v>
      </c>
      <c r="E141" s="10">
        <v>17601149</v>
      </c>
      <c r="F141" s="7" t="str">
        <f t="shared" si="24"/>
        <v>N/A</v>
      </c>
      <c r="G141" s="10">
        <v>15175310</v>
      </c>
      <c r="H141" s="7" t="str">
        <f t="shared" si="25"/>
        <v>N/A</v>
      </c>
      <c r="I141" s="8">
        <v>-10.6</v>
      </c>
      <c r="J141" s="8">
        <v>-13.8</v>
      </c>
      <c r="K141" s="10" t="s">
        <v>213</v>
      </c>
      <c r="L141" s="91" t="str">
        <f t="shared" si="26"/>
        <v>N/A</v>
      </c>
    </row>
    <row r="142" spans="1:12" x14ac:dyDescent="0.25">
      <c r="A142" s="140" t="s">
        <v>1203</v>
      </c>
      <c r="B142" s="10" t="s">
        <v>213</v>
      </c>
      <c r="C142" s="10">
        <v>3874.7115573999999</v>
      </c>
      <c r="D142" s="7" t="str">
        <f t="shared" si="23"/>
        <v>N/A</v>
      </c>
      <c r="E142" s="10">
        <v>3725.8994496</v>
      </c>
      <c r="F142" s="7" t="str">
        <f t="shared" si="24"/>
        <v>N/A</v>
      </c>
      <c r="G142" s="10">
        <v>4017.8210220000001</v>
      </c>
      <c r="H142" s="7" t="str">
        <f t="shared" si="25"/>
        <v>N/A</v>
      </c>
      <c r="I142" s="8">
        <v>-3.84</v>
      </c>
      <c r="J142" s="8">
        <v>7.835</v>
      </c>
      <c r="K142" s="10" t="s">
        <v>213</v>
      </c>
      <c r="L142" s="91" t="str">
        <f t="shared" si="26"/>
        <v>N/A</v>
      </c>
    </row>
    <row r="143" spans="1:12" x14ac:dyDescent="0.25">
      <c r="A143" s="140" t="s">
        <v>406</v>
      </c>
      <c r="B143" s="10" t="s">
        <v>213</v>
      </c>
      <c r="C143" s="10">
        <v>6313299</v>
      </c>
      <c r="D143" s="7" t="str">
        <f t="shared" si="23"/>
        <v>N/A</v>
      </c>
      <c r="E143" s="10">
        <v>6459693</v>
      </c>
      <c r="F143" s="7" t="str">
        <f t="shared" si="24"/>
        <v>N/A</v>
      </c>
      <c r="G143" s="10">
        <v>10386237</v>
      </c>
      <c r="H143" s="7" t="str">
        <f t="shared" si="25"/>
        <v>N/A</v>
      </c>
      <c r="I143" s="8">
        <v>2.319</v>
      </c>
      <c r="J143" s="8">
        <v>60.79</v>
      </c>
      <c r="K143" s="10" t="s">
        <v>213</v>
      </c>
      <c r="L143" s="91" t="str">
        <f t="shared" si="26"/>
        <v>N/A</v>
      </c>
    </row>
    <row r="144" spans="1:12" x14ac:dyDescent="0.25">
      <c r="A144" s="140" t="s">
        <v>1204</v>
      </c>
      <c r="B144" s="10" t="s">
        <v>213</v>
      </c>
      <c r="C144" s="10">
        <v>242.5672955</v>
      </c>
      <c r="D144" s="7" t="str">
        <f t="shared" si="23"/>
        <v>N/A</v>
      </c>
      <c r="E144" s="10">
        <v>222.93253036999999</v>
      </c>
      <c r="F144" s="7" t="str">
        <f t="shared" si="24"/>
        <v>N/A</v>
      </c>
      <c r="G144" s="10">
        <v>342.40718029999999</v>
      </c>
      <c r="H144" s="7" t="str">
        <f t="shared" si="25"/>
        <v>N/A</v>
      </c>
      <c r="I144" s="8">
        <v>-8.09</v>
      </c>
      <c r="J144" s="8">
        <v>53.59</v>
      </c>
      <c r="K144" s="10" t="s">
        <v>213</v>
      </c>
      <c r="L144" s="91" t="str">
        <f t="shared" si="26"/>
        <v>N/A</v>
      </c>
    </row>
    <row r="145" spans="1:13" x14ac:dyDescent="0.25">
      <c r="A145" s="140" t="s">
        <v>407</v>
      </c>
      <c r="B145" s="10" t="s">
        <v>213</v>
      </c>
      <c r="C145" s="10">
        <v>20828555</v>
      </c>
      <c r="D145" s="7" t="str">
        <f t="shared" si="23"/>
        <v>N/A</v>
      </c>
      <c r="E145" s="10">
        <v>21401341</v>
      </c>
      <c r="F145" s="7" t="str">
        <f t="shared" si="24"/>
        <v>N/A</v>
      </c>
      <c r="G145" s="10">
        <v>27043323</v>
      </c>
      <c r="H145" s="7" t="str">
        <f t="shared" si="25"/>
        <v>N/A</v>
      </c>
      <c r="I145" s="8">
        <v>2.75</v>
      </c>
      <c r="J145" s="8">
        <v>26.36</v>
      </c>
      <c r="K145" s="10" t="s">
        <v>213</v>
      </c>
      <c r="L145" s="91" t="str">
        <f t="shared" si="26"/>
        <v>N/A</v>
      </c>
    </row>
    <row r="146" spans="1:13" x14ac:dyDescent="0.25">
      <c r="A146" s="140" t="s">
        <v>1205</v>
      </c>
      <c r="B146" s="10" t="s">
        <v>213</v>
      </c>
      <c r="C146" s="10">
        <v>2213.2137923999999</v>
      </c>
      <c r="D146" s="7" t="str">
        <f t="shared" si="23"/>
        <v>N/A</v>
      </c>
      <c r="E146" s="10">
        <v>2297.0206075000001</v>
      </c>
      <c r="F146" s="7" t="str">
        <f t="shared" si="24"/>
        <v>N/A</v>
      </c>
      <c r="G146" s="10">
        <v>2464.7578380999998</v>
      </c>
      <c r="H146" s="7" t="str">
        <f t="shared" si="25"/>
        <v>N/A</v>
      </c>
      <c r="I146" s="8">
        <v>3.7869999999999999</v>
      </c>
      <c r="J146" s="8">
        <v>7.3019999999999996</v>
      </c>
      <c r="K146" s="10" t="s">
        <v>213</v>
      </c>
      <c r="L146" s="91" t="str">
        <f t="shared" si="26"/>
        <v>N/A</v>
      </c>
    </row>
    <row r="147" spans="1:13" x14ac:dyDescent="0.25">
      <c r="A147" s="140" t="s">
        <v>408</v>
      </c>
      <c r="B147" s="10" t="s">
        <v>213</v>
      </c>
      <c r="C147" s="10">
        <v>181744</v>
      </c>
      <c r="D147" s="7" t="str">
        <f t="shared" ref="D147:D160" si="27">IF($B147="N/A","N/A",IF(C147&gt;10,"No",IF(C147&lt;-10,"No","Yes")))</f>
        <v>N/A</v>
      </c>
      <c r="E147" s="10">
        <v>12029</v>
      </c>
      <c r="F147" s="7" t="str">
        <f t="shared" ref="F147:F160" si="28">IF($B147="N/A","N/A",IF(E147&gt;10,"No",IF(E147&lt;-10,"No","Yes")))</f>
        <v>N/A</v>
      </c>
      <c r="G147" s="10">
        <v>67635</v>
      </c>
      <c r="H147" s="7" t="str">
        <f t="shared" ref="H147:H160" si="29">IF($B147="N/A","N/A",IF(G147&gt;10,"No",IF(G147&lt;-10,"No","Yes")))</f>
        <v>N/A</v>
      </c>
      <c r="I147" s="8">
        <v>-93.4</v>
      </c>
      <c r="J147" s="8">
        <v>462.3</v>
      </c>
      <c r="K147" s="10" t="s">
        <v>213</v>
      </c>
      <c r="L147" s="91" t="str">
        <f t="shared" si="26"/>
        <v>N/A</v>
      </c>
    </row>
    <row r="148" spans="1:13" x14ac:dyDescent="0.25">
      <c r="A148" s="140" t="s">
        <v>1206</v>
      </c>
      <c r="B148" s="10" t="s">
        <v>213</v>
      </c>
      <c r="C148" s="10">
        <v>20193.777778</v>
      </c>
      <c r="D148" s="7" t="str">
        <f t="shared" si="27"/>
        <v>N/A</v>
      </c>
      <c r="E148" s="10">
        <v>3007.25</v>
      </c>
      <c r="F148" s="7" t="str">
        <f t="shared" si="28"/>
        <v>N/A</v>
      </c>
      <c r="G148" s="10">
        <v>13527</v>
      </c>
      <c r="H148" s="7" t="str">
        <f t="shared" si="29"/>
        <v>N/A</v>
      </c>
      <c r="I148" s="8">
        <v>-85.1</v>
      </c>
      <c r="J148" s="8">
        <v>349.8</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91" t="str">
        <f t="shared" si="26"/>
        <v>N/A</v>
      </c>
      <c r="M153" s="31"/>
    </row>
    <row r="154" spans="1:13" x14ac:dyDescent="0.25">
      <c r="A154" s="140" t="s">
        <v>1209</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t="s">
        <v>1747</v>
      </c>
      <c r="D164" s="78" t="str">
        <f t="shared" ref="D164" si="31">IF($B164="N/A","N/A",IF(C164&gt;10,"No",IF(C164&lt;-10,"No","Yes")))</f>
        <v>N/A</v>
      </c>
      <c r="E164" s="77" t="s">
        <v>1747</v>
      </c>
      <c r="F164" s="78" t="str">
        <f t="shared" ref="F164" si="32">IF($B164="N/A","N/A",IF(E164&gt;10,"No",IF(E164&lt;-10,"No","Yes")))</f>
        <v>N/A</v>
      </c>
      <c r="G164" s="77" t="s">
        <v>1747</v>
      </c>
      <c r="H164" s="78" t="str">
        <f t="shared" ref="H164" si="33">IF($B164="N/A","N/A",IF(G164&gt;10,"No",IF(G164&lt;-10,"No","Yes")))</f>
        <v>N/A</v>
      </c>
      <c r="I164" s="79" t="s">
        <v>1747</v>
      </c>
      <c r="J164" s="79" t="s">
        <v>1747</v>
      </c>
      <c r="K164" s="80" t="s">
        <v>736</v>
      </c>
      <c r="L164" s="93" t="str">
        <f>IF(J164="Div by 0", "N/A", IF(OR(J164="N/A",K164="N/A"),"N/A", IF(J164&gt;VALUE(MID(K164,1,2)), "No", IF(J164&lt;-1*VALUE(MID(K164,1,2)), "No", "Yes"))))</f>
        <v>N/A</v>
      </c>
      <c r="N164" s="32"/>
    </row>
    <row r="165" spans="1:16" x14ac:dyDescent="0.25">
      <c r="A165" s="140" t="s">
        <v>1214</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736</v>
      </c>
      <c r="L165" s="91" t="str">
        <f>IF(J165="Div by 0", "N/A", IF(OR(J165="N/A",K165="N/A"),"N/A", IF(J165&gt;VALUE(MID(K165,1,2)), "No", IF(J165&lt;-1*VALUE(MID(K165,1,2)), "No", "Yes"))))</f>
        <v>N/A</v>
      </c>
      <c r="N165" s="32"/>
    </row>
    <row r="166" spans="1:16" x14ac:dyDescent="0.25">
      <c r="A166" s="140" t="s">
        <v>1215</v>
      </c>
      <c r="B166" s="10" t="s">
        <v>213</v>
      </c>
      <c r="C166" s="10" t="s">
        <v>1747</v>
      </c>
      <c r="D166" s="7" t="str">
        <f t="shared" si="34"/>
        <v>N/A</v>
      </c>
      <c r="E166" s="10" t="s">
        <v>1747</v>
      </c>
      <c r="F166" s="7" t="str">
        <f t="shared" si="35"/>
        <v>N/A</v>
      </c>
      <c r="G166" s="10" t="s">
        <v>1747</v>
      </c>
      <c r="H166" s="7" t="str">
        <f t="shared" si="36"/>
        <v>N/A</v>
      </c>
      <c r="I166" s="8" t="s">
        <v>1747</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361130</v>
      </c>
      <c r="D6" s="7" t="str">
        <f t="shared" ref="D6:D11" si="0">IF($B6="N/A","N/A",IF(C6&gt;10,"No",IF(C6&lt;-10,"No","Yes")))</f>
        <v>N/A</v>
      </c>
      <c r="E6" s="1">
        <v>375557</v>
      </c>
      <c r="F6" s="7" t="str">
        <f t="shared" ref="F6:F11" si="1">IF($B6="N/A","N/A",IF(E6&gt;10,"No",IF(E6&lt;-10,"No","Yes")))</f>
        <v>N/A</v>
      </c>
      <c r="G6" s="1">
        <v>379522</v>
      </c>
      <c r="H6" s="7" t="str">
        <f t="shared" ref="H6:H11" si="2">IF($B6="N/A","N/A",IF(G6&gt;10,"No",IF(G6&lt;-10,"No","Yes")))</f>
        <v>N/A</v>
      </c>
      <c r="I6" s="8">
        <v>3.9950000000000001</v>
      </c>
      <c r="J6" s="8">
        <v>1.056</v>
      </c>
      <c r="K6" s="1" t="s">
        <v>736</v>
      </c>
      <c r="L6" s="91" t="str">
        <f t="shared" ref="L6:L14" si="3">IF(J6="Div by 0", "N/A", IF(K6="N/A","N/A", IF(J6&gt;VALUE(MID(K6,1,2)), "No", IF(J6&lt;-1*VALUE(MID(K6,1,2)), "No", "Yes"))))</f>
        <v>Yes</v>
      </c>
    </row>
    <row r="7" spans="1:12" x14ac:dyDescent="0.25">
      <c r="A7" s="123" t="s">
        <v>100</v>
      </c>
      <c r="B7" s="25" t="s">
        <v>213</v>
      </c>
      <c r="C7" s="1">
        <v>16147</v>
      </c>
      <c r="D7" s="7" t="str">
        <f t="shared" si="0"/>
        <v>N/A</v>
      </c>
      <c r="E7" s="1">
        <v>16413</v>
      </c>
      <c r="F7" s="7" t="str">
        <f t="shared" si="1"/>
        <v>N/A</v>
      </c>
      <c r="G7" s="1">
        <v>16338</v>
      </c>
      <c r="H7" s="7" t="str">
        <f t="shared" si="2"/>
        <v>N/A</v>
      </c>
      <c r="I7" s="8">
        <v>1.647</v>
      </c>
      <c r="J7" s="8">
        <v>-0.45700000000000002</v>
      </c>
      <c r="K7" s="25" t="s">
        <v>736</v>
      </c>
      <c r="L7" s="91" t="str">
        <f t="shared" si="3"/>
        <v>Yes</v>
      </c>
    </row>
    <row r="8" spans="1:12" x14ac:dyDescent="0.25">
      <c r="A8" s="123" t="s">
        <v>101</v>
      </c>
      <c r="B8" s="25" t="s">
        <v>213</v>
      </c>
      <c r="C8" s="1">
        <v>39520</v>
      </c>
      <c r="D8" s="7" t="str">
        <f t="shared" si="0"/>
        <v>N/A</v>
      </c>
      <c r="E8" s="1">
        <v>41126</v>
      </c>
      <c r="F8" s="7" t="str">
        <f t="shared" si="1"/>
        <v>N/A</v>
      </c>
      <c r="G8" s="1">
        <v>42673</v>
      </c>
      <c r="H8" s="7" t="str">
        <f t="shared" si="2"/>
        <v>N/A</v>
      </c>
      <c r="I8" s="8">
        <v>4.0640000000000001</v>
      </c>
      <c r="J8" s="8">
        <v>3.762</v>
      </c>
      <c r="K8" s="25" t="s">
        <v>736</v>
      </c>
      <c r="L8" s="91" t="str">
        <f t="shared" si="3"/>
        <v>Yes</v>
      </c>
    </row>
    <row r="9" spans="1:12" x14ac:dyDescent="0.25">
      <c r="A9" s="123" t="s">
        <v>104</v>
      </c>
      <c r="B9" s="25" t="s">
        <v>213</v>
      </c>
      <c r="C9" s="1">
        <v>233297</v>
      </c>
      <c r="D9" s="7" t="str">
        <f t="shared" si="0"/>
        <v>N/A</v>
      </c>
      <c r="E9" s="1">
        <v>242695</v>
      </c>
      <c r="F9" s="7" t="str">
        <f t="shared" si="1"/>
        <v>N/A</v>
      </c>
      <c r="G9" s="1">
        <v>244284</v>
      </c>
      <c r="H9" s="7" t="str">
        <f t="shared" si="2"/>
        <v>N/A</v>
      </c>
      <c r="I9" s="8">
        <v>4.0279999999999996</v>
      </c>
      <c r="J9" s="8">
        <v>0.65469999999999995</v>
      </c>
      <c r="K9" s="25" t="s">
        <v>736</v>
      </c>
      <c r="L9" s="91" t="str">
        <f t="shared" si="3"/>
        <v>Yes</v>
      </c>
    </row>
    <row r="10" spans="1:12" x14ac:dyDescent="0.25">
      <c r="A10" s="123" t="s">
        <v>105</v>
      </c>
      <c r="B10" s="25" t="s">
        <v>213</v>
      </c>
      <c r="C10" s="1">
        <v>72166</v>
      </c>
      <c r="D10" s="7" t="str">
        <f t="shared" si="0"/>
        <v>N/A</v>
      </c>
      <c r="E10" s="1">
        <v>75323</v>
      </c>
      <c r="F10" s="7" t="str">
        <f t="shared" si="1"/>
        <v>N/A</v>
      </c>
      <c r="G10" s="1">
        <v>76227</v>
      </c>
      <c r="H10" s="7" t="str">
        <f t="shared" si="2"/>
        <v>N/A</v>
      </c>
      <c r="I10" s="8">
        <v>4.375</v>
      </c>
      <c r="J10" s="8">
        <v>1.2</v>
      </c>
      <c r="K10" s="25" t="s">
        <v>736</v>
      </c>
      <c r="L10" s="91" t="str">
        <f t="shared" si="3"/>
        <v>Yes</v>
      </c>
    </row>
    <row r="11" spans="1:12" x14ac:dyDescent="0.25">
      <c r="A11" s="123" t="s">
        <v>77</v>
      </c>
      <c r="B11" s="1" t="s">
        <v>213</v>
      </c>
      <c r="C11" s="1">
        <v>272580.59000000003</v>
      </c>
      <c r="D11" s="7" t="str">
        <f t="shared" si="0"/>
        <v>N/A</v>
      </c>
      <c r="E11" s="1">
        <v>283407.2</v>
      </c>
      <c r="F11" s="7" t="str">
        <f t="shared" si="1"/>
        <v>N/A</v>
      </c>
      <c r="G11" s="1">
        <v>295393.43</v>
      </c>
      <c r="H11" s="7" t="str">
        <f t="shared" si="2"/>
        <v>N/A</v>
      </c>
      <c r="I11" s="8">
        <v>3.972</v>
      </c>
      <c r="J11" s="8">
        <v>4.2290000000000001</v>
      </c>
      <c r="K11" s="1" t="s">
        <v>737</v>
      </c>
      <c r="L11" s="91" t="str">
        <f t="shared" si="3"/>
        <v>Yes</v>
      </c>
    </row>
    <row r="12" spans="1:12" x14ac:dyDescent="0.25">
      <c r="A12" s="123" t="s">
        <v>115</v>
      </c>
      <c r="B12" s="1" t="s">
        <v>213</v>
      </c>
      <c r="C12" s="1">
        <v>25899</v>
      </c>
      <c r="D12" s="1" t="s">
        <v>213</v>
      </c>
      <c r="E12" s="1">
        <v>26454</v>
      </c>
      <c r="F12" s="1" t="s">
        <v>213</v>
      </c>
      <c r="G12" s="1">
        <v>26984</v>
      </c>
      <c r="H12" s="1" t="s">
        <v>213</v>
      </c>
      <c r="I12" s="8">
        <v>2.1429999999999998</v>
      </c>
      <c r="J12" s="8">
        <v>2.0030000000000001</v>
      </c>
      <c r="K12" s="1" t="s">
        <v>737</v>
      </c>
      <c r="L12" s="91" t="str">
        <f t="shared" si="3"/>
        <v>Yes</v>
      </c>
    </row>
    <row r="13" spans="1:12" x14ac:dyDescent="0.25">
      <c r="A13" s="123" t="s">
        <v>447</v>
      </c>
      <c r="B13" s="1" t="s">
        <v>213</v>
      </c>
      <c r="C13" s="1">
        <v>15488</v>
      </c>
      <c r="D13" s="1" t="s">
        <v>213</v>
      </c>
      <c r="E13" s="1">
        <v>15713</v>
      </c>
      <c r="F13" s="1" t="s">
        <v>213</v>
      </c>
      <c r="G13" s="1">
        <v>15766</v>
      </c>
      <c r="H13" s="1" t="s">
        <v>213</v>
      </c>
      <c r="I13" s="8">
        <v>1.4530000000000001</v>
      </c>
      <c r="J13" s="8">
        <v>0.33729999999999999</v>
      </c>
      <c r="K13" s="1" t="s">
        <v>737</v>
      </c>
      <c r="L13" s="91" t="str">
        <f t="shared" si="3"/>
        <v>Yes</v>
      </c>
    </row>
    <row r="14" spans="1:12" x14ac:dyDescent="0.25">
      <c r="A14" s="123" t="s">
        <v>448</v>
      </c>
      <c r="B14" s="1" t="s">
        <v>213</v>
      </c>
      <c r="C14" s="1">
        <v>10044</v>
      </c>
      <c r="D14" s="1" t="s">
        <v>213</v>
      </c>
      <c r="E14" s="1">
        <v>10346</v>
      </c>
      <c r="F14" s="1" t="s">
        <v>213</v>
      </c>
      <c r="G14" s="1">
        <v>10809</v>
      </c>
      <c r="H14" s="1" t="s">
        <v>213</v>
      </c>
      <c r="I14" s="8">
        <v>3.0070000000000001</v>
      </c>
      <c r="J14" s="8">
        <v>4.4749999999999996</v>
      </c>
      <c r="K14" s="1" t="s">
        <v>737</v>
      </c>
      <c r="L14" s="91" t="str">
        <f t="shared" si="3"/>
        <v>Yes</v>
      </c>
    </row>
    <row r="15" spans="1:12" x14ac:dyDescent="0.25">
      <c r="A15" s="122" t="s">
        <v>58</v>
      </c>
      <c r="B15" s="25" t="s">
        <v>213</v>
      </c>
      <c r="C15" s="10">
        <v>1335434943</v>
      </c>
      <c r="D15" s="7" t="str">
        <f t="shared" ref="D15:D20" si="4">IF($B15="N/A","N/A",IF(C15&gt;10,"No",IF(C15&lt;-10,"No","Yes")))</f>
        <v>N/A</v>
      </c>
      <c r="E15" s="10">
        <v>1387008407</v>
      </c>
      <c r="F15" s="7" t="str">
        <f t="shared" ref="F15:F20" si="5">IF($B15="N/A","N/A",IF(E15&gt;10,"No",IF(E15&lt;-10,"No","Yes")))</f>
        <v>N/A</v>
      </c>
      <c r="G15" s="10">
        <v>1446228459</v>
      </c>
      <c r="H15" s="7" t="str">
        <f t="shared" ref="H15:H20" si="6">IF($B15="N/A","N/A",IF(G15&gt;10,"No",IF(G15&lt;-10,"No","Yes")))</f>
        <v>N/A</v>
      </c>
      <c r="I15" s="8">
        <v>3.8620000000000001</v>
      </c>
      <c r="J15" s="8">
        <v>4.2699999999999996</v>
      </c>
      <c r="K15" s="25" t="s">
        <v>736</v>
      </c>
      <c r="L15" s="91" t="str">
        <f t="shared" ref="L15:L20" si="7">IF(J15="Div by 0", "N/A", IF(K15="N/A","N/A", IF(J15&gt;VALUE(MID(K15,1,2)), "No", IF(J15&lt;-1*VALUE(MID(K15,1,2)), "No", "Yes"))))</f>
        <v>Yes</v>
      </c>
    </row>
    <row r="16" spans="1:12" x14ac:dyDescent="0.25">
      <c r="A16" s="122" t="s">
        <v>1118</v>
      </c>
      <c r="B16" s="25" t="s">
        <v>213</v>
      </c>
      <c r="C16" s="10">
        <v>3697.9341040999998</v>
      </c>
      <c r="D16" s="7" t="str">
        <f t="shared" si="4"/>
        <v>N/A</v>
      </c>
      <c r="E16" s="10">
        <v>3693.2034471000002</v>
      </c>
      <c r="F16" s="7" t="str">
        <f t="shared" si="5"/>
        <v>N/A</v>
      </c>
      <c r="G16" s="10">
        <v>3810.6577720999999</v>
      </c>
      <c r="H16" s="7" t="str">
        <f t="shared" si="6"/>
        <v>N/A</v>
      </c>
      <c r="I16" s="8">
        <v>-0.128</v>
      </c>
      <c r="J16" s="8">
        <v>3.18</v>
      </c>
      <c r="K16" s="25" t="s">
        <v>736</v>
      </c>
      <c r="L16" s="91" t="str">
        <f t="shared" si="7"/>
        <v>Yes</v>
      </c>
    </row>
    <row r="17" spans="1:12" x14ac:dyDescent="0.25">
      <c r="A17" s="122" t="s">
        <v>1218</v>
      </c>
      <c r="B17" s="25" t="s">
        <v>213</v>
      </c>
      <c r="C17" s="10">
        <v>11815.217192</v>
      </c>
      <c r="D17" s="7" t="str">
        <f t="shared" si="4"/>
        <v>N/A</v>
      </c>
      <c r="E17" s="10">
        <v>9799.0023151999994</v>
      </c>
      <c r="F17" s="7" t="str">
        <f t="shared" si="5"/>
        <v>N/A</v>
      </c>
      <c r="G17" s="10">
        <v>10454.616171</v>
      </c>
      <c r="H17" s="7" t="str">
        <f t="shared" si="6"/>
        <v>N/A</v>
      </c>
      <c r="I17" s="8">
        <v>-17.100000000000001</v>
      </c>
      <c r="J17" s="8">
        <v>6.6909999999999998</v>
      </c>
      <c r="K17" s="25" t="s">
        <v>736</v>
      </c>
      <c r="L17" s="91" t="str">
        <f t="shared" si="7"/>
        <v>Yes</v>
      </c>
    </row>
    <row r="18" spans="1:12" x14ac:dyDescent="0.25">
      <c r="A18" s="122" t="s">
        <v>1219</v>
      </c>
      <c r="B18" s="25" t="s">
        <v>213</v>
      </c>
      <c r="C18" s="10">
        <v>14577.168750000001</v>
      </c>
      <c r="D18" s="7" t="str">
        <f t="shared" si="4"/>
        <v>N/A</v>
      </c>
      <c r="E18" s="10">
        <v>15035.69788</v>
      </c>
      <c r="F18" s="7" t="str">
        <f t="shared" si="5"/>
        <v>N/A</v>
      </c>
      <c r="G18" s="10">
        <v>15024.399011</v>
      </c>
      <c r="H18" s="7" t="str">
        <f t="shared" si="6"/>
        <v>N/A</v>
      </c>
      <c r="I18" s="8">
        <v>3.1459999999999999</v>
      </c>
      <c r="J18" s="8">
        <v>-7.4999999999999997E-2</v>
      </c>
      <c r="K18" s="25" t="s">
        <v>736</v>
      </c>
      <c r="L18" s="91" t="str">
        <f t="shared" si="7"/>
        <v>Yes</v>
      </c>
    </row>
    <row r="19" spans="1:12" x14ac:dyDescent="0.25">
      <c r="A19" s="122" t="s">
        <v>1220</v>
      </c>
      <c r="B19" s="25" t="s">
        <v>213</v>
      </c>
      <c r="C19" s="10">
        <v>1775.4842283</v>
      </c>
      <c r="D19" s="7" t="str">
        <f t="shared" si="4"/>
        <v>N/A</v>
      </c>
      <c r="E19" s="10">
        <v>1822.3143368999999</v>
      </c>
      <c r="F19" s="7" t="str">
        <f t="shared" si="5"/>
        <v>N/A</v>
      </c>
      <c r="G19" s="10">
        <v>1856.7421730000001</v>
      </c>
      <c r="H19" s="7" t="str">
        <f t="shared" si="6"/>
        <v>N/A</v>
      </c>
      <c r="I19" s="8">
        <v>2.6379999999999999</v>
      </c>
      <c r="J19" s="8">
        <v>1.889</v>
      </c>
      <c r="K19" s="25" t="s">
        <v>736</v>
      </c>
      <c r="L19" s="91" t="str">
        <f t="shared" si="7"/>
        <v>Yes</v>
      </c>
    </row>
    <row r="20" spans="1:12" x14ac:dyDescent="0.25">
      <c r="A20" s="122" t="s">
        <v>1221</v>
      </c>
      <c r="B20" s="25" t="s">
        <v>213</v>
      </c>
      <c r="C20" s="10">
        <v>2138.8157581</v>
      </c>
      <c r="D20" s="7" t="str">
        <f t="shared" si="4"/>
        <v>N/A</v>
      </c>
      <c r="E20" s="10">
        <v>2197.9036018000002</v>
      </c>
      <c r="F20" s="7" t="str">
        <f t="shared" si="5"/>
        <v>N/A</v>
      </c>
      <c r="G20" s="10">
        <v>2370.7132118999998</v>
      </c>
      <c r="H20" s="7" t="str">
        <f t="shared" si="6"/>
        <v>N/A</v>
      </c>
      <c r="I20" s="8">
        <v>2.7629999999999999</v>
      </c>
      <c r="J20" s="8">
        <v>7.8620000000000001</v>
      </c>
      <c r="K20" s="25" t="s">
        <v>736</v>
      </c>
      <c r="L20" s="91" t="str">
        <f t="shared" si="7"/>
        <v>Yes</v>
      </c>
    </row>
    <row r="21" spans="1:12" x14ac:dyDescent="0.25">
      <c r="A21" s="114" t="s">
        <v>1122</v>
      </c>
      <c r="B21" s="25" t="s">
        <v>213</v>
      </c>
      <c r="C21" s="10">
        <v>3657.1179809999999</v>
      </c>
      <c r="D21" s="7" t="str">
        <f t="shared" ref="D21:D22" si="8">IF($B21="N/A","N/A",IF(C21&gt;10,"No",IF(C21&lt;-10,"No","Yes")))</f>
        <v>N/A</v>
      </c>
      <c r="E21" s="10">
        <v>3626.4756834</v>
      </c>
      <c r="F21" s="7" t="str">
        <f t="shared" ref="F21:F22" si="9">IF($B21="N/A","N/A",IF(E21&gt;10,"No",IF(E21&lt;-10,"No","Yes")))</f>
        <v>N/A</v>
      </c>
      <c r="G21" s="10">
        <v>3801.2324315999999</v>
      </c>
      <c r="H21" s="7" t="str">
        <f t="shared" ref="H21:H22" si="10">IF($B21="N/A","N/A",IF(G21&gt;10,"No",IF(G21&lt;-10,"No","Yes")))</f>
        <v>N/A</v>
      </c>
      <c r="I21" s="8">
        <v>-0.83799999999999997</v>
      </c>
      <c r="J21" s="8">
        <v>4.819</v>
      </c>
      <c r="K21" s="25" t="s">
        <v>736</v>
      </c>
      <c r="L21" s="91" t="str">
        <f>IF(J21="Div by 0", "N/A", IF(OR(J21="N/A",K21="N/A"),"N/A", IF(J21&gt;VALUE(MID(K21,1,2)), "No", IF(J21&lt;-1*VALUE(MID(K21,1,2)), "No", "Yes"))))</f>
        <v>Yes</v>
      </c>
    </row>
    <row r="22" spans="1:12" x14ac:dyDescent="0.25">
      <c r="A22" s="114" t="s">
        <v>1123</v>
      </c>
      <c r="B22" s="25" t="s">
        <v>213</v>
      </c>
      <c r="C22" s="10">
        <v>3766.7267507000001</v>
      </c>
      <c r="D22" s="7" t="str">
        <f t="shared" si="8"/>
        <v>N/A</v>
      </c>
      <c r="E22" s="10">
        <v>3795.9188736999999</v>
      </c>
      <c r="F22" s="7" t="str">
        <f t="shared" si="9"/>
        <v>N/A</v>
      </c>
      <c r="G22" s="10">
        <v>3860.1172004999999</v>
      </c>
      <c r="H22" s="7" t="str">
        <f t="shared" si="10"/>
        <v>N/A</v>
      </c>
      <c r="I22" s="8">
        <v>0.77500000000000002</v>
      </c>
      <c r="J22" s="8">
        <v>1.6910000000000001</v>
      </c>
      <c r="K22" s="25" t="s">
        <v>736</v>
      </c>
      <c r="L22" s="91" t="str">
        <f>IF(J22="Div by 0", "N/A", IF(OR(J22="N/A",K22="N/A"),"N/A", IF(J22&gt;VALUE(MID(K22,1,2)), "No", IF(J22&lt;-1*VALUE(MID(K22,1,2)), "No", "Yes"))))</f>
        <v>Yes</v>
      </c>
    </row>
    <row r="23" spans="1:12" x14ac:dyDescent="0.25">
      <c r="A23" s="122" t="s">
        <v>1222</v>
      </c>
      <c r="B23" s="25" t="s">
        <v>213</v>
      </c>
      <c r="C23" s="10">
        <v>11722.255724000001</v>
      </c>
      <c r="D23" s="7" t="str">
        <f>IF($B23="N/A","N/A",IF(C23&gt;10,"No",IF(C23&lt;-10,"No","Yes")))</f>
        <v>N/A</v>
      </c>
      <c r="E23" s="10">
        <v>10401.805096</v>
      </c>
      <c r="F23" s="7" t="str">
        <f>IF($B23="N/A","N/A",IF(E23&gt;10,"No",IF(E23&lt;-10,"No","Yes")))</f>
        <v>N/A</v>
      </c>
      <c r="G23" s="10">
        <v>10953.032501</v>
      </c>
      <c r="H23" s="7" t="str">
        <f>IF($B23="N/A","N/A",IF(G23&gt;10,"No",IF(G23&lt;-10,"No","Yes")))</f>
        <v>N/A</v>
      </c>
      <c r="I23" s="8">
        <v>-11.3</v>
      </c>
      <c r="J23" s="8">
        <v>5.2990000000000004</v>
      </c>
      <c r="K23" s="25" t="s">
        <v>736</v>
      </c>
      <c r="L23" s="91" t="str">
        <f>IF(J23="Div by 0", "N/A", IF(K23="N/A","N/A", IF(J23&gt;VALUE(MID(K23,1,2)), "No", IF(J23&lt;-1*VALUE(MID(K23,1,2)), "No", "Yes"))))</f>
        <v>Yes</v>
      </c>
    </row>
    <row r="24" spans="1:12" x14ac:dyDescent="0.25">
      <c r="A24" s="122" t="s">
        <v>1223</v>
      </c>
      <c r="B24" s="25" t="s">
        <v>213</v>
      </c>
      <c r="C24" s="10">
        <v>11758.681302000001</v>
      </c>
      <c r="D24" s="7" t="str">
        <f>IF($B24="N/A","N/A",IF(C24&gt;10,"No",IF(C24&lt;-10,"No","Yes")))</f>
        <v>N/A</v>
      </c>
      <c r="E24" s="10">
        <v>9666.8842359999999</v>
      </c>
      <c r="F24" s="7" t="str">
        <f>IF($B24="N/A","N/A",IF(E24&gt;10,"No",IF(E24&lt;-10,"No","Yes")))</f>
        <v>N/A</v>
      </c>
      <c r="G24" s="10">
        <v>10355.204871</v>
      </c>
      <c r="H24" s="7" t="str">
        <f>IF($B24="N/A","N/A",IF(G24&gt;10,"No",IF(G24&lt;-10,"No","Yes")))</f>
        <v>N/A</v>
      </c>
      <c r="I24" s="8">
        <v>-17.8</v>
      </c>
      <c r="J24" s="8">
        <v>7.12</v>
      </c>
      <c r="K24" s="25" t="s">
        <v>736</v>
      </c>
      <c r="L24" s="91" t="str">
        <f>IF(J24="Div by 0", "N/A", IF(K24="N/A","N/A", IF(J24&gt;VALUE(MID(K24,1,2)), "No", IF(J24&lt;-1*VALUE(MID(K24,1,2)), "No", "Yes"))))</f>
        <v>Yes</v>
      </c>
    </row>
    <row r="25" spans="1:12" x14ac:dyDescent="0.25">
      <c r="A25" s="122" t="s">
        <v>1224</v>
      </c>
      <c r="B25" s="25" t="s">
        <v>213</v>
      </c>
      <c r="C25" s="10">
        <v>11940.870768999999</v>
      </c>
      <c r="D25" s="7" t="str">
        <f>IF($B25="N/A","N/A",IF(C25&gt;10,"No",IF(C25&lt;-10,"No","Yes")))</f>
        <v>N/A</v>
      </c>
      <c r="E25" s="10">
        <v>11766.61357</v>
      </c>
      <c r="F25" s="7" t="str">
        <f>IF($B25="N/A","N/A",IF(E25&gt;10,"No",IF(E25&lt;-10,"No","Yes")))</f>
        <v>N/A</v>
      </c>
      <c r="G25" s="10">
        <v>12060.937274</v>
      </c>
      <c r="H25" s="7" t="str">
        <f>IF($B25="N/A","N/A",IF(G25&gt;10,"No",IF(G25&lt;-10,"No","Yes")))</f>
        <v>N/A</v>
      </c>
      <c r="I25" s="8">
        <v>-1.46</v>
      </c>
      <c r="J25" s="8">
        <v>2.5009999999999999</v>
      </c>
      <c r="K25" s="25" t="s">
        <v>736</v>
      </c>
      <c r="L25" s="91" t="str">
        <f>IF(J25="Div by 0", "N/A", IF(K25="N/A","N/A", IF(J25&gt;VALUE(MID(K25,1,2)), "No", IF(J25&lt;-1*VALUE(MID(K25,1,2)), "No", "Yes"))))</f>
        <v>Yes</v>
      </c>
    </row>
    <row r="26" spans="1:12" x14ac:dyDescent="0.25">
      <c r="A26" s="122" t="s">
        <v>1225</v>
      </c>
      <c r="B26" s="25" t="s">
        <v>213</v>
      </c>
      <c r="C26" s="10">
        <v>11376.187207000001</v>
      </c>
      <c r="D26" s="7" t="str">
        <f t="shared" ref="D26:D27" si="11">IF($B26="N/A","N/A",IF(C26&gt;10,"No",IF(C26&lt;-10,"No","Yes")))</f>
        <v>N/A</v>
      </c>
      <c r="E26" s="10">
        <v>9943.3766054999996</v>
      </c>
      <c r="F26" s="7" t="str">
        <f t="shared" ref="F26:F30" si="12">IF($B26="N/A","N/A",IF(E26&gt;10,"No",IF(E26&lt;-10,"No","Yes")))</f>
        <v>N/A</v>
      </c>
      <c r="G26" s="10">
        <v>10550.692032999999</v>
      </c>
      <c r="H26" s="7" t="str">
        <f t="shared" ref="H26:H27" si="13">IF($B26="N/A","N/A",IF(G26&gt;10,"No",IF(G26&lt;-10,"No","Yes")))</f>
        <v>N/A</v>
      </c>
      <c r="I26" s="8">
        <v>-12.6</v>
      </c>
      <c r="J26" s="8">
        <v>6.1079999999999997</v>
      </c>
      <c r="K26" s="25" t="s">
        <v>736</v>
      </c>
      <c r="L26" s="91" t="str">
        <f>IF(J26="Div by 0", "N/A", IF(OR(J26="N/A",K26="N/A"),"N/A", IF(J26&gt;VALUE(MID(K26,1,2)), "No", IF(J26&lt;-1*VALUE(MID(K26,1,2)), "No", "Yes"))))</f>
        <v>Yes</v>
      </c>
    </row>
    <row r="27" spans="1:12" x14ac:dyDescent="0.25">
      <c r="A27" s="122" t="s">
        <v>1226</v>
      </c>
      <c r="B27" s="25" t="s">
        <v>213</v>
      </c>
      <c r="C27" s="10">
        <v>12324.433982</v>
      </c>
      <c r="D27" s="7" t="str">
        <f t="shared" si="11"/>
        <v>N/A</v>
      </c>
      <c r="E27" s="10">
        <v>11191.679979</v>
      </c>
      <c r="F27" s="7" t="str">
        <f t="shared" si="12"/>
        <v>N/A</v>
      </c>
      <c r="G27" s="10">
        <v>11645.785354</v>
      </c>
      <c r="H27" s="7" t="str">
        <f t="shared" si="13"/>
        <v>N/A</v>
      </c>
      <c r="I27" s="8">
        <v>-9.19</v>
      </c>
      <c r="J27" s="8">
        <v>4.0579999999999998</v>
      </c>
      <c r="K27" s="25" t="s">
        <v>736</v>
      </c>
      <c r="L27" s="91" t="str">
        <f>IF(J27="Div by 0", "N/A", IF(OR(J27="N/A",K27="N/A"),"N/A", IF(J27&gt;VALUE(MID(K27,1,2)), "No", IF(J27&lt;-1*VALUE(MID(K27,1,2)), "No", "Yes"))))</f>
        <v>Yes</v>
      </c>
    </row>
    <row r="28" spans="1:12" x14ac:dyDescent="0.25">
      <c r="A28" s="140" t="s">
        <v>1227</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736</v>
      </c>
      <c r="L28" s="91" t="str">
        <f>IF(J28="Div by 0", "N/A", IF(OR(J28="N/A",K28="N/A"),"N/A", IF(J28&gt;VALUE(MID(K28,1,2)), "No", IF(J28&lt;-1*VALUE(MID(K28,1,2)), "No", "Yes"))))</f>
        <v>N/A</v>
      </c>
    </row>
    <row r="29" spans="1:12" x14ac:dyDescent="0.25">
      <c r="A29" s="140" t="s">
        <v>1228</v>
      </c>
      <c r="B29" s="10" t="s">
        <v>213</v>
      </c>
      <c r="C29" s="10" t="s">
        <v>1747</v>
      </c>
      <c r="D29" s="7" t="str">
        <f t="shared" si="14"/>
        <v>N/A</v>
      </c>
      <c r="E29" s="10" t="s">
        <v>1747</v>
      </c>
      <c r="F29" s="7" t="str">
        <f t="shared" si="12"/>
        <v>N/A</v>
      </c>
      <c r="G29" s="10" t="s">
        <v>1747</v>
      </c>
      <c r="H29" s="7" t="str">
        <f t="shared" si="15"/>
        <v>N/A</v>
      </c>
      <c r="I29" s="8" t="s">
        <v>1747</v>
      </c>
      <c r="J29" s="8" t="s">
        <v>1747</v>
      </c>
      <c r="K29" s="25" t="s">
        <v>736</v>
      </c>
      <c r="L29" s="91" t="str">
        <f t="shared" ref="L29:L30" si="16">IF(J29="Div by 0", "N/A", IF(OR(J29="N/A",K29="N/A"),"N/A", IF(J29&gt;VALUE(MID(K29,1,2)), "No", IF(J29&lt;-1*VALUE(MID(K29,1,2)), "No", "Yes"))))</f>
        <v>N/A</v>
      </c>
    </row>
    <row r="30" spans="1:12" x14ac:dyDescent="0.25">
      <c r="A30" s="140" t="s">
        <v>1229</v>
      </c>
      <c r="B30" s="10" t="s">
        <v>213</v>
      </c>
      <c r="C30" s="10" t="s">
        <v>1747</v>
      </c>
      <c r="D30" s="7" t="str">
        <f t="shared" si="14"/>
        <v>N/A</v>
      </c>
      <c r="E30" s="10" t="s">
        <v>1747</v>
      </c>
      <c r="F30" s="7" t="str">
        <f t="shared" si="12"/>
        <v>N/A</v>
      </c>
      <c r="G30" s="10" t="s">
        <v>1747</v>
      </c>
      <c r="H30" s="7" t="str">
        <f t="shared" si="15"/>
        <v>N/A</v>
      </c>
      <c r="I30" s="8" t="s">
        <v>1747</v>
      </c>
      <c r="J30" s="8" t="s">
        <v>1747</v>
      </c>
      <c r="K30" s="25" t="s">
        <v>736</v>
      </c>
      <c r="L30" s="91" t="str">
        <f t="shared" si="16"/>
        <v>N/A</v>
      </c>
    </row>
    <row r="31" spans="1:12" x14ac:dyDescent="0.25">
      <c r="A31" s="148" t="s">
        <v>2</v>
      </c>
      <c r="B31" s="21" t="s">
        <v>213</v>
      </c>
      <c r="C31" s="9">
        <v>95.502450640999996</v>
      </c>
      <c r="D31" s="7" t="str">
        <f t="shared" ref="D31:D69" si="17">IF($B31="N/A","N/A",IF(C31&gt;10,"No",IF(C31&lt;-10,"No","Yes")))</f>
        <v>N/A</v>
      </c>
      <c r="E31" s="9">
        <v>95.428656634999996</v>
      </c>
      <c r="F31" s="7" t="str">
        <f t="shared" ref="F31:F69" si="18">IF($B31="N/A","N/A",IF(E31&gt;10,"No",IF(E31&lt;-10,"No","Yes")))</f>
        <v>N/A</v>
      </c>
      <c r="G31" s="9">
        <v>97.943465728000007</v>
      </c>
      <c r="H31" s="7" t="str">
        <f t="shared" ref="H31:H69" si="19">IF($B31="N/A","N/A",IF(G31&gt;10,"No",IF(G31&lt;-10,"No","Yes")))</f>
        <v>N/A</v>
      </c>
      <c r="I31" s="8">
        <v>-7.6999999999999999E-2</v>
      </c>
      <c r="J31" s="8">
        <v>2.6349999999999998</v>
      </c>
      <c r="K31" s="25" t="s">
        <v>736</v>
      </c>
      <c r="L31" s="91" t="str">
        <f t="shared" ref="L31:L99" si="20">IF(J31="Div by 0", "N/A", IF(K31="N/A","N/A", IF(J31&gt;VALUE(MID(K31,1,2)), "No", IF(J31&lt;-1*VALUE(MID(K31,1,2)), "No", "Yes"))))</f>
        <v>Yes</v>
      </c>
    </row>
    <row r="32" spans="1:12" x14ac:dyDescent="0.25">
      <c r="A32" s="148" t="s">
        <v>22</v>
      </c>
      <c r="B32" s="21" t="s">
        <v>213</v>
      </c>
      <c r="C32" s="1">
        <v>344888</v>
      </c>
      <c r="D32" s="7" t="str">
        <f t="shared" si="17"/>
        <v>N/A</v>
      </c>
      <c r="E32" s="1">
        <v>358389</v>
      </c>
      <c r="F32" s="7" t="str">
        <f t="shared" si="18"/>
        <v>N/A</v>
      </c>
      <c r="G32" s="1">
        <v>371717</v>
      </c>
      <c r="H32" s="7" t="str">
        <f t="shared" si="19"/>
        <v>N/A</v>
      </c>
      <c r="I32" s="8">
        <v>3.915</v>
      </c>
      <c r="J32" s="8">
        <v>3.7189999999999999</v>
      </c>
      <c r="K32" s="25" t="s">
        <v>736</v>
      </c>
      <c r="L32" s="91" t="str">
        <f t="shared" si="20"/>
        <v>Yes</v>
      </c>
    </row>
    <row r="33" spans="1:12" x14ac:dyDescent="0.25">
      <c r="A33" s="148" t="s">
        <v>449</v>
      </c>
      <c r="B33" s="25" t="s">
        <v>213</v>
      </c>
      <c r="C33" s="1">
        <v>15541</v>
      </c>
      <c r="D33" s="1" t="str">
        <f t="shared" si="17"/>
        <v>N/A</v>
      </c>
      <c r="E33" s="1">
        <v>15775</v>
      </c>
      <c r="F33" s="1" t="str">
        <f t="shared" si="18"/>
        <v>N/A</v>
      </c>
      <c r="G33" s="1">
        <v>15996</v>
      </c>
      <c r="H33" s="7" t="str">
        <f t="shared" si="19"/>
        <v>N/A</v>
      </c>
      <c r="I33" s="8">
        <v>1.506</v>
      </c>
      <c r="J33" s="8">
        <v>1.401</v>
      </c>
      <c r="K33" s="25" t="s">
        <v>736</v>
      </c>
      <c r="L33" s="91" t="str">
        <f t="shared" si="20"/>
        <v>Yes</v>
      </c>
    </row>
    <row r="34" spans="1:12" x14ac:dyDescent="0.25">
      <c r="A34" s="148" t="s">
        <v>1230</v>
      </c>
      <c r="B34" s="3" t="s">
        <v>213</v>
      </c>
      <c r="C34" s="1">
        <v>10189</v>
      </c>
      <c r="D34" s="5" t="str">
        <f t="shared" ref="D34:D38" si="21">IF($B34="N/A","N/A",IF(C34&lt;0,"No","Yes"))</f>
        <v>N/A</v>
      </c>
      <c r="E34" s="1">
        <v>10575</v>
      </c>
      <c r="F34" s="5" t="str">
        <f t="shared" ref="F34:F38" si="22">IF($B34="N/A","N/A",IF(E34&lt;0,"No","Yes"))</f>
        <v>N/A</v>
      </c>
      <c r="G34" s="1">
        <v>10842</v>
      </c>
      <c r="H34" s="5" t="str">
        <f t="shared" ref="H34:H38" si="23">IF($B34="N/A","N/A",IF(G34&lt;0,"No","Yes"))</f>
        <v>N/A</v>
      </c>
      <c r="I34" s="8">
        <v>3.7879999999999998</v>
      </c>
      <c r="J34" s="8">
        <v>2.5249999999999999</v>
      </c>
      <c r="K34" s="1" t="s">
        <v>736</v>
      </c>
      <c r="L34" s="91" t="str">
        <f t="shared" si="20"/>
        <v>Yes</v>
      </c>
    </row>
    <row r="35" spans="1:12" x14ac:dyDescent="0.25">
      <c r="A35" s="148" t="s">
        <v>1231</v>
      </c>
      <c r="B35" s="3" t="s">
        <v>213</v>
      </c>
      <c r="C35" s="1">
        <v>0</v>
      </c>
      <c r="D35" s="5" t="str">
        <f t="shared" si="21"/>
        <v>N/A</v>
      </c>
      <c r="E35" s="1">
        <v>0</v>
      </c>
      <c r="F35" s="5" t="str">
        <f t="shared" si="22"/>
        <v>N/A</v>
      </c>
      <c r="G35" s="1">
        <v>0</v>
      </c>
      <c r="H35" s="5" t="str">
        <f t="shared" si="23"/>
        <v>N/A</v>
      </c>
      <c r="I35" s="8" t="s">
        <v>1747</v>
      </c>
      <c r="J35" s="8" t="s">
        <v>1747</v>
      </c>
      <c r="K35" s="1" t="s">
        <v>736</v>
      </c>
      <c r="L35" s="91" t="str">
        <f t="shared" si="20"/>
        <v>N/A</v>
      </c>
    </row>
    <row r="36" spans="1:12" x14ac:dyDescent="0.25">
      <c r="A36" s="148" t="s">
        <v>1232</v>
      </c>
      <c r="B36" s="3" t="s">
        <v>213</v>
      </c>
      <c r="C36" s="1">
        <v>324</v>
      </c>
      <c r="D36" s="5" t="str">
        <f t="shared" si="21"/>
        <v>N/A</v>
      </c>
      <c r="E36" s="1">
        <v>309</v>
      </c>
      <c r="F36" s="5" t="str">
        <f t="shared" si="22"/>
        <v>N/A</v>
      </c>
      <c r="G36" s="1">
        <v>279</v>
      </c>
      <c r="H36" s="5" t="str">
        <f t="shared" si="23"/>
        <v>N/A</v>
      </c>
      <c r="I36" s="8">
        <v>-4.63</v>
      </c>
      <c r="J36" s="8">
        <v>-9.7100000000000009</v>
      </c>
      <c r="K36" s="1" t="s">
        <v>736</v>
      </c>
      <c r="L36" s="91" t="str">
        <f t="shared" si="20"/>
        <v>Yes</v>
      </c>
    </row>
    <row r="37" spans="1:12" x14ac:dyDescent="0.25">
      <c r="A37" s="148" t="s">
        <v>1233</v>
      </c>
      <c r="B37" s="3" t="s">
        <v>213</v>
      </c>
      <c r="C37" s="1">
        <v>5028</v>
      </c>
      <c r="D37" s="5" t="str">
        <f t="shared" si="21"/>
        <v>N/A</v>
      </c>
      <c r="E37" s="1">
        <v>4891</v>
      </c>
      <c r="F37" s="5" t="str">
        <f t="shared" si="22"/>
        <v>N/A</v>
      </c>
      <c r="G37" s="1">
        <v>4875</v>
      </c>
      <c r="H37" s="5" t="str">
        <f t="shared" si="23"/>
        <v>N/A</v>
      </c>
      <c r="I37" s="8">
        <v>-2.72</v>
      </c>
      <c r="J37" s="8">
        <v>-0.32700000000000001</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37294</v>
      </c>
      <c r="D39" s="1" t="str">
        <f t="shared" si="17"/>
        <v>N/A</v>
      </c>
      <c r="E39" s="1">
        <v>39076</v>
      </c>
      <c r="F39" s="1" t="str">
        <f t="shared" si="18"/>
        <v>N/A</v>
      </c>
      <c r="G39" s="1">
        <v>41694</v>
      </c>
      <c r="H39" s="7" t="str">
        <f t="shared" si="19"/>
        <v>N/A</v>
      </c>
      <c r="I39" s="8">
        <v>4.7779999999999996</v>
      </c>
      <c r="J39" s="8">
        <v>6.7</v>
      </c>
      <c r="K39" s="25" t="s">
        <v>736</v>
      </c>
      <c r="L39" s="91" t="str">
        <f t="shared" si="20"/>
        <v>Yes</v>
      </c>
    </row>
    <row r="40" spans="1:12" x14ac:dyDescent="0.25">
      <c r="A40" s="148" t="s">
        <v>1235</v>
      </c>
      <c r="B40" s="3" t="s">
        <v>213</v>
      </c>
      <c r="C40" s="1">
        <v>32380</v>
      </c>
      <c r="D40" s="5" t="str">
        <f t="shared" ref="D40:D45" si="24">IF($B40="N/A","N/A",IF(C40&lt;0,"No","Yes"))</f>
        <v>N/A</v>
      </c>
      <c r="E40" s="1">
        <v>34183</v>
      </c>
      <c r="F40" s="5" t="str">
        <f t="shared" ref="F40:F45" si="25">IF($B40="N/A","N/A",IF(E40&lt;0,"No","Yes"))</f>
        <v>N/A</v>
      </c>
      <c r="G40" s="1">
        <v>36761</v>
      </c>
      <c r="H40" s="5" t="str">
        <f t="shared" ref="H40:H45" si="26">IF($B40="N/A","N/A",IF(G40&lt;0,"No","Yes"))</f>
        <v>N/A</v>
      </c>
      <c r="I40" s="8">
        <v>5.5679999999999996</v>
      </c>
      <c r="J40" s="8">
        <v>7.5419999999999998</v>
      </c>
      <c r="K40" s="1" t="s">
        <v>736</v>
      </c>
      <c r="L40" s="91" t="str">
        <f t="shared" si="20"/>
        <v>Yes</v>
      </c>
    </row>
    <row r="41" spans="1:12" x14ac:dyDescent="0.25">
      <c r="A41" s="148" t="s">
        <v>1236</v>
      </c>
      <c r="B41" s="3" t="s">
        <v>213</v>
      </c>
      <c r="C41" s="1">
        <v>0</v>
      </c>
      <c r="D41" s="5" t="str">
        <f t="shared" si="24"/>
        <v>N/A</v>
      </c>
      <c r="E41" s="1">
        <v>0</v>
      </c>
      <c r="F41" s="5" t="str">
        <f t="shared" si="25"/>
        <v>N/A</v>
      </c>
      <c r="G41" s="1">
        <v>0</v>
      </c>
      <c r="H41" s="5" t="str">
        <f t="shared" si="26"/>
        <v>N/A</v>
      </c>
      <c r="I41" s="8" t="s">
        <v>1747</v>
      </c>
      <c r="J41" s="8" t="s">
        <v>1747</v>
      </c>
      <c r="K41" s="1" t="s">
        <v>736</v>
      </c>
      <c r="L41" s="91" t="str">
        <f t="shared" si="20"/>
        <v>N/A</v>
      </c>
    </row>
    <row r="42" spans="1:12" x14ac:dyDescent="0.25">
      <c r="A42" s="148" t="s">
        <v>1237</v>
      </c>
      <c r="B42" s="3" t="s">
        <v>213</v>
      </c>
      <c r="C42" s="1">
        <v>504</v>
      </c>
      <c r="D42" s="5" t="str">
        <f t="shared" si="24"/>
        <v>N/A</v>
      </c>
      <c r="E42" s="1">
        <v>463</v>
      </c>
      <c r="F42" s="5" t="str">
        <f t="shared" si="25"/>
        <v>N/A</v>
      </c>
      <c r="G42" s="1">
        <v>466</v>
      </c>
      <c r="H42" s="5" t="str">
        <f t="shared" si="26"/>
        <v>N/A</v>
      </c>
      <c r="I42" s="8">
        <v>-8.1300000000000008</v>
      </c>
      <c r="J42" s="8">
        <v>0.64790000000000003</v>
      </c>
      <c r="K42" s="1" t="s">
        <v>736</v>
      </c>
      <c r="L42" s="91" t="str">
        <f t="shared" si="20"/>
        <v>Yes</v>
      </c>
    </row>
    <row r="43" spans="1:12" x14ac:dyDescent="0.25">
      <c r="A43" s="148" t="s">
        <v>1238</v>
      </c>
      <c r="B43" s="3" t="s">
        <v>213</v>
      </c>
      <c r="C43" s="1">
        <v>253</v>
      </c>
      <c r="D43" s="5" t="str">
        <f t="shared" si="24"/>
        <v>N/A</v>
      </c>
      <c r="E43" s="1">
        <v>245</v>
      </c>
      <c r="F43" s="5" t="str">
        <f t="shared" si="25"/>
        <v>N/A</v>
      </c>
      <c r="G43" s="1">
        <v>263</v>
      </c>
      <c r="H43" s="5" t="str">
        <f t="shared" si="26"/>
        <v>N/A</v>
      </c>
      <c r="I43" s="8">
        <v>-3.16</v>
      </c>
      <c r="J43" s="8">
        <v>7.3470000000000004</v>
      </c>
      <c r="K43" s="1" t="s">
        <v>736</v>
      </c>
      <c r="L43" s="91" t="str">
        <f t="shared" si="20"/>
        <v>Yes</v>
      </c>
    </row>
    <row r="44" spans="1:12" x14ac:dyDescent="0.25">
      <c r="A44" s="148" t="s">
        <v>1239</v>
      </c>
      <c r="B44" s="3" t="s">
        <v>213</v>
      </c>
      <c r="C44" s="1">
        <v>4157</v>
      </c>
      <c r="D44" s="5" t="str">
        <f t="shared" si="24"/>
        <v>N/A</v>
      </c>
      <c r="E44" s="1">
        <v>4185</v>
      </c>
      <c r="F44" s="5" t="str">
        <f t="shared" si="25"/>
        <v>N/A</v>
      </c>
      <c r="G44" s="1">
        <v>4204</v>
      </c>
      <c r="H44" s="5" t="str">
        <f t="shared" si="26"/>
        <v>N/A</v>
      </c>
      <c r="I44" s="8">
        <v>0.67359999999999998</v>
      </c>
      <c r="J44" s="8">
        <v>0.45400000000000001</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224586</v>
      </c>
      <c r="D46" s="1" t="str">
        <f t="shared" si="17"/>
        <v>N/A</v>
      </c>
      <c r="E46" s="1">
        <v>233658</v>
      </c>
      <c r="F46" s="1" t="str">
        <f t="shared" si="18"/>
        <v>N/A</v>
      </c>
      <c r="G46" s="1">
        <v>240358</v>
      </c>
      <c r="H46" s="7" t="str">
        <f t="shared" si="19"/>
        <v>N/A</v>
      </c>
      <c r="I46" s="8">
        <v>4.0389999999999997</v>
      </c>
      <c r="J46" s="8">
        <v>2.867</v>
      </c>
      <c r="K46" s="25" t="s">
        <v>736</v>
      </c>
      <c r="L46" s="91" t="str">
        <f t="shared" si="20"/>
        <v>Yes</v>
      </c>
    </row>
    <row r="47" spans="1:12" x14ac:dyDescent="0.25">
      <c r="A47" s="148" t="s">
        <v>1241</v>
      </c>
      <c r="B47" s="3" t="s">
        <v>213</v>
      </c>
      <c r="C47" s="1">
        <v>103227</v>
      </c>
      <c r="D47" s="5" t="str">
        <f t="shared" ref="D47:D53" si="27">IF($B47="N/A","N/A",IF(C47&lt;0,"No","Yes"))</f>
        <v>N/A</v>
      </c>
      <c r="E47" s="1">
        <v>107013</v>
      </c>
      <c r="F47" s="5" t="str">
        <f t="shared" ref="F47:F53" si="28">IF($B47="N/A","N/A",IF(E47&lt;0,"No","Yes"))</f>
        <v>N/A</v>
      </c>
      <c r="G47" s="1">
        <v>88015</v>
      </c>
      <c r="H47" s="5" t="str">
        <f t="shared" ref="H47:H53" si="29">IF($B47="N/A","N/A",IF(G47&lt;0,"No","Yes"))</f>
        <v>N/A</v>
      </c>
      <c r="I47" s="8">
        <v>3.6680000000000001</v>
      </c>
      <c r="J47" s="8">
        <v>-17.8</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0</v>
      </c>
      <c r="D49" s="5" t="str">
        <f t="shared" si="27"/>
        <v>N/A</v>
      </c>
      <c r="E49" s="1">
        <v>0</v>
      </c>
      <c r="F49" s="5" t="str">
        <f t="shared" si="28"/>
        <v>N/A</v>
      </c>
      <c r="G49" s="1">
        <v>0</v>
      </c>
      <c r="H49" s="5" t="str">
        <f t="shared" si="29"/>
        <v>N/A</v>
      </c>
      <c r="I49" s="8" t="s">
        <v>1747</v>
      </c>
      <c r="J49" s="8" t="s">
        <v>1747</v>
      </c>
      <c r="K49" s="1" t="s">
        <v>736</v>
      </c>
      <c r="L49" s="91" t="str">
        <f t="shared" si="20"/>
        <v>N/A</v>
      </c>
    </row>
    <row r="50" spans="1:12" x14ac:dyDescent="0.25">
      <c r="A50" s="148" t="s">
        <v>1244</v>
      </c>
      <c r="B50" s="3" t="s">
        <v>213</v>
      </c>
      <c r="C50" s="1">
        <v>99820</v>
      </c>
      <c r="D50" s="5" t="str">
        <f t="shared" si="27"/>
        <v>N/A</v>
      </c>
      <c r="E50" s="1">
        <v>104481</v>
      </c>
      <c r="F50" s="5" t="str">
        <f t="shared" si="28"/>
        <v>N/A</v>
      </c>
      <c r="G50" s="1">
        <v>128319</v>
      </c>
      <c r="H50" s="5" t="str">
        <f t="shared" si="29"/>
        <v>N/A</v>
      </c>
      <c r="I50" s="8">
        <v>4.6689999999999996</v>
      </c>
      <c r="J50" s="8">
        <v>22.82</v>
      </c>
      <c r="K50" s="1" t="s">
        <v>736</v>
      </c>
      <c r="L50" s="91" t="str">
        <f t="shared" si="20"/>
        <v>Yes</v>
      </c>
    </row>
    <row r="51" spans="1:12" x14ac:dyDescent="0.25">
      <c r="A51" s="148" t="s">
        <v>1245</v>
      </c>
      <c r="B51" s="3" t="s">
        <v>213</v>
      </c>
      <c r="C51" s="1">
        <v>12465</v>
      </c>
      <c r="D51" s="5" t="str">
        <f t="shared" si="27"/>
        <v>N/A</v>
      </c>
      <c r="E51" s="1">
        <v>12240</v>
      </c>
      <c r="F51" s="5" t="str">
        <f t="shared" si="28"/>
        <v>N/A</v>
      </c>
      <c r="G51" s="1">
        <v>13376</v>
      </c>
      <c r="H51" s="5" t="str">
        <f t="shared" si="29"/>
        <v>N/A</v>
      </c>
      <c r="I51" s="8">
        <v>-1.81</v>
      </c>
      <c r="J51" s="8">
        <v>9.2810000000000006</v>
      </c>
      <c r="K51" s="1" t="s">
        <v>736</v>
      </c>
      <c r="L51" s="91" t="str">
        <f t="shared" si="20"/>
        <v>Yes</v>
      </c>
    </row>
    <row r="52" spans="1:12" x14ac:dyDescent="0.25">
      <c r="A52" s="148" t="s">
        <v>1246</v>
      </c>
      <c r="B52" s="3" t="s">
        <v>213</v>
      </c>
      <c r="C52" s="1">
        <v>9074</v>
      </c>
      <c r="D52" s="5" t="str">
        <f t="shared" si="27"/>
        <v>N/A</v>
      </c>
      <c r="E52" s="1">
        <v>9924</v>
      </c>
      <c r="F52" s="5" t="str">
        <f t="shared" si="28"/>
        <v>N/A</v>
      </c>
      <c r="G52" s="1">
        <v>10648</v>
      </c>
      <c r="H52" s="5" t="str">
        <f t="shared" si="29"/>
        <v>N/A</v>
      </c>
      <c r="I52" s="8">
        <v>9.3670000000000009</v>
      </c>
      <c r="J52" s="8">
        <v>7.2949999999999999</v>
      </c>
      <c r="K52" s="1" t="s">
        <v>736</v>
      </c>
      <c r="L52" s="91" t="str">
        <f t="shared" si="20"/>
        <v>Yes</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67467</v>
      </c>
      <c r="D54" s="1" t="str">
        <f t="shared" si="17"/>
        <v>N/A</v>
      </c>
      <c r="E54" s="1">
        <v>69880</v>
      </c>
      <c r="F54" s="1" t="str">
        <f t="shared" si="18"/>
        <v>N/A</v>
      </c>
      <c r="G54" s="1">
        <v>73669</v>
      </c>
      <c r="H54" s="7" t="str">
        <f t="shared" si="19"/>
        <v>N/A</v>
      </c>
      <c r="I54" s="8">
        <v>3.577</v>
      </c>
      <c r="J54" s="8">
        <v>5.4219999999999997</v>
      </c>
      <c r="K54" s="25" t="s">
        <v>736</v>
      </c>
      <c r="L54" s="91" t="str">
        <f t="shared" si="20"/>
        <v>Yes</v>
      </c>
    </row>
    <row r="55" spans="1:12" x14ac:dyDescent="0.25">
      <c r="A55" s="148" t="s">
        <v>1248</v>
      </c>
      <c r="B55" s="3" t="s">
        <v>213</v>
      </c>
      <c r="C55" s="1">
        <v>49730</v>
      </c>
      <c r="D55" s="5" t="str">
        <f t="shared" ref="D55:D60" si="30">IF($B55="N/A","N/A",IF(C55&lt;0,"No","Yes"))</f>
        <v>N/A</v>
      </c>
      <c r="E55" s="1">
        <v>52006</v>
      </c>
      <c r="F55" s="5" t="str">
        <f t="shared" ref="F55:F60" si="31">IF($B55="N/A","N/A",IF(E55&lt;0,"No","Yes"))</f>
        <v>N/A</v>
      </c>
      <c r="G55" s="1">
        <v>52691</v>
      </c>
      <c r="H55" s="5" t="str">
        <f t="shared" ref="H55:H60" si="32">IF($B55="N/A","N/A",IF(G55&lt;0,"No","Yes"))</f>
        <v>N/A</v>
      </c>
      <c r="I55" s="8">
        <v>4.577</v>
      </c>
      <c r="J55" s="8">
        <v>1.3169999999999999</v>
      </c>
      <c r="K55" s="1" t="s">
        <v>736</v>
      </c>
      <c r="L55" s="91" t="str">
        <f t="shared" si="20"/>
        <v>Yes</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0</v>
      </c>
      <c r="D57" s="5" t="str">
        <f t="shared" si="30"/>
        <v>N/A</v>
      </c>
      <c r="E57" s="1">
        <v>0</v>
      </c>
      <c r="F57" s="5" t="str">
        <f t="shared" si="31"/>
        <v>N/A</v>
      </c>
      <c r="G57" s="1">
        <v>0</v>
      </c>
      <c r="H57" s="5" t="str">
        <f t="shared" si="32"/>
        <v>N/A</v>
      </c>
      <c r="I57" s="8" t="s">
        <v>1747</v>
      </c>
      <c r="J57" s="8" t="s">
        <v>1747</v>
      </c>
      <c r="K57" s="1" t="s">
        <v>736</v>
      </c>
      <c r="L57" s="91" t="str">
        <f t="shared" si="20"/>
        <v>N/A</v>
      </c>
    </row>
    <row r="58" spans="1:12" x14ac:dyDescent="0.25">
      <c r="A58" s="148" t="s">
        <v>1251</v>
      </c>
      <c r="B58" s="3" t="s">
        <v>213</v>
      </c>
      <c r="C58" s="1">
        <v>9076</v>
      </c>
      <c r="D58" s="5" t="str">
        <f t="shared" si="30"/>
        <v>N/A</v>
      </c>
      <c r="E58" s="1">
        <v>9064</v>
      </c>
      <c r="F58" s="5" t="str">
        <f t="shared" si="31"/>
        <v>N/A</v>
      </c>
      <c r="G58" s="1">
        <v>11340</v>
      </c>
      <c r="H58" s="5" t="str">
        <f t="shared" si="32"/>
        <v>N/A</v>
      </c>
      <c r="I58" s="8">
        <v>-0.13200000000000001</v>
      </c>
      <c r="J58" s="8">
        <v>25.11</v>
      </c>
      <c r="K58" s="1" t="s">
        <v>736</v>
      </c>
      <c r="L58" s="91" t="str">
        <f t="shared" si="20"/>
        <v>Yes</v>
      </c>
    </row>
    <row r="59" spans="1:12" x14ac:dyDescent="0.25">
      <c r="A59" s="148" t="s">
        <v>1252</v>
      </c>
      <c r="B59" s="3" t="s">
        <v>213</v>
      </c>
      <c r="C59" s="1">
        <v>8661</v>
      </c>
      <c r="D59" s="5" t="str">
        <f t="shared" si="30"/>
        <v>N/A</v>
      </c>
      <c r="E59" s="1">
        <v>8810</v>
      </c>
      <c r="F59" s="5" t="str">
        <f t="shared" si="31"/>
        <v>N/A</v>
      </c>
      <c r="G59" s="1">
        <v>9638</v>
      </c>
      <c r="H59" s="5" t="str">
        <f t="shared" si="32"/>
        <v>N/A</v>
      </c>
      <c r="I59" s="8">
        <v>1.72</v>
      </c>
      <c r="J59" s="8">
        <v>9.3979999999999997</v>
      </c>
      <c r="K59" s="1" t="s">
        <v>736</v>
      </c>
      <c r="L59" s="91" t="str">
        <f t="shared" si="20"/>
        <v>Yes</v>
      </c>
    </row>
    <row r="60" spans="1:12" x14ac:dyDescent="0.25">
      <c r="A60" s="148" t="s">
        <v>1253</v>
      </c>
      <c r="B60" s="3" t="s">
        <v>213</v>
      </c>
      <c r="C60" s="1">
        <v>0</v>
      </c>
      <c r="D60" s="5" t="str">
        <f t="shared" si="30"/>
        <v>N/A</v>
      </c>
      <c r="E60" s="1">
        <v>0</v>
      </c>
      <c r="F60" s="5" t="str">
        <f t="shared" si="31"/>
        <v>N/A</v>
      </c>
      <c r="G60" s="1">
        <v>0</v>
      </c>
      <c r="H60" s="5" t="str">
        <f t="shared" si="32"/>
        <v>N/A</v>
      </c>
      <c r="I60" s="8" t="s">
        <v>1747</v>
      </c>
      <c r="J60" s="8" t="s">
        <v>1747</v>
      </c>
      <c r="K60" s="1" t="s">
        <v>736</v>
      </c>
      <c r="L60" s="91" t="str">
        <f t="shared" si="20"/>
        <v>N/A</v>
      </c>
    </row>
    <row r="61" spans="1:12" x14ac:dyDescent="0.25">
      <c r="A61" s="90" t="s">
        <v>186</v>
      </c>
      <c r="B61" s="21" t="s">
        <v>213</v>
      </c>
      <c r="C61" s="1">
        <v>238968</v>
      </c>
      <c r="D61" s="1" t="str">
        <f t="shared" si="17"/>
        <v>N/A</v>
      </c>
      <c r="E61" s="1">
        <v>248934</v>
      </c>
      <c r="F61" s="1" t="str">
        <f t="shared" si="18"/>
        <v>N/A</v>
      </c>
      <c r="G61" s="1">
        <v>261433</v>
      </c>
      <c r="H61" s="7" t="str">
        <f t="shared" si="19"/>
        <v>N/A</v>
      </c>
      <c r="I61" s="8">
        <v>4.17</v>
      </c>
      <c r="J61" s="8">
        <v>5.0209999999999999</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0</v>
      </c>
      <c r="H66" s="7" t="str">
        <f t="shared" si="19"/>
        <v>N/A</v>
      </c>
      <c r="I66" s="8" t="s">
        <v>1747</v>
      </c>
      <c r="J66" s="8" t="s">
        <v>1747</v>
      </c>
      <c r="K66" s="25" t="s">
        <v>736</v>
      </c>
      <c r="L66" s="91" t="str">
        <f t="shared" si="33"/>
        <v>N/A</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343996</v>
      </c>
      <c r="D68" s="1" t="str">
        <f t="shared" si="17"/>
        <v>N/A</v>
      </c>
      <c r="E68" s="1">
        <v>357774</v>
      </c>
      <c r="F68" s="1" t="str">
        <f t="shared" si="18"/>
        <v>N/A</v>
      </c>
      <c r="G68" s="1">
        <v>371445</v>
      </c>
      <c r="H68" s="7" t="str">
        <f t="shared" si="19"/>
        <v>N/A</v>
      </c>
      <c r="I68" s="8">
        <v>4.0049999999999999</v>
      </c>
      <c r="J68" s="8">
        <v>3.8210000000000002</v>
      </c>
      <c r="K68" s="25" t="s">
        <v>736</v>
      </c>
      <c r="L68" s="91" t="str">
        <f t="shared" si="33"/>
        <v>Yes</v>
      </c>
    </row>
    <row r="69" spans="1:12" x14ac:dyDescent="0.25">
      <c r="A69" s="114" t="s">
        <v>194</v>
      </c>
      <c r="B69" s="25" t="s">
        <v>213</v>
      </c>
      <c r="C69" s="1">
        <v>343996</v>
      </c>
      <c r="D69" s="1" t="str">
        <f t="shared" si="17"/>
        <v>N/A</v>
      </c>
      <c r="E69" s="1">
        <v>357774</v>
      </c>
      <c r="F69" s="1" t="str">
        <f t="shared" si="18"/>
        <v>N/A</v>
      </c>
      <c r="G69" s="1">
        <v>371445</v>
      </c>
      <c r="H69" s="7" t="str">
        <f t="shared" si="19"/>
        <v>N/A</v>
      </c>
      <c r="I69" s="8">
        <v>4.0049999999999999</v>
      </c>
      <c r="J69" s="8">
        <v>3.8210000000000002</v>
      </c>
      <c r="K69" s="25" t="s">
        <v>736</v>
      </c>
      <c r="L69" s="91" t="str">
        <f t="shared" si="33"/>
        <v>Yes</v>
      </c>
    </row>
    <row r="70" spans="1:12" x14ac:dyDescent="0.25">
      <c r="A70" s="148" t="s">
        <v>78</v>
      </c>
      <c r="B70" s="25" t="s">
        <v>294</v>
      </c>
      <c r="C70" s="9">
        <v>1.1042897409000001</v>
      </c>
      <c r="D70" s="7" t="str">
        <f>IF($B70="N/A","N/A",IF(C70&gt;=20,"No",IF(C70&lt;0,"No","Yes")))</f>
        <v>Yes</v>
      </c>
      <c r="E70" s="9">
        <v>1.0319800407999999</v>
      </c>
      <c r="F70" s="7" t="str">
        <f>IF($B70="N/A","N/A",IF(E70&gt;=20,"No",IF(E70&lt;0,"No","Yes")))</f>
        <v>Yes</v>
      </c>
      <c r="G70" s="9">
        <v>0.99688704419999996</v>
      </c>
      <c r="H70" s="7" t="str">
        <f>IF($B70="N/A","N/A",IF(G70&gt;=20,"No",IF(G70&lt;0,"No","Yes")))</f>
        <v>Yes</v>
      </c>
      <c r="I70" s="8">
        <v>-6.55</v>
      </c>
      <c r="J70" s="8">
        <v>-3.4</v>
      </c>
      <c r="K70" s="25" t="s">
        <v>736</v>
      </c>
      <c r="L70" s="91" t="str">
        <f t="shared" si="20"/>
        <v>Yes</v>
      </c>
    </row>
    <row r="71" spans="1:12" x14ac:dyDescent="0.25">
      <c r="A71" s="148" t="s">
        <v>79</v>
      </c>
      <c r="B71" s="21" t="s">
        <v>213</v>
      </c>
      <c r="C71" s="9">
        <v>94.957334259999996</v>
      </c>
      <c r="D71" s="7" t="str">
        <f>IF($B71="N/A","N/A",IF(C71&gt;10,"No",IF(C71&lt;-10,"No","Yes")))</f>
        <v>N/A</v>
      </c>
      <c r="E71" s="9">
        <v>95.240795343000002</v>
      </c>
      <c r="F71" s="7" t="str">
        <f>IF($B71="N/A","N/A",IF(E71&gt;10,"No",IF(E71&lt;-10,"No","Yes")))</f>
        <v>N/A</v>
      </c>
      <c r="G71" s="9">
        <v>96.998221168000001</v>
      </c>
      <c r="H71" s="7" t="str">
        <f>IF($B71="N/A","N/A",IF(G71&gt;10,"No",IF(G71&lt;-10,"No","Yes")))</f>
        <v>N/A</v>
      </c>
      <c r="I71" s="8">
        <v>0.29849999999999999</v>
      </c>
      <c r="J71" s="8">
        <v>1.845</v>
      </c>
      <c r="K71" s="25" t="s">
        <v>736</v>
      </c>
      <c r="L71" s="91" t="str">
        <f t="shared" si="20"/>
        <v>Yes</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2.1385799800000001E-2</v>
      </c>
      <c r="D73" s="7" t="str">
        <f>IF($B73="N/A","N/A",IF(C73&gt;10,"No",IF(C73&lt;-10,"No","Yes")))</f>
        <v>N/A</v>
      </c>
      <c r="E73" s="9">
        <v>4.2964554199999998E-2</v>
      </c>
      <c r="F73" s="7" t="str">
        <f>IF($B73="N/A","N/A",IF(E73&gt;10,"No",IF(E73&lt;-10,"No","Yes")))</f>
        <v>N/A</v>
      </c>
      <c r="G73" s="9">
        <v>2.0601565700000001E-2</v>
      </c>
      <c r="H73" s="7" t="str">
        <f>IF($B73="N/A","N/A",IF(G73&gt;10,"No",IF(G73&lt;-10,"No","Yes")))</f>
        <v>N/A</v>
      </c>
      <c r="I73" s="8">
        <v>100.9</v>
      </c>
      <c r="J73" s="8">
        <v>-52</v>
      </c>
      <c r="K73" s="25" t="s">
        <v>736</v>
      </c>
      <c r="L73" s="91" t="str">
        <f t="shared" si="20"/>
        <v>No</v>
      </c>
    </row>
    <row r="74" spans="1:12" x14ac:dyDescent="0.25">
      <c r="A74" s="148" t="s">
        <v>121</v>
      </c>
      <c r="B74" s="21" t="s">
        <v>213</v>
      </c>
      <c r="C74" s="9">
        <v>99.379811805000003</v>
      </c>
      <c r="D74" s="7" t="str">
        <f>IF($B74="N/A","N/A",IF(C74&gt;10,"No",IF(C74&lt;-10,"No","Yes")))</f>
        <v>N/A</v>
      </c>
      <c r="E74" s="9">
        <v>99.312567131999998</v>
      </c>
      <c r="F74" s="7" t="str">
        <f>IF($B74="N/A","N/A",IF(E74&gt;10,"No",IF(E74&lt;-10,"No","Yes")))</f>
        <v>N/A</v>
      </c>
      <c r="G74" s="9">
        <v>99.217140502999996</v>
      </c>
      <c r="H74" s="7" t="str">
        <f>IF($B74="N/A","N/A",IF(G74&gt;10,"No",IF(G74&lt;-10,"No","Yes")))</f>
        <v>N/A</v>
      </c>
      <c r="I74" s="8">
        <v>-6.8000000000000005E-2</v>
      </c>
      <c r="J74" s="8">
        <v>-9.6000000000000002E-2</v>
      </c>
      <c r="K74" s="25" t="s">
        <v>736</v>
      </c>
      <c r="L74" s="91" t="str">
        <f t="shared" si="20"/>
        <v>Yes</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t="s">
        <v>1747</v>
      </c>
      <c r="D77" s="7" t="str">
        <f t="shared" si="34"/>
        <v>N/A</v>
      </c>
      <c r="E77" s="9" t="s">
        <v>1747</v>
      </c>
      <c r="F77" s="7" t="str">
        <f t="shared" si="35"/>
        <v>N/A</v>
      </c>
      <c r="G77" s="9" t="s">
        <v>1747</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t="s">
        <v>1747</v>
      </c>
      <c r="D78" s="7" t="str">
        <f t="shared" si="34"/>
        <v>N/A</v>
      </c>
      <c r="E78" s="9" t="s">
        <v>1747</v>
      </c>
      <c r="F78" s="7" t="str">
        <f t="shared" si="35"/>
        <v>N/A</v>
      </c>
      <c r="G78" s="9" t="s">
        <v>1747</v>
      </c>
      <c r="H78" s="7" t="str">
        <f t="shared" si="36"/>
        <v>N/A</v>
      </c>
      <c r="I78" s="8" t="s">
        <v>1747</v>
      </c>
      <c r="J78" s="8" t="s">
        <v>1747</v>
      </c>
      <c r="K78" s="25" t="s">
        <v>736</v>
      </c>
      <c r="L78" s="91" t="str">
        <f t="shared" si="37"/>
        <v>N/A</v>
      </c>
    </row>
    <row r="79" spans="1:12" x14ac:dyDescent="0.25">
      <c r="A79" s="148" t="s">
        <v>198</v>
      </c>
      <c r="B79" s="21" t="s">
        <v>213</v>
      </c>
      <c r="C79" s="9" t="s">
        <v>1747</v>
      </c>
      <c r="D79" s="7" t="str">
        <f t="shared" si="34"/>
        <v>N/A</v>
      </c>
      <c r="E79" s="9" t="s">
        <v>1747</v>
      </c>
      <c r="F79" s="7" t="str">
        <f t="shared" si="35"/>
        <v>N/A</v>
      </c>
      <c r="G79" s="9" t="s">
        <v>1747</v>
      </c>
      <c r="H79" s="7" t="str">
        <f t="shared" si="36"/>
        <v>N/A</v>
      </c>
      <c r="I79" s="8" t="s">
        <v>1747</v>
      </c>
      <c r="J79" s="8" t="s">
        <v>1747</v>
      </c>
      <c r="K79" s="25" t="s">
        <v>736</v>
      </c>
      <c r="L79" s="91" t="str">
        <f t="shared" si="37"/>
        <v>N/A</v>
      </c>
    </row>
    <row r="80" spans="1:12" x14ac:dyDescent="0.25">
      <c r="A80" s="148" t="s">
        <v>199</v>
      </c>
      <c r="B80" s="21" t="s">
        <v>213</v>
      </c>
      <c r="C80" s="9" t="s">
        <v>1747</v>
      </c>
      <c r="D80" s="7" t="str">
        <f t="shared" si="34"/>
        <v>N/A</v>
      </c>
      <c r="E80" s="9" t="s">
        <v>1747</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t="s">
        <v>1747</v>
      </c>
      <c r="D81" s="7" t="str">
        <f t="shared" si="34"/>
        <v>N/A</v>
      </c>
      <c r="E81" s="9" t="s">
        <v>1747</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271962</v>
      </c>
      <c r="D82" s="7" t="str">
        <f t="shared" si="34"/>
        <v>N/A</v>
      </c>
      <c r="E82" s="22">
        <v>280527</v>
      </c>
      <c r="F82" s="7" t="str">
        <f t="shared" si="35"/>
        <v>N/A</v>
      </c>
      <c r="G82" s="22">
        <v>292161</v>
      </c>
      <c r="H82" s="7" t="str">
        <f t="shared" si="36"/>
        <v>N/A</v>
      </c>
      <c r="I82" s="8">
        <v>3.149</v>
      </c>
      <c r="J82" s="8">
        <v>4.1470000000000002</v>
      </c>
      <c r="K82" s="25" t="s">
        <v>736</v>
      </c>
      <c r="L82" s="91" t="str">
        <f t="shared" si="20"/>
        <v>Yes</v>
      </c>
    </row>
    <row r="83" spans="1:12" x14ac:dyDescent="0.25">
      <c r="A83" s="148" t="s">
        <v>1254</v>
      </c>
      <c r="B83" s="21" t="s">
        <v>213</v>
      </c>
      <c r="C83" s="4">
        <v>1.7259764232000001</v>
      </c>
      <c r="D83" s="7" t="str">
        <f t="shared" si="34"/>
        <v>N/A</v>
      </c>
      <c r="E83" s="4">
        <v>0.77996057419999998</v>
      </c>
      <c r="F83" s="7" t="str">
        <f t="shared" si="35"/>
        <v>N/A</v>
      </c>
      <c r="G83" s="4">
        <v>0.72733869340000001</v>
      </c>
      <c r="H83" s="7" t="str">
        <f t="shared" si="36"/>
        <v>N/A</v>
      </c>
      <c r="I83" s="8">
        <v>-54.8</v>
      </c>
      <c r="J83" s="8">
        <v>-6.75</v>
      </c>
      <c r="K83" s="25" t="s">
        <v>736</v>
      </c>
      <c r="L83" s="91" t="str">
        <f t="shared" si="20"/>
        <v>Yes</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30.692155522</v>
      </c>
      <c r="D87" s="7" t="str">
        <f t="shared" si="34"/>
        <v>N/A</v>
      </c>
      <c r="E87" s="4">
        <v>31.690710698</v>
      </c>
      <c r="F87" s="7" t="str">
        <f t="shared" si="35"/>
        <v>N/A</v>
      </c>
      <c r="G87" s="4">
        <v>32.376326751000001</v>
      </c>
      <c r="H87" s="7" t="str">
        <f t="shared" si="36"/>
        <v>N/A</v>
      </c>
      <c r="I87" s="8">
        <v>3.2530000000000001</v>
      </c>
      <c r="J87" s="8">
        <v>2.1629999999999998</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61.135011509000002</v>
      </c>
      <c r="D90" s="7" t="str">
        <f t="shared" si="34"/>
        <v>N/A</v>
      </c>
      <c r="E90" s="4">
        <v>60.306494561999997</v>
      </c>
      <c r="F90" s="7" t="str">
        <f t="shared" si="35"/>
        <v>N/A</v>
      </c>
      <c r="G90" s="4">
        <v>59.186202127999998</v>
      </c>
      <c r="H90" s="7" t="str">
        <f t="shared" si="36"/>
        <v>N/A</v>
      </c>
      <c r="I90" s="8">
        <v>-1.36</v>
      </c>
      <c r="J90" s="8">
        <v>-1.86</v>
      </c>
      <c r="K90" s="25" t="s">
        <v>736</v>
      </c>
      <c r="L90" s="91" t="str">
        <f t="shared" si="20"/>
        <v>Yes</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6.4468565461000003</v>
      </c>
      <c r="D98" s="7" t="str">
        <f t="shared" si="34"/>
        <v>N/A</v>
      </c>
      <c r="E98" s="4">
        <v>7.2228341657000001</v>
      </c>
      <c r="F98" s="7" t="str">
        <f t="shared" si="35"/>
        <v>N/A</v>
      </c>
      <c r="G98" s="4">
        <v>7.7101324269999996</v>
      </c>
      <c r="H98" s="7" t="str">
        <f t="shared" si="36"/>
        <v>N/A</v>
      </c>
      <c r="I98" s="8">
        <v>12.04</v>
      </c>
      <c r="J98" s="8">
        <v>6.7469999999999999</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309218748</v>
      </c>
      <c r="D100" s="7" t="str">
        <f>IF($B100="N/A","N/A",IF(C100&gt;10,"No",IF(C100&lt;-10,"No","Yes")))</f>
        <v>N/A</v>
      </c>
      <c r="E100" s="26">
        <v>317265044</v>
      </c>
      <c r="F100" s="7" t="str">
        <f>IF($B100="N/A","N/A",IF(E100&gt;10,"No",IF(E100&lt;-10,"No","Yes")))</f>
        <v>N/A</v>
      </c>
      <c r="G100" s="26">
        <v>330917315</v>
      </c>
      <c r="H100" s="7" t="str">
        <f>IF($B100="N/A","N/A",IF(G100&gt;10,"No",IF(G100&lt;-10,"No","Yes")))</f>
        <v>N/A</v>
      </c>
      <c r="I100" s="8">
        <v>2.6019999999999999</v>
      </c>
      <c r="J100" s="8">
        <v>4.3029999999999999</v>
      </c>
      <c r="K100" s="25" t="s">
        <v>736</v>
      </c>
      <c r="L100" s="91" t="str">
        <f t="shared" ref="L100:L111" si="38">IF(J100="Div by 0", "N/A", IF(K100="N/A","N/A", IF(J100&gt;VALUE(MID(K100,1,2)), "No", IF(J100&lt;-1*VALUE(MID(K100,1,2)), "No", "Yes"))))</f>
        <v>Yes</v>
      </c>
    </row>
    <row r="101" spans="1:12" x14ac:dyDescent="0.25">
      <c r="A101" s="148" t="s">
        <v>453</v>
      </c>
      <c r="B101" s="21" t="s">
        <v>213</v>
      </c>
      <c r="C101" s="26">
        <v>298415396</v>
      </c>
      <c r="D101" s="7" t="str">
        <f>IF($B101="N/A","N/A",IF(C101&gt;10,"No",IF(C101&lt;-10,"No","Yes")))</f>
        <v>N/A</v>
      </c>
      <c r="E101" s="26">
        <v>306792708</v>
      </c>
      <c r="F101" s="7" t="str">
        <f>IF($B101="N/A","N/A",IF(E101&gt;10,"No",IF(E101&lt;-10,"No","Yes")))</f>
        <v>N/A</v>
      </c>
      <c r="G101" s="26">
        <v>321226502</v>
      </c>
      <c r="H101" s="7" t="str">
        <f>IF($B101="N/A","N/A",IF(G101&gt;10,"No",IF(G101&lt;-10,"No","Yes")))</f>
        <v>N/A</v>
      </c>
      <c r="I101" s="8">
        <v>2.8069999999999999</v>
      </c>
      <c r="J101" s="8">
        <v>4.7050000000000001</v>
      </c>
      <c r="K101" s="25" t="s">
        <v>736</v>
      </c>
      <c r="L101" s="91" t="str">
        <f t="shared" si="38"/>
        <v>Yes</v>
      </c>
    </row>
    <row r="102" spans="1:12" x14ac:dyDescent="0.25">
      <c r="A102" s="148" t="s">
        <v>454</v>
      </c>
      <c r="B102" s="21" t="s">
        <v>213</v>
      </c>
      <c r="C102" s="26">
        <v>10803352</v>
      </c>
      <c r="D102" s="7" t="str">
        <f>IF($B102="N/A","N/A",IF(C102&gt;10,"No",IF(C102&lt;-10,"No","Yes")))</f>
        <v>N/A</v>
      </c>
      <c r="E102" s="26">
        <v>10472336</v>
      </c>
      <c r="F102" s="7" t="str">
        <f>IF($B102="N/A","N/A",IF(E102&gt;10,"No",IF(E102&lt;-10,"No","Yes")))</f>
        <v>N/A</v>
      </c>
      <c r="G102" s="26">
        <v>9690813</v>
      </c>
      <c r="H102" s="7" t="str">
        <f>IF($B102="N/A","N/A",IF(G102&gt;10,"No",IF(G102&lt;-10,"No","Yes")))</f>
        <v>N/A</v>
      </c>
      <c r="I102" s="8">
        <v>-3.06</v>
      </c>
      <c r="J102" s="8">
        <v>-7.46</v>
      </c>
      <c r="K102" s="25" t="s">
        <v>736</v>
      </c>
      <c r="L102" s="91" t="str">
        <f t="shared" si="38"/>
        <v>Yes</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v>1.5716198605</v>
      </c>
      <c r="D104" s="7" t="str">
        <f>IF($B104="N/A","N/A",IF(C104&gt;2,"No",IF(C104&lt;0.9,"No","Yes")))</f>
        <v>Yes</v>
      </c>
      <c r="E104" s="4">
        <v>1.6455904345000001</v>
      </c>
      <c r="F104" s="7" t="str">
        <f>IF($B104="N/A","N/A",IF(E104&gt;2,"No",IF(E104&lt;0.9,"No","Yes")))</f>
        <v>Yes</v>
      </c>
      <c r="G104" s="4">
        <v>1.6471999819000001</v>
      </c>
      <c r="H104" s="7" t="str">
        <f>IF($B104="N/A","N/A",IF(G104&gt;2,"No",IF(G104&lt;0.9,"No","Yes")))</f>
        <v>Yes</v>
      </c>
      <c r="I104" s="8">
        <v>4.7069999999999999</v>
      </c>
      <c r="J104" s="8">
        <v>9.7799999999999998E-2</v>
      </c>
      <c r="K104" s="25" t="s">
        <v>736</v>
      </c>
      <c r="L104" s="91" t="str">
        <f t="shared" si="38"/>
        <v>Yes</v>
      </c>
    </row>
    <row r="105" spans="1:12" x14ac:dyDescent="0.25">
      <c r="A105" s="148" t="s">
        <v>456</v>
      </c>
      <c r="B105" s="30" t="s">
        <v>295</v>
      </c>
      <c r="C105" s="4">
        <v>1.0119557492</v>
      </c>
      <c r="D105" s="7" t="str">
        <f>IF($B105="N/A","N/A",IF(C105&gt;2,"No",IF(C105&lt;0.9,"No","Yes")))</f>
        <v>Yes</v>
      </c>
      <c r="E105" s="4">
        <v>1.0033799293000001</v>
      </c>
      <c r="F105" s="7" t="str">
        <f>IF($B105="N/A","N/A",IF(E105&gt;2,"No",IF(E105&lt;0.9,"No","Yes")))</f>
        <v>Yes</v>
      </c>
      <c r="G105" s="4">
        <v>1.0040083731</v>
      </c>
      <c r="H105" s="7" t="str">
        <f>IF($B105="N/A","N/A",IF(G105&gt;2,"No",IF(G105&lt;0.9,"No","Yes")))</f>
        <v>Yes</v>
      </c>
      <c r="I105" s="8">
        <v>-0.84699999999999998</v>
      </c>
      <c r="J105" s="8">
        <v>6.2600000000000003E-2</v>
      </c>
      <c r="K105" s="25" t="s">
        <v>736</v>
      </c>
      <c r="L105" s="91" t="str">
        <f t="shared" si="38"/>
        <v>Yes</v>
      </c>
    </row>
    <row r="106" spans="1:12" x14ac:dyDescent="0.25">
      <c r="A106" s="148" t="s">
        <v>457</v>
      </c>
      <c r="B106" s="30" t="s">
        <v>295</v>
      </c>
      <c r="C106" s="4">
        <v>0.91142392120000004</v>
      </c>
      <c r="D106" s="7" t="str">
        <f>IF($B106="N/A","N/A",IF(C106&gt;2,"No",IF(C106&lt;0.9,"No","Yes")))</f>
        <v>Yes</v>
      </c>
      <c r="E106" s="4">
        <v>0.99660814659999997</v>
      </c>
      <c r="F106" s="7" t="str">
        <f>IF($B106="N/A","N/A",IF(E106&gt;2,"No",IF(E106&lt;0.9,"No","Yes")))</f>
        <v>Yes</v>
      </c>
      <c r="G106" s="4">
        <v>0.99781333500000002</v>
      </c>
      <c r="H106" s="7" t="str">
        <f>IF($B106="N/A","N/A",IF(G106&gt;2,"No",IF(G106&lt;0.9,"No","Yes")))</f>
        <v>Yes</v>
      </c>
      <c r="I106" s="8">
        <v>9.3460000000000001</v>
      </c>
      <c r="J106" s="8">
        <v>0.12089999999999999</v>
      </c>
      <c r="K106" s="25" t="s">
        <v>736</v>
      </c>
      <c r="L106" s="91" t="str">
        <f t="shared" si="38"/>
        <v>Yes</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102.56409552</v>
      </c>
      <c r="D108" s="7" t="str">
        <f>IF($B108="N/A","N/A",IF(C108&gt;10,"No",IF(C108&lt;-10,"No","Yes")))</f>
        <v>N/A</v>
      </c>
      <c r="E108" s="26">
        <v>101.79253659</v>
      </c>
      <c r="F108" s="7" t="str">
        <f>IF($B108="N/A","N/A",IF(E108&gt;10,"No",IF(E108&lt;-10,"No","Yes")))</f>
        <v>N/A</v>
      </c>
      <c r="G108" s="26">
        <v>101.0562297</v>
      </c>
      <c r="H108" s="7" t="str">
        <f>IF($B108="N/A","N/A",IF(G108&gt;10,"No",IF(G108&lt;-10,"No","Yes")))</f>
        <v>N/A</v>
      </c>
      <c r="I108" s="8">
        <v>-0.752</v>
      </c>
      <c r="J108" s="8">
        <v>-0.72299999999999998</v>
      </c>
      <c r="K108" s="25" t="s">
        <v>736</v>
      </c>
      <c r="L108" s="91" t="str">
        <f t="shared" si="38"/>
        <v>Yes</v>
      </c>
    </row>
    <row r="109" spans="1:12" x14ac:dyDescent="0.25">
      <c r="A109" s="148" t="s">
        <v>1272</v>
      </c>
      <c r="B109" s="21" t="s">
        <v>213</v>
      </c>
      <c r="C109" s="26">
        <v>148.21900314000001</v>
      </c>
      <c r="D109" s="7" t="str">
        <f>IF($B109="N/A","N/A",IF(C109&gt;10,"No",IF(C109&lt;-10,"No","Yes")))</f>
        <v>N/A</v>
      </c>
      <c r="E109" s="26">
        <v>149.35008676999999</v>
      </c>
      <c r="F109" s="7" t="str">
        <f>IF($B109="N/A","N/A",IF(E109&gt;10,"No",IF(E109&lt;-10,"No","Yes")))</f>
        <v>N/A</v>
      </c>
      <c r="G109" s="26">
        <v>149.06178267999999</v>
      </c>
      <c r="H109" s="7" t="str">
        <f>IF($B109="N/A","N/A",IF(G109&gt;10,"No",IF(G109&lt;-10,"No","Yes")))</f>
        <v>N/A</v>
      </c>
      <c r="I109" s="8">
        <v>0.7631</v>
      </c>
      <c r="J109" s="8">
        <v>-0.193</v>
      </c>
      <c r="K109" s="25" t="s">
        <v>736</v>
      </c>
      <c r="L109" s="91" t="str">
        <f t="shared" si="38"/>
        <v>Yes</v>
      </c>
    </row>
    <row r="110" spans="1:12" x14ac:dyDescent="0.25">
      <c r="A110" s="148" t="s">
        <v>1273</v>
      </c>
      <c r="B110" s="21" t="s">
        <v>213</v>
      </c>
      <c r="C110" s="26">
        <v>3.6456956849000002</v>
      </c>
      <c r="D110" s="7" t="str">
        <f>IF($B110="N/A","N/A",IF(C110&gt;10,"No",IF(C110&lt;-10,"No","Yes")))</f>
        <v>N/A</v>
      </c>
      <c r="E110" s="26">
        <v>3.4020332279000001</v>
      </c>
      <c r="F110" s="7" t="str">
        <f>IF($B110="N/A","N/A",IF(E110&gt;10,"No",IF(E110&lt;-10,"No","Yes")))</f>
        <v>N/A</v>
      </c>
      <c r="G110" s="26">
        <v>2.9934400049000001</v>
      </c>
      <c r="H110" s="7" t="str">
        <f>IF($B110="N/A","N/A",IF(G110&gt;10,"No",IF(G110&lt;-10,"No","Yes")))</f>
        <v>N/A</v>
      </c>
      <c r="I110" s="8">
        <v>-6.68</v>
      </c>
      <c r="J110" s="8">
        <v>-12</v>
      </c>
      <c r="K110" s="25" t="s">
        <v>736</v>
      </c>
      <c r="L110" s="91" t="str">
        <f t="shared" si="38"/>
        <v>Yes</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98.748579249000002</v>
      </c>
      <c r="D112" s="7" t="str">
        <f>IF(OR($B112="N/A",$C112="N/A"),"N/A",IF(C112&gt;98,"Yes","No"))</f>
        <v>Yes</v>
      </c>
      <c r="E112" s="4">
        <v>98.587289229999996</v>
      </c>
      <c r="F112" s="7" t="str">
        <f>IF(OR($B112="N/A",$E112="N/A"),"N/A",IF(E112&gt;98,"Yes","No"))</f>
        <v>Yes</v>
      </c>
      <c r="G112" s="4">
        <v>98.870646217000001</v>
      </c>
      <c r="H112" s="7" t="str">
        <f t="shared" ref="H112:H115" si="39">IF($B112="N/A","N/A",IF(G112&gt;98,"Yes","No"))</f>
        <v>Yes</v>
      </c>
      <c r="I112" s="8">
        <v>-0.16300000000000001</v>
      </c>
      <c r="J112" s="8">
        <v>0.28739999999999999</v>
      </c>
      <c r="K112" s="25" t="s">
        <v>736</v>
      </c>
      <c r="L112" s="91" t="str">
        <f>IF(J112="Div by 0", "N/A", IF(OR(J112="N/A",K112="N/A"),"N/A", IF(J112&gt;VALUE(MID(K112,1,2)), "No", IF(J112&lt;-1*VALUE(MID(K112,1,2)), "No", "Yes"))))</f>
        <v>Yes</v>
      </c>
    </row>
    <row r="113" spans="1:12" x14ac:dyDescent="0.25">
      <c r="A113" s="148" t="s">
        <v>459</v>
      </c>
      <c r="B113" s="25" t="s">
        <v>296</v>
      </c>
      <c r="C113" s="4">
        <v>99.765240534</v>
      </c>
      <c r="D113" s="7" t="str">
        <f t="shared" ref="D113:D115" si="40">IF(OR($B113="N/A",$C113="N/A"),"N/A",IF(C113&gt;98,"Yes","No"))</f>
        <v>Yes</v>
      </c>
      <c r="E113" s="4">
        <v>99.725228373999997</v>
      </c>
      <c r="F113" s="7" t="str">
        <f t="shared" ref="F113:F115" si="41">IF(OR($B113="N/A",$E113="N/A"),"N/A",IF(E113&gt;98,"Yes","No"))</f>
        <v>Yes</v>
      </c>
      <c r="G113" s="4">
        <v>99.837434447999996</v>
      </c>
      <c r="H113" s="7" t="str">
        <f t="shared" si="39"/>
        <v>Yes</v>
      </c>
      <c r="I113" s="8">
        <v>-0.04</v>
      </c>
      <c r="J113" s="8">
        <v>0.1125</v>
      </c>
      <c r="K113" s="25" t="s">
        <v>736</v>
      </c>
      <c r="L113" s="91" t="str">
        <f t="shared" ref="L113:L115" si="42">IF(J113="Div by 0", "N/A", IF(OR(J113="N/A",K113="N/A"),"N/A", IF(J113&gt;VALUE(MID(K113,1,2)), "No", IF(J113&lt;-1*VALUE(MID(K113,1,2)), "No", "Yes"))))</f>
        <v>Yes</v>
      </c>
    </row>
    <row r="114" spans="1:12" x14ac:dyDescent="0.25">
      <c r="A114" s="148" t="s">
        <v>460</v>
      </c>
      <c r="B114" s="25" t="s">
        <v>296</v>
      </c>
      <c r="C114" s="4">
        <v>98.699403481000004</v>
      </c>
      <c r="D114" s="7" t="str">
        <f t="shared" si="40"/>
        <v>Yes</v>
      </c>
      <c r="E114" s="4">
        <v>98.574798615999995</v>
      </c>
      <c r="F114" s="7" t="str">
        <f t="shared" si="41"/>
        <v>Yes</v>
      </c>
      <c r="G114" s="4">
        <v>98.791745750000004</v>
      </c>
      <c r="H114" s="7" t="str">
        <f t="shared" si="39"/>
        <v>Yes</v>
      </c>
      <c r="I114" s="8">
        <v>-0.126</v>
      </c>
      <c r="J114" s="8">
        <v>0.22009999999999999</v>
      </c>
      <c r="K114" s="25" t="s">
        <v>736</v>
      </c>
      <c r="L114" s="91" t="str">
        <f t="shared" si="42"/>
        <v>Yes</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344888</v>
      </c>
      <c r="D116" s="7" t="str">
        <f>IF($B116="N/A","N/A",IF(C116&gt;10,"No",IF(C116&lt;-10,"No","Yes")))</f>
        <v>N/A</v>
      </c>
      <c r="E116" s="1">
        <v>358389</v>
      </c>
      <c r="F116" s="7" t="str">
        <f>IF($B116="N/A","N/A",IF(E116&gt;10,"No",IF(E116&lt;-10,"No","Yes")))</f>
        <v>N/A</v>
      </c>
      <c r="G116" s="1">
        <v>371717</v>
      </c>
      <c r="H116" s="7" t="str">
        <f>IF($B116="N/A","N/A",IF(G116&gt;10,"No",IF(G116&lt;-10,"No","Yes")))</f>
        <v>N/A</v>
      </c>
      <c r="I116" s="8">
        <v>3.915</v>
      </c>
      <c r="J116" s="8">
        <v>3.7189999999999999</v>
      </c>
      <c r="K116" s="25" t="s">
        <v>736</v>
      </c>
      <c r="L116" s="91" t="str">
        <f>IF(J116="Div by 0", "N/A", IF(OR(J116="N/A",K116="N/A"),"N/A", IF(J116&gt;VALUE(MID(K116,1,2)), "No", IF(J116&lt;-1*VALUE(MID(K116,1,2)), "No", "Yes"))))</f>
        <v>Yes</v>
      </c>
    </row>
    <row r="117" spans="1:12" x14ac:dyDescent="0.25">
      <c r="A117" s="90" t="s">
        <v>211</v>
      </c>
      <c r="B117" s="25" t="s">
        <v>213</v>
      </c>
      <c r="C117" s="4">
        <v>1.449746E-3</v>
      </c>
      <c r="D117" s="7" t="str">
        <f>IF($B117="N/A","N/A",IF(C117&gt;10,"No",IF(C117&lt;-10,"No","Yes")))</f>
        <v>N/A</v>
      </c>
      <c r="E117" s="4">
        <v>4.2970068799999997E-2</v>
      </c>
      <c r="F117" s="7" t="str">
        <f>IF($B117="N/A","N/A",IF(E117&gt;10,"No",IF(E117&lt;-10,"No","Yes")))</f>
        <v>N/A</v>
      </c>
      <c r="G117" s="4">
        <v>4.6005428861000004</v>
      </c>
      <c r="H117" s="7" t="str">
        <f>IF($B117="N/A","N/A",IF(G117&gt;10,"No",IF(G117&lt;-10,"No","Yes")))</f>
        <v>N/A</v>
      </c>
      <c r="I117" s="8">
        <v>2864</v>
      </c>
      <c r="J117" s="8">
        <v>10606</v>
      </c>
      <c r="K117" s="25" t="s">
        <v>736</v>
      </c>
      <c r="L117" s="91" t="str">
        <f>IF(J117="Div by 0", "N/A", IF(OR(J117="N/A",K117="N/A"),"N/A", IF(J117&gt;VALUE(MID(K117,1,2)), "No", IF(J117&lt;-1*VALUE(MID(K117,1,2)), "No", "Yes"))))</f>
        <v>No</v>
      </c>
    </row>
    <row r="118" spans="1:12" x14ac:dyDescent="0.25">
      <c r="A118" s="122" t="s">
        <v>1613</v>
      </c>
      <c r="B118" s="25" t="s">
        <v>213</v>
      </c>
      <c r="C118" s="10">
        <v>3442177</v>
      </c>
      <c r="D118" s="7" t="str">
        <f>IF($B118="N/A","N/A",IF(C118&gt;10,"No",IF(C118&lt;-10,"No","Yes")))</f>
        <v>N/A</v>
      </c>
      <c r="E118" s="10">
        <v>3318185</v>
      </c>
      <c r="F118" s="7" t="str">
        <f>IF($B118="N/A","N/A",IF(E118&gt;10,"No",IF(E118&lt;-10,"No","Yes")))</f>
        <v>N/A</v>
      </c>
      <c r="G118" s="10">
        <v>3073976</v>
      </c>
      <c r="H118" s="7" t="str">
        <f>IF($B118="N/A","N/A",IF(G118&gt;10,"No",IF(G118&lt;-10,"No","Yes")))</f>
        <v>N/A</v>
      </c>
      <c r="I118" s="8">
        <v>-3.6</v>
      </c>
      <c r="J118" s="8">
        <v>-7.36</v>
      </c>
      <c r="K118" s="25" t="s">
        <v>736</v>
      </c>
      <c r="L118" s="91" t="str">
        <f>IF(J118="Div by 0", "N/A", IF(K118="N/A","N/A", IF(J118&gt;VALUE(MID(K118,1,2)), "No", IF(J118&lt;-1*VALUE(MID(K118,1,2)), "No", "Yes"))))</f>
        <v>Yes</v>
      </c>
    </row>
    <row r="119" spans="1:12" x14ac:dyDescent="0.25">
      <c r="A119" s="122" t="s">
        <v>1614</v>
      </c>
      <c r="B119" s="25" t="s">
        <v>213</v>
      </c>
      <c r="C119" s="10">
        <v>922532498</v>
      </c>
      <c r="D119" s="7" t="str">
        <f>IF($B119="N/A","N/A",IF(C119&gt;10,"No",IF(C119&lt;-10,"No","Yes")))</f>
        <v>N/A</v>
      </c>
      <c r="E119" s="10">
        <v>952318441</v>
      </c>
      <c r="F119" s="7" t="str">
        <f>IF($B119="N/A","N/A",IF(E119&gt;10,"No",IF(E119&lt;-10,"No","Yes")))</f>
        <v>N/A</v>
      </c>
      <c r="G119" s="10">
        <v>1006230031</v>
      </c>
      <c r="H119" s="7" t="str">
        <f>IF($B119="N/A","N/A",IF(G119&gt;10,"No",IF(G119&lt;-10,"No","Yes")))</f>
        <v>N/A</v>
      </c>
      <c r="I119" s="8">
        <v>3.2290000000000001</v>
      </c>
      <c r="J119" s="8">
        <v>5.6609999999999996</v>
      </c>
      <c r="K119" s="25" t="s">
        <v>736</v>
      </c>
      <c r="L119" s="91" t="str">
        <f>IF(J119="Div by 0", "N/A", IF(K119="N/A","N/A", IF(J119&gt;VALUE(MID(K119,1,2)), "No", IF(J119&lt;-1*VALUE(MID(K119,1,2)), "No", "Yes"))))</f>
        <v>Yes</v>
      </c>
    </row>
    <row r="120" spans="1:12" x14ac:dyDescent="0.25">
      <c r="A120" s="122" t="s">
        <v>1615</v>
      </c>
      <c r="B120" s="25" t="s">
        <v>213</v>
      </c>
      <c r="C120" s="1">
        <v>105920</v>
      </c>
      <c r="D120" s="7" t="str">
        <f>IF($B120="N/A","N/A",IF(C120&gt;10,"No",IF(C120&lt;-10,"No","Yes")))</f>
        <v>N/A</v>
      </c>
      <c r="E120" s="1">
        <v>109455</v>
      </c>
      <c r="F120" s="7" t="str">
        <f>IF($B120="N/A","N/A",IF(E120&gt;10,"No",IF(E120&lt;-10,"No","Yes")))</f>
        <v>N/A</v>
      </c>
      <c r="G120" s="1">
        <v>110284</v>
      </c>
      <c r="H120" s="7" t="str">
        <f>IF($B120="N/A","N/A",IF(G120&gt;10,"No",IF(G120&lt;-10,"No","Yes")))</f>
        <v>N/A</v>
      </c>
      <c r="I120" s="8">
        <v>3.3370000000000002</v>
      </c>
      <c r="J120" s="8">
        <v>0.75739999999999996</v>
      </c>
      <c r="K120" s="25" t="s">
        <v>736</v>
      </c>
      <c r="L120" s="91" t="str">
        <f>IF(J120="Div by 0", "N/A", IF(K120="N/A","N/A", IF(J120&gt;VALUE(MID(K120,1,2)), "No", IF(J120&lt;-1*VALUE(MID(K120,1,2)), "No", "Yes"))))</f>
        <v>Yes</v>
      </c>
    </row>
    <row r="121" spans="1:12" x14ac:dyDescent="0.25">
      <c r="A121" s="122" t="s">
        <v>1616</v>
      </c>
      <c r="B121" s="3" t="s">
        <v>213</v>
      </c>
      <c r="C121" s="1">
        <v>15540</v>
      </c>
      <c r="D121" s="5" t="str">
        <f t="shared" ref="D121:H134" si="43">IF($B121="N/A","N/A",IF(C121&lt;0,"No","Yes"))</f>
        <v>N/A</v>
      </c>
      <c r="E121" s="1">
        <v>15773</v>
      </c>
      <c r="F121" s="5" t="str">
        <f t="shared" si="43"/>
        <v>N/A</v>
      </c>
      <c r="G121" s="1">
        <v>15994</v>
      </c>
      <c r="H121" s="5" t="str">
        <f t="shared" si="43"/>
        <v>N/A</v>
      </c>
      <c r="I121" s="8">
        <v>1.4990000000000001</v>
      </c>
      <c r="J121" s="8">
        <v>1.401</v>
      </c>
      <c r="K121" s="3" t="s">
        <v>736</v>
      </c>
      <c r="L121" s="91" t="str">
        <f t="shared" ref="L121:L142" si="44">IF(J121="Div by 0", "N/A", IF(OR(J121="N/A",K121="N/A"),"N/A", IF(J121&gt;VALUE(MID(K121,1,2)), "No", IF(J121&lt;-1*VALUE(MID(K121,1,2)), "No", "Yes"))))</f>
        <v>Yes</v>
      </c>
    </row>
    <row r="122" spans="1:12" x14ac:dyDescent="0.25">
      <c r="A122" s="122" t="s">
        <v>1617</v>
      </c>
      <c r="B122" s="3" t="s">
        <v>213</v>
      </c>
      <c r="C122" s="1">
        <v>36268</v>
      </c>
      <c r="D122" s="5" t="str">
        <f t="shared" si="43"/>
        <v>N/A</v>
      </c>
      <c r="E122" s="1">
        <v>38166</v>
      </c>
      <c r="F122" s="5" t="str">
        <f t="shared" si="43"/>
        <v>N/A</v>
      </c>
      <c r="G122" s="1">
        <v>40818</v>
      </c>
      <c r="H122" s="5" t="str">
        <f t="shared" si="43"/>
        <v>N/A</v>
      </c>
      <c r="I122" s="8">
        <v>5.2329999999999997</v>
      </c>
      <c r="J122" s="8">
        <v>6.9489999999999998</v>
      </c>
      <c r="K122" s="3" t="s">
        <v>736</v>
      </c>
      <c r="L122" s="91" t="str">
        <f t="shared" si="44"/>
        <v>Yes</v>
      </c>
    </row>
    <row r="123" spans="1:12" x14ac:dyDescent="0.25">
      <c r="A123" s="122" t="s">
        <v>1618</v>
      </c>
      <c r="B123" s="3" t="s">
        <v>213</v>
      </c>
      <c r="C123" s="1">
        <v>41799</v>
      </c>
      <c r="D123" s="5" t="str">
        <f t="shared" si="43"/>
        <v>N/A</v>
      </c>
      <c r="E123" s="1">
        <v>43063</v>
      </c>
      <c r="F123" s="5" t="str">
        <f t="shared" si="43"/>
        <v>N/A</v>
      </c>
      <c r="G123" s="1">
        <v>41930</v>
      </c>
      <c r="H123" s="5" t="str">
        <f t="shared" si="43"/>
        <v>N/A</v>
      </c>
      <c r="I123" s="8">
        <v>3.024</v>
      </c>
      <c r="J123" s="8">
        <v>-2.63</v>
      </c>
      <c r="K123" s="3" t="s">
        <v>736</v>
      </c>
      <c r="L123" s="91" t="str">
        <f t="shared" si="44"/>
        <v>Yes</v>
      </c>
    </row>
    <row r="124" spans="1:12" x14ac:dyDescent="0.25">
      <c r="A124" s="122" t="s">
        <v>1619</v>
      </c>
      <c r="B124" s="3" t="s">
        <v>213</v>
      </c>
      <c r="C124" s="1">
        <v>12313</v>
      </c>
      <c r="D124" s="5" t="str">
        <f t="shared" si="43"/>
        <v>N/A</v>
      </c>
      <c r="E124" s="1">
        <v>12453</v>
      </c>
      <c r="F124" s="5" t="str">
        <f t="shared" si="43"/>
        <v>N/A</v>
      </c>
      <c r="G124" s="1">
        <v>11542</v>
      </c>
      <c r="H124" s="5" t="str">
        <f t="shared" si="43"/>
        <v>N/A</v>
      </c>
      <c r="I124" s="8">
        <v>1.137</v>
      </c>
      <c r="J124" s="8">
        <v>-7.32</v>
      </c>
      <c r="K124" s="3" t="s">
        <v>736</v>
      </c>
      <c r="L124" s="91" t="str">
        <f t="shared" si="44"/>
        <v>Yes</v>
      </c>
    </row>
    <row r="125" spans="1:12" x14ac:dyDescent="0.25">
      <c r="A125" s="114" t="s">
        <v>1620</v>
      </c>
      <c r="B125" s="3" t="s">
        <v>213</v>
      </c>
      <c r="C125" s="9">
        <v>29.330158115</v>
      </c>
      <c r="D125" s="5" t="str">
        <f t="shared" si="43"/>
        <v>N/A</v>
      </c>
      <c r="E125" s="9">
        <v>29.14471039</v>
      </c>
      <c r="F125" s="5" t="str">
        <f t="shared" si="43"/>
        <v>N/A</v>
      </c>
      <c r="G125" s="9">
        <v>29.058657996000001</v>
      </c>
      <c r="H125" s="5" t="str">
        <f t="shared" si="43"/>
        <v>N/A</v>
      </c>
      <c r="I125" s="8">
        <v>-0.63200000000000001</v>
      </c>
      <c r="J125" s="8">
        <v>-0.29499999999999998</v>
      </c>
      <c r="K125" s="25" t="s">
        <v>736</v>
      </c>
      <c r="L125" s="91" t="str">
        <f>IF(J125="Div by 0", "N/A", IF(OR(J125="N/A",K125="N/A"),"N/A", IF(J125&gt;VALUE(MID(K125,1,2)), "No", IF(J125&lt;-1*VALUE(MID(K125,1,2)), "No", "Yes"))))</f>
        <v>Yes</v>
      </c>
    </row>
    <row r="126" spans="1:12" ht="25" x14ac:dyDescent="0.25">
      <c r="A126" s="114" t="s">
        <v>1621</v>
      </c>
      <c r="B126" s="3" t="s">
        <v>213</v>
      </c>
      <c r="C126" s="9">
        <v>96.240787761999997</v>
      </c>
      <c r="D126" s="5" t="str">
        <f t="shared" si="43"/>
        <v>N/A</v>
      </c>
      <c r="E126" s="9">
        <v>96.100651921999997</v>
      </c>
      <c r="F126" s="5" t="str">
        <f t="shared" si="43"/>
        <v>N/A</v>
      </c>
      <c r="G126" s="9">
        <v>97.894479128</v>
      </c>
      <c r="H126" s="5" t="str">
        <f t="shared" si="43"/>
        <v>N/A</v>
      </c>
      <c r="I126" s="8">
        <v>-0.14599999999999999</v>
      </c>
      <c r="J126" s="8">
        <v>1.867</v>
      </c>
      <c r="K126" s="3" t="s">
        <v>736</v>
      </c>
      <c r="L126" s="91" t="str">
        <f t="shared" ref="L126:L129" si="45">IF(J126="Div by 0", "N/A", IF(OR(J126="N/A",K126="N/A"),"N/A", IF(J126&gt;VALUE(MID(K126,1,2)), "No", IF(J126&lt;-1*VALUE(MID(K126,1,2)), "No", "Yes"))))</f>
        <v>Yes</v>
      </c>
    </row>
    <row r="127" spans="1:12" ht="25" x14ac:dyDescent="0.25">
      <c r="A127" s="114" t="s">
        <v>1622</v>
      </c>
      <c r="B127" s="3" t="s">
        <v>213</v>
      </c>
      <c r="C127" s="9">
        <v>91.771255061000005</v>
      </c>
      <c r="D127" s="5" t="str">
        <f t="shared" si="43"/>
        <v>N/A</v>
      </c>
      <c r="E127" s="9">
        <v>92.802606624000006</v>
      </c>
      <c r="F127" s="5" t="str">
        <f t="shared" si="43"/>
        <v>N/A</v>
      </c>
      <c r="G127" s="9">
        <v>95.652989008999995</v>
      </c>
      <c r="H127" s="5" t="str">
        <f t="shared" si="43"/>
        <v>N/A</v>
      </c>
      <c r="I127" s="8">
        <v>1.1240000000000001</v>
      </c>
      <c r="J127" s="8">
        <v>3.0710000000000002</v>
      </c>
      <c r="K127" s="3" t="s">
        <v>736</v>
      </c>
      <c r="L127" s="91" t="str">
        <f t="shared" si="45"/>
        <v>Yes</v>
      </c>
    </row>
    <row r="128" spans="1:12" ht="25" x14ac:dyDescent="0.25">
      <c r="A128" s="114" t="s">
        <v>1623</v>
      </c>
      <c r="B128" s="3" t="s">
        <v>213</v>
      </c>
      <c r="C128" s="9">
        <v>17.916647020999999</v>
      </c>
      <c r="D128" s="5" t="str">
        <f t="shared" si="43"/>
        <v>N/A</v>
      </c>
      <c r="E128" s="9">
        <v>17.743670039000001</v>
      </c>
      <c r="F128" s="5" t="str">
        <f t="shared" si="43"/>
        <v>N/A</v>
      </c>
      <c r="G128" s="9">
        <v>17.164447937999999</v>
      </c>
      <c r="H128" s="5" t="str">
        <f t="shared" si="43"/>
        <v>N/A</v>
      </c>
      <c r="I128" s="8">
        <v>-0.96499999999999997</v>
      </c>
      <c r="J128" s="8">
        <v>-3.26</v>
      </c>
      <c r="K128" s="3" t="s">
        <v>736</v>
      </c>
      <c r="L128" s="91" t="str">
        <f t="shared" si="45"/>
        <v>Yes</v>
      </c>
    </row>
    <row r="129" spans="1:12" ht="25" x14ac:dyDescent="0.25">
      <c r="A129" s="114" t="s">
        <v>1624</v>
      </c>
      <c r="B129" s="3" t="s">
        <v>213</v>
      </c>
      <c r="C129" s="9">
        <v>17.062051382</v>
      </c>
      <c r="D129" s="5" t="str">
        <f t="shared" si="43"/>
        <v>N/A</v>
      </c>
      <c r="E129" s="9">
        <v>16.532798747000001</v>
      </c>
      <c r="F129" s="5" t="str">
        <f t="shared" si="43"/>
        <v>N/A</v>
      </c>
      <c r="G129" s="9">
        <v>15.141616488</v>
      </c>
      <c r="H129" s="5" t="str">
        <f t="shared" si="43"/>
        <v>N/A</v>
      </c>
      <c r="I129" s="8">
        <v>-3.1</v>
      </c>
      <c r="J129" s="8">
        <v>-8.41</v>
      </c>
      <c r="K129" s="3" t="s">
        <v>736</v>
      </c>
      <c r="L129" s="91" t="str">
        <f t="shared" si="45"/>
        <v>Yes</v>
      </c>
    </row>
    <row r="130" spans="1:12" ht="25" x14ac:dyDescent="0.25">
      <c r="A130" s="114" t="s">
        <v>1625</v>
      </c>
      <c r="B130" s="3" t="s">
        <v>213</v>
      </c>
      <c r="C130" s="9">
        <v>0</v>
      </c>
      <c r="D130" s="5" t="str">
        <f t="shared" si="43"/>
        <v>N/A</v>
      </c>
      <c r="E130" s="9">
        <v>2.7408523999999999E-3</v>
      </c>
      <c r="F130" s="5" t="str">
        <f t="shared" si="43"/>
        <v>N/A</v>
      </c>
      <c r="G130" s="9">
        <v>9.9742483000000003E-3</v>
      </c>
      <c r="H130" s="5" t="str">
        <f t="shared" si="43"/>
        <v>N/A</v>
      </c>
      <c r="I130" s="8" t="s">
        <v>1747</v>
      </c>
      <c r="J130" s="8">
        <v>263.89999999999998</v>
      </c>
      <c r="K130" s="25" t="s">
        <v>736</v>
      </c>
      <c r="L130" s="91" t="str">
        <f>IF(J130="Div by 0", "N/A", IF(OR(J130="N/A",K130="N/A"),"N/A", IF(J130&gt;VALUE(MID(K130,1,2)), "No", IF(J130&lt;-1*VALUE(MID(K130,1,2)), "No", "Yes"))))</f>
        <v>No</v>
      </c>
    </row>
    <row r="131" spans="1:12" ht="25" x14ac:dyDescent="0.25">
      <c r="A131" s="114" t="s">
        <v>1626</v>
      </c>
      <c r="B131" s="3" t="s">
        <v>213</v>
      </c>
      <c r="C131" s="9">
        <v>0</v>
      </c>
      <c r="D131" s="5" t="str">
        <f t="shared" si="43"/>
        <v>N/A</v>
      </c>
      <c r="E131" s="9">
        <v>0</v>
      </c>
      <c r="F131" s="5" t="str">
        <f t="shared" si="43"/>
        <v>N/A</v>
      </c>
      <c r="G131" s="9">
        <v>0</v>
      </c>
      <c r="H131" s="5" t="str">
        <f t="shared" si="43"/>
        <v>N/A</v>
      </c>
      <c r="I131" s="8" t="s">
        <v>1747</v>
      </c>
      <c r="J131" s="8" t="s">
        <v>1747</v>
      </c>
      <c r="K131" s="3" t="s">
        <v>736</v>
      </c>
      <c r="L131" s="91" t="str">
        <f t="shared" si="44"/>
        <v>N/A</v>
      </c>
    </row>
    <row r="132" spans="1:12" ht="25" x14ac:dyDescent="0.25">
      <c r="A132" s="114" t="s">
        <v>494</v>
      </c>
      <c r="B132" s="3" t="s">
        <v>213</v>
      </c>
      <c r="C132" s="9">
        <v>0</v>
      </c>
      <c r="D132" s="5" t="str">
        <f t="shared" si="43"/>
        <v>N/A</v>
      </c>
      <c r="E132" s="9">
        <v>2.6201330999999998E-3</v>
      </c>
      <c r="F132" s="5" t="str">
        <f t="shared" si="43"/>
        <v>N/A</v>
      </c>
      <c r="G132" s="9">
        <v>2.4498995999999999E-3</v>
      </c>
      <c r="H132" s="5" t="str">
        <f t="shared" si="43"/>
        <v>N/A</v>
      </c>
      <c r="I132" s="8" t="s">
        <v>1747</v>
      </c>
      <c r="J132" s="8">
        <v>-6.5</v>
      </c>
      <c r="K132" s="3" t="s">
        <v>736</v>
      </c>
      <c r="L132" s="91" t="str">
        <f t="shared" si="44"/>
        <v>Yes</v>
      </c>
    </row>
    <row r="133" spans="1:12" ht="25" x14ac:dyDescent="0.25">
      <c r="A133" s="114" t="s">
        <v>495</v>
      </c>
      <c r="B133" s="3" t="s">
        <v>213</v>
      </c>
      <c r="C133" s="9">
        <v>0</v>
      </c>
      <c r="D133" s="5" t="str">
        <f t="shared" si="43"/>
        <v>N/A</v>
      </c>
      <c r="E133" s="9">
        <v>4.6443583E-3</v>
      </c>
      <c r="F133" s="5" t="str">
        <f t="shared" si="43"/>
        <v>N/A</v>
      </c>
      <c r="G133" s="9">
        <v>2.3849272599999999E-2</v>
      </c>
      <c r="H133" s="5" t="str">
        <f t="shared" si="43"/>
        <v>N/A</v>
      </c>
      <c r="I133" s="8" t="s">
        <v>1747</v>
      </c>
      <c r="J133" s="8">
        <v>413.5</v>
      </c>
      <c r="K133" s="3" t="s">
        <v>736</v>
      </c>
      <c r="L133" s="91" t="str">
        <f t="shared" si="44"/>
        <v>No</v>
      </c>
    </row>
    <row r="134" spans="1:12" ht="25" x14ac:dyDescent="0.25">
      <c r="A134" s="114" t="s">
        <v>496</v>
      </c>
      <c r="B134" s="3" t="s">
        <v>213</v>
      </c>
      <c r="C134" s="9">
        <v>0</v>
      </c>
      <c r="D134" s="5" t="str">
        <f t="shared" si="43"/>
        <v>N/A</v>
      </c>
      <c r="E134" s="9">
        <v>0</v>
      </c>
      <c r="F134" s="5" t="str">
        <f t="shared" si="43"/>
        <v>N/A</v>
      </c>
      <c r="G134" s="9">
        <v>0</v>
      </c>
      <c r="H134" s="5" t="str">
        <f t="shared" si="43"/>
        <v>N/A</v>
      </c>
      <c r="I134" s="8" t="s">
        <v>1747</v>
      </c>
      <c r="J134" s="8" t="s">
        <v>1747</v>
      </c>
      <c r="K134" s="3" t="s">
        <v>736</v>
      </c>
      <c r="L134" s="91" t="str">
        <f t="shared" si="44"/>
        <v>N/A</v>
      </c>
    </row>
    <row r="135" spans="1:12" ht="25" x14ac:dyDescent="0.25">
      <c r="A135" s="114" t="s">
        <v>497</v>
      </c>
      <c r="B135" s="21" t="s">
        <v>213</v>
      </c>
      <c r="C135" s="9">
        <v>0</v>
      </c>
      <c r="D135" s="7" t="str">
        <f t="shared" ref="D135:D141" si="46">IF($B135="N/A","N/A",IF(C135&gt;10,"No",IF(C135&lt;-10,"No","Yes")))</f>
        <v>N/A</v>
      </c>
      <c r="E135" s="9">
        <v>0</v>
      </c>
      <c r="F135" s="7" t="str">
        <f t="shared" ref="F135:F141" si="47">IF($B135="N/A","N/A",IF(E135&gt;10,"No",IF(E135&lt;-10,"No","Yes")))</f>
        <v>N/A</v>
      </c>
      <c r="G135" s="9">
        <v>0</v>
      </c>
      <c r="H135" s="7" t="str">
        <f t="shared" ref="H135:H141" si="48">IF($B135="N/A","N/A",IF(G135&gt;10,"No",IF(G135&lt;-10,"No","Yes")))</f>
        <v>N/A</v>
      </c>
      <c r="I135" s="8" t="s">
        <v>1747</v>
      </c>
      <c r="J135" s="8" t="s">
        <v>1747</v>
      </c>
      <c r="K135" s="3" t="s">
        <v>736</v>
      </c>
      <c r="L135" s="91" t="str">
        <f t="shared" si="44"/>
        <v>N/A</v>
      </c>
    </row>
    <row r="136" spans="1:12" ht="25" x14ac:dyDescent="0.25">
      <c r="A136" s="114" t="s">
        <v>498</v>
      </c>
      <c r="B136" s="21" t="s">
        <v>213</v>
      </c>
      <c r="C136" s="9">
        <v>0</v>
      </c>
      <c r="D136" s="7" t="str">
        <f t="shared" si="46"/>
        <v>N/A</v>
      </c>
      <c r="E136" s="9">
        <v>0</v>
      </c>
      <c r="F136" s="7" t="str">
        <f t="shared" si="47"/>
        <v>N/A</v>
      </c>
      <c r="G136" s="9">
        <v>0</v>
      </c>
      <c r="H136" s="7" t="str">
        <f t="shared" si="48"/>
        <v>N/A</v>
      </c>
      <c r="I136" s="8" t="s">
        <v>1747</v>
      </c>
      <c r="J136" s="8" t="s">
        <v>1747</v>
      </c>
      <c r="K136" s="3" t="s">
        <v>736</v>
      </c>
      <c r="L136" s="91" t="str">
        <f t="shared" si="44"/>
        <v>N/A</v>
      </c>
    </row>
    <row r="137" spans="1:12" ht="25" x14ac:dyDescent="0.25">
      <c r="A137" s="114" t="s">
        <v>499</v>
      </c>
      <c r="B137" s="21" t="s">
        <v>213</v>
      </c>
      <c r="C137" s="9">
        <v>0</v>
      </c>
      <c r="D137" s="7" t="str">
        <f t="shared" si="46"/>
        <v>N/A</v>
      </c>
      <c r="E137" s="9">
        <v>0</v>
      </c>
      <c r="F137" s="7" t="str">
        <f t="shared" si="47"/>
        <v>N/A</v>
      </c>
      <c r="G137" s="9">
        <v>9.9742483000000003E-3</v>
      </c>
      <c r="H137" s="7" t="str">
        <f t="shared" si="48"/>
        <v>N/A</v>
      </c>
      <c r="I137" s="8" t="s">
        <v>1747</v>
      </c>
      <c r="J137" s="8" t="s">
        <v>1747</v>
      </c>
      <c r="K137" s="3" t="s">
        <v>736</v>
      </c>
      <c r="L137" s="91" t="str">
        <f t="shared" si="44"/>
        <v>N/A</v>
      </c>
    </row>
    <row r="138" spans="1:12" ht="25" x14ac:dyDescent="0.25">
      <c r="A138" s="114" t="s">
        <v>500</v>
      </c>
      <c r="B138" s="21" t="s">
        <v>213</v>
      </c>
      <c r="C138" s="9">
        <v>0</v>
      </c>
      <c r="D138" s="7" t="str">
        <f t="shared" si="46"/>
        <v>N/A</v>
      </c>
      <c r="E138" s="9">
        <v>0</v>
      </c>
      <c r="F138" s="7" t="str">
        <f t="shared" si="47"/>
        <v>N/A</v>
      </c>
      <c r="G138" s="9">
        <v>0</v>
      </c>
      <c r="H138" s="7" t="str">
        <f t="shared" si="48"/>
        <v>N/A</v>
      </c>
      <c r="I138" s="8" t="s">
        <v>1747</v>
      </c>
      <c r="J138" s="8" t="s">
        <v>1747</v>
      </c>
      <c r="K138" s="3" t="s">
        <v>736</v>
      </c>
      <c r="L138" s="91" t="str">
        <f t="shared" si="44"/>
        <v>N/A</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0</v>
      </c>
      <c r="D140" s="7" t="str">
        <f t="shared" si="46"/>
        <v>N/A</v>
      </c>
      <c r="E140" s="9">
        <v>0</v>
      </c>
      <c r="F140" s="7" t="str">
        <f t="shared" si="47"/>
        <v>N/A</v>
      </c>
      <c r="G140" s="9">
        <v>0</v>
      </c>
      <c r="H140" s="7" t="str">
        <f t="shared" si="48"/>
        <v>N/A</v>
      </c>
      <c r="I140" s="8" t="s">
        <v>1747</v>
      </c>
      <c r="J140" s="8" t="s">
        <v>1747</v>
      </c>
      <c r="K140" s="3" t="s">
        <v>736</v>
      </c>
      <c r="L140" s="91" t="str">
        <f t="shared" si="44"/>
        <v>N/A</v>
      </c>
    </row>
    <row r="141" spans="1:12" ht="25" x14ac:dyDescent="0.25">
      <c r="A141" s="114" t="s">
        <v>503</v>
      </c>
      <c r="B141" s="21" t="s">
        <v>213</v>
      </c>
      <c r="C141" s="9">
        <v>0</v>
      </c>
      <c r="D141" s="7" t="str">
        <f t="shared" si="46"/>
        <v>N/A</v>
      </c>
      <c r="E141" s="9">
        <v>0</v>
      </c>
      <c r="F141" s="7" t="str">
        <f t="shared" si="47"/>
        <v>N/A</v>
      </c>
      <c r="G141" s="9">
        <v>0</v>
      </c>
      <c r="H141" s="7" t="str">
        <f t="shared" si="48"/>
        <v>N/A</v>
      </c>
      <c r="I141" s="8" t="s">
        <v>1747</v>
      </c>
      <c r="J141" s="8" t="s">
        <v>1747</v>
      </c>
      <c r="K141" s="3" t="s">
        <v>736</v>
      </c>
      <c r="L141" s="91" t="str">
        <f t="shared" si="44"/>
        <v>N/A</v>
      </c>
    </row>
    <row r="142" spans="1:12" ht="25" x14ac:dyDescent="0.25">
      <c r="A142" s="114" t="s">
        <v>504</v>
      </c>
      <c r="B142" s="21" t="s">
        <v>213</v>
      </c>
      <c r="C142" s="9">
        <v>0</v>
      </c>
      <c r="D142" s="5" t="str">
        <f t="shared" ref="D142" si="49">IF($B142="N/A","N/A",IF(C142&lt;0,"No","Yes"))</f>
        <v>N/A</v>
      </c>
      <c r="E142" s="9">
        <v>2.7408523999999999E-3</v>
      </c>
      <c r="F142" s="5" t="str">
        <f t="shared" ref="F142" si="50">IF($B142="N/A","N/A",IF(E142&lt;0,"No","Yes"))</f>
        <v>N/A</v>
      </c>
      <c r="G142" s="9">
        <v>0</v>
      </c>
      <c r="H142" s="5" t="str">
        <f t="shared" ref="H142" si="51">IF($B142="N/A","N/A",IF(G142&lt;0,"No","Yes"))</f>
        <v>N/A</v>
      </c>
      <c r="I142" s="8" t="s">
        <v>1747</v>
      </c>
      <c r="J142" s="8">
        <v>-100</v>
      </c>
      <c r="K142" s="3" t="s">
        <v>736</v>
      </c>
      <c r="L142" s="91" t="str">
        <f t="shared" si="44"/>
        <v>No</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238968</v>
      </c>
      <c r="D150" s="7" t="str">
        <f t="shared" ref="D150:D172" si="56">IF($B150="N/A","N/A",IF(C150&gt;10,"No",IF(C150&lt;-10,"No","Yes")))</f>
        <v>N/A</v>
      </c>
      <c r="E150" s="1">
        <v>248934</v>
      </c>
      <c r="F150" s="7" t="str">
        <f t="shared" ref="F150:F172" si="57">IF($B150="N/A","N/A",IF(E150&gt;10,"No",IF(E150&lt;-10,"No","Yes")))</f>
        <v>N/A</v>
      </c>
      <c r="G150" s="1">
        <v>261433</v>
      </c>
      <c r="H150" s="7" t="str">
        <f t="shared" ref="H150:H172" si="58">IF($B150="N/A","N/A",IF(G150&gt;10,"No",IF(G150&lt;-10,"No","Yes")))</f>
        <v>N/A</v>
      </c>
      <c r="I150" s="8">
        <v>4.17</v>
      </c>
      <c r="J150" s="8">
        <v>5.0209999999999999</v>
      </c>
      <c r="K150" s="25" t="s">
        <v>736</v>
      </c>
      <c r="L150" s="91" t="str">
        <f t="shared" ref="L150:L172" si="59">IF(J150="Div by 0", "N/A", IF(K150="N/A","N/A", IF(J150&gt;VALUE(MID(K150,1,2)), "No", IF(J150&lt;-1*VALUE(MID(K150,1,2)), "No", "Yes"))))</f>
        <v>Yes</v>
      </c>
    </row>
    <row r="151" spans="1:12" x14ac:dyDescent="0.25">
      <c r="A151" s="122" t="s">
        <v>532</v>
      </c>
      <c r="B151" s="25" t="s">
        <v>213</v>
      </c>
      <c r="C151" s="1">
        <v>11</v>
      </c>
      <c r="D151" s="7" t="str">
        <f t="shared" si="56"/>
        <v>N/A</v>
      </c>
      <c r="E151" s="1">
        <v>11</v>
      </c>
      <c r="F151" s="7" t="str">
        <f t="shared" si="57"/>
        <v>N/A</v>
      </c>
      <c r="G151" s="1">
        <v>11</v>
      </c>
      <c r="H151" s="7" t="str">
        <f t="shared" si="58"/>
        <v>N/A</v>
      </c>
      <c r="I151" s="8">
        <v>100</v>
      </c>
      <c r="J151" s="8">
        <v>0</v>
      </c>
      <c r="K151" s="25" t="s">
        <v>736</v>
      </c>
      <c r="L151" s="91" t="str">
        <f t="shared" si="59"/>
        <v>Yes</v>
      </c>
    </row>
    <row r="152" spans="1:12" x14ac:dyDescent="0.25">
      <c r="A152" s="122" t="s">
        <v>533</v>
      </c>
      <c r="B152" s="25" t="s">
        <v>213</v>
      </c>
      <c r="C152" s="1">
        <v>1026</v>
      </c>
      <c r="D152" s="7" t="str">
        <f t="shared" si="56"/>
        <v>N/A</v>
      </c>
      <c r="E152" s="1">
        <v>910</v>
      </c>
      <c r="F152" s="7" t="str">
        <f t="shared" si="57"/>
        <v>N/A</v>
      </c>
      <c r="G152" s="1">
        <v>876</v>
      </c>
      <c r="H152" s="7" t="str">
        <f t="shared" si="58"/>
        <v>N/A</v>
      </c>
      <c r="I152" s="8">
        <v>-11.3</v>
      </c>
      <c r="J152" s="8">
        <v>-3.74</v>
      </c>
      <c r="K152" s="25" t="s">
        <v>736</v>
      </c>
      <c r="L152" s="91" t="str">
        <f t="shared" si="59"/>
        <v>Yes</v>
      </c>
    </row>
    <row r="153" spans="1:12" x14ac:dyDescent="0.25">
      <c r="A153" s="122" t="s">
        <v>534</v>
      </c>
      <c r="B153" s="25" t="s">
        <v>213</v>
      </c>
      <c r="C153" s="1">
        <v>182787</v>
      </c>
      <c r="D153" s="7" t="str">
        <f t="shared" si="56"/>
        <v>N/A</v>
      </c>
      <c r="E153" s="1">
        <v>190595</v>
      </c>
      <c r="F153" s="7" t="str">
        <f t="shared" si="57"/>
        <v>N/A</v>
      </c>
      <c r="G153" s="1">
        <v>198428</v>
      </c>
      <c r="H153" s="7" t="str">
        <f t="shared" si="58"/>
        <v>N/A</v>
      </c>
      <c r="I153" s="8">
        <v>4.2720000000000002</v>
      </c>
      <c r="J153" s="8">
        <v>4.1100000000000003</v>
      </c>
      <c r="K153" s="25" t="s">
        <v>736</v>
      </c>
      <c r="L153" s="91" t="str">
        <f t="shared" si="59"/>
        <v>Yes</v>
      </c>
    </row>
    <row r="154" spans="1:12" x14ac:dyDescent="0.25">
      <c r="A154" s="122" t="s">
        <v>535</v>
      </c>
      <c r="B154" s="25" t="s">
        <v>213</v>
      </c>
      <c r="C154" s="1">
        <v>55154</v>
      </c>
      <c r="D154" s="7" t="str">
        <f t="shared" si="56"/>
        <v>N/A</v>
      </c>
      <c r="E154" s="1">
        <v>57427</v>
      </c>
      <c r="F154" s="7" t="str">
        <f t="shared" si="57"/>
        <v>N/A</v>
      </c>
      <c r="G154" s="1">
        <v>62127</v>
      </c>
      <c r="H154" s="7" t="str">
        <f t="shared" si="58"/>
        <v>N/A</v>
      </c>
      <c r="I154" s="8">
        <v>4.1210000000000004</v>
      </c>
      <c r="J154" s="8">
        <v>8.1839999999999993</v>
      </c>
      <c r="K154" s="25" t="s">
        <v>736</v>
      </c>
      <c r="L154" s="91" t="str">
        <f t="shared" si="59"/>
        <v>Yes</v>
      </c>
    </row>
    <row r="155" spans="1:12" x14ac:dyDescent="0.25">
      <c r="A155" s="114" t="s">
        <v>536</v>
      </c>
      <c r="B155" s="3" t="s">
        <v>213</v>
      </c>
      <c r="C155" s="9">
        <v>66.172292526000007</v>
      </c>
      <c r="D155" s="5" t="str">
        <f t="shared" ref="D155:D159" si="60">IF($B155="N/A","N/A",IF(C155&lt;0,"No","Yes"))</f>
        <v>N/A</v>
      </c>
      <c r="E155" s="9">
        <v>66.283946244999996</v>
      </c>
      <c r="F155" s="5" t="str">
        <f t="shared" ref="F155:F159" si="61">IF($B155="N/A","N/A",IF(E155&lt;0,"No","Yes"))</f>
        <v>N/A</v>
      </c>
      <c r="G155" s="9">
        <v>68.884807731999999</v>
      </c>
      <c r="H155" s="5" t="str">
        <f t="shared" ref="H155:H159" si="62">IF($B155="N/A","N/A",IF(G155&lt;0,"No","Yes"))</f>
        <v>N/A</v>
      </c>
      <c r="I155" s="8">
        <v>0.16869999999999999</v>
      </c>
      <c r="J155" s="8">
        <v>3.9239999999999999</v>
      </c>
      <c r="K155" s="25" t="s">
        <v>736</v>
      </c>
      <c r="L155" s="91" t="str">
        <f>IF(J155="Div by 0", "N/A", IF(OR(J155="N/A",K155="N/A"),"N/A", IF(J155&gt;VALUE(MID(K155,1,2)), "No", IF(J155&lt;-1*VALUE(MID(K155,1,2)), "No", "Yes"))))</f>
        <v>Yes</v>
      </c>
    </row>
    <row r="156" spans="1:12" x14ac:dyDescent="0.25">
      <c r="A156" s="114" t="s">
        <v>537</v>
      </c>
      <c r="B156" s="3" t="s">
        <v>213</v>
      </c>
      <c r="C156" s="9">
        <v>6.1931008999999999E-3</v>
      </c>
      <c r="D156" s="5" t="str">
        <f t="shared" si="60"/>
        <v>N/A</v>
      </c>
      <c r="E156" s="9">
        <v>1.21854627E-2</v>
      </c>
      <c r="F156" s="5" t="str">
        <f t="shared" si="61"/>
        <v>N/A</v>
      </c>
      <c r="G156" s="9">
        <v>1.22414004E-2</v>
      </c>
      <c r="H156" s="5" t="str">
        <f t="shared" si="62"/>
        <v>N/A</v>
      </c>
      <c r="I156" s="8">
        <v>96.76</v>
      </c>
      <c r="J156" s="8">
        <v>0.45910000000000001</v>
      </c>
      <c r="K156" s="3" t="s">
        <v>736</v>
      </c>
      <c r="L156" s="91" t="str">
        <f t="shared" ref="L156:L159" si="63">IF(J156="Div by 0", "N/A", IF(OR(J156="N/A",K156="N/A"),"N/A", IF(J156&gt;VALUE(MID(K156,1,2)), "No", IF(J156&lt;-1*VALUE(MID(K156,1,2)), "No", "Yes"))))</f>
        <v>Yes</v>
      </c>
    </row>
    <row r="157" spans="1:12" ht="25" x14ac:dyDescent="0.25">
      <c r="A157" s="114" t="s">
        <v>538</v>
      </c>
      <c r="B157" s="3" t="s">
        <v>213</v>
      </c>
      <c r="C157" s="9">
        <v>2.5961538462</v>
      </c>
      <c r="D157" s="5" t="str">
        <f t="shared" si="60"/>
        <v>N/A</v>
      </c>
      <c r="E157" s="9">
        <v>2.2127121529</v>
      </c>
      <c r="F157" s="5" t="str">
        <f t="shared" si="61"/>
        <v>N/A</v>
      </c>
      <c r="G157" s="9">
        <v>2.0528202845000001</v>
      </c>
      <c r="H157" s="5" t="str">
        <f t="shared" si="62"/>
        <v>N/A</v>
      </c>
      <c r="I157" s="8">
        <v>-14.8</v>
      </c>
      <c r="J157" s="8">
        <v>-7.23</v>
      </c>
      <c r="K157" s="3" t="s">
        <v>736</v>
      </c>
      <c r="L157" s="91" t="str">
        <f t="shared" si="63"/>
        <v>Yes</v>
      </c>
    </row>
    <row r="158" spans="1:12" x14ac:dyDescent="0.25">
      <c r="A158" s="114" t="s">
        <v>539</v>
      </c>
      <c r="B158" s="3" t="s">
        <v>213</v>
      </c>
      <c r="C158" s="9">
        <v>78.349485849000004</v>
      </c>
      <c r="D158" s="5" t="str">
        <f t="shared" si="60"/>
        <v>N/A</v>
      </c>
      <c r="E158" s="9">
        <v>78.532726260999993</v>
      </c>
      <c r="F158" s="5" t="str">
        <f t="shared" si="61"/>
        <v>N/A</v>
      </c>
      <c r="G158" s="9">
        <v>81.228406281000005</v>
      </c>
      <c r="H158" s="5" t="str">
        <f t="shared" si="62"/>
        <v>N/A</v>
      </c>
      <c r="I158" s="8">
        <v>0.2339</v>
      </c>
      <c r="J158" s="8">
        <v>3.4329999999999998</v>
      </c>
      <c r="K158" s="3" t="s">
        <v>736</v>
      </c>
      <c r="L158" s="91" t="str">
        <f t="shared" si="63"/>
        <v>Yes</v>
      </c>
    </row>
    <row r="159" spans="1:12" x14ac:dyDescent="0.25">
      <c r="A159" s="114" t="s">
        <v>540</v>
      </c>
      <c r="B159" s="3" t="s">
        <v>213</v>
      </c>
      <c r="C159" s="9">
        <v>76.426572070000006</v>
      </c>
      <c r="D159" s="5" t="str">
        <f t="shared" si="60"/>
        <v>N/A</v>
      </c>
      <c r="E159" s="9">
        <v>76.240988807999997</v>
      </c>
      <c r="F159" s="5" t="str">
        <f t="shared" si="61"/>
        <v>N/A</v>
      </c>
      <c r="G159" s="9">
        <v>81.502617182999998</v>
      </c>
      <c r="H159" s="5" t="str">
        <f t="shared" si="62"/>
        <v>N/A</v>
      </c>
      <c r="I159" s="8">
        <v>-0.24299999999999999</v>
      </c>
      <c r="J159" s="8">
        <v>6.9009999999999998</v>
      </c>
      <c r="K159" s="3" t="s">
        <v>736</v>
      </c>
      <c r="L159" s="91" t="str">
        <f t="shared" si="63"/>
        <v>Yes</v>
      </c>
    </row>
    <row r="160" spans="1:12" ht="25" x14ac:dyDescent="0.25">
      <c r="A160" s="122" t="s">
        <v>541</v>
      </c>
      <c r="B160" s="25" t="s">
        <v>213</v>
      </c>
      <c r="C160" s="1">
        <v>167784.84</v>
      </c>
      <c r="D160" s="7" t="str">
        <f t="shared" si="56"/>
        <v>N/A</v>
      </c>
      <c r="E160" s="1">
        <v>171188.88</v>
      </c>
      <c r="F160" s="7" t="str">
        <f t="shared" si="57"/>
        <v>N/A</v>
      </c>
      <c r="G160" s="1">
        <v>179614.56</v>
      </c>
      <c r="H160" s="7" t="str">
        <f t="shared" si="58"/>
        <v>N/A</v>
      </c>
      <c r="I160" s="8">
        <v>2.0289999999999999</v>
      </c>
      <c r="J160" s="8">
        <v>4.9219999999999997</v>
      </c>
      <c r="K160" s="25" t="s">
        <v>736</v>
      </c>
      <c r="L160" s="91" t="str">
        <f t="shared" si="59"/>
        <v>Yes</v>
      </c>
    </row>
    <row r="161" spans="1:12" x14ac:dyDescent="0.25">
      <c r="A161" s="122" t="s">
        <v>542</v>
      </c>
      <c r="B161" s="25" t="s">
        <v>213</v>
      </c>
      <c r="C161" s="10">
        <v>305776571</v>
      </c>
      <c r="D161" s="7" t="str">
        <f t="shared" si="56"/>
        <v>N/A</v>
      </c>
      <c r="E161" s="10">
        <v>313946859</v>
      </c>
      <c r="F161" s="7" t="str">
        <f t="shared" si="57"/>
        <v>N/A</v>
      </c>
      <c r="G161" s="10">
        <v>327843339</v>
      </c>
      <c r="H161" s="7" t="str">
        <f t="shared" si="58"/>
        <v>N/A</v>
      </c>
      <c r="I161" s="8">
        <v>2.6720000000000002</v>
      </c>
      <c r="J161" s="8">
        <v>4.4260000000000002</v>
      </c>
      <c r="K161" s="25" t="s">
        <v>736</v>
      </c>
      <c r="L161" s="91" t="str">
        <f t="shared" si="59"/>
        <v>Yes</v>
      </c>
    </row>
    <row r="162" spans="1:12" x14ac:dyDescent="0.25">
      <c r="A162" s="122" t="s">
        <v>1275</v>
      </c>
      <c r="B162" s="25" t="s">
        <v>213</v>
      </c>
      <c r="C162" s="10">
        <v>1279.5712020000001</v>
      </c>
      <c r="D162" s="7" t="str">
        <f t="shared" si="56"/>
        <v>N/A</v>
      </c>
      <c r="E162" s="10">
        <v>1261.1650437000001</v>
      </c>
      <c r="F162" s="7" t="str">
        <f t="shared" si="57"/>
        <v>N/A</v>
      </c>
      <c r="G162" s="10">
        <v>1254.024316</v>
      </c>
      <c r="H162" s="7" t="str">
        <f t="shared" si="58"/>
        <v>N/A</v>
      </c>
      <c r="I162" s="8">
        <v>-1.44</v>
      </c>
      <c r="J162" s="8">
        <v>-0.56599999999999995</v>
      </c>
      <c r="K162" s="25" t="s">
        <v>736</v>
      </c>
      <c r="L162" s="91" t="str">
        <f t="shared" si="59"/>
        <v>Yes</v>
      </c>
    </row>
    <row r="163" spans="1:12" ht="25" x14ac:dyDescent="0.25">
      <c r="A163" s="122" t="s">
        <v>1276</v>
      </c>
      <c r="B163" s="25" t="s">
        <v>213</v>
      </c>
      <c r="C163" s="10">
        <v>1390</v>
      </c>
      <c r="D163" s="7" t="str">
        <f t="shared" si="56"/>
        <v>N/A</v>
      </c>
      <c r="E163" s="10">
        <v>910</v>
      </c>
      <c r="F163" s="7" t="str">
        <f t="shared" si="57"/>
        <v>N/A</v>
      </c>
      <c r="G163" s="10">
        <v>1682.5</v>
      </c>
      <c r="H163" s="7" t="str">
        <f t="shared" si="58"/>
        <v>N/A</v>
      </c>
      <c r="I163" s="8">
        <v>-34.5</v>
      </c>
      <c r="J163" s="8">
        <v>84.89</v>
      </c>
      <c r="K163" s="25" t="s">
        <v>736</v>
      </c>
      <c r="L163" s="91" t="str">
        <f t="shared" si="59"/>
        <v>No</v>
      </c>
    </row>
    <row r="164" spans="1:12" ht="25" x14ac:dyDescent="0.25">
      <c r="A164" s="122" t="s">
        <v>1277</v>
      </c>
      <c r="B164" s="25" t="s">
        <v>213</v>
      </c>
      <c r="C164" s="10">
        <v>927.08674464000001</v>
      </c>
      <c r="D164" s="7" t="str">
        <f t="shared" si="56"/>
        <v>N/A</v>
      </c>
      <c r="E164" s="10">
        <v>872.05494505000001</v>
      </c>
      <c r="F164" s="7" t="str">
        <f t="shared" si="57"/>
        <v>N/A</v>
      </c>
      <c r="G164" s="10">
        <v>876.31506849000004</v>
      </c>
      <c r="H164" s="7" t="str">
        <f t="shared" si="58"/>
        <v>N/A</v>
      </c>
      <c r="I164" s="8">
        <v>-5.94</v>
      </c>
      <c r="J164" s="8">
        <v>0.48849999999999999</v>
      </c>
      <c r="K164" s="25" t="s">
        <v>736</v>
      </c>
      <c r="L164" s="91" t="str">
        <f t="shared" si="59"/>
        <v>Yes</v>
      </c>
    </row>
    <row r="165" spans="1:12" ht="25" x14ac:dyDescent="0.25">
      <c r="A165" s="122" t="s">
        <v>1278</v>
      </c>
      <c r="B165" s="25" t="s">
        <v>213</v>
      </c>
      <c r="C165" s="10">
        <v>1112.3147051000001</v>
      </c>
      <c r="D165" s="7" t="str">
        <f t="shared" si="56"/>
        <v>N/A</v>
      </c>
      <c r="E165" s="10">
        <v>1097.4650856999999</v>
      </c>
      <c r="F165" s="7" t="str">
        <f t="shared" si="57"/>
        <v>N/A</v>
      </c>
      <c r="G165" s="10">
        <v>1068.9463986999999</v>
      </c>
      <c r="H165" s="7" t="str">
        <f t="shared" si="58"/>
        <v>N/A</v>
      </c>
      <c r="I165" s="8">
        <v>-1.34</v>
      </c>
      <c r="J165" s="8">
        <v>-2.6</v>
      </c>
      <c r="K165" s="25" t="s">
        <v>736</v>
      </c>
      <c r="L165" s="91" t="str">
        <f t="shared" si="59"/>
        <v>Yes</v>
      </c>
    </row>
    <row r="166" spans="1:12" ht="25" x14ac:dyDescent="0.25">
      <c r="A166" s="122" t="s">
        <v>1279</v>
      </c>
      <c r="B166" s="25" t="s">
        <v>213</v>
      </c>
      <c r="C166" s="10">
        <v>1840.4344562000001</v>
      </c>
      <c r="D166" s="7" t="str">
        <f t="shared" si="56"/>
        <v>N/A</v>
      </c>
      <c r="E166" s="10">
        <v>1810.6484929000001</v>
      </c>
      <c r="F166" s="7" t="str">
        <f t="shared" si="57"/>
        <v>N/A</v>
      </c>
      <c r="G166" s="10">
        <v>1850.4583514000001</v>
      </c>
      <c r="H166" s="7" t="str">
        <f t="shared" si="58"/>
        <v>N/A</v>
      </c>
      <c r="I166" s="8">
        <v>-1.62</v>
      </c>
      <c r="J166" s="8">
        <v>2.1989999999999998</v>
      </c>
      <c r="K166" s="25" t="s">
        <v>736</v>
      </c>
      <c r="L166" s="91" t="str">
        <f t="shared" si="59"/>
        <v>Yes</v>
      </c>
    </row>
    <row r="167" spans="1:12" x14ac:dyDescent="0.25">
      <c r="A167" s="148" t="s">
        <v>543</v>
      </c>
      <c r="B167" s="21" t="s">
        <v>213</v>
      </c>
      <c r="C167" s="26">
        <v>82122723</v>
      </c>
      <c r="D167" s="7" t="str">
        <f t="shared" si="56"/>
        <v>N/A</v>
      </c>
      <c r="E167" s="26">
        <v>92942576</v>
      </c>
      <c r="F167" s="7" t="str">
        <f t="shared" si="57"/>
        <v>N/A</v>
      </c>
      <c r="G167" s="26">
        <v>98969006</v>
      </c>
      <c r="H167" s="7" t="str">
        <f t="shared" si="58"/>
        <v>N/A</v>
      </c>
      <c r="I167" s="8">
        <v>13.18</v>
      </c>
      <c r="J167" s="8">
        <v>6.484</v>
      </c>
      <c r="K167" s="25" t="s">
        <v>736</v>
      </c>
      <c r="L167" s="91" t="str">
        <f t="shared" si="59"/>
        <v>Yes</v>
      </c>
    </row>
    <row r="168" spans="1:12" x14ac:dyDescent="0.25">
      <c r="A168" s="148" t="s">
        <v>1280</v>
      </c>
      <c r="B168" s="21" t="s">
        <v>213</v>
      </c>
      <c r="C168" s="26">
        <v>343.65573215000001</v>
      </c>
      <c r="D168" s="7" t="str">
        <f t="shared" si="56"/>
        <v>N/A</v>
      </c>
      <c r="E168" s="26">
        <v>373.36232094000002</v>
      </c>
      <c r="F168" s="7" t="str">
        <f t="shared" si="57"/>
        <v>N/A</v>
      </c>
      <c r="G168" s="26">
        <v>378.56355547999999</v>
      </c>
      <c r="H168" s="7" t="str">
        <f t="shared" si="58"/>
        <v>N/A</v>
      </c>
      <c r="I168" s="8">
        <v>8.6440000000000001</v>
      </c>
      <c r="J168" s="8">
        <v>1.393</v>
      </c>
      <c r="K168" s="25" t="s">
        <v>736</v>
      </c>
      <c r="L168" s="91" t="str">
        <f t="shared" si="59"/>
        <v>Yes</v>
      </c>
    </row>
    <row r="169" spans="1:12" ht="25" x14ac:dyDescent="0.25">
      <c r="A169" s="148" t="s">
        <v>1281</v>
      </c>
      <c r="B169" s="25" t="s">
        <v>213</v>
      </c>
      <c r="C169" s="10">
        <v>0</v>
      </c>
      <c r="D169" s="7" t="str">
        <f t="shared" si="56"/>
        <v>N/A</v>
      </c>
      <c r="E169" s="10">
        <v>11457.5</v>
      </c>
      <c r="F169" s="7" t="str">
        <f t="shared" si="57"/>
        <v>N/A</v>
      </c>
      <c r="G169" s="10">
        <v>1561</v>
      </c>
      <c r="H169" s="7" t="str">
        <f t="shared" si="58"/>
        <v>N/A</v>
      </c>
      <c r="I169" s="8" t="s">
        <v>1747</v>
      </c>
      <c r="J169" s="8">
        <v>-86.4</v>
      </c>
      <c r="K169" s="25" t="s">
        <v>736</v>
      </c>
      <c r="L169" s="91" t="str">
        <f t="shared" si="59"/>
        <v>No</v>
      </c>
    </row>
    <row r="170" spans="1:12" ht="25" x14ac:dyDescent="0.25">
      <c r="A170" s="148" t="s">
        <v>1282</v>
      </c>
      <c r="B170" s="25" t="s">
        <v>213</v>
      </c>
      <c r="C170" s="10">
        <v>9477.0311891000001</v>
      </c>
      <c r="D170" s="7" t="str">
        <f t="shared" si="56"/>
        <v>N/A</v>
      </c>
      <c r="E170" s="10">
        <v>11743.064834999999</v>
      </c>
      <c r="F170" s="7" t="str">
        <f t="shared" si="57"/>
        <v>N/A</v>
      </c>
      <c r="G170" s="10">
        <v>12512.690639</v>
      </c>
      <c r="H170" s="7" t="str">
        <f t="shared" si="58"/>
        <v>N/A</v>
      </c>
      <c r="I170" s="8">
        <v>23.91</v>
      </c>
      <c r="J170" s="8">
        <v>6.5540000000000003</v>
      </c>
      <c r="K170" s="25" t="s">
        <v>736</v>
      </c>
      <c r="L170" s="91" t="str">
        <f t="shared" si="59"/>
        <v>Yes</v>
      </c>
    </row>
    <row r="171" spans="1:12" ht="25" x14ac:dyDescent="0.25">
      <c r="A171" s="148" t="s">
        <v>1283</v>
      </c>
      <c r="B171" s="25" t="s">
        <v>213</v>
      </c>
      <c r="C171" s="10">
        <v>297.61968848999999</v>
      </c>
      <c r="D171" s="7" t="str">
        <f t="shared" si="56"/>
        <v>N/A</v>
      </c>
      <c r="E171" s="10">
        <v>310.02132795</v>
      </c>
      <c r="F171" s="7" t="str">
        <f t="shared" si="57"/>
        <v>N/A</v>
      </c>
      <c r="G171" s="10">
        <v>321.30822767000001</v>
      </c>
      <c r="H171" s="7" t="str">
        <f t="shared" si="58"/>
        <v>N/A</v>
      </c>
      <c r="I171" s="8">
        <v>4.1669999999999998</v>
      </c>
      <c r="J171" s="8">
        <v>3.641</v>
      </c>
      <c r="K171" s="25" t="s">
        <v>736</v>
      </c>
      <c r="L171" s="91" t="str">
        <f t="shared" si="59"/>
        <v>Yes</v>
      </c>
    </row>
    <row r="172" spans="1:12" ht="25" x14ac:dyDescent="0.25">
      <c r="A172" s="148" t="s">
        <v>1284</v>
      </c>
      <c r="B172" s="25" t="s">
        <v>213</v>
      </c>
      <c r="C172" s="10">
        <v>326.32771874999997</v>
      </c>
      <c r="D172" s="7" t="str">
        <f t="shared" si="56"/>
        <v>N/A</v>
      </c>
      <c r="E172" s="10">
        <v>403.03266755999999</v>
      </c>
      <c r="F172" s="7" t="str">
        <f t="shared" si="57"/>
        <v>N/A</v>
      </c>
      <c r="G172" s="10">
        <v>390.30080319000001</v>
      </c>
      <c r="H172" s="7" t="str">
        <f t="shared" si="58"/>
        <v>N/A</v>
      </c>
      <c r="I172" s="8">
        <v>23.51</v>
      </c>
      <c r="J172" s="8">
        <v>-3.16</v>
      </c>
      <c r="K172" s="25" t="s">
        <v>736</v>
      </c>
      <c r="L172" s="91" t="str">
        <f t="shared" si="59"/>
        <v>Yes</v>
      </c>
    </row>
    <row r="173" spans="1:12" ht="25" x14ac:dyDescent="0.25">
      <c r="A173" s="114" t="s">
        <v>544</v>
      </c>
      <c r="B173" s="82" t="s">
        <v>213</v>
      </c>
      <c r="C173" s="83">
        <v>18642700</v>
      </c>
      <c r="D173" s="78" t="str">
        <f>IF($B173="N/A","N/A",IF(C173&gt;10,"No",IF(C173&lt;-10,"No","Yes")))</f>
        <v>N/A</v>
      </c>
      <c r="E173" s="83">
        <v>21650414</v>
      </c>
      <c r="F173" s="78" t="str">
        <f>IF($B173="N/A","N/A",IF(E173&gt;10,"No",IF(E173&lt;-10,"No","Yes")))</f>
        <v>N/A</v>
      </c>
      <c r="G173" s="83">
        <v>27024007</v>
      </c>
      <c r="H173" s="78" t="str">
        <f>IF($B173="N/A","N/A",IF(G173&gt;10,"No",IF(G173&lt;-10,"No","Yes")))</f>
        <v>N/A</v>
      </c>
      <c r="I173" s="79">
        <v>16.13</v>
      </c>
      <c r="J173" s="79">
        <v>24.82</v>
      </c>
      <c r="K173" s="80" t="s">
        <v>736</v>
      </c>
      <c r="L173" s="93" t="str">
        <f>IF(J173="Div by 0", "N/A", IF(K173="N/A","N/A", IF(J173&gt;VALUE(MID(K173,1,2)), "No", IF(J173&lt;-1*VALUE(MID(K173,1,2)), "No", "Yes"))))</f>
        <v>Yes</v>
      </c>
    </row>
    <row r="174" spans="1:12" ht="25" x14ac:dyDescent="0.25">
      <c r="A174" s="114" t="s">
        <v>1285</v>
      </c>
      <c r="B174" s="25" t="s">
        <v>213</v>
      </c>
      <c r="C174" s="10">
        <v>5770049</v>
      </c>
      <c r="D174" s="7" t="str">
        <f t="shared" ref="D174:D181" si="64">IF($B174="N/A","N/A",IF(C174&gt;10,"No",IF(C174&lt;-10,"No","Yes")))</f>
        <v>N/A</v>
      </c>
      <c r="E174" s="10">
        <v>4122419</v>
      </c>
      <c r="F174" s="7" t="str">
        <f t="shared" ref="F174:F181" si="65">IF($B174="N/A","N/A",IF(E174&gt;10,"No",IF(E174&lt;-10,"No","Yes")))</f>
        <v>N/A</v>
      </c>
      <c r="G174" s="10">
        <v>3691591</v>
      </c>
      <c r="H174" s="7" t="str">
        <f t="shared" ref="H174:H181" si="66">IF($B174="N/A","N/A",IF(G174&gt;10,"No",IF(G174&lt;-10,"No","Yes")))</f>
        <v>N/A</v>
      </c>
      <c r="I174" s="8">
        <v>-28.6</v>
      </c>
      <c r="J174" s="8">
        <v>-10.5</v>
      </c>
      <c r="K174" s="25" t="s">
        <v>736</v>
      </c>
      <c r="L174" s="91" t="str">
        <f t="shared" ref="L174:L181" si="67">IF(J174="Div by 0", "N/A", IF(K174="N/A","N/A", IF(J174&gt;VALUE(MID(K174,1,2)), "No", IF(J174&lt;-1*VALUE(MID(K174,1,2)), "No", "Yes"))))</f>
        <v>Yes</v>
      </c>
    </row>
    <row r="175" spans="1:12" ht="25" x14ac:dyDescent="0.25">
      <c r="A175" s="114" t="s">
        <v>545</v>
      </c>
      <c r="B175" s="25" t="s">
        <v>213</v>
      </c>
      <c r="C175" s="10">
        <v>3924574</v>
      </c>
      <c r="D175" s="7" t="str">
        <f t="shared" si="64"/>
        <v>N/A</v>
      </c>
      <c r="E175" s="10">
        <v>5114287</v>
      </c>
      <c r="F175" s="7" t="str">
        <f t="shared" si="65"/>
        <v>N/A</v>
      </c>
      <c r="G175" s="10">
        <v>5383961</v>
      </c>
      <c r="H175" s="7" t="str">
        <f t="shared" si="66"/>
        <v>N/A</v>
      </c>
      <c r="I175" s="8">
        <v>30.31</v>
      </c>
      <c r="J175" s="8">
        <v>5.2729999999999997</v>
      </c>
      <c r="K175" s="25" t="s">
        <v>736</v>
      </c>
      <c r="L175" s="91" t="str">
        <f t="shared" si="67"/>
        <v>Yes</v>
      </c>
    </row>
    <row r="176" spans="1:12" ht="25" x14ac:dyDescent="0.25">
      <c r="A176" s="114" t="s">
        <v>510</v>
      </c>
      <c r="B176" s="25" t="s">
        <v>213</v>
      </c>
      <c r="C176" s="10">
        <v>53785400</v>
      </c>
      <c r="D176" s="7" t="str">
        <f t="shared" si="64"/>
        <v>N/A</v>
      </c>
      <c r="E176" s="10">
        <v>62055456</v>
      </c>
      <c r="F176" s="7" t="str">
        <f t="shared" si="65"/>
        <v>N/A</v>
      </c>
      <c r="G176" s="10">
        <v>62869447</v>
      </c>
      <c r="H176" s="7" t="str">
        <f t="shared" si="66"/>
        <v>N/A</v>
      </c>
      <c r="I176" s="8">
        <v>15.38</v>
      </c>
      <c r="J176" s="8">
        <v>1.3120000000000001</v>
      </c>
      <c r="K176" s="25" t="s">
        <v>736</v>
      </c>
      <c r="L176" s="91" t="str">
        <f t="shared" si="67"/>
        <v>Yes</v>
      </c>
    </row>
    <row r="177" spans="1:12" ht="25" x14ac:dyDescent="0.25">
      <c r="A177" s="114" t="s">
        <v>511</v>
      </c>
      <c r="B177" s="25" t="s">
        <v>213</v>
      </c>
      <c r="C177" s="10">
        <v>78.013374175999999</v>
      </c>
      <c r="D177" s="7" t="str">
        <f t="shared" si="64"/>
        <v>N/A</v>
      </c>
      <c r="E177" s="10">
        <v>86.972506769000006</v>
      </c>
      <c r="F177" s="7" t="str">
        <f t="shared" si="65"/>
        <v>N/A</v>
      </c>
      <c r="G177" s="10">
        <v>103.36876752000001</v>
      </c>
      <c r="H177" s="7" t="str">
        <f t="shared" si="66"/>
        <v>N/A</v>
      </c>
      <c r="I177" s="8">
        <v>11.48</v>
      </c>
      <c r="J177" s="8">
        <v>18.850000000000001</v>
      </c>
      <c r="K177" s="25" t="s">
        <v>736</v>
      </c>
      <c r="L177" s="91" t="str">
        <f t="shared" si="67"/>
        <v>Yes</v>
      </c>
    </row>
    <row r="178" spans="1:12" ht="25" x14ac:dyDescent="0.25">
      <c r="A178" s="114" t="s">
        <v>1286</v>
      </c>
      <c r="B178" s="21" t="s">
        <v>213</v>
      </c>
      <c r="C178" s="26">
        <v>24.145697332000001</v>
      </c>
      <c r="D178" s="7" t="str">
        <f t="shared" si="64"/>
        <v>N/A</v>
      </c>
      <c r="E178" s="26">
        <v>16.560289073</v>
      </c>
      <c r="F178" s="7" t="str">
        <f t="shared" si="65"/>
        <v>N/A</v>
      </c>
      <c r="G178" s="26">
        <v>14.120600689</v>
      </c>
      <c r="H178" s="7" t="str">
        <f t="shared" si="66"/>
        <v>N/A</v>
      </c>
      <c r="I178" s="8">
        <v>-31.4</v>
      </c>
      <c r="J178" s="8">
        <v>-14.7</v>
      </c>
      <c r="K178" s="25" t="s">
        <v>736</v>
      </c>
      <c r="L178" s="91" t="str">
        <f t="shared" si="67"/>
        <v>Yes</v>
      </c>
    </row>
    <row r="179" spans="1:12" ht="25" x14ac:dyDescent="0.25">
      <c r="A179" s="114" t="s">
        <v>512</v>
      </c>
      <c r="B179" s="21" t="s">
        <v>213</v>
      </c>
      <c r="C179" s="26">
        <v>16.423010611999999</v>
      </c>
      <c r="D179" s="7" t="str">
        <f t="shared" si="64"/>
        <v>N/A</v>
      </c>
      <c r="E179" s="26">
        <v>20.544750817000001</v>
      </c>
      <c r="F179" s="7" t="str">
        <f t="shared" si="65"/>
        <v>N/A</v>
      </c>
      <c r="G179" s="26">
        <v>20.594037478000001</v>
      </c>
      <c r="H179" s="7" t="str">
        <f t="shared" si="66"/>
        <v>N/A</v>
      </c>
      <c r="I179" s="8">
        <v>25.1</v>
      </c>
      <c r="J179" s="8">
        <v>0.2399</v>
      </c>
      <c r="K179" s="25" t="s">
        <v>736</v>
      </c>
      <c r="L179" s="91" t="str">
        <f t="shared" si="67"/>
        <v>Yes</v>
      </c>
    </row>
    <row r="180" spans="1:12" ht="25" x14ac:dyDescent="0.25">
      <c r="A180" s="114" t="s">
        <v>513</v>
      </c>
      <c r="B180" s="21" t="s">
        <v>213</v>
      </c>
      <c r="C180" s="26">
        <v>225.07365003000001</v>
      </c>
      <c r="D180" s="7" t="str">
        <f t="shared" si="64"/>
        <v>N/A</v>
      </c>
      <c r="E180" s="26">
        <v>249.28477427999999</v>
      </c>
      <c r="F180" s="7" t="str">
        <f t="shared" si="65"/>
        <v>N/A</v>
      </c>
      <c r="G180" s="26">
        <v>240.48014979000001</v>
      </c>
      <c r="H180" s="7" t="str">
        <f t="shared" si="66"/>
        <v>N/A</v>
      </c>
      <c r="I180" s="8">
        <v>10.76</v>
      </c>
      <c r="J180" s="8">
        <v>-3.53</v>
      </c>
      <c r="K180" s="25" t="s">
        <v>736</v>
      </c>
      <c r="L180" s="91" t="str">
        <f t="shared" si="67"/>
        <v>Yes</v>
      </c>
    </row>
    <row r="181" spans="1:12" ht="25" x14ac:dyDescent="0.25">
      <c r="A181" s="114" t="s">
        <v>1638</v>
      </c>
      <c r="B181" s="25" t="s">
        <v>213</v>
      </c>
      <c r="C181" s="9">
        <v>2.0923304E-3</v>
      </c>
      <c r="D181" s="7" t="str">
        <f t="shared" si="64"/>
        <v>N/A</v>
      </c>
      <c r="E181" s="9">
        <v>6.0658648500000002E-2</v>
      </c>
      <c r="F181" s="7" t="str">
        <f t="shared" si="65"/>
        <v>N/A</v>
      </c>
      <c r="G181" s="9">
        <v>6.5370477330999996</v>
      </c>
      <c r="H181" s="7" t="str">
        <f t="shared" si="66"/>
        <v>N/A</v>
      </c>
      <c r="I181" s="8">
        <v>2799</v>
      </c>
      <c r="J181" s="8">
        <v>10677</v>
      </c>
      <c r="K181" s="25" t="s">
        <v>736</v>
      </c>
      <c r="L181" s="91" t="str">
        <f t="shared" si="67"/>
        <v>No</v>
      </c>
    </row>
    <row r="182" spans="1:12" ht="25" x14ac:dyDescent="0.25">
      <c r="A182" s="114" t="s">
        <v>1639</v>
      </c>
      <c r="B182" s="84" t="s">
        <v>213</v>
      </c>
      <c r="C182" s="85">
        <v>0</v>
      </c>
      <c r="D182" s="81" t="str">
        <f t="shared" ref="D182" si="68">IF($B182="N/A","N/A",IF(C182&lt;0,"No","Yes"))</f>
        <v>N/A</v>
      </c>
      <c r="E182" s="85">
        <v>0</v>
      </c>
      <c r="F182" s="81" t="str">
        <f t="shared" ref="F182" si="69">IF($B182="N/A","N/A",IF(E182&lt;0,"No","Yes"))</f>
        <v>N/A</v>
      </c>
      <c r="G182" s="85">
        <v>0</v>
      </c>
      <c r="H182" s="81" t="str">
        <f t="shared" ref="H182" si="70">IF($B182="N/A","N/A",IF(G182&lt;0,"No","Yes"))</f>
        <v>N/A</v>
      </c>
      <c r="I182" s="79" t="s">
        <v>1747</v>
      </c>
      <c r="J182" s="79" t="s">
        <v>1747</v>
      </c>
      <c r="K182" s="84" t="s">
        <v>736</v>
      </c>
      <c r="L182" s="93" t="str">
        <f t="shared" ref="L182" si="71">IF(J182="Div by 0", "N/A", IF(OR(J182="N/A",K182="N/A"),"N/A", IF(J182&gt;VALUE(MID(K182,1,2)), "No", IF(J182&lt;-1*VALUE(MID(K182,1,2)), "No", "Yes"))))</f>
        <v>N/A</v>
      </c>
    </row>
    <row r="183" spans="1:12" ht="25" x14ac:dyDescent="0.25">
      <c r="A183" s="114" t="s">
        <v>1640</v>
      </c>
      <c r="B183" s="3" t="s">
        <v>213</v>
      </c>
      <c r="C183" s="9">
        <v>0</v>
      </c>
      <c r="D183" s="5" t="str">
        <f t="shared" ref="D183:D185" si="72">IF($B183="N/A","N/A",IF(C183&lt;0,"No","Yes"))</f>
        <v>N/A</v>
      </c>
      <c r="E183" s="9">
        <v>0.1098901099</v>
      </c>
      <c r="F183" s="5" t="str">
        <f t="shared" ref="F183:F185" si="73">IF($B183="N/A","N/A",IF(E183&lt;0,"No","Yes"))</f>
        <v>N/A</v>
      </c>
      <c r="G183" s="9">
        <v>0</v>
      </c>
      <c r="H183" s="5" t="str">
        <f t="shared" ref="H183:H185" si="74">IF($B183="N/A","N/A",IF(G183&lt;0,"No","Yes"))</f>
        <v>N/A</v>
      </c>
      <c r="I183" s="8" t="s">
        <v>1747</v>
      </c>
      <c r="J183" s="8">
        <v>-100</v>
      </c>
      <c r="K183" s="3" t="s">
        <v>736</v>
      </c>
      <c r="L183" s="91" t="str">
        <f t="shared" ref="L183:L213" si="75">IF(J183="Div by 0", "N/A", IF(OR(J183="N/A",K183="N/A"),"N/A", IF(J183&gt;VALUE(MID(K183,1,2)), "No", IF(J183&lt;-1*VALUE(MID(K183,1,2)), "No", "Yes"))))</f>
        <v>No</v>
      </c>
    </row>
    <row r="184" spans="1:12" ht="25" x14ac:dyDescent="0.25">
      <c r="A184" s="114" t="s">
        <v>1641</v>
      </c>
      <c r="B184" s="3" t="s">
        <v>213</v>
      </c>
      <c r="C184" s="9">
        <v>1.0941696999999999E-3</v>
      </c>
      <c r="D184" s="5" t="str">
        <f t="shared" si="72"/>
        <v>N/A</v>
      </c>
      <c r="E184" s="9">
        <v>4.40725098E-2</v>
      </c>
      <c r="F184" s="5" t="str">
        <f t="shared" si="73"/>
        <v>N/A</v>
      </c>
      <c r="G184" s="9">
        <v>4.9231963231</v>
      </c>
      <c r="H184" s="5" t="str">
        <f t="shared" si="74"/>
        <v>N/A</v>
      </c>
      <c r="I184" s="8">
        <v>3928</v>
      </c>
      <c r="J184" s="8">
        <v>11071</v>
      </c>
      <c r="K184" s="3" t="s">
        <v>736</v>
      </c>
      <c r="L184" s="91" t="str">
        <f t="shared" si="75"/>
        <v>No</v>
      </c>
    </row>
    <row r="185" spans="1:12" ht="25" x14ac:dyDescent="0.25">
      <c r="A185" s="114" t="s">
        <v>1642</v>
      </c>
      <c r="B185" s="3" t="s">
        <v>213</v>
      </c>
      <c r="C185" s="9">
        <v>5.4393154000000003E-3</v>
      </c>
      <c r="D185" s="5" t="str">
        <f t="shared" si="72"/>
        <v>N/A</v>
      </c>
      <c r="E185" s="9">
        <v>0.1149285179</v>
      </c>
      <c r="F185" s="5" t="str">
        <f t="shared" si="73"/>
        <v>N/A</v>
      </c>
      <c r="G185" s="9">
        <v>11.783926472999999</v>
      </c>
      <c r="H185" s="5" t="str">
        <f t="shared" si="74"/>
        <v>N/A</v>
      </c>
      <c r="I185" s="8">
        <v>2013</v>
      </c>
      <c r="J185" s="8">
        <v>10153</v>
      </c>
      <c r="K185" s="3" t="s">
        <v>736</v>
      </c>
      <c r="L185" s="91" t="str">
        <f t="shared" si="75"/>
        <v>No</v>
      </c>
    </row>
    <row r="186" spans="1:12" ht="25" x14ac:dyDescent="0.25">
      <c r="A186" s="114" t="s">
        <v>1644</v>
      </c>
      <c r="B186" s="80" t="s">
        <v>213</v>
      </c>
      <c r="C186" s="85">
        <v>4.1846610000000002E-4</v>
      </c>
      <c r="D186" s="78" t="str">
        <f>IF($B186="N/A","N/A",IF(C186&gt;10,"No",IF(C186&lt;-10,"No","Yes")))</f>
        <v>N/A</v>
      </c>
      <c r="E186" s="85">
        <v>7.6325452000000002E-3</v>
      </c>
      <c r="F186" s="78" t="str">
        <f>IF($B186="N/A","N/A",IF(E186&gt;10,"No",IF(E186&lt;-10,"No","Yes")))</f>
        <v>N/A</v>
      </c>
      <c r="G186" s="85">
        <v>0</v>
      </c>
      <c r="H186" s="78" t="str">
        <f>IF($B186="N/A","N/A",IF(G186&gt;10,"No",IF(G186&lt;-10,"No","Yes")))</f>
        <v>N/A</v>
      </c>
      <c r="I186" s="79">
        <v>1724</v>
      </c>
      <c r="J186" s="79">
        <v>-100</v>
      </c>
      <c r="K186" s="80" t="s">
        <v>736</v>
      </c>
      <c r="L186" s="91" t="str">
        <f t="shared" si="75"/>
        <v>No</v>
      </c>
    </row>
    <row r="187" spans="1:12" ht="25" x14ac:dyDescent="0.25">
      <c r="A187" s="114" t="s">
        <v>1645</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v>0</v>
      </c>
      <c r="D188" s="7" t="str">
        <f t="shared" si="76"/>
        <v>N/A</v>
      </c>
      <c r="E188" s="9">
        <v>0</v>
      </c>
      <c r="F188" s="7" t="str">
        <f t="shared" si="77"/>
        <v>N/A</v>
      </c>
      <c r="G188" s="9">
        <v>0</v>
      </c>
      <c r="H188" s="7" t="str">
        <f t="shared" si="78"/>
        <v>N/A</v>
      </c>
      <c r="I188" s="8" t="s">
        <v>1747</v>
      </c>
      <c r="J188" s="8" t="s">
        <v>1747</v>
      </c>
      <c r="K188" s="25" t="s">
        <v>736</v>
      </c>
      <c r="L188" s="91" t="str">
        <f t="shared" si="75"/>
        <v>N/A</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0</v>
      </c>
      <c r="D190" s="7" t="str">
        <f t="shared" si="76"/>
        <v>N/A</v>
      </c>
      <c r="E190" s="9">
        <v>0</v>
      </c>
      <c r="F190" s="7" t="str">
        <f t="shared" si="77"/>
        <v>N/A</v>
      </c>
      <c r="G190" s="9">
        <v>0</v>
      </c>
      <c r="H190" s="7" t="str">
        <f t="shared" si="78"/>
        <v>N/A</v>
      </c>
      <c r="I190" s="8" t="s">
        <v>1747</v>
      </c>
      <c r="J190" s="8" t="s">
        <v>1747</v>
      </c>
      <c r="K190" s="25" t="s">
        <v>736</v>
      </c>
      <c r="L190" s="91" t="str">
        <f t="shared" si="75"/>
        <v>N/A</v>
      </c>
    </row>
    <row r="191" spans="1:12" ht="25" x14ac:dyDescent="0.25">
      <c r="A191" s="114" t="s">
        <v>1649</v>
      </c>
      <c r="B191" s="21" t="s">
        <v>213</v>
      </c>
      <c r="C191" s="9">
        <v>1.6738643000000001E-3</v>
      </c>
      <c r="D191" s="7" t="str">
        <f t="shared" si="76"/>
        <v>N/A</v>
      </c>
      <c r="E191" s="9">
        <v>2.2495922599999999E-2</v>
      </c>
      <c r="F191" s="7" t="str">
        <f t="shared" si="77"/>
        <v>N/A</v>
      </c>
      <c r="G191" s="9">
        <v>0</v>
      </c>
      <c r="H191" s="7" t="str">
        <f t="shared" si="78"/>
        <v>N/A</v>
      </c>
      <c r="I191" s="8">
        <v>1244</v>
      </c>
      <c r="J191" s="8">
        <v>-100</v>
      </c>
      <c r="K191" s="25" t="s">
        <v>736</v>
      </c>
      <c r="L191" s="91" t="str">
        <f t="shared" si="75"/>
        <v>No</v>
      </c>
    </row>
    <row r="192" spans="1:12" ht="25" x14ac:dyDescent="0.25">
      <c r="A192" s="114" t="s">
        <v>1650</v>
      </c>
      <c r="B192" s="21" t="s">
        <v>213</v>
      </c>
      <c r="C192" s="9">
        <v>0</v>
      </c>
      <c r="D192" s="7" t="str">
        <f t="shared" si="76"/>
        <v>N/A</v>
      </c>
      <c r="E192" s="9">
        <v>0</v>
      </c>
      <c r="F192" s="7" t="str">
        <f t="shared" si="77"/>
        <v>N/A</v>
      </c>
      <c r="G192" s="9">
        <v>0</v>
      </c>
      <c r="H192" s="7" t="str">
        <f t="shared" si="78"/>
        <v>N/A</v>
      </c>
      <c r="I192" s="8" t="s">
        <v>1747</v>
      </c>
      <c r="J192" s="8" t="s">
        <v>1747</v>
      </c>
      <c r="K192" s="25" t="s">
        <v>736</v>
      </c>
      <c r="L192" s="91" t="str">
        <f t="shared" si="75"/>
        <v>N/A</v>
      </c>
    </row>
    <row r="193" spans="1:12" ht="25" x14ac:dyDescent="0.25">
      <c r="A193" s="114" t="s">
        <v>1651</v>
      </c>
      <c r="B193" s="21" t="s">
        <v>213</v>
      </c>
      <c r="C193" s="9">
        <v>0</v>
      </c>
      <c r="D193" s="7" t="str">
        <f t="shared" si="76"/>
        <v>N/A</v>
      </c>
      <c r="E193" s="9">
        <v>4.0171290000000001E-4</v>
      </c>
      <c r="F193" s="7" t="str">
        <f t="shared" si="77"/>
        <v>N/A</v>
      </c>
      <c r="G193" s="9">
        <v>0</v>
      </c>
      <c r="H193" s="7" t="str">
        <f t="shared" si="78"/>
        <v>N/A</v>
      </c>
      <c r="I193" s="8" t="s">
        <v>1747</v>
      </c>
      <c r="J193" s="8">
        <v>-100</v>
      </c>
      <c r="K193" s="25" t="s">
        <v>736</v>
      </c>
      <c r="L193" s="91" t="str">
        <f t="shared" si="75"/>
        <v>No</v>
      </c>
    </row>
    <row r="194" spans="1:12" ht="25" x14ac:dyDescent="0.25">
      <c r="A194" s="114" t="s">
        <v>1652</v>
      </c>
      <c r="B194" s="21" t="s">
        <v>213</v>
      </c>
      <c r="C194" s="9">
        <v>0</v>
      </c>
      <c r="D194" s="7" t="str">
        <f t="shared" si="76"/>
        <v>N/A</v>
      </c>
      <c r="E194" s="9">
        <v>1.32565258E-2</v>
      </c>
      <c r="F194" s="7" t="str">
        <f t="shared" si="77"/>
        <v>N/A</v>
      </c>
      <c r="G194" s="9">
        <v>0</v>
      </c>
      <c r="H194" s="7" t="str">
        <f t="shared" si="78"/>
        <v>N/A</v>
      </c>
      <c r="I194" s="8" t="s">
        <v>1747</v>
      </c>
      <c r="J194" s="8">
        <v>-100</v>
      </c>
      <c r="K194" s="25" t="s">
        <v>736</v>
      </c>
      <c r="L194" s="91" t="str">
        <f t="shared" si="75"/>
        <v>No</v>
      </c>
    </row>
    <row r="195" spans="1:12" ht="25" x14ac:dyDescent="0.25">
      <c r="A195" s="114" t="s">
        <v>1653</v>
      </c>
      <c r="B195" s="21" t="s">
        <v>213</v>
      </c>
      <c r="C195" s="9">
        <v>0</v>
      </c>
      <c r="D195" s="7" t="str">
        <f t="shared" si="76"/>
        <v>N/A</v>
      </c>
      <c r="E195" s="9">
        <v>1.2051386999999999E-3</v>
      </c>
      <c r="F195" s="7" t="str">
        <f t="shared" si="77"/>
        <v>N/A</v>
      </c>
      <c r="G195" s="9">
        <v>0</v>
      </c>
      <c r="H195" s="7" t="str">
        <f t="shared" si="78"/>
        <v>N/A</v>
      </c>
      <c r="I195" s="8" t="s">
        <v>1747</v>
      </c>
      <c r="J195" s="8">
        <v>-100</v>
      </c>
      <c r="K195" s="25" t="s">
        <v>736</v>
      </c>
      <c r="L195" s="91" t="str">
        <f t="shared" si="75"/>
        <v>No</v>
      </c>
    </row>
    <row r="196" spans="1:12" ht="25" x14ac:dyDescent="0.25">
      <c r="A196" s="114" t="s">
        <v>1654</v>
      </c>
      <c r="B196" s="21" t="s">
        <v>213</v>
      </c>
      <c r="C196" s="9">
        <v>0</v>
      </c>
      <c r="D196" s="7" t="str">
        <f t="shared" si="76"/>
        <v>N/A</v>
      </c>
      <c r="E196" s="9">
        <v>0</v>
      </c>
      <c r="F196" s="7" t="str">
        <f t="shared" si="77"/>
        <v>N/A</v>
      </c>
      <c r="G196" s="9">
        <v>0</v>
      </c>
      <c r="H196" s="7" t="str">
        <f t="shared" si="78"/>
        <v>N/A</v>
      </c>
      <c r="I196" s="8" t="s">
        <v>1747</v>
      </c>
      <c r="J196" s="8" t="s">
        <v>1747</v>
      </c>
      <c r="K196" s="25" t="s">
        <v>736</v>
      </c>
      <c r="L196" s="91" t="str">
        <f t="shared" si="75"/>
        <v>N/A</v>
      </c>
    </row>
    <row r="197" spans="1:12" ht="25" x14ac:dyDescent="0.25">
      <c r="A197" s="114" t="s">
        <v>1655</v>
      </c>
      <c r="B197" s="21" t="s">
        <v>213</v>
      </c>
      <c r="C197" s="9">
        <v>8.3693210000000001E-4</v>
      </c>
      <c r="D197" s="7" t="str">
        <f t="shared" si="76"/>
        <v>N/A</v>
      </c>
      <c r="E197" s="9">
        <v>1.36582387E-2</v>
      </c>
      <c r="F197" s="7" t="str">
        <f t="shared" si="77"/>
        <v>N/A</v>
      </c>
      <c r="G197" s="9">
        <v>0</v>
      </c>
      <c r="H197" s="7" t="str">
        <f t="shared" si="78"/>
        <v>N/A</v>
      </c>
      <c r="I197" s="8">
        <v>1532</v>
      </c>
      <c r="J197" s="8">
        <v>-100</v>
      </c>
      <c r="K197" s="25" t="s">
        <v>736</v>
      </c>
      <c r="L197" s="91" t="str">
        <f t="shared" si="75"/>
        <v>No</v>
      </c>
    </row>
    <row r="198" spans="1:12" ht="25" x14ac:dyDescent="0.25">
      <c r="A198" s="114" t="s">
        <v>1656</v>
      </c>
      <c r="B198" s="21" t="s">
        <v>213</v>
      </c>
      <c r="C198" s="9">
        <v>0</v>
      </c>
      <c r="D198" s="7" t="str">
        <f t="shared" si="76"/>
        <v>N/A</v>
      </c>
      <c r="E198" s="9">
        <v>0</v>
      </c>
      <c r="F198" s="7" t="str">
        <f t="shared" si="77"/>
        <v>N/A</v>
      </c>
      <c r="G198" s="9">
        <v>6.5370477330999996</v>
      </c>
      <c r="H198" s="7" t="str">
        <f t="shared" si="78"/>
        <v>N/A</v>
      </c>
      <c r="I198" s="8" t="s">
        <v>1747</v>
      </c>
      <c r="J198" s="8" t="s">
        <v>1747</v>
      </c>
      <c r="K198" s="25" t="s">
        <v>736</v>
      </c>
      <c r="L198" s="91" t="str">
        <f t="shared" si="75"/>
        <v>N/A</v>
      </c>
    </row>
    <row r="199" spans="1:12" ht="25" x14ac:dyDescent="0.25">
      <c r="A199" s="114" t="s">
        <v>1657</v>
      </c>
      <c r="B199" s="21" t="s">
        <v>213</v>
      </c>
      <c r="C199" s="9">
        <v>0</v>
      </c>
      <c r="D199" s="7" t="str">
        <f t="shared" si="76"/>
        <v>N/A</v>
      </c>
      <c r="E199" s="9">
        <v>0</v>
      </c>
      <c r="F199" s="7" t="str">
        <f t="shared" si="77"/>
        <v>N/A</v>
      </c>
      <c r="G199" s="9">
        <v>0</v>
      </c>
      <c r="H199" s="7" t="str">
        <f t="shared" si="78"/>
        <v>N/A</v>
      </c>
      <c r="I199" s="8" t="s">
        <v>1747</v>
      </c>
      <c r="J199" s="8" t="s">
        <v>1747</v>
      </c>
      <c r="K199" s="25" t="s">
        <v>736</v>
      </c>
      <c r="L199" s="91" t="str">
        <f t="shared" si="75"/>
        <v>N/A</v>
      </c>
    </row>
    <row r="200" spans="1:12" ht="25" x14ac:dyDescent="0.25">
      <c r="A200" s="114" t="s">
        <v>1658</v>
      </c>
      <c r="B200" s="21" t="s">
        <v>213</v>
      </c>
      <c r="C200" s="9">
        <v>0</v>
      </c>
      <c r="D200" s="7" t="str">
        <f t="shared" si="76"/>
        <v>N/A</v>
      </c>
      <c r="E200" s="9">
        <v>1.2051386999999999E-3</v>
      </c>
      <c r="F200" s="7" t="str">
        <f t="shared" si="77"/>
        <v>N/A</v>
      </c>
      <c r="G200" s="9">
        <v>0</v>
      </c>
      <c r="H200" s="7" t="str">
        <f t="shared" si="78"/>
        <v>N/A</v>
      </c>
      <c r="I200" s="8" t="s">
        <v>1747</v>
      </c>
      <c r="J200" s="8">
        <v>-100</v>
      </c>
      <c r="K200" s="25" t="s">
        <v>736</v>
      </c>
      <c r="L200" s="91" t="str">
        <f t="shared" si="75"/>
        <v>No</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0</v>
      </c>
      <c r="D202" s="7" t="str">
        <f t="shared" si="76"/>
        <v>N/A</v>
      </c>
      <c r="E202" s="9">
        <v>0</v>
      </c>
      <c r="F202" s="7" t="str">
        <f t="shared" si="77"/>
        <v>N/A</v>
      </c>
      <c r="G202" s="9">
        <v>0</v>
      </c>
      <c r="H202" s="7" t="str">
        <f t="shared" si="78"/>
        <v>N/A</v>
      </c>
      <c r="I202" s="8" t="s">
        <v>1747</v>
      </c>
      <c r="J202" s="8" t="s">
        <v>1747</v>
      </c>
      <c r="K202" s="25" t="s">
        <v>736</v>
      </c>
      <c r="L202" s="91" t="str">
        <f t="shared" si="75"/>
        <v>N/A</v>
      </c>
    </row>
    <row r="203" spans="1:12" ht="25" x14ac:dyDescent="0.25">
      <c r="A203" s="114" t="s">
        <v>1661</v>
      </c>
      <c r="B203" s="21" t="s">
        <v>213</v>
      </c>
      <c r="C203" s="9">
        <v>0</v>
      </c>
      <c r="D203" s="7" t="str">
        <f t="shared" si="76"/>
        <v>N/A</v>
      </c>
      <c r="E203" s="9">
        <v>0</v>
      </c>
      <c r="F203" s="7" t="str">
        <f t="shared" si="77"/>
        <v>N/A</v>
      </c>
      <c r="G203" s="9">
        <v>0</v>
      </c>
      <c r="H203" s="7" t="str">
        <f t="shared" si="78"/>
        <v>N/A</v>
      </c>
      <c r="I203" s="8" t="s">
        <v>1747</v>
      </c>
      <c r="J203" s="8" t="s">
        <v>1747</v>
      </c>
      <c r="K203" s="25" t="s">
        <v>736</v>
      </c>
      <c r="L203" s="91" t="str">
        <f t="shared" si="75"/>
        <v>N/A</v>
      </c>
    </row>
    <row r="204" spans="1:12" ht="25" x14ac:dyDescent="0.25">
      <c r="A204" s="114" t="s">
        <v>1662</v>
      </c>
      <c r="B204" s="21" t="s">
        <v>213</v>
      </c>
      <c r="C204" s="9">
        <v>0</v>
      </c>
      <c r="D204" s="7" t="str">
        <f t="shared" si="76"/>
        <v>N/A</v>
      </c>
      <c r="E204" s="9">
        <v>3.6154160999999998E-3</v>
      </c>
      <c r="F204" s="7" t="str">
        <f t="shared" si="77"/>
        <v>N/A</v>
      </c>
      <c r="G204" s="9">
        <v>0</v>
      </c>
      <c r="H204" s="7" t="str">
        <f t="shared" si="78"/>
        <v>N/A</v>
      </c>
      <c r="I204" s="8" t="s">
        <v>1747</v>
      </c>
      <c r="J204" s="8">
        <v>-100</v>
      </c>
      <c r="K204" s="25" t="s">
        <v>736</v>
      </c>
      <c r="L204" s="91" t="str">
        <f t="shared" si="75"/>
        <v>No</v>
      </c>
    </row>
    <row r="205" spans="1:12" ht="25" x14ac:dyDescent="0.25">
      <c r="A205" s="114" t="s">
        <v>1663</v>
      </c>
      <c r="B205" s="21" t="s">
        <v>213</v>
      </c>
      <c r="C205" s="9">
        <v>0</v>
      </c>
      <c r="D205" s="7" t="str">
        <f t="shared" si="76"/>
        <v>N/A</v>
      </c>
      <c r="E205" s="9">
        <v>0</v>
      </c>
      <c r="F205" s="7" t="str">
        <f t="shared" si="77"/>
        <v>N/A</v>
      </c>
      <c r="G205" s="9">
        <v>0</v>
      </c>
      <c r="H205" s="7" t="str">
        <f t="shared" si="78"/>
        <v>N/A</v>
      </c>
      <c r="I205" s="8" t="s">
        <v>1747</v>
      </c>
      <c r="J205" s="8" t="s">
        <v>1747</v>
      </c>
      <c r="K205" s="25" t="s">
        <v>736</v>
      </c>
      <c r="L205" s="91" t="str">
        <f t="shared" si="75"/>
        <v>N/A</v>
      </c>
    </row>
    <row r="206" spans="1:12" ht="25" x14ac:dyDescent="0.25">
      <c r="A206" s="114" t="s">
        <v>1664</v>
      </c>
      <c r="B206" s="21" t="s">
        <v>213</v>
      </c>
      <c r="C206" s="9">
        <v>0</v>
      </c>
      <c r="D206" s="7" t="str">
        <f t="shared" si="76"/>
        <v>N/A</v>
      </c>
      <c r="E206" s="9">
        <v>1.6068516000000001E-3</v>
      </c>
      <c r="F206" s="7" t="str">
        <f t="shared" si="77"/>
        <v>N/A</v>
      </c>
      <c r="G206" s="9">
        <v>0</v>
      </c>
      <c r="H206" s="7" t="str">
        <f t="shared" si="78"/>
        <v>N/A</v>
      </c>
      <c r="I206" s="8" t="s">
        <v>1747</v>
      </c>
      <c r="J206" s="8">
        <v>-100</v>
      </c>
      <c r="K206" s="25" t="s">
        <v>736</v>
      </c>
      <c r="L206" s="91" t="str">
        <f t="shared" si="75"/>
        <v>No</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4.1846610000000002E-4</v>
      </c>
      <c r="D208" s="7" t="str">
        <f t="shared" si="76"/>
        <v>N/A</v>
      </c>
      <c r="E208" s="9">
        <v>1.6068516000000001E-3</v>
      </c>
      <c r="F208" s="7" t="str">
        <f t="shared" si="77"/>
        <v>N/A</v>
      </c>
      <c r="G208" s="9">
        <v>0</v>
      </c>
      <c r="H208" s="7" t="str">
        <f t="shared" si="78"/>
        <v>N/A</v>
      </c>
      <c r="I208" s="8">
        <v>284</v>
      </c>
      <c r="J208" s="8">
        <v>-100</v>
      </c>
      <c r="K208" s="25" t="s">
        <v>736</v>
      </c>
      <c r="L208" s="91" t="str">
        <f t="shared" si="75"/>
        <v>No</v>
      </c>
    </row>
    <row r="209" spans="1:12" ht="25" x14ac:dyDescent="0.25">
      <c r="A209" s="114" t="s">
        <v>1667</v>
      </c>
      <c r="B209" s="21" t="s">
        <v>213</v>
      </c>
      <c r="C209" s="9">
        <v>0</v>
      </c>
      <c r="D209" s="7" t="str">
        <f t="shared" si="76"/>
        <v>N/A</v>
      </c>
      <c r="E209" s="9">
        <v>0</v>
      </c>
      <c r="F209" s="7" t="str">
        <f t="shared" si="77"/>
        <v>N/A</v>
      </c>
      <c r="G209" s="9">
        <v>0</v>
      </c>
      <c r="H209" s="7" t="str">
        <f t="shared" si="78"/>
        <v>N/A</v>
      </c>
      <c r="I209" s="8" t="s">
        <v>1747</v>
      </c>
      <c r="J209" s="8" t="s">
        <v>1747</v>
      </c>
      <c r="K209" s="25" t="s">
        <v>736</v>
      </c>
      <c r="L209" s="91" t="str">
        <f t="shared" si="75"/>
        <v>N/A</v>
      </c>
    </row>
    <row r="210" spans="1:12" ht="25" x14ac:dyDescent="0.25">
      <c r="A210" s="114" t="s">
        <v>1668</v>
      </c>
      <c r="B210" s="21" t="s">
        <v>213</v>
      </c>
      <c r="C210" s="9">
        <v>4.1846610000000002E-4</v>
      </c>
      <c r="D210" s="7" t="str">
        <f t="shared" si="76"/>
        <v>N/A</v>
      </c>
      <c r="E210" s="9">
        <v>4.0171290000000001E-4</v>
      </c>
      <c r="F210" s="7" t="str">
        <f t="shared" si="77"/>
        <v>N/A</v>
      </c>
      <c r="G210" s="9">
        <v>0</v>
      </c>
      <c r="H210" s="7" t="str">
        <f t="shared" si="78"/>
        <v>N/A</v>
      </c>
      <c r="I210" s="8">
        <v>-4</v>
      </c>
      <c r="J210" s="8">
        <v>-100</v>
      </c>
      <c r="K210" s="25" t="s">
        <v>736</v>
      </c>
      <c r="L210" s="91" t="str">
        <f t="shared" si="75"/>
        <v>No</v>
      </c>
    </row>
    <row r="211" spans="1:12" ht="25" x14ac:dyDescent="0.25">
      <c r="A211" s="114" t="s">
        <v>1669</v>
      </c>
      <c r="B211" s="21" t="s">
        <v>213</v>
      </c>
      <c r="C211" s="9">
        <v>0</v>
      </c>
      <c r="D211" s="7" t="str">
        <f t="shared" si="76"/>
        <v>N/A</v>
      </c>
      <c r="E211" s="9">
        <v>0</v>
      </c>
      <c r="F211" s="7" t="str">
        <f t="shared" si="77"/>
        <v>N/A</v>
      </c>
      <c r="G211" s="9">
        <v>0</v>
      </c>
      <c r="H211" s="7" t="str">
        <f t="shared" si="78"/>
        <v>N/A</v>
      </c>
      <c r="I211" s="8" t="s">
        <v>1747</v>
      </c>
      <c r="J211" s="8" t="s">
        <v>1747</v>
      </c>
      <c r="K211" s="25" t="s">
        <v>736</v>
      </c>
      <c r="L211" s="91" t="str">
        <f t="shared" si="75"/>
        <v>N/A</v>
      </c>
    </row>
    <row r="212" spans="1:12" ht="25" x14ac:dyDescent="0.25">
      <c r="A212" s="114" t="s">
        <v>1670</v>
      </c>
      <c r="B212" s="21" t="s">
        <v>213</v>
      </c>
      <c r="C212" s="9">
        <v>0</v>
      </c>
      <c r="D212" s="7" t="str">
        <f t="shared" si="76"/>
        <v>N/A</v>
      </c>
      <c r="E212" s="9">
        <v>0</v>
      </c>
      <c r="F212" s="7" t="str">
        <f t="shared" si="77"/>
        <v>N/A</v>
      </c>
      <c r="G212" s="9">
        <v>0</v>
      </c>
      <c r="H212" s="7" t="str">
        <f t="shared" si="78"/>
        <v>N/A</v>
      </c>
      <c r="I212" s="8" t="s">
        <v>1747</v>
      </c>
      <c r="J212" s="8" t="s">
        <v>1747</v>
      </c>
      <c r="K212" s="25" t="s">
        <v>736</v>
      </c>
      <c r="L212" s="91" t="str">
        <f t="shared" si="75"/>
        <v>N/A</v>
      </c>
    </row>
    <row r="213" spans="1:12" ht="25" x14ac:dyDescent="0.25">
      <c r="A213" s="115" t="s">
        <v>1643</v>
      </c>
      <c r="B213" s="99" t="s">
        <v>213</v>
      </c>
      <c r="C213" s="149">
        <v>0</v>
      </c>
      <c r="D213" s="130" t="str">
        <f t="shared" si="76"/>
        <v>N/A</v>
      </c>
      <c r="E213" s="149">
        <v>8.0342580000000003E-4</v>
      </c>
      <c r="F213" s="130" t="str">
        <f t="shared" si="77"/>
        <v>N/A</v>
      </c>
      <c r="G213" s="149">
        <v>0</v>
      </c>
      <c r="H213" s="130" t="str">
        <f t="shared" si="78"/>
        <v>N/A</v>
      </c>
      <c r="I213" s="131" t="s">
        <v>1747</v>
      </c>
      <c r="J213" s="131">
        <v>-100</v>
      </c>
      <c r="K213" s="144" t="s">
        <v>736</v>
      </c>
      <c r="L213" s="102" t="str">
        <f t="shared" si="75"/>
        <v>No</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96549</v>
      </c>
      <c r="D6" s="7" t="str">
        <f t="shared" ref="D6:D39" si="0">IF($B6="N/A","N/A",IF(C6&gt;10,"No",IF(C6&lt;-10,"No","Yes")))</f>
        <v>N/A</v>
      </c>
      <c r="E6" s="1">
        <v>100442</v>
      </c>
      <c r="F6" s="7" t="str">
        <f t="shared" ref="F6:F39" si="1">IF($B6="N/A","N/A",IF(E6&gt;10,"No",IF(E6&lt;-10,"No","Yes")))</f>
        <v>N/A</v>
      </c>
      <c r="G6" s="1">
        <v>91374</v>
      </c>
      <c r="H6" s="7" t="str">
        <f t="shared" ref="H6:H39" si="2">IF($B6="N/A","N/A",IF(G6&gt;10,"No",IF(G6&lt;-10,"No","Yes")))</f>
        <v>N/A</v>
      </c>
      <c r="I6" s="8">
        <v>4.032</v>
      </c>
      <c r="J6" s="8">
        <v>-9.0299999999999994</v>
      </c>
      <c r="K6" s="25" t="s">
        <v>736</v>
      </c>
      <c r="L6" s="91" t="str">
        <f t="shared" ref="L6:L39" si="3">IF(J6="Div by 0", "N/A", IF(K6="N/A","N/A", IF(J6&gt;VALUE(MID(K6,1,2)), "No", IF(J6&lt;-1*VALUE(MID(K6,1,2)), "No", "Yes"))))</f>
        <v>Yes</v>
      </c>
    </row>
    <row r="7" spans="1:12" x14ac:dyDescent="0.25">
      <c r="A7" s="123" t="s">
        <v>4</v>
      </c>
      <c r="B7" s="21" t="s">
        <v>213</v>
      </c>
      <c r="C7" s="22">
        <v>72490</v>
      </c>
      <c r="D7" s="7" t="str">
        <f t="shared" si="0"/>
        <v>N/A</v>
      </c>
      <c r="E7" s="22">
        <v>74975</v>
      </c>
      <c r="F7" s="7" t="str">
        <f t="shared" si="1"/>
        <v>N/A</v>
      </c>
      <c r="G7" s="22">
        <v>72951</v>
      </c>
      <c r="H7" s="7" t="str">
        <f t="shared" si="2"/>
        <v>N/A</v>
      </c>
      <c r="I7" s="8">
        <v>3.4279999999999999</v>
      </c>
      <c r="J7" s="8">
        <v>-2.7</v>
      </c>
      <c r="K7" s="25" t="s">
        <v>736</v>
      </c>
      <c r="L7" s="91" t="str">
        <f t="shared" si="3"/>
        <v>Yes</v>
      </c>
    </row>
    <row r="8" spans="1:12" x14ac:dyDescent="0.25">
      <c r="A8" s="123" t="s">
        <v>359</v>
      </c>
      <c r="B8" s="21" t="s">
        <v>213</v>
      </c>
      <c r="C8" s="4">
        <v>75.081046929999999</v>
      </c>
      <c r="D8" s="7" t="str">
        <f>IF($B8="N/A","N/A",IF(C8&gt;10,"No",IF(C8&lt;-10,"No","Yes")))</f>
        <v>N/A</v>
      </c>
      <c r="E8" s="4">
        <v>74.645068796000004</v>
      </c>
      <c r="F8" s="7" t="str">
        <f t="shared" si="1"/>
        <v>N/A</v>
      </c>
      <c r="G8" s="4">
        <v>79.837809442999998</v>
      </c>
      <c r="H8" s="7" t="str">
        <f t="shared" si="2"/>
        <v>N/A</v>
      </c>
      <c r="I8" s="8">
        <v>-0.58099999999999996</v>
      </c>
      <c r="J8" s="8">
        <v>6.9569999999999999</v>
      </c>
      <c r="K8" s="25" t="s">
        <v>736</v>
      </c>
      <c r="L8" s="91" t="str">
        <f t="shared" si="3"/>
        <v>Yes</v>
      </c>
    </row>
    <row r="9" spans="1:12" x14ac:dyDescent="0.25">
      <c r="A9" s="123" t="s">
        <v>83</v>
      </c>
      <c r="B9" s="21" t="s">
        <v>213</v>
      </c>
      <c r="C9" s="22">
        <v>63817.89</v>
      </c>
      <c r="D9" s="7" t="str">
        <f t="shared" si="0"/>
        <v>N/A</v>
      </c>
      <c r="E9" s="22">
        <v>66709.84</v>
      </c>
      <c r="F9" s="7" t="str">
        <f t="shared" si="1"/>
        <v>N/A</v>
      </c>
      <c r="G9" s="22">
        <v>68260.44</v>
      </c>
      <c r="H9" s="7" t="str">
        <f t="shared" si="2"/>
        <v>N/A</v>
      </c>
      <c r="I9" s="8">
        <v>4.532</v>
      </c>
      <c r="J9" s="8">
        <v>2.3239999999999998</v>
      </c>
      <c r="K9" s="25" t="s">
        <v>736</v>
      </c>
      <c r="L9" s="91" t="str">
        <f t="shared" si="3"/>
        <v>Yes</v>
      </c>
    </row>
    <row r="10" spans="1:12" x14ac:dyDescent="0.25">
      <c r="A10" s="123" t="s">
        <v>100</v>
      </c>
      <c r="B10" s="21" t="s">
        <v>213</v>
      </c>
      <c r="C10" s="22">
        <v>658</v>
      </c>
      <c r="D10" s="7" t="str">
        <f t="shared" si="0"/>
        <v>N/A</v>
      </c>
      <c r="E10" s="22">
        <v>700</v>
      </c>
      <c r="F10" s="7" t="str">
        <f t="shared" si="1"/>
        <v>N/A</v>
      </c>
      <c r="G10" s="22">
        <v>572</v>
      </c>
      <c r="H10" s="7" t="str">
        <f t="shared" si="2"/>
        <v>N/A</v>
      </c>
      <c r="I10" s="8">
        <v>6.383</v>
      </c>
      <c r="J10" s="8">
        <v>-18.3</v>
      </c>
      <c r="K10" s="25" t="s">
        <v>736</v>
      </c>
      <c r="L10" s="91" t="str">
        <f t="shared" si="3"/>
        <v>Yes</v>
      </c>
    </row>
    <row r="11" spans="1:12" x14ac:dyDescent="0.25">
      <c r="A11" s="123" t="s">
        <v>976</v>
      </c>
      <c r="B11" s="21" t="s">
        <v>213</v>
      </c>
      <c r="C11" s="22">
        <v>565</v>
      </c>
      <c r="D11" s="7" t="str">
        <f t="shared" si="0"/>
        <v>N/A</v>
      </c>
      <c r="E11" s="22">
        <v>598</v>
      </c>
      <c r="F11" s="7" t="str">
        <f t="shared" si="1"/>
        <v>N/A</v>
      </c>
      <c r="G11" s="22">
        <v>480</v>
      </c>
      <c r="H11" s="7" t="str">
        <f t="shared" si="2"/>
        <v>N/A</v>
      </c>
      <c r="I11" s="8">
        <v>5.8410000000000002</v>
      </c>
      <c r="J11" s="8">
        <v>-19.7</v>
      </c>
      <c r="K11" s="25" t="s">
        <v>736</v>
      </c>
      <c r="L11" s="91" t="str">
        <f t="shared" si="3"/>
        <v>Yes</v>
      </c>
    </row>
    <row r="12" spans="1:12" x14ac:dyDescent="0.25">
      <c r="A12" s="123" t="s">
        <v>977</v>
      </c>
      <c r="B12" s="21" t="s">
        <v>213</v>
      </c>
      <c r="C12" s="22">
        <v>0</v>
      </c>
      <c r="D12" s="7" t="str">
        <f t="shared" si="0"/>
        <v>N/A</v>
      </c>
      <c r="E12" s="22">
        <v>0</v>
      </c>
      <c r="F12" s="7" t="str">
        <f t="shared" si="1"/>
        <v>N/A</v>
      </c>
      <c r="G12" s="22">
        <v>0</v>
      </c>
      <c r="H12" s="7" t="str">
        <f t="shared" si="2"/>
        <v>N/A</v>
      </c>
      <c r="I12" s="8" t="s">
        <v>1747</v>
      </c>
      <c r="J12" s="8" t="s">
        <v>1747</v>
      </c>
      <c r="K12" s="25" t="s">
        <v>736</v>
      </c>
      <c r="L12" s="91" t="str">
        <f t="shared" si="3"/>
        <v>N/A</v>
      </c>
    </row>
    <row r="13" spans="1:12" x14ac:dyDescent="0.25">
      <c r="A13" s="123" t="s">
        <v>978</v>
      </c>
      <c r="B13" s="21" t="s">
        <v>213</v>
      </c>
      <c r="C13" s="22">
        <v>11</v>
      </c>
      <c r="D13" s="7" t="str">
        <f t="shared" si="0"/>
        <v>N/A</v>
      </c>
      <c r="E13" s="22">
        <v>11</v>
      </c>
      <c r="F13" s="7" t="str">
        <f t="shared" si="1"/>
        <v>N/A</v>
      </c>
      <c r="G13" s="22">
        <v>11</v>
      </c>
      <c r="H13" s="7" t="str">
        <f t="shared" si="2"/>
        <v>N/A</v>
      </c>
      <c r="I13" s="8">
        <v>-33.299999999999997</v>
      </c>
      <c r="J13" s="8">
        <v>100</v>
      </c>
      <c r="K13" s="25" t="s">
        <v>736</v>
      </c>
      <c r="L13" s="91" t="str">
        <f t="shared" si="3"/>
        <v>No</v>
      </c>
    </row>
    <row r="14" spans="1:12" x14ac:dyDescent="0.25">
      <c r="A14" s="123" t="s">
        <v>979</v>
      </c>
      <c r="B14" s="21" t="s">
        <v>213</v>
      </c>
      <c r="C14" s="22">
        <v>90</v>
      </c>
      <c r="D14" s="7" t="str">
        <f t="shared" si="0"/>
        <v>N/A</v>
      </c>
      <c r="E14" s="22">
        <v>100</v>
      </c>
      <c r="F14" s="7" t="str">
        <f t="shared" si="1"/>
        <v>N/A</v>
      </c>
      <c r="G14" s="22">
        <v>88</v>
      </c>
      <c r="H14" s="7" t="str">
        <f t="shared" si="2"/>
        <v>N/A</v>
      </c>
      <c r="I14" s="8">
        <v>11.11</v>
      </c>
      <c r="J14" s="8">
        <v>-12</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28561</v>
      </c>
      <c r="D16" s="7" t="str">
        <f t="shared" si="0"/>
        <v>N/A</v>
      </c>
      <c r="E16" s="22">
        <v>29955</v>
      </c>
      <c r="F16" s="7" t="str">
        <f t="shared" si="1"/>
        <v>N/A</v>
      </c>
      <c r="G16" s="22">
        <v>31055</v>
      </c>
      <c r="H16" s="7" t="str">
        <f t="shared" si="2"/>
        <v>N/A</v>
      </c>
      <c r="I16" s="8">
        <v>4.8810000000000002</v>
      </c>
      <c r="J16" s="8">
        <v>3.6720000000000002</v>
      </c>
      <c r="K16" s="25" t="s">
        <v>736</v>
      </c>
      <c r="L16" s="91" t="str">
        <f t="shared" si="3"/>
        <v>Yes</v>
      </c>
    </row>
    <row r="17" spans="1:12" x14ac:dyDescent="0.25">
      <c r="A17" s="122" t="s">
        <v>981</v>
      </c>
      <c r="B17" s="21" t="s">
        <v>213</v>
      </c>
      <c r="C17" s="22">
        <v>26476</v>
      </c>
      <c r="D17" s="7" t="str">
        <f t="shared" si="0"/>
        <v>N/A</v>
      </c>
      <c r="E17" s="22">
        <v>27860</v>
      </c>
      <c r="F17" s="7" t="str">
        <f t="shared" si="1"/>
        <v>N/A</v>
      </c>
      <c r="G17" s="22">
        <v>29027</v>
      </c>
      <c r="H17" s="7" t="str">
        <f t="shared" si="2"/>
        <v>N/A</v>
      </c>
      <c r="I17" s="8">
        <v>5.2270000000000003</v>
      </c>
      <c r="J17" s="8">
        <v>4.1890000000000001</v>
      </c>
      <c r="K17" s="25" t="s">
        <v>736</v>
      </c>
      <c r="L17" s="91" t="str">
        <f t="shared" si="3"/>
        <v>Yes</v>
      </c>
    </row>
    <row r="18" spans="1:12" x14ac:dyDescent="0.25">
      <c r="A18" s="122" t="s">
        <v>982</v>
      </c>
      <c r="B18" s="21" t="s">
        <v>213</v>
      </c>
      <c r="C18" s="22">
        <v>0</v>
      </c>
      <c r="D18" s="7" t="str">
        <f t="shared" si="0"/>
        <v>N/A</v>
      </c>
      <c r="E18" s="22">
        <v>0</v>
      </c>
      <c r="F18" s="7" t="str">
        <f t="shared" si="1"/>
        <v>N/A</v>
      </c>
      <c r="G18" s="22">
        <v>0</v>
      </c>
      <c r="H18" s="7" t="str">
        <f t="shared" si="2"/>
        <v>N/A</v>
      </c>
      <c r="I18" s="8" t="s">
        <v>1747</v>
      </c>
      <c r="J18" s="8" t="s">
        <v>1747</v>
      </c>
      <c r="K18" s="25" t="s">
        <v>736</v>
      </c>
      <c r="L18" s="91" t="str">
        <f t="shared" si="3"/>
        <v>N/A</v>
      </c>
    </row>
    <row r="19" spans="1:12" x14ac:dyDescent="0.25">
      <c r="A19" s="122" t="s">
        <v>983</v>
      </c>
      <c r="B19" s="21" t="s">
        <v>213</v>
      </c>
      <c r="C19" s="22">
        <v>251</v>
      </c>
      <c r="D19" s="7" t="str">
        <f t="shared" si="0"/>
        <v>N/A</v>
      </c>
      <c r="E19" s="22">
        <v>241</v>
      </c>
      <c r="F19" s="7" t="str">
        <f t="shared" si="1"/>
        <v>N/A</v>
      </c>
      <c r="G19" s="22">
        <v>254</v>
      </c>
      <c r="H19" s="7" t="str">
        <f t="shared" si="2"/>
        <v>N/A</v>
      </c>
      <c r="I19" s="8">
        <v>-3.98</v>
      </c>
      <c r="J19" s="8">
        <v>5.3940000000000001</v>
      </c>
      <c r="K19" s="25" t="s">
        <v>736</v>
      </c>
      <c r="L19" s="91" t="str">
        <f t="shared" si="3"/>
        <v>Yes</v>
      </c>
    </row>
    <row r="20" spans="1:12" x14ac:dyDescent="0.25">
      <c r="A20" s="122" t="s">
        <v>984</v>
      </c>
      <c r="B20" s="21" t="s">
        <v>213</v>
      </c>
      <c r="C20" s="22">
        <v>1834</v>
      </c>
      <c r="D20" s="7" t="str">
        <f t="shared" si="0"/>
        <v>N/A</v>
      </c>
      <c r="E20" s="22">
        <v>1854</v>
      </c>
      <c r="F20" s="7" t="str">
        <f t="shared" si="1"/>
        <v>N/A</v>
      </c>
      <c r="G20" s="22">
        <v>1774</v>
      </c>
      <c r="H20" s="7" t="str">
        <f t="shared" si="2"/>
        <v>N/A</v>
      </c>
      <c r="I20" s="8">
        <v>1.091</v>
      </c>
      <c r="J20" s="8">
        <v>-4.3099999999999996</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50509</v>
      </c>
      <c r="D22" s="7" t="str">
        <f t="shared" si="0"/>
        <v>N/A</v>
      </c>
      <c r="E22" s="22">
        <v>52097</v>
      </c>
      <c r="F22" s="7" t="str">
        <f t="shared" si="1"/>
        <v>N/A</v>
      </c>
      <c r="G22" s="22">
        <v>45852</v>
      </c>
      <c r="H22" s="7" t="str">
        <f t="shared" si="2"/>
        <v>N/A</v>
      </c>
      <c r="I22" s="8">
        <v>3.1440000000000001</v>
      </c>
      <c r="J22" s="8">
        <v>-12</v>
      </c>
      <c r="K22" s="25" t="s">
        <v>736</v>
      </c>
      <c r="L22" s="91" t="str">
        <f t="shared" si="3"/>
        <v>Yes</v>
      </c>
    </row>
    <row r="23" spans="1:12" x14ac:dyDescent="0.25">
      <c r="A23" s="122" t="s">
        <v>986</v>
      </c>
      <c r="B23" s="21" t="s">
        <v>213</v>
      </c>
      <c r="C23" s="22">
        <v>21246</v>
      </c>
      <c r="D23" s="7" t="str">
        <f t="shared" si="0"/>
        <v>N/A</v>
      </c>
      <c r="E23" s="22">
        <v>21886</v>
      </c>
      <c r="F23" s="7" t="str">
        <f t="shared" si="1"/>
        <v>N/A</v>
      </c>
      <c r="G23" s="22">
        <v>13542</v>
      </c>
      <c r="H23" s="7" t="str">
        <f t="shared" si="2"/>
        <v>N/A</v>
      </c>
      <c r="I23" s="8">
        <v>3.012</v>
      </c>
      <c r="J23" s="8">
        <v>-38.1</v>
      </c>
      <c r="K23" s="25" t="s">
        <v>736</v>
      </c>
      <c r="L23" s="91" t="str">
        <f t="shared" si="3"/>
        <v>No</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0</v>
      </c>
      <c r="D25" s="7" t="str">
        <f t="shared" si="0"/>
        <v>N/A</v>
      </c>
      <c r="E25" s="22">
        <v>0</v>
      </c>
      <c r="F25" s="7" t="str">
        <f t="shared" si="1"/>
        <v>N/A</v>
      </c>
      <c r="G25" s="22">
        <v>0</v>
      </c>
      <c r="H25" s="7" t="str">
        <f t="shared" si="2"/>
        <v>N/A</v>
      </c>
      <c r="I25" s="8" t="s">
        <v>1747</v>
      </c>
      <c r="J25" s="8" t="s">
        <v>1747</v>
      </c>
      <c r="K25" s="25" t="s">
        <v>736</v>
      </c>
      <c r="L25" s="91" t="str">
        <f t="shared" si="3"/>
        <v>N/A</v>
      </c>
    </row>
    <row r="26" spans="1:12" x14ac:dyDescent="0.25">
      <c r="A26" s="122" t="s">
        <v>989</v>
      </c>
      <c r="B26" s="21" t="s">
        <v>213</v>
      </c>
      <c r="C26" s="22">
        <v>17969</v>
      </c>
      <c r="D26" s="7" t="str">
        <f t="shared" si="0"/>
        <v>N/A</v>
      </c>
      <c r="E26" s="22">
        <v>18303</v>
      </c>
      <c r="F26" s="7" t="str">
        <f t="shared" si="1"/>
        <v>N/A</v>
      </c>
      <c r="G26" s="22">
        <v>19934</v>
      </c>
      <c r="H26" s="7" t="str">
        <f t="shared" si="2"/>
        <v>N/A</v>
      </c>
      <c r="I26" s="8">
        <v>1.859</v>
      </c>
      <c r="J26" s="8">
        <v>8.9109999999999996</v>
      </c>
      <c r="K26" s="25" t="s">
        <v>736</v>
      </c>
      <c r="L26" s="91" t="str">
        <f t="shared" si="3"/>
        <v>Yes</v>
      </c>
    </row>
    <row r="27" spans="1:12" x14ac:dyDescent="0.25">
      <c r="A27" s="122" t="s">
        <v>990</v>
      </c>
      <c r="B27" s="21" t="s">
        <v>213</v>
      </c>
      <c r="C27" s="22">
        <v>2321</v>
      </c>
      <c r="D27" s="7" t="str">
        <f t="shared" si="0"/>
        <v>N/A</v>
      </c>
      <c r="E27" s="22">
        <v>2133</v>
      </c>
      <c r="F27" s="7" t="str">
        <f t="shared" si="1"/>
        <v>N/A</v>
      </c>
      <c r="G27" s="22">
        <v>1944</v>
      </c>
      <c r="H27" s="7" t="str">
        <f t="shared" si="2"/>
        <v>N/A</v>
      </c>
      <c r="I27" s="8">
        <v>-8.1</v>
      </c>
      <c r="J27" s="8">
        <v>-8.86</v>
      </c>
      <c r="K27" s="25" t="s">
        <v>736</v>
      </c>
      <c r="L27" s="91" t="str">
        <f t="shared" si="3"/>
        <v>Yes</v>
      </c>
    </row>
    <row r="28" spans="1:12" x14ac:dyDescent="0.25">
      <c r="A28" s="140" t="s">
        <v>991</v>
      </c>
      <c r="B28" s="21" t="s">
        <v>213</v>
      </c>
      <c r="C28" s="22">
        <v>8973</v>
      </c>
      <c r="D28" s="7" t="str">
        <f t="shared" si="0"/>
        <v>N/A</v>
      </c>
      <c r="E28" s="22">
        <v>9775</v>
      </c>
      <c r="F28" s="7" t="str">
        <f t="shared" si="1"/>
        <v>N/A</v>
      </c>
      <c r="G28" s="22">
        <v>10432</v>
      </c>
      <c r="H28" s="7" t="str">
        <f t="shared" si="2"/>
        <v>N/A</v>
      </c>
      <c r="I28" s="8">
        <v>8.9380000000000006</v>
      </c>
      <c r="J28" s="8">
        <v>6.7210000000000001</v>
      </c>
      <c r="K28" s="25" t="s">
        <v>736</v>
      </c>
      <c r="L28" s="91" t="str">
        <f t="shared" si="3"/>
        <v>Yes</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16821</v>
      </c>
      <c r="D30" s="7" t="str">
        <f t="shared" si="0"/>
        <v>N/A</v>
      </c>
      <c r="E30" s="22">
        <v>17690</v>
      </c>
      <c r="F30" s="7" t="str">
        <f t="shared" si="1"/>
        <v>N/A</v>
      </c>
      <c r="G30" s="22">
        <v>13895</v>
      </c>
      <c r="H30" s="7" t="str">
        <f t="shared" si="2"/>
        <v>N/A</v>
      </c>
      <c r="I30" s="8">
        <v>5.1660000000000004</v>
      </c>
      <c r="J30" s="8">
        <v>-21.5</v>
      </c>
      <c r="K30" s="25" t="s">
        <v>736</v>
      </c>
      <c r="L30" s="91" t="str">
        <f t="shared" si="3"/>
        <v>Yes</v>
      </c>
    </row>
    <row r="31" spans="1:12" x14ac:dyDescent="0.25">
      <c r="A31" s="148" t="s">
        <v>993</v>
      </c>
      <c r="B31" s="21" t="s">
        <v>213</v>
      </c>
      <c r="C31" s="22">
        <v>12521</v>
      </c>
      <c r="D31" s="7" t="str">
        <f t="shared" si="0"/>
        <v>N/A</v>
      </c>
      <c r="E31" s="22">
        <v>13446</v>
      </c>
      <c r="F31" s="7" t="str">
        <f t="shared" si="1"/>
        <v>N/A</v>
      </c>
      <c r="G31" s="22">
        <v>10259</v>
      </c>
      <c r="H31" s="7" t="str">
        <f t="shared" si="2"/>
        <v>N/A</v>
      </c>
      <c r="I31" s="8">
        <v>7.3879999999999999</v>
      </c>
      <c r="J31" s="8">
        <v>-23.7</v>
      </c>
      <c r="K31" s="25" t="s">
        <v>736</v>
      </c>
      <c r="L31" s="91" t="str">
        <f t="shared" si="3"/>
        <v>Yes</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996</v>
      </c>
      <c r="B34" s="21" t="s">
        <v>213</v>
      </c>
      <c r="C34" s="22">
        <v>2912</v>
      </c>
      <c r="D34" s="7" t="str">
        <f t="shared" si="0"/>
        <v>N/A</v>
      </c>
      <c r="E34" s="22">
        <v>2932</v>
      </c>
      <c r="F34" s="7" t="str">
        <f t="shared" si="1"/>
        <v>N/A</v>
      </c>
      <c r="G34" s="22">
        <v>2303</v>
      </c>
      <c r="H34" s="7" t="str">
        <f t="shared" si="2"/>
        <v>N/A</v>
      </c>
      <c r="I34" s="8">
        <v>0.68679999999999997</v>
      </c>
      <c r="J34" s="8">
        <v>-21.5</v>
      </c>
      <c r="K34" s="25" t="s">
        <v>736</v>
      </c>
      <c r="L34" s="91" t="str">
        <f t="shared" si="3"/>
        <v>Yes</v>
      </c>
    </row>
    <row r="35" spans="1:12" x14ac:dyDescent="0.25">
      <c r="A35" s="148" t="s">
        <v>997</v>
      </c>
      <c r="B35" s="21" t="s">
        <v>213</v>
      </c>
      <c r="C35" s="22">
        <v>1388</v>
      </c>
      <c r="D35" s="7" t="str">
        <f t="shared" si="0"/>
        <v>N/A</v>
      </c>
      <c r="E35" s="22">
        <v>1312</v>
      </c>
      <c r="F35" s="7" t="str">
        <f t="shared" si="1"/>
        <v>N/A</v>
      </c>
      <c r="G35" s="22">
        <v>1333</v>
      </c>
      <c r="H35" s="7" t="str">
        <f t="shared" si="2"/>
        <v>N/A</v>
      </c>
      <c r="I35" s="8">
        <v>-5.48</v>
      </c>
      <c r="J35" s="8">
        <v>1.601</v>
      </c>
      <c r="K35" s="25" t="s">
        <v>736</v>
      </c>
      <c r="L35" s="91" t="str">
        <f t="shared" si="3"/>
        <v>Yes</v>
      </c>
    </row>
    <row r="36" spans="1:12" x14ac:dyDescent="0.25">
      <c r="A36" s="148" t="s">
        <v>998</v>
      </c>
      <c r="B36" s="21" t="s">
        <v>213</v>
      </c>
      <c r="C36" s="22">
        <v>0</v>
      </c>
      <c r="D36" s="7" t="str">
        <f t="shared" si="0"/>
        <v>N/A</v>
      </c>
      <c r="E36" s="22">
        <v>0</v>
      </c>
      <c r="F36" s="7" t="str">
        <f t="shared" si="1"/>
        <v>N/A</v>
      </c>
      <c r="G36" s="22">
        <v>0</v>
      </c>
      <c r="H36" s="7" t="str">
        <f t="shared" si="2"/>
        <v>N/A</v>
      </c>
      <c r="I36" s="8" t="s">
        <v>1747</v>
      </c>
      <c r="J36" s="8" t="s">
        <v>1747</v>
      </c>
      <c r="K36" s="25" t="s">
        <v>736</v>
      </c>
      <c r="L36" s="91" t="str">
        <f t="shared" si="3"/>
        <v>N/A</v>
      </c>
    </row>
    <row r="37" spans="1:12" x14ac:dyDescent="0.25">
      <c r="A37" s="148" t="s">
        <v>122</v>
      </c>
      <c r="B37" s="21" t="s">
        <v>213</v>
      </c>
      <c r="C37" s="22">
        <v>221</v>
      </c>
      <c r="D37" s="7" t="str">
        <f t="shared" si="0"/>
        <v>N/A</v>
      </c>
      <c r="E37" s="22">
        <v>190</v>
      </c>
      <c r="F37" s="7" t="str">
        <f t="shared" si="1"/>
        <v>N/A</v>
      </c>
      <c r="G37" s="22">
        <v>241</v>
      </c>
      <c r="H37" s="7" t="str">
        <f t="shared" si="2"/>
        <v>N/A</v>
      </c>
      <c r="I37" s="8">
        <v>-14</v>
      </c>
      <c r="J37" s="8">
        <v>26.84</v>
      </c>
      <c r="K37" s="25" t="s">
        <v>736</v>
      </c>
      <c r="L37" s="91" t="str">
        <f t="shared" si="3"/>
        <v>Yes</v>
      </c>
    </row>
    <row r="38" spans="1:12" x14ac:dyDescent="0.25">
      <c r="A38" s="148" t="s">
        <v>84</v>
      </c>
      <c r="B38" s="21" t="s">
        <v>213</v>
      </c>
      <c r="C38" s="26">
        <v>642456852</v>
      </c>
      <c r="D38" s="7" t="str">
        <f t="shared" si="0"/>
        <v>N/A</v>
      </c>
      <c r="E38" s="26">
        <v>703164290</v>
      </c>
      <c r="F38" s="7" t="str">
        <f t="shared" si="1"/>
        <v>N/A</v>
      </c>
      <c r="G38" s="26">
        <v>722324998</v>
      </c>
      <c r="H38" s="7" t="str">
        <f t="shared" si="2"/>
        <v>N/A</v>
      </c>
      <c r="I38" s="8">
        <v>9.4489999999999998</v>
      </c>
      <c r="J38" s="8">
        <v>2.7250000000000001</v>
      </c>
      <c r="K38" s="25" t="s">
        <v>736</v>
      </c>
      <c r="L38" s="91" t="str">
        <f t="shared" si="3"/>
        <v>Yes</v>
      </c>
    </row>
    <row r="39" spans="1:12" x14ac:dyDescent="0.25">
      <c r="A39" s="148" t="s">
        <v>1287</v>
      </c>
      <c r="B39" s="21" t="s">
        <v>213</v>
      </c>
      <c r="C39" s="26">
        <v>6654.2051394</v>
      </c>
      <c r="D39" s="7" t="str">
        <f t="shared" si="0"/>
        <v>N/A</v>
      </c>
      <c r="E39" s="26">
        <v>7000.6998069000001</v>
      </c>
      <c r="F39" s="7" t="str">
        <f t="shared" si="1"/>
        <v>N/A</v>
      </c>
      <c r="G39" s="26">
        <v>7905.1480509000003</v>
      </c>
      <c r="H39" s="7" t="str">
        <f t="shared" si="2"/>
        <v>N/A</v>
      </c>
      <c r="I39" s="8">
        <v>5.2069999999999999</v>
      </c>
      <c r="J39" s="8">
        <v>12.92</v>
      </c>
      <c r="K39" s="25" t="s">
        <v>736</v>
      </c>
      <c r="L39" s="91" t="str">
        <f t="shared" si="3"/>
        <v>Yes</v>
      </c>
    </row>
    <row r="40" spans="1:12" x14ac:dyDescent="0.25">
      <c r="A40" s="148" t="s">
        <v>1288</v>
      </c>
      <c r="B40" s="21" t="s">
        <v>213</v>
      </c>
      <c r="C40" s="26">
        <v>8862.6962616000001</v>
      </c>
      <c r="D40" s="7" t="str">
        <f>IF($B40="N/A","N/A",IF(C40&gt;10,"No",IF(C40&lt;-10,"No","Yes")))</f>
        <v>N/A</v>
      </c>
      <c r="E40" s="26">
        <v>9378.6500833999999</v>
      </c>
      <c r="F40" s="7" t="str">
        <f>IF($B40="N/A","N/A",IF(E40&gt;10,"No",IF(E40&lt;-10,"No","Yes")))</f>
        <v>N/A</v>
      </c>
      <c r="G40" s="26">
        <v>9901.5092048000006</v>
      </c>
      <c r="H40" s="7" t="str">
        <f>IF($B40="N/A","N/A",IF(G40&gt;10,"No",IF(G40&lt;-10,"No","Yes")))</f>
        <v>N/A</v>
      </c>
      <c r="I40" s="8">
        <v>5.8220000000000001</v>
      </c>
      <c r="J40" s="8">
        <v>5.5750000000000002</v>
      </c>
      <c r="K40" s="25" t="s">
        <v>736</v>
      </c>
      <c r="L40" s="91" t="str">
        <f>IF(J40="Div by 0", "N/A", IF(K40="N/A","N/A", IF(J40&gt;VALUE(MID(K40,1,2)), "No", IF(J40&lt;-1*VALUE(MID(K40,1,2)), "No", "Yes"))))</f>
        <v>Yes</v>
      </c>
    </row>
    <row r="41" spans="1:12" x14ac:dyDescent="0.25">
      <c r="A41" s="148" t="s">
        <v>107</v>
      </c>
      <c r="B41" s="21" t="s">
        <v>213</v>
      </c>
      <c r="C41" s="26">
        <v>2668926</v>
      </c>
      <c r="D41" s="7" t="str">
        <f t="shared" ref="D41:D44" si="4">IF($B41="N/A","N/A",IF(C41&gt;10,"No",IF(C41&lt;-10,"No","Yes")))</f>
        <v>N/A</v>
      </c>
      <c r="E41" s="26">
        <v>2550760</v>
      </c>
      <c r="F41" s="7" t="str">
        <f t="shared" ref="F41:F44" si="5">IF($B41="N/A","N/A",IF(E41&gt;10,"No",IF(E41&lt;-10,"No","Yes")))</f>
        <v>N/A</v>
      </c>
      <c r="G41" s="26">
        <v>2369362</v>
      </c>
      <c r="H41" s="7" t="str">
        <f t="shared" ref="H41:H44" si="6">IF($B41="N/A","N/A",IF(G41&gt;10,"No",IF(G41&lt;-10,"No","Yes")))</f>
        <v>N/A</v>
      </c>
      <c r="I41" s="8">
        <v>-4.43</v>
      </c>
      <c r="J41" s="8">
        <v>-7.11</v>
      </c>
      <c r="K41" s="25" t="s">
        <v>736</v>
      </c>
      <c r="L41" s="91" t="str">
        <f t="shared" ref="L41:L43" si="7">IF(J41="Div by 0", "N/A", IF(K41="N/A","N/A", IF(J41&gt;VALUE(MID(K41,1,2)), "No", IF(J41&lt;-1*VALUE(MID(K41,1,2)), "No", "Yes"))))</f>
        <v>Yes</v>
      </c>
    </row>
    <row r="42" spans="1:12" x14ac:dyDescent="0.25">
      <c r="A42" s="148" t="s">
        <v>158</v>
      </c>
      <c r="B42" s="25" t="s">
        <v>217</v>
      </c>
      <c r="C42" s="1">
        <v>323</v>
      </c>
      <c r="D42" s="7" t="str">
        <f>IF($B42="N/A","N/A",IF(C42&gt;0,"No",IF(C42&lt;0,"No","Yes")))</f>
        <v>No</v>
      </c>
      <c r="E42" s="1">
        <v>319</v>
      </c>
      <c r="F42" s="7" t="str">
        <f>IF($B42="N/A","N/A",IF(E42&gt;0,"No",IF(E42&lt;0,"No","Yes")))</f>
        <v>No</v>
      </c>
      <c r="G42" s="1">
        <v>302</v>
      </c>
      <c r="H42" s="7" t="str">
        <f>IF($B42="N/A","N/A",IF(G42&gt;0,"No",IF(G42&lt;0,"No","Yes")))</f>
        <v>No</v>
      </c>
      <c r="I42" s="8">
        <v>-1.24</v>
      </c>
      <c r="J42" s="8">
        <v>-5.33</v>
      </c>
      <c r="K42" s="25" t="s">
        <v>736</v>
      </c>
      <c r="L42" s="91" t="str">
        <f t="shared" si="7"/>
        <v>Yes</v>
      </c>
    </row>
    <row r="43" spans="1:12" x14ac:dyDescent="0.25">
      <c r="A43" s="148" t="s">
        <v>156</v>
      </c>
      <c r="B43" s="21" t="s">
        <v>213</v>
      </c>
      <c r="C43" s="26">
        <v>210774</v>
      </c>
      <c r="D43" s="7" t="str">
        <f t="shared" si="4"/>
        <v>N/A</v>
      </c>
      <c r="E43" s="26">
        <v>162658</v>
      </c>
      <c r="F43" s="7" t="str">
        <f t="shared" si="5"/>
        <v>N/A</v>
      </c>
      <c r="G43" s="26">
        <v>131923</v>
      </c>
      <c r="H43" s="7" t="str">
        <f t="shared" si="6"/>
        <v>N/A</v>
      </c>
      <c r="I43" s="8">
        <v>-22.8</v>
      </c>
      <c r="J43" s="8">
        <v>-18.899999999999999</v>
      </c>
      <c r="K43" s="25" t="s">
        <v>736</v>
      </c>
      <c r="L43" s="91" t="str">
        <f t="shared" si="7"/>
        <v>Yes</v>
      </c>
    </row>
    <row r="44" spans="1:12" x14ac:dyDescent="0.25">
      <c r="A44" s="148" t="s">
        <v>1289</v>
      </c>
      <c r="B44" s="21" t="s">
        <v>213</v>
      </c>
      <c r="C44" s="26">
        <v>652.55108358999996</v>
      </c>
      <c r="D44" s="7" t="str">
        <f t="shared" si="4"/>
        <v>N/A</v>
      </c>
      <c r="E44" s="26">
        <v>509.89968651999999</v>
      </c>
      <c r="F44" s="7" t="str">
        <f t="shared" si="5"/>
        <v>N/A</v>
      </c>
      <c r="G44" s="26">
        <v>436.83112583000002</v>
      </c>
      <c r="H44" s="7" t="str">
        <f t="shared" si="6"/>
        <v>N/A</v>
      </c>
      <c r="I44" s="8">
        <v>-21.9</v>
      </c>
      <c r="J44" s="8">
        <v>-14.3</v>
      </c>
      <c r="K44" s="25" t="s">
        <v>736</v>
      </c>
      <c r="L44" s="91" t="str">
        <f>IF(J44="Div by 0", "N/A", IF(OR(J44="N/A",K44="N/A"),"N/A", IF(J44&gt;VALUE(MID(K44,1,2)), "No", IF(J44&lt;-1*VALUE(MID(K44,1,2)), "No", "Yes"))))</f>
        <v>Yes</v>
      </c>
    </row>
    <row r="45" spans="1:12" x14ac:dyDescent="0.25">
      <c r="A45" s="148" t="s">
        <v>1290</v>
      </c>
      <c r="B45" s="21" t="s">
        <v>213</v>
      </c>
      <c r="C45" s="26">
        <v>13134.574468000001</v>
      </c>
      <c r="D45" s="7" t="str">
        <f t="shared" ref="D45:D71" si="8">IF($B45="N/A","N/A",IF(C45&gt;10,"No",IF(C45&lt;-10,"No","Yes")))</f>
        <v>N/A</v>
      </c>
      <c r="E45" s="26">
        <v>12738.41</v>
      </c>
      <c r="F45" s="7" t="str">
        <f t="shared" ref="F45:F71" si="9">IF($B45="N/A","N/A",IF(E45&gt;10,"No",IF(E45&lt;-10,"No","Yes")))</f>
        <v>N/A</v>
      </c>
      <c r="G45" s="26">
        <v>13171.748251999999</v>
      </c>
      <c r="H45" s="7" t="str">
        <f t="shared" ref="H45:H71" si="10">IF($B45="N/A","N/A",IF(G45&gt;10,"No",IF(G45&lt;-10,"No","Yes")))</f>
        <v>N/A</v>
      </c>
      <c r="I45" s="8">
        <v>-3.02</v>
      </c>
      <c r="J45" s="8">
        <v>3.4020000000000001</v>
      </c>
      <c r="K45" s="25" t="s">
        <v>736</v>
      </c>
      <c r="L45" s="91" t="str">
        <f t="shared" ref="L45:L71" si="11">IF(J45="Div by 0", "N/A", IF(K45="N/A","N/A", IF(J45&gt;VALUE(MID(K45,1,2)), "No", IF(J45&lt;-1*VALUE(MID(K45,1,2)), "No", "Yes"))))</f>
        <v>Yes</v>
      </c>
    </row>
    <row r="46" spans="1:12" x14ac:dyDescent="0.25">
      <c r="A46" s="148" t="s">
        <v>1291</v>
      </c>
      <c r="B46" s="21" t="s">
        <v>213</v>
      </c>
      <c r="C46" s="26">
        <v>12433.449558</v>
      </c>
      <c r="D46" s="7" t="str">
        <f t="shared" si="8"/>
        <v>N/A</v>
      </c>
      <c r="E46" s="26">
        <v>12325.971572</v>
      </c>
      <c r="F46" s="7" t="str">
        <f t="shared" si="9"/>
        <v>N/A</v>
      </c>
      <c r="G46" s="26">
        <v>12869.93125</v>
      </c>
      <c r="H46" s="7" t="str">
        <f t="shared" si="10"/>
        <v>N/A</v>
      </c>
      <c r="I46" s="8">
        <v>-0.86399999999999999</v>
      </c>
      <c r="J46" s="8">
        <v>4.4130000000000003</v>
      </c>
      <c r="K46" s="25" t="s">
        <v>736</v>
      </c>
      <c r="L46" s="91" t="str">
        <f t="shared" si="11"/>
        <v>Yes</v>
      </c>
    </row>
    <row r="47" spans="1:12" x14ac:dyDescent="0.25">
      <c r="A47" s="148" t="s">
        <v>1292</v>
      </c>
      <c r="B47" s="21" t="s">
        <v>213</v>
      </c>
      <c r="C47" s="26" t="s">
        <v>1747</v>
      </c>
      <c r="D47" s="7" t="str">
        <f t="shared" si="8"/>
        <v>N/A</v>
      </c>
      <c r="E47" s="26" t="s">
        <v>1747</v>
      </c>
      <c r="F47" s="7" t="str">
        <f t="shared" si="9"/>
        <v>N/A</v>
      </c>
      <c r="G47" s="26" t="s">
        <v>1747</v>
      </c>
      <c r="H47" s="7" t="str">
        <f t="shared" si="10"/>
        <v>N/A</v>
      </c>
      <c r="I47" s="8" t="s">
        <v>1747</v>
      </c>
      <c r="J47" s="8" t="s">
        <v>1747</v>
      </c>
      <c r="K47" s="25" t="s">
        <v>736</v>
      </c>
      <c r="L47" s="91" t="str">
        <f t="shared" si="11"/>
        <v>N/A</v>
      </c>
    </row>
    <row r="48" spans="1:12" x14ac:dyDescent="0.25">
      <c r="A48" s="148" t="s">
        <v>1293</v>
      </c>
      <c r="B48" s="21" t="s">
        <v>213</v>
      </c>
      <c r="C48" s="26">
        <v>64</v>
      </c>
      <c r="D48" s="7" t="str">
        <f t="shared" si="8"/>
        <v>N/A</v>
      </c>
      <c r="E48" s="26">
        <v>0</v>
      </c>
      <c r="F48" s="7" t="str">
        <f t="shared" si="9"/>
        <v>N/A</v>
      </c>
      <c r="G48" s="26">
        <v>4271.5</v>
      </c>
      <c r="H48" s="7" t="str">
        <f t="shared" si="10"/>
        <v>N/A</v>
      </c>
      <c r="I48" s="8">
        <v>-100</v>
      </c>
      <c r="J48" s="8" t="s">
        <v>1747</v>
      </c>
      <c r="K48" s="25" t="s">
        <v>736</v>
      </c>
      <c r="L48" s="91" t="str">
        <f t="shared" si="11"/>
        <v>N/A</v>
      </c>
    </row>
    <row r="49" spans="1:12" x14ac:dyDescent="0.25">
      <c r="A49" s="148" t="s">
        <v>1294</v>
      </c>
      <c r="B49" s="21" t="s">
        <v>213</v>
      </c>
      <c r="C49" s="26">
        <v>17971.766667</v>
      </c>
      <c r="D49" s="7" t="str">
        <f t="shared" si="8"/>
        <v>N/A</v>
      </c>
      <c r="E49" s="26">
        <v>15459.56</v>
      </c>
      <c r="F49" s="7" t="str">
        <f t="shared" si="9"/>
        <v>N/A</v>
      </c>
      <c r="G49" s="26">
        <v>15222.579545000001</v>
      </c>
      <c r="H49" s="7" t="str">
        <f t="shared" si="10"/>
        <v>N/A</v>
      </c>
      <c r="I49" s="8">
        <v>-14</v>
      </c>
      <c r="J49" s="8">
        <v>-1.53</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15574.542033</v>
      </c>
      <c r="D51" s="7" t="str">
        <f t="shared" si="8"/>
        <v>N/A</v>
      </c>
      <c r="E51" s="26">
        <v>16170.470805999999</v>
      </c>
      <c r="F51" s="7" t="str">
        <f t="shared" si="9"/>
        <v>N/A</v>
      </c>
      <c r="G51" s="26">
        <v>16046.926389</v>
      </c>
      <c r="H51" s="7" t="str">
        <f t="shared" si="10"/>
        <v>N/A</v>
      </c>
      <c r="I51" s="8">
        <v>3.8260000000000001</v>
      </c>
      <c r="J51" s="8">
        <v>-0.76400000000000001</v>
      </c>
      <c r="K51" s="25" t="s">
        <v>736</v>
      </c>
      <c r="L51" s="91" t="str">
        <f t="shared" si="11"/>
        <v>Yes</v>
      </c>
    </row>
    <row r="52" spans="1:12" x14ac:dyDescent="0.25">
      <c r="A52" s="148" t="s">
        <v>1297</v>
      </c>
      <c r="B52" s="21" t="s">
        <v>213</v>
      </c>
      <c r="C52" s="26">
        <v>13573.452372</v>
      </c>
      <c r="D52" s="7" t="str">
        <f t="shared" si="8"/>
        <v>N/A</v>
      </c>
      <c r="E52" s="26">
        <v>14301.190559999999</v>
      </c>
      <c r="F52" s="7" t="str">
        <f t="shared" si="9"/>
        <v>N/A</v>
      </c>
      <c r="G52" s="26">
        <v>14404.091570000001</v>
      </c>
      <c r="H52" s="7" t="str">
        <f t="shared" si="10"/>
        <v>N/A</v>
      </c>
      <c r="I52" s="8">
        <v>5.3609999999999998</v>
      </c>
      <c r="J52" s="8">
        <v>0.71950000000000003</v>
      </c>
      <c r="K52" s="25" t="s">
        <v>736</v>
      </c>
      <c r="L52" s="91" t="str">
        <f t="shared" si="11"/>
        <v>Yes</v>
      </c>
    </row>
    <row r="53" spans="1:12" x14ac:dyDescent="0.25">
      <c r="A53" s="148" t="s">
        <v>1298</v>
      </c>
      <c r="B53" s="21" t="s">
        <v>213</v>
      </c>
      <c r="C53" s="26" t="s">
        <v>1747</v>
      </c>
      <c r="D53" s="7" t="str">
        <f t="shared" si="8"/>
        <v>N/A</v>
      </c>
      <c r="E53" s="26" t="s">
        <v>1747</v>
      </c>
      <c r="F53" s="7" t="str">
        <f t="shared" si="9"/>
        <v>N/A</v>
      </c>
      <c r="G53" s="26" t="s">
        <v>1747</v>
      </c>
      <c r="H53" s="7" t="str">
        <f t="shared" si="10"/>
        <v>N/A</v>
      </c>
      <c r="I53" s="8" t="s">
        <v>1747</v>
      </c>
      <c r="J53" s="8" t="s">
        <v>1747</v>
      </c>
      <c r="K53" s="25" t="s">
        <v>736</v>
      </c>
      <c r="L53" s="91" t="str">
        <f t="shared" si="11"/>
        <v>N/A</v>
      </c>
    </row>
    <row r="54" spans="1:12" x14ac:dyDescent="0.25">
      <c r="A54" s="148" t="s">
        <v>1299</v>
      </c>
      <c r="B54" s="21" t="s">
        <v>213</v>
      </c>
      <c r="C54" s="26">
        <v>22591.354582</v>
      </c>
      <c r="D54" s="7" t="str">
        <f t="shared" si="8"/>
        <v>N/A</v>
      </c>
      <c r="E54" s="26">
        <v>19175.821576999999</v>
      </c>
      <c r="F54" s="7" t="str">
        <f t="shared" si="9"/>
        <v>N/A</v>
      </c>
      <c r="G54" s="26">
        <v>18072.287402000002</v>
      </c>
      <c r="H54" s="7" t="str">
        <f t="shared" si="10"/>
        <v>N/A</v>
      </c>
      <c r="I54" s="8">
        <v>-15.1</v>
      </c>
      <c r="J54" s="8">
        <v>-5.75</v>
      </c>
      <c r="K54" s="25" t="s">
        <v>736</v>
      </c>
      <c r="L54" s="91" t="str">
        <f t="shared" si="11"/>
        <v>Yes</v>
      </c>
    </row>
    <row r="55" spans="1:12" x14ac:dyDescent="0.25">
      <c r="A55" s="148" t="s">
        <v>1676</v>
      </c>
      <c r="B55" s="21" t="s">
        <v>213</v>
      </c>
      <c r="C55" s="26">
        <v>43502.366412000003</v>
      </c>
      <c r="D55" s="7" t="str">
        <f t="shared" si="8"/>
        <v>N/A</v>
      </c>
      <c r="E55" s="26">
        <v>43869.423409000003</v>
      </c>
      <c r="F55" s="7" t="str">
        <f t="shared" si="9"/>
        <v>N/A</v>
      </c>
      <c r="G55" s="26">
        <v>42637.751972999999</v>
      </c>
      <c r="H55" s="7" t="str">
        <f t="shared" si="10"/>
        <v>N/A</v>
      </c>
      <c r="I55" s="8">
        <v>0.84379999999999999</v>
      </c>
      <c r="J55" s="8">
        <v>-2.81</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3070.7583401000002</v>
      </c>
      <c r="D57" s="7" t="str">
        <f t="shared" si="8"/>
        <v>N/A</v>
      </c>
      <c r="E57" s="26">
        <v>3312.0700040000002</v>
      </c>
      <c r="F57" s="7" t="str">
        <f t="shared" si="9"/>
        <v>N/A</v>
      </c>
      <c r="G57" s="26">
        <v>3846.468093</v>
      </c>
      <c r="H57" s="7" t="str">
        <f t="shared" si="10"/>
        <v>N/A</v>
      </c>
      <c r="I57" s="8">
        <v>7.8579999999999997</v>
      </c>
      <c r="J57" s="8">
        <v>16.13</v>
      </c>
      <c r="K57" s="25" t="s">
        <v>736</v>
      </c>
      <c r="L57" s="91" t="str">
        <f t="shared" si="11"/>
        <v>Yes</v>
      </c>
    </row>
    <row r="58" spans="1:12" x14ac:dyDescent="0.25">
      <c r="A58" s="148" t="s">
        <v>1301</v>
      </c>
      <c r="B58" s="21" t="s">
        <v>213</v>
      </c>
      <c r="C58" s="26">
        <v>1723.3172362</v>
      </c>
      <c r="D58" s="7" t="str">
        <f t="shared" si="8"/>
        <v>N/A</v>
      </c>
      <c r="E58" s="26">
        <v>2101.3600018000002</v>
      </c>
      <c r="F58" s="7" t="str">
        <f t="shared" si="9"/>
        <v>N/A</v>
      </c>
      <c r="G58" s="26">
        <v>3209.4710530000002</v>
      </c>
      <c r="H58" s="7" t="str">
        <f t="shared" si="10"/>
        <v>N/A</v>
      </c>
      <c r="I58" s="8">
        <v>21.94</v>
      </c>
      <c r="J58" s="8">
        <v>52.73</v>
      </c>
      <c r="K58" s="25" t="s">
        <v>736</v>
      </c>
      <c r="L58" s="91" t="str">
        <f t="shared" si="11"/>
        <v>No</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t="s">
        <v>1747</v>
      </c>
      <c r="D60" s="7" t="str">
        <f t="shared" si="8"/>
        <v>N/A</v>
      </c>
      <c r="E60" s="26" t="s">
        <v>1747</v>
      </c>
      <c r="F60" s="7" t="str">
        <f t="shared" si="9"/>
        <v>N/A</v>
      </c>
      <c r="G60" s="26" t="s">
        <v>1747</v>
      </c>
      <c r="H60" s="7" t="str">
        <f t="shared" si="10"/>
        <v>N/A</v>
      </c>
      <c r="I60" s="8" t="s">
        <v>1747</v>
      </c>
      <c r="J60" s="8" t="s">
        <v>1747</v>
      </c>
      <c r="K60" s="25" t="s">
        <v>736</v>
      </c>
      <c r="L60" s="91" t="str">
        <f t="shared" si="11"/>
        <v>N/A</v>
      </c>
    </row>
    <row r="61" spans="1:12" x14ac:dyDescent="0.25">
      <c r="A61" s="90" t="s">
        <v>1680</v>
      </c>
      <c r="B61" s="21" t="s">
        <v>213</v>
      </c>
      <c r="C61" s="26">
        <v>1402.4327453000001</v>
      </c>
      <c r="D61" s="7" t="str">
        <f t="shared" si="8"/>
        <v>N/A</v>
      </c>
      <c r="E61" s="26">
        <v>1586.5594711000001</v>
      </c>
      <c r="F61" s="7" t="str">
        <f t="shared" si="9"/>
        <v>N/A</v>
      </c>
      <c r="G61" s="26">
        <v>2005.7083375</v>
      </c>
      <c r="H61" s="7" t="str">
        <f t="shared" si="10"/>
        <v>N/A</v>
      </c>
      <c r="I61" s="8">
        <v>13.13</v>
      </c>
      <c r="J61" s="8">
        <v>26.42</v>
      </c>
      <c r="K61" s="25" t="s">
        <v>736</v>
      </c>
      <c r="L61" s="91" t="str">
        <f t="shared" si="11"/>
        <v>Yes</v>
      </c>
    </row>
    <row r="62" spans="1:12" x14ac:dyDescent="0.25">
      <c r="A62" s="90" t="s">
        <v>1681</v>
      </c>
      <c r="B62" s="21" t="s">
        <v>213</v>
      </c>
      <c r="C62" s="26">
        <v>2590.8388626000001</v>
      </c>
      <c r="D62" s="7" t="str">
        <f t="shared" si="8"/>
        <v>N/A</v>
      </c>
      <c r="E62" s="26">
        <v>2375.7248008000001</v>
      </c>
      <c r="F62" s="7" t="str">
        <f t="shared" si="9"/>
        <v>N/A</v>
      </c>
      <c r="G62" s="26">
        <v>2388.6219136</v>
      </c>
      <c r="H62" s="7" t="str">
        <f t="shared" si="10"/>
        <v>N/A</v>
      </c>
      <c r="I62" s="8">
        <v>-8.3000000000000007</v>
      </c>
      <c r="J62" s="8">
        <v>0.54290000000000005</v>
      </c>
      <c r="K62" s="25" t="s">
        <v>736</v>
      </c>
      <c r="L62" s="91" t="str">
        <f t="shared" si="11"/>
        <v>Yes</v>
      </c>
    </row>
    <row r="63" spans="1:12" x14ac:dyDescent="0.25">
      <c r="A63" s="90" t="s">
        <v>1682</v>
      </c>
      <c r="B63" s="21" t="s">
        <v>213</v>
      </c>
      <c r="C63" s="26">
        <v>9726.2547642999998</v>
      </c>
      <c r="D63" s="7" t="str">
        <f t="shared" si="8"/>
        <v>N/A</v>
      </c>
      <c r="E63" s="26">
        <v>9458.0385678000002</v>
      </c>
      <c r="F63" s="7" t="str">
        <f t="shared" si="9"/>
        <v>N/A</v>
      </c>
      <c r="G63" s="26">
        <v>8462.4546587000004</v>
      </c>
      <c r="H63" s="7" t="str">
        <f t="shared" si="10"/>
        <v>N/A</v>
      </c>
      <c r="I63" s="8">
        <v>-2.76</v>
      </c>
      <c r="J63" s="8">
        <v>-10.5</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2014.6765353000001</v>
      </c>
      <c r="D65" s="7" t="str">
        <f t="shared" si="8"/>
        <v>N/A</v>
      </c>
      <c r="E65" s="26">
        <v>2109.2164499999999</v>
      </c>
      <c r="F65" s="7" t="str">
        <f t="shared" si="9"/>
        <v>N/A</v>
      </c>
      <c r="G65" s="26">
        <v>2884.8653472000001</v>
      </c>
      <c r="H65" s="7" t="str">
        <f t="shared" si="10"/>
        <v>N/A</v>
      </c>
      <c r="I65" s="8">
        <v>4.6929999999999996</v>
      </c>
      <c r="J65" s="8">
        <v>36.770000000000003</v>
      </c>
      <c r="K65" s="25" t="s">
        <v>736</v>
      </c>
      <c r="L65" s="91" t="str">
        <f t="shared" si="11"/>
        <v>No</v>
      </c>
    </row>
    <row r="66" spans="1:12" x14ac:dyDescent="0.25">
      <c r="A66" s="90" t="s">
        <v>1685</v>
      </c>
      <c r="B66" s="21" t="s">
        <v>213</v>
      </c>
      <c r="C66" s="26">
        <v>2014.7056146</v>
      </c>
      <c r="D66" s="7" t="str">
        <f t="shared" si="8"/>
        <v>N/A</v>
      </c>
      <c r="E66" s="26">
        <v>2128.3343745000002</v>
      </c>
      <c r="F66" s="7" t="str">
        <f t="shared" si="9"/>
        <v>N/A</v>
      </c>
      <c r="G66" s="26">
        <v>2898.3944829000002</v>
      </c>
      <c r="H66" s="7" t="str">
        <f t="shared" si="10"/>
        <v>N/A</v>
      </c>
      <c r="I66" s="8">
        <v>5.64</v>
      </c>
      <c r="J66" s="8">
        <v>36.18</v>
      </c>
      <c r="K66" s="25" t="s">
        <v>736</v>
      </c>
      <c r="L66" s="91" t="str">
        <f t="shared" si="11"/>
        <v>No</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t="s">
        <v>1747</v>
      </c>
      <c r="D68" s="7" t="str">
        <f t="shared" si="8"/>
        <v>N/A</v>
      </c>
      <c r="E68" s="26" t="s">
        <v>1747</v>
      </c>
      <c r="F68" s="7" t="str">
        <f t="shared" si="9"/>
        <v>N/A</v>
      </c>
      <c r="G68" s="26" t="s">
        <v>1747</v>
      </c>
      <c r="H68" s="7" t="str">
        <f t="shared" si="10"/>
        <v>N/A</v>
      </c>
      <c r="I68" s="8" t="s">
        <v>1747</v>
      </c>
      <c r="J68" s="8" t="s">
        <v>1747</v>
      </c>
      <c r="K68" s="25" t="s">
        <v>736</v>
      </c>
      <c r="L68" s="91" t="str">
        <f t="shared" si="11"/>
        <v>N/A</v>
      </c>
    </row>
    <row r="69" spans="1:12" x14ac:dyDescent="0.25">
      <c r="A69" s="114" t="s">
        <v>1688</v>
      </c>
      <c r="B69" s="21" t="s">
        <v>213</v>
      </c>
      <c r="C69" s="26">
        <v>1872.0745191999999</v>
      </c>
      <c r="D69" s="7" t="str">
        <f t="shared" si="8"/>
        <v>N/A</v>
      </c>
      <c r="E69" s="26">
        <v>1847.9461119</v>
      </c>
      <c r="F69" s="7" t="str">
        <f t="shared" si="9"/>
        <v>N/A</v>
      </c>
      <c r="G69" s="26">
        <v>2795.6834564000001</v>
      </c>
      <c r="H69" s="7" t="str">
        <f t="shared" si="10"/>
        <v>N/A</v>
      </c>
      <c r="I69" s="8">
        <v>-1.29</v>
      </c>
      <c r="J69" s="8">
        <v>51.29</v>
      </c>
      <c r="K69" s="25" t="s">
        <v>736</v>
      </c>
      <c r="L69" s="91" t="str">
        <f t="shared" si="11"/>
        <v>No</v>
      </c>
    </row>
    <row r="70" spans="1:12" x14ac:dyDescent="0.25">
      <c r="A70" s="148" t="s">
        <v>1689</v>
      </c>
      <c r="B70" s="21" t="s">
        <v>213</v>
      </c>
      <c r="C70" s="26">
        <v>2313.5907781000001</v>
      </c>
      <c r="D70" s="7" t="str">
        <f t="shared" si="8"/>
        <v>N/A</v>
      </c>
      <c r="E70" s="26">
        <v>2497.1623476</v>
      </c>
      <c r="F70" s="7" t="str">
        <f t="shared" si="9"/>
        <v>N/A</v>
      </c>
      <c r="G70" s="26">
        <v>2934.8207051999998</v>
      </c>
      <c r="H70" s="7" t="str">
        <f t="shared" si="10"/>
        <v>N/A</v>
      </c>
      <c r="I70" s="8">
        <v>7.9340000000000002</v>
      </c>
      <c r="J70" s="8">
        <v>17.53</v>
      </c>
      <c r="K70" s="25" t="s">
        <v>736</v>
      </c>
      <c r="L70" s="91" t="str">
        <f t="shared" si="11"/>
        <v>Yes</v>
      </c>
    </row>
    <row r="71" spans="1:12" x14ac:dyDescent="0.25">
      <c r="A71" s="148" t="s">
        <v>1690</v>
      </c>
      <c r="B71" s="21" t="s">
        <v>213</v>
      </c>
      <c r="C71" s="26" t="s">
        <v>1747</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104397136</v>
      </c>
      <c r="D72" s="7" t="str">
        <f t="shared" ref="D72:D135" si="12">IF($B72="N/A","N/A",IF(C72&gt;10,"No",IF(C72&lt;-10,"No","Yes")))</f>
        <v>N/A</v>
      </c>
      <c r="E72" s="26">
        <v>116546538</v>
      </c>
      <c r="F72" s="7" t="str">
        <f t="shared" ref="F72:F135" si="13">IF($B72="N/A","N/A",IF(E72&gt;10,"No",IF(E72&lt;-10,"No","Yes")))</f>
        <v>N/A</v>
      </c>
      <c r="G72" s="26">
        <v>105545972</v>
      </c>
      <c r="H72" s="7" t="str">
        <f t="shared" ref="H72:H135" si="14">IF($B72="N/A","N/A",IF(G72&gt;10,"No",IF(G72&lt;-10,"No","Yes")))</f>
        <v>N/A</v>
      </c>
      <c r="I72" s="8">
        <v>11.64</v>
      </c>
      <c r="J72" s="8">
        <v>-9.44</v>
      </c>
      <c r="K72" s="25" t="s">
        <v>736</v>
      </c>
      <c r="L72" s="91" t="str">
        <f t="shared" ref="L72:L132" si="15">IF(J72="Div by 0", "N/A", IF(K72="N/A","N/A", IF(J72&gt;VALUE(MID(K72,1,2)), "No", IF(J72&lt;-1*VALUE(MID(K72,1,2)), "No", "Yes"))))</f>
        <v>Yes</v>
      </c>
    </row>
    <row r="73" spans="1:12" x14ac:dyDescent="0.25">
      <c r="A73" s="148" t="s">
        <v>1609</v>
      </c>
      <c r="B73" s="21" t="s">
        <v>213</v>
      </c>
      <c r="C73" s="22">
        <v>9886</v>
      </c>
      <c r="D73" s="7" t="str">
        <f t="shared" si="12"/>
        <v>N/A</v>
      </c>
      <c r="E73" s="22">
        <v>10333</v>
      </c>
      <c r="F73" s="7" t="str">
        <f t="shared" si="13"/>
        <v>N/A</v>
      </c>
      <c r="G73" s="22">
        <v>8827</v>
      </c>
      <c r="H73" s="7" t="str">
        <f t="shared" si="14"/>
        <v>N/A</v>
      </c>
      <c r="I73" s="8">
        <v>4.5220000000000002</v>
      </c>
      <c r="J73" s="8">
        <v>-14.6</v>
      </c>
      <c r="K73" s="25" t="s">
        <v>736</v>
      </c>
      <c r="L73" s="91" t="str">
        <f t="shared" si="15"/>
        <v>Yes</v>
      </c>
    </row>
    <row r="74" spans="1:12" x14ac:dyDescent="0.25">
      <c r="A74" s="148" t="s">
        <v>1302</v>
      </c>
      <c r="B74" s="21" t="s">
        <v>213</v>
      </c>
      <c r="C74" s="26">
        <v>10560.098725</v>
      </c>
      <c r="D74" s="7" t="str">
        <f t="shared" si="12"/>
        <v>N/A</v>
      </c>
      <c r="E74" s="26">
        <v>11279.061066</v>
      </c>
      <c r="F74" s="7" t="str">
        <f t="shared" si="13"/>
        <v>N/A</v>
      </c>
      <c r="G74" s="26">
        <v>11957.173672000001</v>
      </c>
      <c r="H74" s="7" t="str">
        <f t="shared" si="14"/>
        <v>N/A</v>
      </c>
      <c r="I74" s="8">
        <v>6.8079999999999998</v>
      </c>
      <c r="J74" s="8">
        <v>6.0119999999999996</v>
      </c>
      <c r="K74" s="25" t="s">
        <v>736</v>
      </c>
      <c r="L74" s="91" t="str">
        <f t="shared" si="15"/>
        <v>Yes</v>
      </c>
    </row>
    <row r="75" spans="1:12" x14ac:dyDescent="0.25">
      <c r="A75" s="148" t="s">
        <v>1303</v>
      </c>
      <c r="B75" s="21" t="s">
        <v>213</v>
      </c>
      <c r="C75" s="22">
        <v>9.4118956100000002</v>
      </c>
      <c r="D75" s="7" t="str">
        <f t="shared" si="12"/>
        <v>N/A</v>
      </c>
      <c r="E75" s="22">
        <v>9.5303396883999998</v>
      </c>
      <c r="F75" s="7" t="str">
        <f t="shared" si="13"/>
        <v>N/A</v>
      </c>
      <c r="G75" s="22">
        <v>9.7961934972000009</v>
      </c>
      <c r="H75" s="7" t="str">
        <f t="shared" si="14"/>
        <v>N/A</v>
      </c>
      <c r="I75" s="8">
        <v>1.258</v>
      </c>
      <c r="J75" s="8">
        <v>2.79</v>
      </c>
      <c r="K75" s="25" t="s">
        <v>736</v>
      </c>
      <c r="L75" s="91" t="str">
        <f t="shared" si="15"/>
        <v>Yes</v>
      </c>
    </row>
    <row r="76" spans="1:12" ht="25" x14ac:dyDescent="0.25">
      <c r="A76" s="148" t="s">
        <v>546</v>
      </c>
      <c r="B76" s="21" t="s">
        <v>213</v>
      </c>
      <c r="C76" s="26">
        <v>0</v>
      </c>
      <c r="D76" s="7" t="str">
        <f t="shared" si="12"/>
        <v>N/A</v>
      </c>
      <c r="E76" s="26">
        <v>15255</v>
      </c>
      <c r="F76" s="7" t="str">
        <f t="shared" si="13"/>
        <v>N/A</v>
      </c>
      <c r="G76" s="26">
        <v>3220</v>
      </c>
      <c r="H76" s="7" t="str">
        <f t="shared" si="14"/>
        <v>N/A</v>
      </c>
      <c r="I76" s="8" t="s">
        <v>1747</v>
      </c>
      <c r="J76" s="8">
        <v>-78.900000000000006</v>
      </c>
      <c r="K76" s="25" t="s">
        <v>736</v>
      </c>
      <c r="L76" s="91" t="str">
        <f t="shared" si="15"/>
        <v>No</v>
      </c>
    </row>
    <row r="77" spans="1:12" x14ac:dyDescent="0.25">
      <c r="A77" s="148" t="s">
        <v>547</v>
      </c>
      <c r="B77" s="21" t="s">
        <v>213</v>
      </c>
      <c r="C77" s="22">
        <v>0</v>
      </c>
      <c r="D77" s="7" t="str">
        <f t="shared" si="12"/>
        <v>N/A</v>
      </c>
      <c r="E77" s="22">
        <v>11</v>
      </c>
      <c r="F77" s="7" t="str">
        <f t="shared" si="13"/>
        <v>N/A</v>
      </c>
      <c r="G77" s="22">
        <v>11</v>
      </c>
      <c r="H77" s="7" t="str">
        <f t="shared" si="14"/>
        <v>N/A</v>
      </c>
      <c r="I77" s="8" t="s">
        <v>1747</v>
      </c>
      <c r="J77" s="8">
        <v>-50</v>
      </c>
      <c r="K77" s="25" t="s">
        <v>736</v>
      </c>
      <c r="L77" s="91" t="str">
        <f t="shared" si="15"/>
        <v>No</v>
      </c>
    </row>
    <row r="78" spans="1:12" x14ac:dyDescent="0.25">
      <c r="A78" s="148" t="s">
        <v>1304</v>
      </c>
      <c r="B78" s="21" t="s">
        <v>213</v>
      </c>
      <c r="C78" s="26" t="s">
        <v>1747</v>
      </c>
      <c r="D78" s="7" t="str">
        <f t="shared" si="12"/>
        <v>N/A</v>
      </c>
      <c r="E78" s="26">
        <v>7627.5</v>
      </c>
      <c r="F78" s="7" t="str">
        <f t="shared" si="13"/>
        <v>N/A</v>
      </c>
      <c r="G78" s="26">
        <v>3220</v>
      </c>
      <c r="H78" s="7" t="str">
        <f t="shared" si="14"/>
        <v>N/A</v>
      </c>
      <c r="I78" s="8" t="s">
        <v>1747</v>
      </c>
      <c r="J78" s="8">
        <v>-57.8</v>
      </c>
      <c r="K78" s="25" t="s">
        <v>736</v>
      </c>
      <c r="L78" s="91" t="str">
        <f t="shared" si="15"/>
        <v>No</v>
      </c>
    </row>
    <row r="79" spans="1:12" ht="25" x14ac:dyDescent="0.25">
      <c r="A79" s="148" t="s">
        <v>548</v>
      </c>
      <c r="B79" s="21" t="s">
        <v>213</v>
      </c>
      <c r="C79" s="26">
        <v>40373630</v>
      </c>
      <c r="D79" s="7" t="str">
        <f t="shared" si="12"/>
        <v>N/A</v>
      </c>
      <c r="E79" s="26">
        <v>41680192</v>
      </c>
      <c r="F79" s="7" t="str">
        <f t="shared" si="13"/>
        <v>N/A</v>
      </c>
      <c r="G79" s="26">
        <v>38255983</v>
      </c>
      <c r="H79" s="7" t="str">
        <f t="shared" si="14"/>
        <v>N/A</v>
      </c>
      <c r="I79" s="8">
        <v>3.2360000000000002</v>
      </c>
      <c r="J79" s="8">
        <v>-8.2200000000000006</v>
      </c>
      <c r="K79" s="25" t="s">
        <v>736</v>
      </c>
      <c r="L79" s="91" t="str">
        <f t="shared" si="15"/>
        <v>Yes</v>
      </c>
    </row>
    <row r="80" spans="1:12" x14ac:dyDescent="0.25">
      <c r="A80" s="148" t="s">
        <v>549</v>
      </c>
      <c r="B80" s="21" t="s">
        <v>213</v>
      </c>
      <c r="C80" s="22">
        <v>1152</v>
      </c>
      <c r="D80" s="7" t="str">
        <f t="shared" si="12"/>
        <v>N/A</v>
      </c>
      <c r="E80" s="22">
        <v>1190</v>
      </c>
      <c r="F80" s="7" t="str">
        <f t="shared" si="13"/>
        <v>N/A</v>
      </c>
      <c r="G80" s="22">
        <v>1242</v>
      </c>
      <c r="H80" s="7" t="str">
        <f t="shared" si="14"/>
        <v>N/A</v>
      </c>
      <c r="I80" s="8">
        <v>3.2989999999999999</v>
      </c>
      <c r="J80" s="8">
        <v>4.37</v>
      </c>
      <c r="K80" s="25" t="s">
        <v>736</v>
      </c>
      <c r="L80" s="91" t="str">
        <f t="shared" si="15"/>
        <v>Yes</v>
      </c>
    </row>
    <row r="81" spans="1:12" ht="25" x14ac:dyDescent="0.25">
      <c r="A81" s="148" t="s">
        <v>1305</v>
      </c>
      <c r="B81" s="21" t="s">
        <v>213</v>
      </c>
      <c r="C81" s="26">
        <v>35046.553819000001</v>
      </c>
      <c r="D81" s="7" t="str">
        <f t="shared" si="12"/>
        <v>N/A</v>
      </c>
      <c r="E81" s="26">
        <v>35025.371428999999</v>
      </c>
      <c r="F81" s="7" t="str">
        <f t="shared" si="13"/>
        <v>N/A</v>
      </c>
      <c r="G81" s="26">
        <v>30801.918679999999</v>
      </c>
      <c r="H81" s="7" t="str">
        <f t="shared" si="14"/>
        <v>N/A</v>
      </c>
      <c r="I81" s="8">
        <v>-0.06</v>
      </c>
      <c r="J81" s="8">
        <v>-12.1</v>
      </c>
      <c r="K81" s="25" t="s">
        <v>736</v>
      </c>
      <c r="L81" s="91" t="str">
        <f t="shared" si="15"/>
        <v>Yes</v>
      </c>
    </row>
    <row r="82" spans="1:12" x14ac:dyDescent="0.25">
      <c r="A82" s="148" t="s">
        <v>550</v>
      </c>
      <c r="B82" s="21" t="s">
        <v>213</v>
      </c>
      <c r="C82" s="26">
        <v>12022826</v>
      </c>
      <c r="D82" s="7" t="str">
        <f t="shared" si="12"/>
        <v>N/A</v>
      </c>
      <c r="E82" s="26">
        <v>11686998</v>
      </c>
      <c r="F82" s="7" t="str">
        <f t="shared" si="13"/>
        <v>N/A</v>
      </c>
      <c r="G82" s="26">
        <v>11065382</v>
      </c>
      <c r="H82" s="7" t="str">
        <f t="shared" si="14"/>
        <v>N/A</v>
      </c>
      <c r="I82" s="8">
        <v>-2.79</v>
      </c>
      <c r="J82" s="8">
        <v>-5.32</v>
      </c>
      <c r="K82" s="25" t="s">
        <v>736</v>
      </c>
      <c r="L82" s="91" t="str">
        <f t="shared" si="15"/>
        <v>Yes</v>
      </c>
    </row>
    <row r="83" spans="1:12" x14ac:dyDescent="0.25">
      <c r="A83" s="148" t="s">
        <v>551</v>
      </c>
      <c r="B83" s="21" t="s">
        <v>213</v>
      </c>
      <c r="C83" s="22">
        <v>80</v>
      </c>
      <c r="D83" s="7" t="str">
        <f t="shared" si="12"/>
        <v>N/A</v>
      </c>
      <c r="E83" s="22">
        <v>78</v>
      </c>
      <c r="F83" s="7" t="str">
        <f t="shared" si="13"/>
        <v>N/A</v>
      </c>
      <c r="G83" s="22">
        <v>78</v>
      </c>
      <c r="H83" s="7" t="str">
        <f t="shared" si="14"/>
        <v>N/A</v>
      </c>
      <c r="I83" s="8">
        <v>-2.5</v>
      </c>
      <c r="J83" s="8">
        <v>0</v>
      </c>
      <c r="K83" s="25" t="s">
        <v>736</v>
      </c>
      <c r="L83" s="91" t="str">
        <f t="shared" si="15"/>
        <v>Yes</v>
      </c>
    </row>
    <row r="84" spans="1:12" x14ac:dyDescent="0.25">
      <c r="A84" s="148" t="s">
        <v>1306</v>
      </c>
      <c r="B84" s="21" t="s">
        <v>213</v>
      </c>
      <c r="C84" s="26">
        <v>150285.32500000001</v>
      </c>
      <c r="D84" s="7" t="str">
        <f t="shared" si="12"/>
        <v>N/A</v>
      </c>
      <c r="E84" s="26">
        <v>149833.30768999999</v>
      </c>
      <c r="F84" s="7" t="str">
        <f t="shared" si="13"/>
        <v>N/A</v>
      </c>
      <c r="G84" s="26">
        <v>141863.87179</v>
      </c>
      <c r="H84" s="7" t="str">
        <f t="shared" si="14"/>
        <v>N/A</v>
      </c>
      <c r="I84" s="8">
        <v>-0.30099999999999999</v>
      </c>
      <c r="J84" s="8">
        <v>-5.32</v>
      </c>
      <c r="K84" s="25" t="s">
        <v>736</v>
      </c>
      <c r="L84" s="91" t="str">
        <f t="shared" si="15"/>
        <v>Yes</v>
      </c>
    </row>
    <row r="85" spans="1:12" x14ac:dyDescent="0.25">
      <c r="A85" s="148" t="s">
        <v>552</v>
      </c>
      <c r="B85" s="21" t="s">
        <v>213</v>
      </c>
      <c r="C85" s="26">
        <v>26472154</v>
      </c>
      <c r="D85" s="7" t="str">
        <f t="shared" si="12"/>
        <v>N/A</v>
      </c>
      <c r="E85" s="26">
        <v>23797107</v>
      </c>
      <c r="F85" s="7" t="str">
        <f t="shared" si="13"/>
        <v>N/A</v>
      </c>
      <c r="G85" s="26">
        <v>25022167</v>
      </c>
      <c r="H85" s="7" t="str">
        <f t="shared" si="14"/>
        <v>N/A</v>
      </c>
      <c r="I85" s="8">
        <v>-10.1</v>
      </c>
      <c r="J85" s="8">
        <v>5.1479999999999997</v>
      </c>
      <c r="K85" s="25" t="s">
        <v>736</v>
      </c>
      <c r="L85" s="91" t="str">
        <f t="shared" si="15"/>
        <v>Yes</v>
      </c>
    </row>
    <row r="86" spans="1:12" x14ac:dyDescent="0.25">
      <c r="A86" s="148" t="s">
        <v>553</v>
      </c>
      <c r="B86" s="21" t="s">
        <v>213</v>
      </c>
      <c r="C86" s="22">
        <v>805</v>
      </c>
      <c r="D86" s="7" t="str">
        <f t="shared" si="12"/>
        <v>N/A</v>
      </c>
      <c r="E86" s="22">
        <v>870</v>
      </c>
      <c r="F86" s="7" t="str">
        <f t="shared" si="13"/>
        <v>N/A</v>
      </c>
      <c r="G86" s="22">
        <v>861</v>
      </c>
      <c r="H86" s="7" t="str">
        <f t="shared" si="14"/>
        <v>N/A</v>
      </c>
      <c r="I86" s="8">
        <v>8.0749999999999993</v>
      </c>
      <c r="J86" s="8">
        <v>-1.03</v>
      </c>
      <c r="K86" s="25" t="s">
        <v>736</v>
      </c>
      <c r="L86" s="91" t="str">
        <f t="shared" si="15"/>
        <v>Yes</v>
      </c>
    </row>
    <row r="87" spans="1:12" x14ac:dyDescent="0.25">
      <c r="A87" s="148" t="s">
        <v>1307</v>
      </c>
      <c r="B87" s="21" t="s">
        <v>213</v>
      </c>
      <c r="C87" s="26">
        <v>32884.663353999997</v>
      </c>
      <c r="D87" s="7" t="str">
        <f t="shared" si="12"/>
        <v>N/A</v>
      </c>
      <c r="E87" s="26">
        <v>27352.996552000001</v>
      </c>
      <c r="F87" s="7" t="str">
        <f t="shared" si="13"/>
        <v>N/A</v>
      </c>
      <c r="G87" s="26">
        <v>29061.75029</v>
      </c>
      <c r="H87" s="7" t="str">
        <f t="shared" si="14"/>
        <v>N/A</v>
      </c>
      <c r="I87" s="8">
        <v>-16.8</v>
      </c>
      <c r="J87" s="8">
        <v>6.2469999999999999</v>
      </c>
      <c r="K87" s="25" t="s">
        <v>736</v>
      </c>
      <c r="L87" s="91" t="str">
        <f t="shared" si="15"/>
        <v>Yes</v>
      </c>
    </row>
    <row r="88" spans="1:12" ht="25" x14ac:dyDescent="0.25">
      <c r="A88" s="148" t="s">
        <v>554</v>
      </c>
      <c r="B88" s="21" t="s">
        <v>213</v>
      </c>
      <c r="C88" s="26">
        <v>51693626</v>
      </c>
      <c r="D88" s="7" t="str">
        <f t="shared" si="12"/>
        <v>N/A</v>
      </c>
      <c r="E88" s="26">
        <v>54974359</v>
      </c>
      <c r="F88" s="7" t="str">
        <f t="shared" si="13"/>
        <v>N/A</v>
      </c>
      <c r="G88" s="26">
        <v>60344335</v>
      </c>
      <c r="H88" s="7" t="str">
        <f t="shared" si="14"/>
        <v>N/A</v>
      </c>
      <c r="I88" s="8">
        <v>6.3460000000000001</v>
      </c>
      <c r="J88" s="8">
        <v>9.7680000000000007</v>
      </c>
      <c r="K88" s="25" t="s">
        <v>736</v>
      </c>
      <c r="L88" s="91" t="str">
        <f t="shared" si="15"/>
        <v>Yes</v>
      </c>
    </row>
    <row r="89" spans="1:12" x14ac:dyDescent="0.25">
      <c r="A89" s="148" t="s">
        <v>555</v>
      </c>
      <c r="B89" s="21" t="s">
        <v>213</v>
      </c>
      <c r="C89" s="22">
        <v>54130</v>
      </c>
      <c r="D89" s="7" t="str">
        <f t="shared" si="12"/>
        <v>N/A</v>
      </c>
      <c r="E89" s="22">
        <v>56708</v>
      </c>
      <c r="F89" s="7" t="str">
        <f t="shared" si="13"/>
        <v>N/A</v>
      </c>
      <c r="G89" s="22">
        <v>56156</v>
      </c>
      <c r="H89" s="7" t="str">
        <f t="shared" si="14"/>
        <v>N/A</v>
      </c>
      <c r="I89" s="8">
        <v>4.7629999999999999</v>
      </c>
      <c r="J89" s="8">
        <v>-0.97299999999999998</v>
      </c>
      <c r="K89" s="25" t="s">
        <v>736</v>
      </c>
      <c r="L89" s="91" t="str">
        <f t="shared" si="15"/>
        <v>Yes</v>
      </c>
    </row>
    <row r="90" spans="1:12" x14ac:dyDescent="0.25">
      <c r="A90" s="148" t="s">
        <v>1308</v>
      </c>
      <c r="B90" s="21" t="s">
        <v>213</v>
      </c>
      <c r="C90" s="26">
        <v>954.99031960000002</v>
      </c>
      <c r="D90" s="7" t="str">
        <f t="shared" si="12"/>
        <v>N/A</v>
      </c>
      <c r="E90" s="26">
        <v>969.42863440999997</v>
      </c>
      <c r="F90" s="7" t="str">
        <f t="shared" si="13"/>
        <v>N/A</v>
      </c>
      <c r="G90" s="26">
        <v>1074.5839269000001</v>
      </c>
      <c r="H90" s="7" t="str">
        <f t="shared" si="14"/>
        <v>N/A</v>
      </c>
      <c r="I90" s="8">
        <v>1.512</v>
      </c>
      <c r="J90" s="8">
        <v>10.85</v>
      </c>
      <c r="K90" s="25" t="s">
        <v>736</v>
      </c>
      <c r="L90" s="91" t="str">
        <f t="shared" si="15"/>
        <v>Yes</v>
      </c>
    </row>
    <row r="91" spans="1:12" x14ac:dyDescent="0.25">
      <c r="A91" s="148" t="s">
        <v>556</v>
      </c>
      <c r="B91" s="21" t="s">
        <v>213</v>
      </c>
      <c r="C91" s="26">
        <v>14178406</v>
      </c>
      <c r="D91" s="7" t="str">
        <f t="shared" si="12"/>
        <v>N/A</v>
      </c>
      <c r="E91" s="26">
        <v>14956086</v>
      </c>
      <c r="F91" s="7" t="str">
        <f t="shared" si="13"/>
        <v>N/A</v>
      </c>
      <c r="G91" s="26">
        <v>15071765</v>
      </c>
      <c r="H91" s="7" t="str">
        <f t="shared" si="14"/>
        <v>N/A</v>
      </c>
      <c r="I91" s="8">
        <v>5.4850000000000003</v>
      </c>
      <c r="J91" s="8">
        <v>0.77349999999999997</v>
      </c>
      <c r="K91" s="25" t="s">
        <v>736</v>
      </c>
      <c r="L91" s="91" t="str">
        <f t="shared" si="15"/>
        <v>Yes</v>
      </c>
    </row>
    <row r="92" spans="1:12" x14ac:dyDescent="0.25">
      <c r="A92" s="148" t="s">
        <v>557</v>
      </c>
      <c r="B92" s="21" t="s">
        <v>213</v>
      </c>
      <c r="C92" s="22">
        <v>25599</v>
      </c>
      <c r="D92" s="7" t="str">
        <f t="shared" si="12"/>
        <v>N/A</v>
      </c>
      <c r="E92" s="22">
        <v>26403</v>
      </c>
      <c r="F92" s="7" t="str">
        <f t="shared" si="13"/>
        <v>N/A</v>
      </c>
      <c r="G92" s="22">
        <v>26548</v>
      </c>
      <c r="H92" s="7" t="str">
        <f t="shared" si="14"/>
        <v>N/A</v>
      </c>
      <c r="I92" s="8">
        <v>3.141</v>
      </c>
      <c r="J92" s="8">
        <v>0.54920000000000002</v>
      </c>
      <c r="K92" s="25" t="s">
        <v>736</v>
      </c>
      <c r="L92" s="91" t="str">
        <f t="shared" si="15"/>
        <v>Yes</v>
      </c>
    </row>
    <row r="93" spans="1:12" x14ac:dyDescent="0.25">
      <c r="A93" s="148" t="s">
        <v>1309</v>
      </c>
      <c r="B93" s="21" t="s">
        <v>213</v>
      </c>
      <c r="C93" s="26">
        <v>553.86561974999995</v>
      </c>
      <c r="D93" s="7" t="str">
        <f t="shared" si="12"/>
        <v>N/A</v>
      </c>
      <c r="E93" s="26">
        <v>566.45403930999998</v>
      </c>
      <c r="F93" s="7" t="str">
        <f t="shared" si="13"/>
        <v>N/A</v>
      </c>
      <c r="G93" s="26">
        <v>567.71753050999996</v>
      </c>
      <c r="H93" s="7" t="str">
        <f t="shared" si="14"/>
        <v>N/A</v>
      </c>
      <c r="I93" s="8">
        <v>2.2730000000000001</v>
      </c>
      <c r="J93" s="8">
        <v>0.22309999999999999</v>
      </c>
      <c r="K93" s="25" t="s">
        <v>736</v>
      </c>
      <c r="L93" s="91" t="str">
        <f t="shared" si="15"/>
        <v>Yes</v>
      </c>
    </row>
    <row r="94" spans="1:12" ht="25" x14ac:dyDescent="0.25">
      <c r="A94" s="148" t="s">
        <v>558</v>
      </c>
      <c r="B94" s="21" t="s">
        <v>213</v>
      </c>
      <c r="C94" s="26">
        <v>2269882</v>
      </c>
      <c r="D94" s="7" t="str">
        <f t="shared" si="12"/>
        <v>N/A</v>
      </c>
      <c r="E94" s="26">
        <v>2651155</v>
      </c>
      <c r="F94" s="7" t="str">
        <f t="shared" si="13"/>
        <v>N/A</v>
      </c>
      <c r="G94" s="26">
        <v>3004126</v>
      </c>
      <c r="H94" s="7" t="str">
        <f t="shared" si="14"/>
        <v>N/A</v>
      </c>
      <c r="I94" s="8">
        <v>16.8</v>
      </c>
      <c r="J94" s="8">
        <v>13.31</v>
      </c>
      <c r="K94" s="25" t="s">
        <v>736</v>
      </c>
      <c r="L94" s="91" t="str">
        <f t="shared" si="15"/>
        <v>Yes</v>
      </c>
    </row>
    <row r="95" spans="1:12" x14ac:dyDescent="0.25">
      <c r="A95" s="148" t="s">
        <v>559</v>
      </c>
      <c r="B95" s="21" t="s">
        <v>213</v>
      </c>
      <c r="C95" s="22">
        <v>12781</v>
      </c>
      <c r="D95" s="7" t="str">
        <f t="shared" si="12"/>
        <v>N/A</v>
      </c>
      <c r="E95" s="22">
        <v>13876</v>
      </c>
      <c r="F95" s="7" t="str">
        <f t="shared" si="13"/>
        <v>N/A</v>
      </c>
      <c r="G95" s="22">
        <v>14391</v>
      </c>
      <c r="H95" s="7" t="str">
        <f t="shared" si="14"/>
        <v>N/A</v>
      </c>
      <c r="I95" s="8">
        <v>8.5670000000000002</v>
      </c>
      <c r="J95" s="8">
        <v>3.7109999999999999</v>
      </c>
      <c r="K95" s="25" t="s">
        <v>736</v>
      </c>
      <c r="L95" s="91" t="str">
        <f t="shared" si="15"/>
        <v>Yes</v>
      </c>
    </row>
    <row r="96" spans="1:12" ht="25" x14ac:dyDescent="0.25">
      <c r="A96" s="148" t="s">
        <v>1310</v>
      </c>
      <c r="B96" s="21" t="s">
        <v>213</v>
      </c>
      <c r="C96" s="26">
        <v>177.59815351</v>
      </c>
      <c r="D96" s="7" t="str">
        <f t="shared" si="12"/>
        <v>N/A</v>
      </c>
      <c r="E96" s="26">
        <v>191.06046411</v>
      </c>
      <c r="F96" s="7" t="str">
        <f t="shared" si="13"/>
        <v>N/A</v>
      </c>
      <c r="G96" s="26">
        <v>208.75033006999999</v>
      </c>
      <c r="H96" s="7" t="str">
        <f t="shared" si="14"/>
        <v>N/A</v>
      </c>
      <c r="I96" s="8">
        <v>7.58</v>
      </c>
      <c r="J96" s="8">
        <v>9.2590000000000003</v>
      </c>
      <c r="K96" s="25" t="s">
        <v>736</v>
      </c>
      <c r="L96" s="91" t="str">
        <f t="shared" si="15"/>
        <v>Yes</v>
      </c>
    </row>
    <row r="97" spans="1:12" ht="25" x14ac:dyDescent="0.25">
      <c r="A97" s="148" t="s">
        <v>560</v>
      </c>
      <c r="B97" s="21" t="s">
        <v>213</v>
      </c>
      <c r="C97" s="26">
        <v>16827879</v>
      </c>
      <c r="D97" s="7" t="str">
        <f t="shared" si="12"/>
        <v>N/A</v>
      </c>
      <c r="E97" s="26">
        <v>17572298</v>
      </c>
      <c r="F97" s="7" t="str">
        <f t="shared" si="13"/>
        <v>N/A</v>
      </c>
      <c r="G97" s="26">
        <v>18435129</v>
      </c>
      <c r="H97" s="7" t="str">
        <f t="shared" si="14"/>
        <v>N/A</v>
      </c>
      <c r="I97" s="8">
        <v>4.4240000000000004</v>
      </c>
      <c r="J97" s="8">
        <v>4.91</v>
      </c>
      <c r="K97" s="25" t="s">
        <v>736</v>
      </c>
      <c r="L97" s="91" t="str">
        <f t="shared" si="15"/>
        <v>Yes</v>
      </c>
    </row>
    <row r="98" spans="1:12" x14ac:dyDescent="0.25">
      <c r="A98" s="148" t="s">
        <v>561</v>
      </c>
      <c r="B98" s="21" t="s">
        <v>213</v>
      </c>
      <c r="C98" s="22">
        <v>25179</v>
      </c>
      <c r="D98" s="7" t="str">
        <f t="shared" si="12"/>
        <v>N/A</v>
      </c>
      <c r="E98" s="22">
        <v>26709</v>
      </c>
      <c r="F98" s="7" t="str">
        <f t="shared" si="13"/>
        <v>N/A</v>
      </c>
      <c r="G98" s="22">
        <v>28496</v>
      </c>
      <c r="H98" s="7" t="str">
        <f t="shared" si="14"/>
        <v>N/A</v>
      </c>
      <c r="I98" s="8">
        <v>6.0759999999999996</v>
      </c>
      <c r="J98" s="8">
        <v>6.6909999999999998</v>
      </c>
      <c r="K98" s="25" t="s">
        <v>736</v>
      </c>
      <c r="L98" s="91" t="str">
        <f t="shared" si="15"/>
        <v>Yes</v>
      </c>
    </row>
    <row r="99" spans="1:12" x14ac:dyDescent="0.25">
      <c r="A99" s="148" t="s">
        <v>1311</v>
      </c>
      <c r="B99" s="21" t="s">
        <v>213</v>
      </c>
      <c r="C99" s="26">
        <v>668.32991778999997</v>
      </c>
      <c r="D99" s="7" t="str">
        <f t="shared" si="12"/>
        <v>N/A</v>
      </c>
      <c r="E99" s="26">
        <v>657.91673218999995</v>
      </c>
      <c r="F99" s="7" t="str">
        <f t="shared" si="13"/>
        <v>N/A</v>
      </c>
      <c r="G99" s="26">
        <v>646.93742981000003</v>
      </c>
      <c r="H99" s="7" t="str">
        <f t="shared" si="14"/>
        <v>N/A</v>
      </c>
      <c r="I99" s="8">
        <v>-1.56</v>
      </c>
      <c r="J99" s="8">
        <v>-1.67</v>
      </c>
      <c r="K99" s="25" t="s">
        <v>736</v>
      </c>
      <c r="L99" s="91" t="str">
        <f t="shared" si="15"/>
        <v>Yes</v>
      </c>
    </row>
    <row r="100" spans="1:12" x14ac:dyDescent="0.25">
      <c r="A100" s="148" t="s">
        <v>562</v>
      </c>
      <c r="B100" s="21" t="s">
        <v>213</v>
      </c>
      <c r="C100" s="26">
        <v>24912016</v>
      </c>
      <c r="D100" s="7" t="str">
        <f t="shared" si="12"/>
        <v>N/A</v>
      </c>
      <c r="E100" s="26">
        <v>46528073</v>
      </c>
      <c r="F100" s="7" t="str">
        <f t="shared" si="13"/>
        <v>N/A</v>
      </c>
      <c r="G100" s="26">
        <v>70436814</v>
      </c>
      <c r="H100" s="7" t="str">
        <f t="shared" si="14"/>
        <v>N/A</v>
      </c>
      <c r="I100" s="8">
        <v>86.77</v>
      </c>
      <c r="J100" s="8">
        <v>51.39</v>
      </c>
      <c r="K100" s="25" t="s">
        <v>736</v>
      </c>
      <c r="L100" s="91" t="str">
        <f t="shared" si="15"/>
        <v>No</v>
      </c>
    </row>
    <row r="101" spans="1:12" x14ac:dyDescent="0.25">
      <c r="A101" s="148" t="s">
        <v>563</v>
      </c>
      <c r="B101" s="21" t="s">
        <v>213</v>
      </c>
      <c r="C101" s="22">
        <v>16998</v>
      </c>
      <c r="D101" s="7" t="str">
        <f t="shared" si="12"/>
        <v>N/A</v>
      </c>
      <c r="E101" s="22">
        <v>19575</v>
      </c>
      <c r="F101" s="7" t="str">
        <f t="shared" si="13"/>
        <v>N/A</v>
      </c>
      <c r="G101" s="22">
        <v>22648</v>
      </c>
      <c r="H101" s="7" t="str">
        <f t="shared" si="14"/>
        <v>N/A</v>
      </c>
      <c r="I101" s="8">
        <v>15.16</v>
      </c>
      <c r="J101" s="8">
        <v>15.7</v>
      </c>
      <c r="K101" s="25" t="s">
        <v>736</v>
      </c>
      <c r="L101" s="91" t="str">
        <f t="shared" si="15"/>
        <v>Yes</v>
      </c>
    </row>
    <row r="102" spans="1:12" x14ac:dyDescent="0.25">
      <c r="A102" s="148" t="s">
        <v>1312</v>
      </c>
      <c r="B102" s="21" t="s">
        <v>213</v>
      </c>
      <c r="C102" s="26">
        <v>1465.5851276999999</v>
      </c>
      <c r="D102" s="7" t="str">
        <f t="shared" si="12"/>
        <v>N/A</v>
      </c>
      <c r="E102" s="26">
        <v>2376.9130524000002</v>
      </c>
      <c r="F102" s="7" t="str">
        <f t="shared" si="13"/>
        <v>N/A</v>
      </c>
      <c r="G102" s="26">
        <v>3110.0677323</v>
      </c>
      <c r="H102" s="7" t="str">
        <f t="shared" si="14"/>
        <v>N/A</v>
      </c>
      <c r="I102" s="8">
        <v>62.18</v>
      </c>
      <c r="J102" s="8">
        <v>30.84</v>
      </c>
      <c r="K102" s="25" t="s">
        <v>736</v>
      </c>
      <c r="L102" s="91" t="str">
        <f t="shared" si="15"/>
        <v>No</v>
      </c>
    </row>
    <row r="103" spans="1:12" ht="25" x14ac:dyDescent="0.25">
      <c r="A103" s="148" t="s">
        <v>564</v>
      </c>
      <c r="B103" s="21" t="s">
        <v>213</v>
      </c>
      <c r="C103" s="26">
        <v>7881852</v>
      </c>
      <c r="D103" s="7" t="str">
        <f t="shared" si="12"/>
        <v>N/A</v>
      </c>
      <c r="E103" s="26">
        <v>11331734</v>
      </c>
      <c r="F103" s="7" t="str">
        <f t="shared" si="13"/>
        <v>N/A</v>
      </c>
      <c r="G103" s="26">
        <v>10633117</v>
      </c>
      <c r="H103" s="7" t="str">
        <f t="shared" si="14"/>
        <v>N/A</v>
      </c>
      <c r="I103" s="8">
        <v>43.77</v>
      </c>
      <c r="J103" s="8">
        <v>-6.17</v>
      </c>
      <c r="K103" s="25" t="s">
        <v>736</v>
      </c>
      <c r="L103" s="91" t="str">
        <f t="shared" si="15"/>
        <v>Yes</v>
      </c>
    </row>
    <row r="104" spans="1:12" x14ac:dyDescent="0.25">
      <c r="A104" s="148" t="s">
        <v>565</v>
      </c>
      <c r="B104" s="21" t="s">
        <v>213</v>
      </c>
      <c r="C104" s="22">
        <v>558</v>
      </c>
      <c r="D104" s="7" t="str">
        <f t="shared" si="12"/>
        <v>N/A</v>
      </c>
      <c r="E104" s="22">
        <v>589</v>
      </c>
      <c r="F104" s="7" t="str">
        <f t="shared" si="13"/>
        <v>N/A</v>
      </c>
      <c r="G104" s="22">
        <v>541</v>
      </c>
      <c r="H104" s="7" t="str">
        <f t="shared" si="14"/>
        <v>N/A</v>
      </c>
      <c r="I104" s="8">
        <v>5.556</v>
      </c>
      <c r="J104" s="8">
        <v>-8.15</v>
      </c>
      <c r="K104" s="25" t="s">
        <v>736</v>
      </c>
      <c r="L104" s="91" t="str">
        <f t="shared" si="15"/>
        <v>Yes</v>
      </c>
    </row>
    <row r="105" spans="1:12" x14ac:dyDescent="0.25">
      <c r="A105" s="148" t="s">
        <v>1313</v>
      </c>
      <c r="B105" s="21" t="s">
        <v>213</v>
      </c>
      <c r="C105" s="26">
        <v>14125.182795999999</v>
      </c>
      <c r="D105" s="7" t="str">
        <f t="shared" si="12"/>
        <v>N/A</v>
      </c>
      <c r="E105" s="26">
        <v>19238.937182000001</v>
      </c>
      <c r="F105" s="7" t="str">
        <f t="shared" si="13"/>
        <v>N/A</v>
      </c>
      <c r="G105" s="26">
        <v>19654.560074000001</v>
      </c>
      <c r="H105" s="7" t="str">
        <f t="shared" si="14"/>
        <v>N/A</v>
      </c>
      <c r="I105" s="8">
        <v>36.200000000000003</v>
      </c>
      <c r="J105" s="8">
        <v>2.16</v>
      </c>
      <c r="K105" s="25" t="s">
        <v>736</v>
      </c>
      <c r="L105" s="91" t="str">
        <f t="shared" si="15"/>
        <v>Yes</v>
      </c>
    </row>
    <row r="106" spans="1:12" x14ac:dyDescent="0.25">
      <c r="A106" s="148" t="s">
        <v>566</v>
      </c>
      <c r="B106" s="21" t="s">
        <v>213</v>
      </c>
      <c r="C106" s="26">
        <v>27691404</v>
      </c>
      <c r="D106" s="7" t="str">
        <f t="shared" si="12"/>
        <v>N/A</v>
      </c>
      <c r="E106" s="26">
        <v>28838969</v>
      </c>
      <c r="F106" s="7" t="str">
        <f t="shared" si="13"/>
        <v>N/A</v>
      </c>
      <c r="G106" s="26">
        <v>29818754</v>
      </c>
      <c r="H106" s="7" t="str">
        <f t="shared" si="14"/>
        <v>N/A</v>
      </c>
      <c r="I106" s="8">
        <v>4.1440000000000001</v>
      </c>
      <c r="J106" s="8">
        <v>3.3969999999999998</v>
      </c>
      <c r="K106" s="25" t="s">
        <v>736</v>
      </c>
      <c r="L106" s="91" t="str">
        <f t="shared" si="15"/>
        <v>Yes</v>
      </c>
    </row>
    <row r="107" spans="1:12" x14ac:dyDescent="0.25">
      <c r="A107" s="148" t="s">
        <v>567</v>
      </c>
      <c r="B107" s="21" t="s">
        <v>213</v>
      </c>
      <c r="C107" s="22">
        <v>43476</v>
      </c>
      <c r="D107" s="7" t="str">
        <f t="shared" si="12"/>
        <v>N/A</v>
      </c>
      <c r="E107" s="22">
        <v>44398</v>
      </c>
      <c r="F107" s="7" t="str">
        <f t="shared" si="13"/>
        <v>N/A</v>
      </c>
      <c r="G107" s="22">
        <v>44014</v>
      </c>
      <c r="H107" s="7" t="str">
        <f t="shared" si="14"/>
        <v>N/A</v>
      </c>
      <c r="I107" s="8">
        <v>2.121</v>
      </c>
      <c r="J107" s="8">
        <v>-0.86499999999999999</v>
      </c>
      <c r="K107" s="25" t="s">
        <v>736</v>
      </c>
      <c r="L107" s="91" t="str">
        <f t="shared" si="15"/>
        <v>Yes</v>
      </c>
    </row>
    <row r="108" spans="1:12" x14ac:dyDescent="0.25">
      <c r="A108" s="148" t="s">
        <v>1314</v>
      </c>
      <c r="B108" s="21" t="s">
        <v>213</v>
      </c>
      <c r="C108" s="26">
        <v>636.93541263999998</v>
      </c>
      <c r="D108" s="7" t="str">
        <f t="shared" si="12"/>
        <v>N/A</v>
      </c>
      <c r="E108" s="26">
        <v>649.55558809000001</v>
      </c>
      <c r="F108" s="7" t="str">
        <f t="shared" si="13"/>
        <v>N/A</v>
      </c>
      <c r="G108" s="26">
        <v>677.48339165000004</v>
      </c>
      <c r="H108" s="7" t="str">
        <f t="shared" si="14"/>
        <v>N/A</v>
      </c>
      <c r="I108" s="8">
        <v>1.9810000000000001</v>
      </c>
      <c r="J108" s="8">
        <v>4.3</v>
      </c>
      <c r="K108" s="25" t="s">
        <v>736</v>
      </c>
      <c r="L108" s="91" t="str">
        <f t="shared" si="15"/>
        <v>Yes</v>
      </c>
    </row>
    <row r="109" spans="1:12" x14ac:dyDescent="0.25">
      <c r="A109" s="148" t="s">
        <v>568</v>
      </c>
      <c r="B109" s="21" t="s">
        <v>213</v>
      </c>
      <c r="C109" s="26">
        <v>106809753</v>
      </c>
      <c r="D109" s="7" t="str">
        <f t="shared" si="12"/>
        <v>N/A</v>
      </c>
      <c r="E109" s="26">
        <v>112641268</v>
      </c>
      <c r="F109" s="7" t="str">
        <f t="shared" si="13"/>
        <v>N/A</v>
      </c>
      <c r="G109" s="26">
        <v>121763938</v>
      </c>
      <c r="H109" s="7" t="str">
        <f t="shared" si="14"/>
        <v>N/A</v>
      </c>
      <c r="I109" s="8">
        <v>5.46</v>
      </c>
      <c r="J109" s="8">
        <v>8.0990000000000002</v>
      </c>
      <c r="K109" s="25" t="s">
        <v>736</v>
      </c>
      <c r="L109" s="91" t="str">
        <f t="shared" si="15"/>
        <v>Yes</v>
      </c>
    </row>
    <row r="110" spans="1:12" x14ac:dyDescent="0.25">
      <c r="A110" s="148" t="s">
        <v>569</v>
      </c>
      <c r="B110" s="21" t="s">
        <v>213</v>
      </c>
      <c r="C110" s="22">
        <v>50895</v>
      </c>
      <c r="D110" s="7" t="str">
        <f t="shared" si="12"/>
        <v>N/A</v>
      </c>
      <c r="E110" s="22">
        <v>52314</v>
      </c>
      <c r="F110" s="7" t="str">
        <f t="shared" si="13"/>
        <v>N/A</v>
      </c>
      <c r="G110" s="22">
        <v>53074</v>
      </c>
      <c r="H110" s="7" t="str">
        <f t="shared" si="14"/>
        <v>N/A</v>
      </c>
      <c r="I110" s="8">
        <v>2.7879999999999998</v>
      </c>
      <c r="J110" s="8">
        <v>1.4530000000000001</v>
      </c>
      <c r="K110" s="25" t="s">
        <v>736</v>
      </c>
      <c r="L110" s="91" t="str">
        <f t="shared" si="15"/>
        <v>Yes</v>
      </c>
    </row>
    <row r="111" spans="1:12" x14ac:dyDescent="0.25">
      <c r="A111" s="148" t="s">
        <v>1315</v>
      </c>
      <c r="B111" s="21" t="s">
        <v>213</v>
      </c>
      <c r="C111" s="26">
        <v>2098.6295903</v>
      </c>
      <c r="D111" s="7" t="str">
        <f t="shared" si="12"/>
        <v>N/A</v>
      </c>
      <c r="E111" s="26">
        <v>2153.1763581</v>
      </c>
      <c r="F111" s="7" t="str">
        <f t="shared" si="13"/>
        <v>N/A</v>
      </c>
      <c r="G111" s="26">
        <v>2294.2295285999999</v>
      </c>
      <c r="H111" s="7" t="str">
        <f t="shared" si="14"/>
        <v>N/A</v>
      </c>
      <c r="I111" s="8">
        <v>2.5990000000000002</v>
      </c>
      <c r="J111" s="8">
        <v>6.5510000000000002</v>
      </c>
      <c r="K111" s="25" t="s">
        <v>736</v>
      </c>
      <c r="L111" s="91" t="str">
        <f t="shared" si="15"/>
        <v>Yes</v>
      </c>
    </row>
    <row r="112" spans="1:12" ht="25" x14ac:dyDescent="0.25">
      <c r="A112" s="148" t="s">
        <v>570</v>
      </c>
      <c r="B112" s="21" t="s">
        <v>213</v>
      </c>
      <c r="C112" s="26">
        <v>8438651</v>
      </c>
      <c r="D112" s="7" t="str">
        <f t="shared" si="12"/>
        <v>N/A</v>
      </c>
      <c r="E112" s="26">
        <v>8003909</v>
      </c>
      <c r="F112" s="7" t="str">
        <f t="shared" si="13"/>
        <v>N/A</v>
      </c>
      <c r="G112" s="26">
        <v>7556672</v>
      </c>
      <c r="H112" s="7" t="str">
        <f t="shared" si="14"/>
        <v>N/A</v>
      </c>
      <c r="I112" s="8">
        <v>-5.15</v>
      </c>
      <c r="J112" s="8">
        <v>-5.59</v>
      </c>
      <c r="K112" s="25" t="s">
        <v>736</v>
      </c>
      <c r="L112" s="91" t="str">
        <f t="shared" si="15"/>
        <v>Yes</v>
      </c>
    </row>
    <row r="113" spans="1:12" x14ac:dyDescent="0.25">
      <c r="A113" s="148" t="s">
        <v>571</v>
      </c>
      <c r="B113" s="21" t="s">
        <v>213</v>
      </c>
      <c r="C113" s="22">
        <v>3635</v>
      </c>
      <c r="D113" s="7" t="str">
        <f t="shared" si="12"/>
        <v>N/A</v>
      </c>
      <c r="E113" s="22">
        <v>3887</v>
      </c>
      <c r="F113" s="7" t="str">
        <f t="shared" si="13"/>
        <v>N/A</v>
      </c>
      <c r="G113" s="22">
        <v>3705</v>
      </c>
      <c r="H113" s="7" t="str">
        <f t="shared" si="14"/>
        <v>N/A</v>
      </c>
      <c r="I113" s="8">
        <v>6.9329999999999998</v>
      </c>
      <c r="J113" s="8">
        <v>-4.68</v>
      </c>
      <c r="K113" s="25" t="s">
        <v>736</v>
      </c>
      <c r="L113" s="91" t="str">
        <f t="shared" si="15"/>
        <v>Yes</v>
      </c>
    </row>
    <row r="114" spans="1:12" ht="25" x14ac:dyDescent="0.25">
      <c r="A114" s="148" t="s">
        <v>1316</v>
      </c>
      <c r="B114" s="21" t="s">
        <v>213</v>
      </c>
      <c r="C114" s="26">
        <v>2321.4995872999998</v>
      </c>
      <c r="D114" s="7" t="str">
        <f t="shared" si="12"/>
        <v>N/A</v>
      </c>
      <c r="E114" s="26">
        <v>2059.1481862999999</v>
      </c>
      <c r="F114" s="7" t="str">
        <f t="shared" si="13"/>
        <v>N/A</v>
      </c>
      <c r="G114" s="26">
        <v>2039.5875842999999</v>
      </c>
      <c r="H114" s="7" t="str">
        <f t="shared" si="14"/>
        <v>N/A</v>
      </c>
      <c r="I114" s="8">
        <v>-11.3</v>
      </c>
      <c r="J114" s="8">
        <v>-0.95</v>
      </c>
      <c r="K114" s="25" t="s">
        <v>736</v>
      </c>
      <c r="L114" s="91" t="str">
        <f t="shared" si="15"/>
        <v>Yes</v>
      </c>
    </row>
    <row r="115" spans="1:12" ht="25" x14ac:dyDescent="0.25">
      <c r="A115" s="148" t="s">
        <v>572</v>
      </c>
      <c r="B115" s="21" t="s">
        <v>213</v>
      </c>
      <c r="C115" s="26">
        <v>5136478</v>
      </c>
      <c r="D115" s="7" t="str">
        <f t="shared" si="12"/>
        <v>N/A</v>
      </c>
      <c r="E115" s="26">
        <v>4742942</v>
      </c>
      <c r="F115" s="7" t="str">
        <f t="shared" si="13"/>
        <v>N/A</v>
      </c>
      <c r="G115" s="26">
        <v>5903028</v>
      </c>
      <c r="H115" s="7" t="str">
        <f t="shared" si="14"/>
        <v>N/A</v>
      </c>
      <c r="I115" s="8">
        <v>-7.66</v>
      </c>
      <c r="J115" s="8">
        <v>24.46</v>
      </c>
      <c r="K115" s="25" t="s">
        <v>736</v>
      </c>
      <c r="L115" s="91" t="str">
        <f t="shared" si="15"/>
        <v>Yes</v>
      </c>
    </row>
    <row r="116" spans="1:12" x14ac:dyDescent="0.25">
      <c r="A116" s="90" t="s">
        <v>573</v>
      </c>
      <c r="B116" s="21" t="s">
        <v>213</v>
      </c>
      <c r="C116" s="22">
        <v>6743</v>
      </c>
      <c r="D116" s="7" t="str">
        <f t="shared" si="12"/>
        <v>N/A</v>
      </c>
      <c r="E116" s="22">
        <v>7160</v>
      </c>
      <c r="F116" s="7" t="str">
        <f t="shared" si="13"/>
        <v>N/A</v>
      </c>
      <c r="G116" s="22">
        <v>8130</v>
      </c>
      <c r="H116" s="7" t="str">
        <f t="shared" si="14"/>
        <v>N/A</v>
      </c>
      <c r="I116" s="8">
        <v>6.1840000000000002</v>
      </c>
      <c r="J116" s="8">
        <v>13.55</v>
      </c>
      <c r="K116" s="25" t="s">
        <v>736</v>
      </c>
      <c r="L116" s="91" t="str">
        <f t="shared" si="15"/>
        <v>Yes</v>
      </c>
    </row>
    <row r="117" spans="1:12" ht="25" x14ac:dyDescent="0.25">
      <c r="A117" s="90" t="s">
        <v>1317</v>
      </c>
      <c r="B117" s="21" t="s">
        <v>213</v>
      </c>
      <c r="C117" s="26">
        <v>761.74966631999996</v>
      </c>
      <c r="D117" s="7" t="str">
        <f t="shared" si="12"/>
        <v>N/A</v>
      </c>
      <c r="E117" s="26">
        <v>662.42206704</v>
      </c>
      <c r="F117" s="7" t="str">
        <f t="shared" si="13"/>
        <v>N/A</v>
      </c>
      <c r="G117" s="26">
        <v>726.07970479999994</v>
      </c>
      <c r="H117" s="7" t="str">
        <f t="shared" si="14"/>
        <v>N/A</v>
      </c>
      <c r="I117" s="8">
        <v>-13</v>
      </c>
      <c r="J117" s="8">
        <v>9.61</v>
      </c>
      <c r="K117" s="25" t="s">
        <v>736</v>
      </c>
      <c r="L117" s="91" t="str">
        <f t="shared" si="15"/>
        <v>Yes</v>
      </c>
    </row>
    <row r="118" spans="1:12" ht="25" x14ac:dyDescent="0.25">
      <c r="A118" s="122" t="s">
        <v>574</v>
      </c>
      <c r="B118" s="21" t="s">
        <v>213</v>
      </c>
      <c r="C118" s="26">
        <v>22702484</v>
      </c>
      <c r="D118" s="7" t="str">
        <f t="shared" si="12"/>
        <v>N/A</v>
      </c>
      <c r="E118" s="26">
        <v>22054314</v>
      </c>
      <c r="F118" s="7" t="str">
        <f t="shared" si="13"/>
        <v>N/A</v>
      </c>
      <c r="G118" s="26">
        <v>22784881</v>
      </c>
      <c r="H118" s="7" t="str">
        <f t="shared" si="14"/>
        <v>N/A</v>
      </c>
      <c r="I118" s="8">
        <v>-2.86</v>
      </c>
      <c r="J118" s="8">
        <v>3.3130000000000002</v>
      </c>
      <c r="K118" s="25" t="s">
        <v>736</v>
      </c>
      <c r="L118" s="91" t="str">
        <f t="shared" si="15"/>
        <v>Yes</v>
      </c>
    </row>
    <row r="119" spans="1:12" x14ac:dyDescent="0.25">
      <c r="A119" s="122" t="s">
        <v>575</v>
      </c>
      <c r="B119" s="21" t="s">
        <v>213</v>
      </c>
      <c r="C119" s="22">
        <v>2026</v>
      </c>
      <c r="D119" s="7" t="str">
        <f t="shared" si="12"/>
        <v>N/A</v>
      </c>
      <c r="E119" s="22">
        <v>2021</v>
      </c>
      <c r="F119" s="7" t="str">
        <f t="shared" si="13"/>
        <v>N/A</v>
      </c>
      <c r="G119" s="22">
        <v>2104</v>
      </c>
      <c r="H119" s="7" t="str">
        <f t="shared" si="14"/>
        <v>N/A</v>
      </c>
      <c r="I119" s="8">
        <v>-0.247</v>
      </c>
      <c r="J119" s="8">
        <v>4.1070000000000002</v>
      </c>
      <c r="K119" s="25" t="s">
        <v>736</v>
      </c>
      <c r="L119" s="91" t="str">
        <f t="shared" si="15"/>
        <v>Yes</v>
      </c>
    </row>
    <row r="120" spans="1:12" ht="25" x14ac:dyDescent="0.25">
      <c r="A120" s="122" t="s">
        <v>1318</v>
      </c>
      <c r="B120" s="21" t="s">
        <v>213</v>
      </c>
      <c r="C120" s="26">
        <v>11205.569595000001</v>
      </c>
      <c r="D120" s="7" t="str">
        <f t="shared" si="12"/>
        <v>N/A</v>
      </c>
      <c r="E120" s="26">
        <v>10912.574962999999</v>
      </c>
      <c r="F120" s="7" t="str">
        <f t="shared" si="13"/>
        <v>N/A</v>
      </c>
      <c r="G120" s="26">
        <v>10829.316065000001</v>
      </c>
      <c r="H120" s="7" t="str">
        <f t="shared" si="14"/>
        <v>N/A</v>
      </c>
      <c r="I120" s="8">
        <v>-2.61</v>
      </c>
      <c r="J120" s="8">
        <v>-0.76300000000000001</v>
      </c>
      <c r="K120" s="25" t="s">
        <v>736</v>
      </c>
      <c r="L120" s="91" t="str">
        <f t="shared" si="15"/>
        <v>Yes</v>
      </c>
    </row>
    <row r="121" spans="1:12" ht="25" x14ac:dyDescent="0.25">
      <c r="A121" s="122" t="s">
        <v>576</v>
      </c>
      <c r="B121" s="21" t="s">
        <v>213</v>
      </c>
      <c r="C121" s="26">
        <v>23707074</v>
      </c>
      <c r="D121" s="7" t="str">
        <f t="shared" si="12"/>
        <v>N/A</v>
      </c>
      <c r="E121" s="26">
        <v>23630509</v>
      </c>
      <c r="F121" s="7" t="str">
        <f t="shared" si="13"/>
        <v>N/A</v>
      </c>
      <c r="G121" s="26">
        <v>23093581</v>
      </c>
      <c r="H121" s="7" t="str">
        <f t="shared" si="14"/>
        <v>N/A</v>
      </c>
      <c r="I121" s="8">
        <v>-0.32300000000000001</v>
      </c>
      <c r="J121" s="8">
        <v>-2.27</v>
      </c>
      <c r="K121" s="25" t="s">
        <v>736</v>
      </c>
      <c r="L121" s="91" t="str">
        <f t="shared" si="15"/>
        <v>Yes</v>
      </c>
    </row>
    <row r="122" spans="1:12" x14ac:dyDescent="0.25">
      <c r="A122" s="122" t="s">
        <v>577</v>
      </c>
      <c r="B122" s="21" t="s">
        <v>213</v>
      </c>
      <c r="C122" s="22">
        <v>11175</v>
      </c>
      <c r="D122" s="7" t="str">
        <f t="shared" si="12"/>
        <v>N/A</v>
      </c>
      <c r="E122" s="22">
        <v>11451</v>
      </c>
      <c r="F122" s="7" t="str">
        <f t="shared" si="13"/>
        <v>N/A</v>
      </c>
      <c r="G122" s="22">
        <v>11739</v>
      </c>
      <c r="H122" s="7" t="str">
        <f t="shared" si="14"/>
        <v>N/A</v>
      </c>
      <c r="I122" s="8">
        <v>2.4700000000000002</v>
      </c>
      <c r="J122" s="8">
        <v>2.5150000000000001</v>
      </c>
      <c r="K122" s="25" t="s">
        <v>736</v>
      </c>
      <c r="L122" s="91" t="str">
        <f t="shared" si="15"/>
        <v>Yes</v>
      </c>
    </row>
    <row r="123" spans="1:12" ht="25" x14ac:dyDescent="0.25">
      <c r="A123" s="122" t="s">
        <v>1319</v>
      </c>
      <c r="B123" s="21" t="s">
        <v>213</v>
      </c>
      <c r="C123" s="26">
        <v>2121.4383892999999</v>
      </c>
      <c r="D123" s="7" t="str">
        <f t="shared" si="12"/>
        <v>N/A</v>
      </c>
      <c r="E123" s="26">
        <v>2063.6196838999999</v>
      </c>
      <c r="F123" s="7" t="str">
        <f t="shared" si="13"/>
        <v>N/A</v>
      </c>
      <c r="G123" s="26">
        <v>1967.2528324</v>
      </c>
      <c r="H123" s="7" t="str">
        <f t="shared" si="14"/>
        <v>N/A</v>
      </c>
      <c r="I123" s="8">
        <v>-2.73</v>
      </c>
      <c r="J123" s="8">
        <v>-4.67</v>
      </c>
      <c r="K123" s="25" t="s">
        <v>736</v>
      </c>
      <c r="L123" s="91" t="str">
        <f t="shared" si="15"/>
        <v>Yes</v>
      </c>
    </row>
    <row r="124" spans="1:12" ht="25" x14ac:dyDescent="0.25">
      <c r="A124" s="122" t="s">
        <v>578</v>
      </c>
      <c r="B124" s="21" t="s">
        <v>213</v>
      </c>
      <c r="C124" s="26">
        <v>31384415</v>
      </c>
      <c r="D124" s="7" t="str">
        <f t="shared" si="12"/>
        <v>N/A</v>
      </c>
      <c r="E124" s="26">
        <v>26964808</v>
      </c>
      <c r="F124" s="7" t="str">
        <f t="shared" si="13"/>
        <v>N/A</v>
      </c>
      <c r="G124" s="26">
        <v>31420491</v>
      </c>
      <c r="H124" s="7" t="str">
        <f t="shared" si="14"/>
        <v>N/A</v>
      </c>
      <c r="I124" s="8">
        <v>-14.1</v>
      </c>
      <c r="J124" s="8">
        <v>16.52</v>
      </c>
      <c r="K124" s="25" t="s">
        <v>736</v>
      </c>
      <c r="L124" s="91" t="str">
        <f t="shared" si="15"/>
        <v>Yes</v>
      </c>
    </row>
    <row r="125" spans="1:12" x14ac:dyDescent="0.25">
      <c r="A125" s="114" t="s">
        <v>579</v>
      </c>
      <c r="B125" s="21" t="s">
        <v>213</v>
      </c>
      <c r="C125" s="22">
        <v>6403</v>
      </c>
      <c r="D125" s="7" t="str">
        <f t="shared" si="12"/>
        <v>N/A</v>
      </c>
      <c r="E125" s="22">
        <v>6030</v>
      </c>
      <c r="F125" s="7" t="str">
        <f t="shared" si="13"/>
        <v>N/A</v>
      </c>
      <c r="G125" s="22">
        <v>9916</v>
      </c>
      <c r="H125" s="7" t="str">
        <f t="shared" si="14"/>
        <v>N/A</v>
      </c>
      <c r="I125" s="8">
        <v>-5.83</v>
      </c>
      <c r="J125" s="8">
        <v>64.44</v>
      </c>
      <c r="K125" s="25" t="s">
        <v>736</v>
      </c>
      <c r="L125" s="91" t="str">
        <f t="shared" si="15"/>
        <v>No</v>
      </c>
    </row>
    <row r="126" spans="1:12" ht="25" x14ac:dyDescent="0.25">
      <c r="A126" s="114" t="s">
        <v>1320</v>
      </c>
      <c r="B126" s="21" t="s">
        <v>213</v>
      </c>
      <c r="C126" s="26">
        <v>4901.5172574999997</v>
      </c>
      <c r="D126" s="7" t="str">
        <f t="shared" si="12"/>
        <v>N/A</v>
      </c>
      <c r="E126" s="26">
        <v>4471.7757877000004</v>
      </c>
      <c r="F126" s="7" t="str">
        <f t="shared" si="13"/>
        <v>N/A</v>
      </c>
      <c r="G126" s="26">
        <v>3168.6658935</v>
      </c>
      <c r="H126" s="7" t="str">
        <f t="shared" si="14"/>
        <v>N/A</v>
      </c>
      <c r="I126" s="8">
        <v>-8.77</v>
      </c>
      <c r="J126" s="8">
        <v>-29.1</v>
      </c>
      <c r="K126" s="25" t="s">
        <v>736</v>
      </c>
      <c r="L126" s="91" t="str">
        <f t="shared" si="15"/>
        <v>Yes</v>
      </c>
    </row>
    <row r="127" spans="1:12" ht="25" x14ac:dyDescent="0.25">
      <c r="A127" s="114" t="s">
        <v>580</v>
      </c>
      <c r="B127" s="21" t="s">
        <v>213</v>
      </c>
      <c r="C127" s="26">
        <v>7193846</v>
      </c>
      <c r="D127" s="7" t="str">
        <f t="shared" si="12"/>
        <v>N/A</v>
      </c>
      <c r="E127" s="26">
        <v>8695621</v>
      </c>
      <c r="F127" s="7" t="str">
        <f t="shared" si="13"/>
        <v>N/A</v>
      </c>
      <c r="G127" s="26">
        <v>9952117</v>
      </c>
      <c r="H127" s="7" t="str">
        <f t="shared" si="14"/>
        <v>N/A</v>
      </c>
      <c r="I127" s="8">
        <v>20.88</v>
      </c>
      <c r="J127" s="8">
        <v>14.45</v>
      </c>
      <c r="K127" s="25" t="s">
        <v>736</v>
      </c>
      <c r="L127" s="91" t="str">
        <f t="shared" si="15"/>
        <v>Yes</v>
      </c>
    </row>
    <row r="128" spans="1:12" x14ac:dyDescent="0.25">
      <c r="A128" s="114" t="s">
        <v>581</v>
      </c>
      <c r="B128" s="21" t="s">
        <v>213</v>
      </c>
      <c r="C128" s="22">
        <v>4938</v>
      </c>
      <c r="D128" s="7" t="str">
        <f t="shared" si="12"/>
        <v>N/A</v>
      </c>
      <c r="E128" s="22">
        <v>6374</v>
      </c>
      <c r="F128" s="7" t="str">
        <f t="shared" si="13"/>
        <v>N/A</v>
      </c>
      <c r="G128" s="22">
        <v>6864</v>
      </c>
      <c r="H128" s="7" t="str">
        <f t="shared" si="14"/>
        <v>N/A</v>
      </c>
      <c r="I128" s="8">
        <v>29.08</v>
      </c>
      <c r="J128" s="8">
        <v>7.6870000000000003</v>
      </c>
      <c r="K128" s="25" t="s">
        <v>736</v>
      </c>
      <c r="L128" s="91" t="str">
        <f t="shared" si="15"/>
        <v>Yes</v>
      </c>
    </row>
    <row r="129" spans="1:12" ht="25" x14ac:dyDescent="0.25">
      <c r="A129" s="114" t="s">
        <v>1321</v>
      </c>
      <c r="B129" s="21" t="s">
        <v>213</v>
      </c>
      <c r="C129" s="26">
        <v>1456.8339409</v>
      </c>
      <c r="D129" s="7" t="str">
        <f t="shared" si="12"/>
        <v>N/A</v>
      </c>
      <c r="E129" s="26">
        <v>1364.2329777</v>
      </c>
      <c r="F129" s="7" t="str">
        <f t="shared" si="13"/>
        <v>N/A</v>
      </c>
      <c r="G129" s="26">
        <v>1449.9004953000001</v>
      </c>
      <c r="H129" s="7" t="str">
        <f t="shared" si="14"/>
        <v>N/A</v>
      </c>
      <c r="I129" s="8">
        <v>-6.36</v>
      </c>
      <c r="J129" s="8">
        <v>6.28</v>
      </c>
      <c r="K129" s="25" t="s">
        <v>736</v>
      </c>
      <c r="L129" s="91" t="str">
        <f t="shared" si="15"/>
        <v>Yes</v>
      </c>
    </row>
    <row r="130" spans="1:12" x14ac:dyDescent="0.25">
      <c r="A130" s="114" t="s">
        <v>582</v>
      </c>
      <c r="B130" s="21" t="s">
        <v>213</v>
      </c>
      <c r="C130" s="26">
        <v>3026962</v>
      </c>
      <c r="D130" s="7" t="str">
        <f t="shared" si="12"/>
        <v>N/A</v>
      </c>
      <c r="E130" s="26">
        <v>3559680</v>
      </c>
      <c r="F130" s="7" t="str">
        <f t="shared" si="13"/>
        <v>N/A</v>
      </c>
      <c r="G130" s="26">
        <v>2929455</v>
      </c>
      <c r="H130" s="7" t="str">
        <f t="shared" si="14"/>
        <v>N/A</v>
      </c>
      <c r="I130" s="8">
        <v>17.600000000000001</v>
      </c>
      <c r="J130" s="8">
        <v>-17.7</v>
      </c>
      <c r="K130" s="25" t="s">
        <v>736</v>
      </c>
      <c r="L130" s="91" t="str">
        <f t="shared" si="15"/>
        <v>Yes</v>
      </c>
    </row>
    <row r="131" spans="1:12" x14ac:dyDescent="0.25">
      <c r="A131" s="114" t="s">
        <v>583</v>
      </c>
      <c r="B131" s="21" t="s">
        <v>213</v>
      </c>
      <c r="C131" s="22">
        <v>209</v>
      </c>
      <c r="D131" s="7" t="str">
        <f t="shared" si="12"/>
        <v>N/A</v>
      </c>
      <c r="E131" s="22">
        <v>249</v>
      </c>
      <c r="F131" s="7" t="str">
        <f t="shared" si="13"/>
        <v>N/A</v>
      </c>
      <c r="G131" s="22">
        <v>224</v>
      </c>
      <c r="H131" s="7" t="str">
        <f t="shared" si="14"/>
        <v>N/A</v>
      </c>
      <c r="I131" s="8">
        <v>19.14</v>
      </c>
      <c r="J131" s="8">
        <v>-10</v>
      </c>
      <c r="K131" s="25" t="s">
        <v>736</v>
      </c>
      <c r="L131" s="91" t="str">
        <f t="shared" si="15"/>
        <v>Yes</v>
      </c>
    </row>
    <row r="132" spans="1:12" x14ac:dyDescent="0.25">
      <c r="A132" s="114" t="s">
        <v>1322</v>
      </c>
      <c r="B132" s="21" t="s">
        <v>213</v>
      </c>
      <c r="C132" s="26">
        <v>14483.07177</v>
      </c>
      <c r="D132" s="7" t="str">
        <f t="shared" si="12"/>
        <v>N/A</v>
      </c>
      <c r="E132" s="26">
        <v>14295.903614000001</v>
      </c>
      <c r="F132" s="7" t="str">
        <f t="shared" si="13"/>
        <v>N/A</v>
      </c>
      <c r="G132" s="26">
        <v>13077.924107000001</v>
      </c>
      <c r="H132" s="7" t="str">
        <f t="shared" si="14"/>
        <v>N/A</v>
      </c>
      <c r="I132" s="8">
        <v>-1.29</v>
      </c>
      <c r="J132" s="8">
        <v>-8.52</v>
      </c>
      <c r="K132" s="25" t="s">
        <v>736</v>
      </c>
      <c r="L132" s="91" t="str">
        <f t="shared" si="15"/>
        <v>Yes</v>
      </c>
    </row>
    <row r="133" spans="1:12" ht="25" x14ac:dyDescent="0.25">
      <c r="A133" s="114" t="s">
        <v>584</v>
      </c>
      <c r="B133" s="21" t="s">
        <v>213</v>
      </c>
      <c r="C133" s="26">
        <v>1970710</v>
      </c>
      <c r="D133" s="7" t="str">
        <f t="shared" si="12"/>
        <v>N/A</v>
      </c>
      <c r="E133" s="26">
        <v>2344828</v>
      </c>
      <c r="F133" s="7" t="str">
        <f t="shared" si="13"/>
        <v>N/A</v>
      </c>
      <c r="G133" s="26">
        <v>3463975</v>
      </c>
      <c r="H133" s="7" t="str">
        <f t="shared" si="14"/>
        <v>N/A</v>
      </c>
      <c r="I133" s="8">
        <v>18.98</v>
      </c>
      <c r="J133" s="8">
        <v>47.73</v>
      </c>
      <c r="K133" s="25" t="s">
        <v>736</v>
      </c>
      <c r="L133" s="91" t="str">
        <f>IF(J133="Div by 0", "N/A", IF(OR(J133="N/A",K133="N/A"),"N/A", IF(J133&gt;VALUE(MID(K133,1,2)), "No", IF(J133&lt;-1*VALUE(MID(K133,1,2)), "No", "Yes"))))</f>
        <v>No</v>
      </c>
    </row>
    <row r="134" spans="1:12" x14ac:dyDescent="0.25">
      <c r="A134" s="114" t="s">
        <v>585</v>
      </c>
      <c r="B134" s="21" t="s">
        <v>213</v>
      </c>
      <c r="C134" s="22">
        <v>13105</v>
      </c>
      <c r="D134" s="7" t="str">
        <f t="shared" si="12"/>
        <v>N/A</v>
      </c>
      <c r="E134" s="22">
        <v>15859</v>
      </c>
      <c r="F134" s="7" t="str">
        <f t="shared" si="13"/>
        <v>N/A</v>
      </c>
      <c r="G134" s="22">
        <v>19051</v>
      </c>
      <c r="H134" s="7" t="str">
        <f t="shared" si="14"/>
        <v>N/A</v>
      </c>
      <c r="I134" s="8">
        <v>21.01</v>
      </c>
      <c r="J134" s="8">
        <v>20.13</v>
      </c>
      <c r="K134" s="25" t="s">
        <v>736</v>
      </c>
      <c r="L134" s="91" t="str">
        <f t="shared" ref="L134:L138" si="16">IF(J134="Div by 0", "N/A", IF(OR(J134="N/A",K134="N/A"),"N/A", IF(J134&gt;VALUE(MID(K134,1,2)), "No", IF(J134&lt;-1*VALUE(MID(K134,1,2)), "No", "Yes"))))</f>
        <v>Yes</v>
      </c>
    </row>
    <row r="135" spans="1:12" ht="25" x14ac:dyDescent="0.25">
      <c r="A135" s="114" t="s">
        <v>1323</v>
      </c>
      <c r="B135" s="21" t="s">
        <v>213</v>
      </c>
      <c r="C135" s="26">
        <v>150.37848149999999</v>
      </c>
      <c r="D135" s="7" t="str">
        <f t="shared" si="12"/>
        <v>N/A</v>
      </c>
      <c r="E135" s="26">
        <v>147.85471971999999</v>
      </c>
      <c r="F135" s="7" t="str">
        <f t="shared" si="13"/>
        <v>N/A</v>
      </c>
      <c r="G135" s="26">
        <v>181.82641330999999</v>
      </c>
      <c r="H135" s="7" t="str">
        <f t="shared" si="14"/>
        <v>N/A</v>
      </c>
      <c r="I135" s="8">
        <v>-1.68</v>
      </c>
      <c r="J135" s="8">
        <v>22.98</v>
      </c>
      <c r="K135" s="25" t="s">
        <v>736</v>
      </c>
      <c r="L135" s="91" t="str">
        <f t="shared" si="16"/>
        <v>Yes</v>
      </c>
    </row>
    <row r="136" spans="1:12" ht="25" x14ac:dyDescent="0.25">
      <c r="A136" s="114" t="s">
        <v>586</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736</v>
      </c>
      <c r="L136" s="91" t="str">
        <f t="shared" si="16"/>
        <v>N/A</v>
      </c>
    </row>
    <row r="137" spans="1:12" x14ac:dyDescent="0.25">
      <c r="A137" s="114" t="s">
        <v>587</v>
      </c>
      <c r="B137" s="21" t="s">
        <v>213</v>
      </c>
      <c r="C137" s="22">
        <v>0</v>
      </c>
      <c r="D137" s="7" t="str">
        <f t="shared" si="17"/>
        <v>N/A</v>
      </c>
      <c r="E137" s="22">
        <v>0</v>
      </c>
      <c r="F137" s="7" t="str">
        <f t="shared" si="18"/>
        <v>N/A</v>
      </c>
      <c r="G137" s="22">
        <v>0</v>
      </c>
      <c r="H137" s="7" t="str">
        <f t="shared" si="19"/>
        <v>N/A</v>
      </c>
      <c r="I137" s="8" t="s">
        <v>1747</v>
      </c>
      <c r="J137" s="8" t="s">
        <v>1747</v>
      </c>
      <c r="K137" s="25" t="s">
        <v>736</v>
      </c>
      <c r="L137" s="91" t="str">
        <f t="shared" si="16"/>
        <v>N/A</v>
      </c>
    </row>
    <row r="138" spans="1:12" ht="25" x14ac:dyDescent="0.25">
      <c r="A138" s="114" t="s">
        <v>1324</v>
      </c>
      <c r="B138" s="21" t="s">
        <v>213</v>
      </c>
      <c r="C138" s="26" t="s">
        <v>1747</v>
      </c>
      <c r="D138" s="7" t="str">
        <f t="shared" si="17"/>
        <v>N/A</v>
      </c>
      <c r="E138" s="26" t="s">
        <v>1747</v>
      </c>
      <c r="F138" s="7" t="str">
        <f t="shared" si="18"/>
        <v>N/A</v>
      </c>
      <c r="G138" s="26" t="s">
        <v>1747</v>
      </c>
      <c r="H138" s="7" t="str">
        <f t="shared" si="19"/>
        <v>N/A</v>
      </c>
      <c r="I138" s="8" t="s">
        <v>1747</v>
      </c>
      <c r="J138" s="8" t="s">
        <v>1747</v>
      </c>
      <c r="K138" s="25" t="s">
        <v>736</v>
      </c>
      <c r="L138" s="91" t="str">
        <f t="shared" si="16"/>
        <v>N/A</v>
      </c>
    </row>
    <row r="139" spans="1:12" ht="25" x14ac:dyDescent="0.25">
      <c r="A139" s="114" t="s">
        <v>588</v>
      </c>
      <c r="B139" s="21" t="s">
        <v>213</v>
      </c>
      <c r="C139" s="26">
        <v>18701082</v>
      </c>
      <c r="D139" s="7" t="str">
        <f t="shared" si="17"/>
        <v>N/A</v>
      </c>
      <c r="E139" s="26">
        <v>19152632</v>
      </c>
      <c r="F139" s="7" t="str">
        <f t="shared" si="18"/>
        <v>N/A</v>
      </c>
      <c r="G139" s="26">
        <v>17932456</v>
      </c>
      <c r="H139" s="7" t="str">
        <f t="shared" si="19"/>
        <v>N/A</v>
      </c>
      <c r="I139" s="8">
        <v>2.415</v>
      </c>
      <c r="J139" s="8">
        <v>-6.37</v>
      </c>
      <c r="K139" s="25" t="s">
        <v>736</v>
      </c>
      <c r="L139" s="91" t="str">
        <f t="shared" ref="L139:L150" si="20">IF(J139="Div by 0", "N/A", IF(K139="N/A","N/A", IF(J139&gt;VALUE(MID(K139,1,2)), "No", IF(J139&lt;-1*VALUE(MID(K139,1,2)), "No", "Yes"))))</f>
        <v>Yes</v>
      </c>
    </row>
    <row r="140" spans="1:12" x14ac:dyDescent="0.25">
      <c r="A140" s="114" t="s">
        <v>589</v>
      </c>
      <c r="B140" s="21" t="s">
        <v>213</v>
      </c>
      <c r="C140" s="22">
        <v>20931</v>
      </c>
      <c r="D140" s="7" t="str">
        <f t="shared" si="17"/>
        <v>N/A</v>
      </c>
      <c r="E140" s="22">
        <v>22188</v>
      </c>
      <c r="F140" s="7" t="str">
        <f t="shared" si="18"/>
        <v>N/A</v>
      </c>
      <c r="G140" s="22">
        <v>22673</v>
      </c>
      <c r="H140" s="7" t="str">
        <f t="shared" si="19"/>
        <v>N/A</v>
      </c>
      <c r="I140" s="8">
        <v>6.0049999999999999</v>
      </c>
      <c r="J140" s="8">
        <v>2.1859999999999999</v>
      </c>
      <c r="K140" s="25" t="s">
        <v>736</v>
      </c>
      <c r="L140" s="91" t="str">
        <f t="shared" si="20"/>
        <v>Yes</v>
      </c>
    </row>
    <row r="141" spans="1:12" ht="25" x14ac:dyDescent="0.25">
      <c r="A141" s="114" t="s">
        <v>1325</v>
      </c>
      <c r="B141" s="21" t="s">
        <v>213</v>
      </c>
      <c r="C141" s="26">
        <v>893.46337968</v>
      </c>
      <c r="D141" s="7" t="str">
        <f t="shared" si="17"/>
        <v>N/A</v>
      </c>
      <c r="E141" s="26">
        <v>863.19776456</v>
      </c>
      <c r="F141" s="7" t="str">
        <f t="shared" si="18"/>
        <v>N/A</v>
      </c>
      <c r="G141" s="26">
        <v>790.91677325000001</v>
      </c>
      <c r="H141" s="7" t="str">
        <f t="shared" si="19"/>
        <v>N/A</v>
      </c>
      <c r="I141" s="8">
        <v>-3.39</v>
      </c>
      <c r="J141" s="8">
        <v>-8.3699999999999992</v>
      </c>
      <c r="K141" s="25" t="s">
        <v>736</v>
      </c>
      <c r="L141" s="91" t="str">
        <f t="shared" si="20"/>
        <v>Yes</v>
      </c>
    </row>
    <row r="142" spans="1:12" ht="25" x14ac:dyDescent="0.25">
      <c r="A142" s="114" t="s">
        <v>590</v>
      </c>
      <c r="B142" s="21" t="s">
        <v>213</v>
      </c>
      <c r="C142" s="26">
        <v>26819223</v>
      </c>
      <c r="D142" s="7" t="str">
        <f t="shared" si="17"/>
        <v>N/A</v>
      </c>
      <c r="E142" s="26">
        <v>27658952</v>
      </c>
      <c r="F142" s="7" t="str">
        <f t="shared" si="18"/>
        <v>N/A</v>
      </c>
      <c r="G142" s="26">
        <v>27706438</v>
      </c>
      <c r="H142" s="7" t="str">
        <f t="shared" si="19"/>
        <v>N/A</v>
      </c>
      <c r="I142" s="8">
        <v>3.1309999999999998</v>
      </c>
      <c r="J142" s="8">
        <v>0.17169999999999999</v>
      </c>
      <c r="K142" s="25" t="s">
        <v>736</v>
      </c>
      <c r="L142" s="91" t="str">
        <f t="shared" si="20"/>
        <v>Yes</v>
      </c>
    </row>
    <row r="143" spans="1:12" x14ac:dyDescent="0.25">
      <c r="A143" s="90" t="s">
        <v>591</v>
      </c>
      <c r="B143" s="21" t="s">
        <v>213</v>
      </c>
      <c r="C143" s="22">
        <v>622</v>
      </c>
      <c r="D143" s="7" t="str">
        <f t="shared" si="17"/>
        <v>N/A</v>
      </c>
      <c r="E143" s="22">
        <v>618</v>
      </c>
      <c r="F143" s="7" t="str">
        <f t="shared" si="18"/>
        <v>N/A</v>
      </c>
      <c r="G143" s="22">
        <v>635</v>
      </c>
      <c r="H143" s="7" t="str">
        <f t="shared" si="19"/>
        <v>N/A</v>
      </c>
      <c r="I143" s="8">
        <v>-0.64300000000000002</v>
      </c>
      <c r="J143" s="8">
        <v>2.7509999999999999</v>
      </c>
      <c r="K143" s="25" t="s">
        <v>736</v>
      </c>
      <c r="L143" s="91" t="str">
        <f t="shared" si="20"/>
        <v>Yes</v>
      </c>
    </row>
    <row r="144" spans="1:12" ht="25" x14ac:dyDescent="0.25">
      <c r="A144" s="90" t="s">
        <v>1326</v>
      </c>
      <c r="B144" s="21" t="s">
        <v>213</v>
      </c>
      <c r="C144" s="26">
        <v>43117.721865</v>
      </c>
      <c r="D144" s="7" t="str">
        <f t="shared" si="17"/>
        <v>N/A</v>
      </c>
      <c r="E144" s="26">
        <v>44755.585761000002</v>
      </c>
      <c r="F144" s="7" t="str">
        <f t="shared" si="18"/>
        <v>N/A</v>
      </c>
      <c r="G144" s="26">
        <v>43632.185827000001</v>
      </c>
      <c r="H144" s="7" t="str">
        <f t="shared" si="19"/>
        <v>N/A</v>
      </c>
      <c r="I144" s="8">
        <v>3.7989999999999999</v>
      </c>
      <c r="J144" s="8">
        <v>-2.5099999999999998</v>
      </c>
      <c r="K144" s="25" t="s">
        <v>736</v>
      </c>
      <c r="L144" s="91" t="str">
        <f t="shared" si="20"/>
        <v>Yes</v>
      </c>
    </row>
    <row r="145" spans="1:12" ht="25" x14ac:dyDescent="0.25">
      <c r="A145" s="114" t="s">
        <v>592</v>
      </c>
      <c r="B145" s="21" t="s">
        <v>213</v>
      </c>
      <c r="C145" s="26">
        <v>52175453</v>
      </c>
      <c r="D145" s="7" t="str">
        <f t="shared" si="17"/>
        <v>N/A</v>
      </c>
      <c r="E145" s="26">
        <v>66806136</v>
      </c>
      <c r="F145" s="7" t="str">
        <f t="shared" si="18"/>
        <v>N/A</v>
      </c>
      <c r="G145" s="26">
        <v>51893767</v>
      </c>
      <c r="H145" s="7" t="str">
        <f t="shared" si="19"/>
        <v>N/A</v>
      </c>
      <c r="I145" s="8">
        <v>28.04</v>
      </c>
      <c r="J145" s="8">
        <v>-22.3</v>
      </c>
      <c r="K145" s="25" t="s">
        <v>736</v>
      </c>
      <c r="L145" s="91" t="str">
        <f t="shared" si="20"/>
        <v>Yes</v>
      </c>
    </row>
    <row r="146" spans="1:12" x14ac:dyDescent="0.25">
      <c r="A146" s="114" t="s">
        <v>593</v>
      </c>
      <c r="B146" s="21" t="s">
        <v>213</v>
      </c>
      <c r="C146" s="22">
        <v>14708</v>
      </c>
      <c r="D146" s="7" t="str">
        <f t="shared" si="17"/>
        <v>N/A</v>
      </c>
      <c r="E146" s="22">
        <v>16537</v>
      </c>
      <c r="F146" s="7" t="str">
        <f t="shared" si="18"/>
        <v>N/A</v>
      </c>
      <c r="G146" s="22">
        <v>17317</v>
      </c>
      <c r="H146" s="7" t="str">
        <f t="shared" si="19"/>
        <v>N/A</v>
      </c>
      <c r="I146" s="8">
        <v>12.44</v>
      </c>
      <c r="J146" s="8">
        <v>4.7169999999999996</v>
      </c>
      <c r="K146" s="25" t="s">
        <v>736</v>
      </c>
      <c r="L146" s="91" t="str">
        <f t="shared" si="20"/>
        <v>Yes</v>
      </c>
    </row>
    <row r="147" spans="1:12" ht="25" x14ac:dyDescent="0.25">
      <c r="A147" s="114" t="s">
        <v>1327</v>
      </c>
      <c r="B147" s="21" t="s">
        <v>213</v>
      </c>
      <c r="C147" s="26">
        <v>3547.4199755</v>
      </c>
      <c r="D147" s="7" t="str">
        <f t="shared" si="17"/>
        <v>N/A</v>
      </c>
      <c r="E147" s="26">
        <v>4039.7977867999998</v>
      </c>
      <c r="F147" s="7" t="str">
        <f t="shared" si="18"/>
        <v>N/A</v>
      </c>
      <c r="G147" s="26">
        <v>2996.6949817999998</v>
      </c>
      <c r="H147" s="7" t="str">
        <f t="shared" si="19"/>
        <v>N/A</v>
      </c>
      <c r="I147" s="8">
        <v>13.88</v>
      </c>
      <c r="J147" s="8">
        <v>-25.8</v>
      </c>
      <c r="K147" s="25" t="s">
        <v>736</v>
      </c>
      <c r="L147" s="91" t="str">
        <f t="shared" si="20"/>
        <v>Yes</v>
      </c>
    </row>
    <row r="148" spans="1:12" ht="25" x14ac:dyDescent="0.25">
      <c r="A148" s="114" t="s">
        <v>594</v>
      </c>
      <c r="B148" s="21" t="s">
        <v>213</v>
      </c>
      <c r="C148" s="26">
        <v>4830643</v>
      </c>
      <c r="D148" s="7" t="str">
        <f t="shared" si="17"/>
        <v>N/A</v>
      </c>
      <c r="E148" s="26">
        <v>5552606</v>
      </c>
      <c r="F148" s="7" t="str">
        <f t="shared" si="18"/>
        <v>N/A</v>
      </c>
      <c r="G148" s="26">
        <v>5859437</v>
      </c>
      <c r="H148" s="7" t="str">
        <f t="shared" si="19"/>
        <v>N/A</v>
      </c>
      <c r="I148" s="8">
        <v>14.95</v>
      </c>
      <c r="J148" s="8">
        <v>5.5259999999999998</v>
      </c>
      <c r="K148" s="25" t="s">
        <v>736</v>
      </c>
      <c r="L148" s="91" t="str">
        <f t="shared" si="20"/>
        <v>Yes</v>
      </c>
    </row>
    <row r="149" spans="1:12" x14ac:dyDescent="0.25">
      <c r="A149" s="114" t="s">
        <v>595</v>
      </c>
      <c r="B149" s="21" t="s">
        <v>213</v>
      </c>
      <c r="C149" s="22">
        <v>402</v>
      </c>
      <c r="D149" s="7" t="str">
        <f t="shared" si="17"/>
        <v>N/A</v>
      </c>
      <c r="E149" s="22">
        <v>467</v>
      </c>
      <c r="F149" s="7" t="str">
        <f t="shared" si="18"/>
        <v>N/A</v>
      </c>
      <c r="G149" s="22">
        <v>502</v>
      </c>
      <c r="H149" s="7" t="str">
        <f t="shared" si="19"/>
        <v>N/A</v>
      </c>
      <c r="I149" s="8">
        <v>16.170000000000002</v>
      </c>
      <c r="J149" s="8">
        <v>7.4950000000000001</v>
      </c>
      <c r="K149" s="25" t="s">
        <v>736</v>
      </c>
      <c r="L149" s="91" t="str">
        <f t="shared" si="20"/>
        <v>Yes</v>
      </c>
    </row>
    <row r="150" spans="1:12" ht="25" x14ac:dyDescent="0.25">
      <c r="A150" s="122" t="s">
        <v>1328</v>
      </c>
      <c r="B150" s="21" t="s">
        <v>213</v>
      </c>
      <c r="C150" s="26">
        <v>12016.524875999999</v>
      </c>
      <c r="D150" s="7" t="str">
        <f t="shared" si="17"/>
        <v>N/A</v>
      </c>
      <c r="E150" s="26">
        <v>11889.948608000001</v>
      </c>
      <c r="F150" s="7" t="str">
        <f t="shared" si="18"/>
        <v>N/A</v>
      </c>
      <c r="G150" s="26">
        <v>11672.185259</v>
      </c>
      <c r="H150" s="7" t="str">
        <f t="shared" si="19"/>
        <v>N/A</v>
      </c>
      <c r="I150" s="8">
        <v>-1.05</v>
      </c>
      <c r="J150" s="8">
        <v>-1.83</v>
      </c>
      <c r="K150" s="25" t="s">
        <v>736</v>
      </c>
      <c r="L150" s="91" t="str">
        <f t="shared" si="20"/>
        <v>Yes</v>
      </c>
    </row>
    <row r="151" spans="1:12" x14ac:dyDescent="0.25">
      <c r="A151" s="122" t="s">
        <v>1329</v>
      </c>
      <c r="B151" s="21" t="s">
        <v>213</v>
      </c>
      <c r="C151" s="26">
        <v>1081.2865592000001</v>
      </c>
      <c r="D151" s="7" t="str">
        <f t="shared" ref="D151:D170" si="21">IF($B151="N/A","N/A",IF(C151&gt;10,"No",IF(C151&lt;-10,"No","Yes")))</f>
        <v>N/A</v>
      </c>
      <c r="E151" s="26">
        <v>1160.3366917999999</v>
      </c>
      <c r="F151" s="7" t="str">
        <f t="shared" ref="F151:F170" si="22">IF($B151="N/A","N/A",IF(E151&gt;10,"No",IF(E151&lt;-10,"No","Yes")))</f>
        <v>N/A</v>
      </c>
      <c r="G151" s="26">
        <v>1155.0985181999999</v>
      </c>
      <c r="H151" s="7" t="str">
        <f t="shared" ref="H151:H170" si="23">IF($B151="N/A","N/A",IF(G151&gt;10,"No",IF(G151&lt;-10,"No","Yes")))</f>
        <v>N/A</v>
      </c>
      <c r="I151" s="8">
        <v>7.3109999999999999</v>
      </c>
      <c r="J151" s="8">
        <v>-0.45100000000000001</v>
      </c>
      <c r="K151" s="25" t="s">
        <v>736</v>
      </c>
      <c r="L151" s="91" t="str">
        <f t="shared" ref="L151:L170" si="24">IF(J151="Div by 0", "N/A", IF(K151="N/A","N/A", IF(J151&gt;VALUE(MID(K151,1,2)), "No", IF(J151&lt;-1*VALUE(MID(K151,1,2)), "No", "Yes"))))</f>
        <v>Yes</v>
      </c>
    </row>
    <row r="152" spans="1:12" ht="25" x14ac:dyDescent="0.25">
      <c r="A152" s="122" t="s">
        <v>1330</v>
      </c>
      <c r="B152" s="21" t="s">
        <v>213</v>
      </c>
      <c r="C152" s="26">
        <v>3696.6063829999998</v>
      </c>
      <c r="D152" s="7" t="str">
        <f t="shared" si="21"/>
        <v>N/A</v>
      </c>
      <c r="E152" s="26">
        <v>3192.8185714000001</v>
      </c>
      <c r="F152" s="7" t="str">
        <f t="shared" si="22"/>
        <v>N/A</v>
      </c>
      <c r="G152" s="26">
        <v>3408.2482516999999</v>
      </c>
      <c r="H152" s="7" t="str">
        <f t="shared" si="23"/>
        <v>N/A</v>
      </c>
      <c r="I152" s="8">
        <v>-13.6</v>
      </c>
      <c r="J152" s="8">
        <v>6.7469999999999999</v>
      </c>
      <c r="K152" s="25" t="s">
        <v>736</v>
      </c>
      <c r="L152" s="91" t="str">
        <f t="shared" si="24"/>
        <v>Yes</v>
      </c>
    </row>
    <row r="153" spans="1:12" ht="25" x14ac:dyDescent="0.25">
      <c r="A153" s="122" t="s">
        <v>1331</v>
      </c>
      <c r="B153" s="21" t="s">
        <v>213</v>
      </c>
      <c r="C153" s="26">
        <v>2845.8258114</v>
      </c>
      <c r="D153" s="7" t="str">
        <f t="shared" si="21"/>
        <v>N/A</v>
      </c>
      <c r="E153" s="26">
        <v>3083.2184609999999</v>
      </c>
      <c r="F153" s="7" t="str">
        <f t="shared" si="22"/>
        <v>N/A</v>
      </c>
      <c r="G153" s="26">
        <v>2655.9180163999999</v>
      </c>
      <c r="H153" s="7" t="str">
        <f t="shared" si="23"/>
        <v>N/A</v>
      </c>
      <c r="I153" s="8">
        <v>8.3420000000000005</v>
      </c>
      <c r="J153" s="8">
        <v>-13.9</v>
      </c>
      <c r="K153" s="25" t="s">
        <v>736</v>
      </c>
      <c r="L153" s="91" t="str">
        <f t="shared" si="24"/>
        <v>Yes</v>
      </c>
    </row>
    <row r="154" spans="1:12" ht="25" x14ac:dyDescent="0.25">
      <c r="A154" s="122" t="s">
        <v>1332</v>
      </c>
      <c r="B154" s="21" t="s">
        <v>213</v>
      </c>
      <c r="C154" s="26">
        <v>269.16256508999999</v>
      </c>
      <c r="D154" s="7" t="str">
        <f t="shared" si="21"/>
        <v>N/A</v>
      </c>
      <c r="E154" s="26">
        <v>272.84346506999998</v>
      </c>
      <c r="F154" s="7" t="str">
        <f t="shared" si="22"/>
        <v>N/A</v>
      </c>
      <c r="G154" s="26">
        <v>300.42275145999997</v>
      </c>
      <c r="H154" s="7" t="str">
        <f t="shared" si="23"/>
        <v>N/A</v>
      </c>
      <c r="I154" s="8">
        <v>1.3680000000000001</v>
      </c>
      <c r="J154" s="8">
        <v>10.11</v>
      </c>
      <c r="K154" s="25" t="s">
        <v>736</v>
      </c>
      <c r="L154" s="91" t="str">
        <f t="shared" si="24"/>
        <v>Yes</v>
      </c>
    </row>
    <row r="155" spans="1:12" ht="25" x14ac:dyDescent="0.25">
      <c r="A155" s="114" t="s">
        <v>1333</v>
      </c>
      <c r="B155" s="21" t="s">
        <v>213</v>
      </c>
      <c r="C155" s="26">
        <v>421.49729504999999</v>
      </c>
      <c r="D155" s="7" t="str">
        <f t="shared" si="21"/>
        <v>N/A</v>
      </c>
      <c r="E155" s="26">
        <v>437.50310910000002</v>
      </c>
      <c r="F155" s="7" t="str">
        <f t="shared" si="22"/>
        <v>N/A</v>
      </c>
      <c r="G155" s="26">
        <v>528.38690176</v>
      </c>
      <c r="H155" s="7" t="str">
        <f t="shared" si="23"/>
        <v>N/A</v>
      </c>
      <c r="I155" s="8">
        <v>3.7970000000000002</v>
      </c>
      <c r="J155" s="8">
        <v>20.77</v>
      </c>
      <c r="K155" s="25" t="s">
        <v>736</v>
      </c>
      <c r="L155" s="91" t="str">
        <f t="shared" si="24"/>
        <v>Yes</v>
      </c>
    </row>
    <row r="156" spans="1:12" x14ac:dyDescent="0.25">
      <c r="A156" s="114" t="s">
        <v>1334</v>
      </c>
      <c r="B156" s="21" t="s">
        <v>213</v>
      </c>
      <c r="C156" s="26">
        <v>816.87650829999995</v>
      </c>
      <c r="D156" s="7" t="str">
        <f t="shared" si="21"/>
        <v>N/A</v>
      </c>
      <c r="E156" s="26">
        <v>768.39919555999995</v>
      </c>
      <c r="F156" s="7" t="str">
        <f t="shared" si="22"/>
        <v>N/A</v>
      </c>
      <c r="G156" s="26">
        <v>813.65324927999995</v>
      </c>
      <c r="H156" s="7" t="str">
        <f t="shared" si="23"/>
        <v>N/A</v>
      </c>
      <c r="I156" s="8">
        <v>-5.93</v>
      </c>
      <c r="J156" s="8">
        <v>5.8890000000000002</v>
      </c>
      <c r="K156" s="25" t="s">
        <v>736</v>
      </c>
      <c r="L156" s="91" t="str">
        <f t="shared" si="24"/>
        <v>Yes</v>
      </c>
    </row>
    <row r="157" spans="1:12" ht="25" x14ac:dyDescent="0.25">
      <c r="A157" s="114" t="s">
        <v>1335</v>
      </c>
      <c r="B157" s="21" t="s">
        <v>213</v>
      </c>
      <c r="C157" s="26">
        <v>1651.8617021</v>
      </c>
      <c r="D157" s="7" t="str">
        <f t="shared" si="21"/>
        <v>N/A</v>
      </c>
      <c r="E157" s="26">
        <v>1047.6242857</v>
      </c>
      <c r="F157" s="7" t="str">
        <f t="shared" si="22"/>
        <v>N/A</v>
      </c>
      <c r="G157" s="26">
        <v>1458.9020978999999</v>
      </c>
      <c r="H157" s="7" t="str">
        <f t="shared" si="23"/>
        <v>N/A</v>
      </c>
      <c r="I157" s="8">
        <v>-36.6</v>
      </c>
      <c r="J157" s="8">
        <v>39.26</v>
      </c>
      <c r="K157" s="25" t="s">
        <v>736</v>
      </c>
      <c r="L157" s="91" t="str">
        <f t="shared" si="24"/>
        <v>No</v>
      </c>
    </row>
    <row r="158" spans="1:12" ht="25" x14ac:dyDescent="0.25">
      <c r="A158" s="114" t="s">
        <v>1336</v>
      </c>
      <c r="B158" s="21" t="s">
        <v>213</v>
      </c>
      <c r="C158" s="26">
        <v>1604.5565982000001</v>
      </c>
      <c r="D158" s="7" t="str">
        <f t="shared" si="21"/>
        <v>N/A</v>
      </c>
      <c r="E158" s="26">
        <v>1432.5808379</v>
      </c>
      <c r="F158" s="7" t="str">
        <f t="shared" si="22"/>
        <v>N/A</v>
      </c>
      <c r="G158" s="26">
        <v>1409.3692802999999</v>
      </c>
      <c r="H158" s="7" t="str">
        <f t="shared" si="23"/>
        <v>N/A</v>
      </c>
      <c r="I158" s="8">
        <v>-10.7</v>
      </c>
      <c r="J158" s="8">
        <v>-1.62</v>
      </c>
      <c r="K158" s="25" t="s">
        <v>736</v>
      </c>
      <c r="L158" s="91" t="str">
        <f t="shared" si="24"/>
        <v>Yes</v>
      </c>
    </row>
    <row r="159" spans="1:12" ht="25" x14ac:dyDescent="0.25">
      <c r="A159" s="114" t="s">
        <v>1337</v>
      </c>
      <c r="B159" s="21" t="s">
        <v>213</v>
      </c>
      <c r="C159" s="26">
        <v>630.08054010000001</v>
      </c>
      <c r="D159" s="7" t="str">
        <f t="shared" si="21"/>
        <v>N/A</v>
      </c>
      <c r="E159" s="26">
        <v>640.56671209000001</v>
      </c>
      <c r="F159" s="7" t="str">
        <f t="shared" si="22"/>
        <v>N/A</v>
      </c>
      <c r="G159" s="26">
        <v>646.22086277999995</v>
      </c>
      <c r="H159" s="7" t="str">
        <f t="shared" si="23"/>
        <v>N/A</v>
      </c>
      <c r="I159" s="8">
        <v>1.6639999999999999</v>
      </c>
      <c r="J159" s="8">
        <v>0.88270000000000004</v>
      </c>
      <c r="K159" s="25" t="s">
        <v>736</v>
      </c>
      <c r="L159" s="91" t="str">
        <f t="shared" si="24"/>
        <v>Yes</v>
      </c>
    </row>
    <row r="160" spans="1:12" ht="25" x14ac:dyDescent="0.25">
      <c r="A160" s="122" t="s">
        <v>1338</v>
      </c>
      <c r="B160" s="21" t="s">
        <v>213</v>
      </c>
      <c r="C160" s="26">
        <v>7.6812317936000003</v>
      </c>
      <c r="D160" s="7" t="str">
        <f t="shared" si="21"/>
        <v>N/A</v>
      </c>
      <c r="E160" s="26">
        <v>9.1380440926999995</v>
      </c>
      <c r="F160" s="7" t="str">
        <f t="shared" si="22"/>
        <v>N/A</v>
      </c>
      <c r="G160" s="26">
        <v>8.1884130981999999</v>
      </c>
      <c r="H160" s="7" t="str">
        <f t="shared" si="23"/>
        <v>N/A</v>
      </c>
      <c r="I160" s="8">
        <v>18.97</v>
      </c>
      <c r="J160" s="8">
        <v>-10.4</v>
      </c>
      <c r="K160" s="25" t="s">
        <v>736</v>
      </c>
      <c r="L160" s="91" t="str">
        <f t="shared" si="24"/>
        <v>Yes</v>
      </c>
    </row>
    <row r="161" spans="1:12" x14ac:dyDescent="0.25">
      <c r="A161" s="122" t="s">
        <v>1339</v>
      </c>
      <c r="B161" s="21" t="s">
        <v>213</v>
      </c>
      <c r="C161" s="26">
        <v>1106.2750831000001</v>
      </c>
      <c r="D161" s="7" t="str">
        <f t="shared" si="21"/>
        <v>N/A</v>
      </c>
      <c r="E161" s="26">
        <v>1121.4558452000001</v>
      </c>
      <c r="F161" s="7" t="str">
        <f t="shared" si="22"/>
        <v>N/A</v>
      </c>
      <c r="G161" s="26">
        <v>1332.5884606</v>
      </c>
      <c r="H161" s="7" t="str">
        <f t="shared" si="23"/>
        <v>N/A</v>
      </c>
      <c r="I161" s="8">
        <v>1.3720000000000001</v>
      </c>
      <c r="J161" s="8">
        <v>18.829999999999998</v>
      </c>
      <c r="K161" s="25" t="s">
        <v>736</v>
      </c>
      <c r="L161" s="91" t="str">
        <f t="shared" si="24"/>
        <v>Yes</v>
      </c>
    </row>
    <row r="162" spans="1:12" x14ac:dyDescent="0.25">
      <c r="A162" s="122" t="s">
        <v>1340</v>
      </c>
      <c r="B162" s="21" t="s">
        <v>213</v>
      </c>
      <c r="C162" s="26">
        <v>1734.8100304</v>
      </c>
      <c r="D162" s="7" t="str">
        <f t="shared" si="21"/>
        <v>N/A</v>
      </c>
      <c r="E162" s="26">
        <v>1812.7128571000001</v>
      </c>
      <c r="F162" s="7" t="str">
        <f t="shared" si="22"/>
        <v>N/A</v>
      </c>
      <c r="G162" s="26">
        <v>1676.9003497000001</v>
      </c>
      <c r="H162" s="7" t="str">
        <f t="shared" si="23"/>
        <v>N/A</v>
      </c>
      <c r="I162" s="8">
        <v>4.4909999999999997</v>
      </c>
      <c r="J162" s="8">
        <v>-7.49</v>
      </c>
      <c r="K162" s="25" t="s">
        <v>736</v>
      </c>
      <c r="L162" s="91" t="str">
        <f t="shared" si="24"/>
        <v>Yes</v>
      </c>
    </row>
    <row r="163" spans="1:12" x14ac:dyDescent="0.25">
      <c r="A163" s="122" t="s">
        <v>1691</v>
      </c>
      <c r="B163" s="21" t="s">
        <v>213</v>
      </c>
      <c r="C163" s="26">
        <v>3085.4004061000001</v>
      </c>
      <c r="D163" s="7" t="str">
        <f t="shared" si="21"/>
        <v>N/A</v>
      </c>
      <c r="E163" s="26">
        <v>3119.3603070999998</v>
      </c>
      <c r="F163" s="7" t="str">
        <f t="shared" si="22"/>
        <v>N/A</v>
      </c>
      <c r="G163" s="26">
        <v>3236.0816937999998</v>
      </c>
      <c r="H163" s="7" t="str">
        <f t="shared" si="23"/>
        <v>N/A</v>
      </c>
      <c r="I163" s="8">
        <v>1.101</v>
      </c>
      <c r="J163" s="8">
        <v>3.742</v>
      </c>
      <c r="K163" s="25" t="s">
        <v>736</v>
      </c>
      <c r="L163" s="91" t="str">
        <f t="shared" si="24"/>
        <v>Yes</v>
      </c>
    </row>
    <row r="164" spans="1:12" x14ac:dyDescent="0.25">
      <c r="A164" s="122" t="s">
        <v>1341</v>
      </c>
      <c r="B164" s="21" t="s">
        <v>213</v>
      </c>
      <c r="C164" s="26">
        <v>245.90726405000001</v>
      </c>
      <c r="D164" s="7" t="str">
        <f t="shared" si="21"/>
        <v>N/A</v>
      </c>
      <c r="E164" s="26">
        <v>239.18440601</v>
      </c>
      <c r="F164" s="7" t="str">
        <f t="shared" si="22"/>
        <v>N/A</v>
      </c>
      <c r="G164" s="26">
        <v>314.71397103999999</v>
      </c>
      <c r="H164" s="7" t="str">
        <f t="shared" si="23"/>
        <v>N/A</v>
      </c>
      <c r="I164" s="8">
        <v>-2.73</v>
      </c>
      <c r="J164" s="8">
        <v>31.58</v>
      </c>
      <c r="K164" s="25" t="s">
        <v>736</v>
      </c>
      <c r="L164" s="91" t="str">
        <f t="shared" si="24"/>
        <v>No</v>
      </c>
    </row>
    <row r="165" spans="1:12" x14ac:dyDescent="0.25">
      <c r="A165" s="122" t="s">
        <v>1342</v>
      </c>
      <c r="B165" s="21" t="s">
        <v>213</v>
      </c>
      <c r="C165" s="26">
        <v>304.71416682</v>
      </c>
      <c r="D165" s="7" t="str">
        <f t="shared" si="21"/>
        <v>N/A</v>
      </c>
      <c r="E165" s="26">
        <v>309.27874505</v>
      </c>
      <c r="F165" s="7" t="str">
        <f t="shared" si="22"/>
        <v>N/A</v>
      </c>
      <c r="G165" s="26">
        <v>423.02763584000002</v>
      </c>
      <c r="H165" s="7" t="str">
        <f t="shared" si="23"/>
        <v>N/A</v>
      </c>
      <c r="I165" s="8">
        <v>1.498</v>
      </c>
      <c r="J165" s="8">
        <v>36.78</v>
      </c>
      <c r="K165" s="25" t="s">
        <v>736</v>
      </c>
      <c r="L165" s="91" t="str">
        <f t="shared" si="24"/>
        <v>No</v>
      </c>
    </row>
    <row r="166" spans="1:12" x14ac:dyDescent="0.25">
      <c r="A166" s="122" t="s">
        <v>1343</v>
      </c>
      <c r="B166" s="21" t="s">
        <v>213</v>
      </c>
      <c r="C166" s="26">
        <v>3649.7669888</v>
      </c>
      <c r="D166" s="7" t="str">
        <f t="shared" si="21"/>
        <v>N/A</v>
      </c>
      <c r="E166" s="26">
        <v>3950.5080742999999</v>
      </c>
      <c r="F166" s="7" t="str">
        <f t="shared" si="22"/>
        <v>N/A</v>
      </c>
      <c r="G166" s="26">
        <v>4603.8078228000004</v>
      </c>
      <c r="H166" s="7" t="str">
        <f t="shared" si="23"/>
        <v>N/A</v>
      </c>
      <c r="I166" s="8">
        <v>8.24</v>
      </c>
      <c r="J166" s="8">
        <v>16.54</v>
      </c>
      <c r="K166" s="25" t="s">
        <v>736</v>
      </c>
      <c r="L166" s="91" t="str">
        <f t="shared" si="24"/>
        <v>Yes</v>
      </c>
    </row>
    <row r="167" spans="1:12" x14ac:dyDescent="0.25">
      <c r="A167" s="148" t="s">
        <v>1344</v>
      </c>
      <c r="B167" s="21" t="s">
        <v>213</v>
      </c>
      <c r="C167" s="26">
        <v>6051.2963526000003</v>
      </c>
      <c r="D167" s="7" t="str">
        <f t="shared" si="21"/>
        <v>N/A</v>
      </c>
      <c r="E167" s="26">
        <v>6685.2542856999999</v>
      </c>
      <c r="F167" s="7" t="str">
        <f t="shared" si="22"/>
        <v>N/A</v>
      </c>
      <c r="G167" s="26">
        <v>6627.6975523999999</v>
      </c>
      <c r="H167" s="7" t="str">
        <f t="shared" si="23"/>
        <v>N/A</v>
      </c>
      <c r="I167" s="8">
        <v>10.48</v>
      </c>
      <c r="J167" s="8">
        <v>-0.86099999999999999</v>
      </c>
      <c r="K167" s="25" t="s">
        <v>736</v>
      </c>
      <c r="L167" s="91" t="str">
        <f t="shared" si="24"/>
        <v>Yes</v>
      </c>
    </row>
    <row r="168" spans="1:12" x14ac:dyDescent="0.25">
      <c r="A168" s="148" t="s">
        <v>1345</v>
      </c>
      <c r="B168" s="21" t="s">
        <v>213</v>
      </c>
      <c r="C168" s="26">
        <v>8038.7592170999997</v>
      </c>
      <c r="D168" s="7" t="str">
        <f t="shared" si="21"/>
        <v>N/A</v>
      </c>
      <c r="E168" s="26">
        <v>8535.3112001000009</v>
      </c>
      <c r="F168" s="7" t="str">
        <f t="shared" si="22"/>
        <v>N/A</v>
      </c>
      <c r="G168" s="26">
        <v>8745.5573982000005</v>
      </c>
      <c r="H168" s="7" t="str">
        <f t="shared" si="23"/>
        <v>N/A</v>
      </c>
      <c r="I168" s="8">
        <v>6.1769999999999996</v>
      </c>
      <c r="J168" s="8">
        <v>2.4630000000000001</v>
      </c>
      <c r="K168" s="25" t="s">
        <v>736</v>
      </c>
      <c r="L168" s="91" t="str">
        <f t="shared" si="24"/>
        <v>Yes</v>
      </c>
    </row>
    <row r="169" spans="1:12" x14ac:dyDescent="0.25">
      <c r="A169" s="148" t="s">
        <v>1346</v>
      </c>
      <c r="B169" s="21" t="s">
        <v>213</v>
      </c>
      <c r="C169" s="26">
        <v>1925.6079709000001</v>
      </c>
      <c r="D169" s="7" t="str">
        <f t="shared" si="21"/>
        <v>N/A</v>
      </c>
      <c r="E169" s="26">
        <v>2159.4754207999999</v>
      </c>
      <c r="F169" s="7" t="str">
        <f t="shared" si="22"/>
        <v>N/A</v>
      </c>
      <c r="G169" s="26">
        <v>2585.1105077000002</v>
      </c>
      <c r="H169" s="7" t="str">
        <f t="shared" si="23"/>
        <v>N/A</v>
      </c>
      <c r="I169" s="8">
        <v>12.15</v>
      </c>
      <c r="J169" s="8">
        <v>19.71</v>
      </c>
      <c r="K169" s="25" t="s">
        <v>736</v>
      </c>
      <c r="L169" s="91" t="str">
        <f t="shared" si="24"/>
        <v>Yes</v>
      </c>
    </row>
    <row r="170" spans="1:12" x14ac:dyDescent="0.25">
      <c r="A170" s="148" t="s">
        <v>1347</v>
      </c>
      <c r="B170" s="21" t="s">
        <v>213</v>
      </c>
      <c r="C170" s="26">
        <v>1280.7838416</v>
      </c>
      <c r="D170" s="7" t="str">
        <f t="shared" si="21"/>
        <v>N/A</v>
      </c>
      <c r="E170" s="26">
        <v>1353.2965517</v>
      </c>
      <c r="F170" s="7" t="str">
        <f t="shared" si="22"/>
        <v>N/A</v>
      </c>
      <c r="G170" s="26">
        <v>1925.2623965</v>
      </c>
      <c r="H170" s="7" t="str">
        <f t="shared" si="23"/>
        <v>N/A</v>
      </c>
      <c r="I170" s="8">
        <v>5.6619999999999999</v>
      </c>
      <c r="J170" s="8">
        <v>42.26</v>
      </c>
      <c r="K170" s="25" t="s">
        <v>736</v>
      </c>
      <c r="L170" s="91" t="str">
        <f t="shared" si="24"/>
        <v>No</v>
      </c>
    </row>
    <row r="171" spans="1:12" x14ac:dyDescent="0.25">
      <c r="A171" s="148" t="s">
        <v>85</v>
      </c>
      <c r="B171" s="21" t="s">
        <v>213</v>
      </c>
      <c r="C171" s="4">
        <v>10.239360325</v>
      </c>
      <c r="D171" s="7" t="str">
        <f t="shared" ref="D171:D202" si="25">IF($B171="N/A","N/A",IF(C171&gt;10,"No",IF(C171&lt;-10,"No","Yes")))</f>
        <v>N/A</v>
      </c>
      <c r="E171" s="4">
        <v>10.287529121</v>
      </c>
      <c r="F171" s="7" t="str">
        <f t="shared" ref="F171:F202" si="26">IF($B171="N/A","N/A",IF(E171&gt;10,"No",IF(E171&lt;-10,"No","Yes")))</f>
        <v>N/A</v>
      </c>
      <c r="G171" s="4">
        <v>9.6602972399000002</v>
      </c>
      <c r="H171" s="7" t="str">
        <f t="shared" ref="H171:H202" si="27">IF($B171="N/A","N/A",IF(G171&gt;10,"No",IF(G171&lt;-10,"No","Yes")))</f>
        <v>N/A</v>
      </c>
      <c r="I171" s="8">
        <v>0.47039999999999998</v>
      </c>
      <c r="J171" s="8">
        <v>-6.1</v>
      </c>
      <c r="K171" s="25" t="s">
        <v>736</v>
      </c>
      <c r="L171" s="91" t="str">
        <f t="shared" ref="L171:L202" si="28">IF(J171="Div by 0", "N/A", IF(K171="N/A","N/A", IF(J171&gt;VALUE(MID(K171,1,2)), "No", IF(J171&lt;-1*VALUE(MID(K171,1,2)), "No", "Yes"))))</f>
        <v>Yes</v>
      </c>
    </row>
    <row r="172" spans="1:12" x14ac:dyDescent="0.25">
      <c r="A172" s="148" t="s">
        <v>463</v>
      </c>
      <c r="B172" s="21" t="s">
        <v>213</v>
      </c>
      <c r="C172" s="4">
        <v>20.364741640999998</v>
      </c>
      <c r="D172" s="7" t="str">
        <f t="shared" si="25"/>
        <v>N/A</v>
      </c>
      <c r="E172" s="4">
        <v>22.571428570999998</v>
      </c>
      <c r="F172" s="7" t="str">
        <f t="shared" si="26"/>
        <v>N/A</v>
      </c>
      <c r="G172" s="4">
        <v>19.230769231</v>
      </c>
      <c r="H172" s="7" t="str">
        <f t="shared" si="27"/>
        <v>N/A</v>
      </c>
      <c r="I172" s="8">
        <v>10.84</v>
      </c>
      <c r="J172" s="8">
        <v>-14.8</v>
      </c>
      <c r="K172" s="25" t="s">
        <v>736</v>
      </c>
      <c r="L172" s="91" t="str">
        <f t="shared" si="28"/>
        <v>Yes</v>
      </c>
    </row>
    <row r="173" spans="1:12" x14ac:dyDescent="0.25">
      <c r="A173" s="148" t="s">
        <v>464</v>
      </c>
      <c r="B173" s="21" t="s">
        <v>213</v>
      </c>
      <c r="C173" s="4">
        <v>15.016981198</v>
      </c>
      <c r="D173" s="7" t="str">
        <f t="shared" si="25"/>
        <v>N/A</v>
      </c>
      <c r="E173" s="4">
        <v>15.035887164</v>
      </c>
      <c r="F173" s="7" t="str">
        <f t="shared" si="26"/>
        <v>N/A</v>
      </c>
      <c r="G173" s="4">
        <v>14.303654806000001</v>
      </c>
      <c r="H173" s="7" t="str">
        <f t="shared" si="27"/>
        <v>N/A</v>
      </c>
      <c r="I173" s="8">
        <v>0.12590000000000001</v>
      </c>
      <c r="J173" s="8">
        <v>-4.87</v>
      </c>
      <c r="K173" s="25" t="s">
        <v>736</v>
      </c>
      <c r="L173" s="91" t="str">
        <f t="shared" si="28"/>
        <v>Yes</v>
      </c>
    </row>
    <row r="174" spans="1:12" x14ac:dyDescent="0.25">
      <c r="A174" s="114" t="s">
        <v>465</v>
      </c>
      <c r="B174" s="21" t="s">
        <v>213</v>
      </c>
      <c r="C174" s="4">
        <v>7.0621077432000003</v>
      </c>
      <c r="D174" s="7" t="str">
        <f t="shared" si="25"/>
        <v>N/A</v>
      </c>
      <c r="E174" s="4">
        <v>6.9159452559999997</v>
      </c>
      <c r="F174" s="7" t="str">
        <f t="shared" si="26"/>
        <v>N/A</v>
      </c>
      <c r="G174" s="4">
        <v>5.3192881444999998</v>
      </c>
      <c r="H174" s="7" t="str">
        <f t="shared" si="27"/>
        <v>N/A</v>
      </c>
      <c r="I174" s="8">
        <v>-2.0699999999999998</v>
      </c>
      <c r="J174" s="8">
        <v>-23.1</v>
      </c>
      <c r="K174" s="25" t="s">
        <v>736</v>
      </c>
      <c r="L174" s="91" t="str">
        <f t="shared" si="28"/>
        <v>Yes</v>
      </c>
    </row>
    <row r="175" spans="1:12" x14ac:dyDescent="0.25">
      <c r="A175" s="114" t="s">
        <v>466</v>
      </c>
      <c r="B175" s="21" t="s">
        <v>213</v>
      </c>
      <c r="C175" s="4">
        <v>11.271624754999999</v>
      </c>
      <c r="D175" s="7" t="str">
        <f t="shared" si="25"/>
        <v>N/A</v>
      </c>
      <c r="E175" s="4">
        <v>11.690220463999999</v>
      </c>
      <c r="F175" s="7" t="str">
        <f t="shared" si="26"/>
        <v>N/A</v>
      </c>
      <c r="G175" s="4">
        <v>13.21338611</v>
      </c>
      <c r="H175" s="7" t="str">
        <f t="shared" si="27"/>
        <v>N/A</v>
      </c>
      <c r="I175" s="8">
        <v>3.714</v>
      </c>
      <c r="J175" s="8">
        <v>13.03</v>
      </c>
      <c r="K175" s="25" t="s">
        <v>736</v>
      </c>
      <c r="L175" s="91" t="str">
        <f t="shared" si="28"/>
        <v>Yes</v>
      </c>
    </row>
    <row r="176" spans="1:12" x14ac:dyDescent="0.25">
      <c r="A176" s="114" t="s">
        <v>1348</v>
      </c>
      <c r="B176" s="21" t="s">
        <v>213</v>
      </c>
      <c r="C176" s="4">
        <v>2.1087737833000002</v>
      </c>
      <c r="D176" s="7" t="str">
        <f t="shared" si="25"/>
        <v>N/A</v>
      </c>
      <c r="E176" s="4">
        <v>2.1285916249999999</v>
      </c>
      <c r="F176" s="7" t="str">
        <f t="shared" si="26"/>
        <v>N/A</v>
      </c>
      <c r="G176" s="4">
        <v>2.3847046206</v>
      </c>
      <c r="H176" s="7" t="str">
        <f t="shared" si="27"/>
        <v>N/A</v>
      </c>
      <c r="I176" s="8">
        <v>0.93979999999999997</v>
      </c>
      <c r="J176" s="8">
        <v>12.03</v>
      </c>
      <c r="K176" s="25" t="s">
        <v>736</v>
      </c>
      <c r="L176" s="91" t="str">
        <f t="shared" si="28"/>
        <v>Yes</v>
      </c>
    </row>
    <row r="177" spans="1:12" x14ac:dyDescent="0.25">
      <c r="A177" s="114" t="s">
        <v>1349</v>
      </c>
      <c r="B177" s="21" t="s">
        <v>213</v>
      </c>
      <c r="C177" s="4">
        <v>5.0151975683999996</v>
      </c>
      <c r="D177" s="7" t="str">
        <f t="shared" si="25"/>
        <v>N/A</v>
      </c>
      <c r="E177" s="4">
        <v>5</v>
      </c>
      <c r="F177" s="7" t="str">
        <f t="shared" si="26"/>
        <v>N/A</v>
      </c>
      <c r="G177" s="4">
        <v>7.1678321678000003</v>
      </c>
      <c r="H177" s="7" t="str">
        <f t="shared" si="27"/>
        <v>N/A</v>
      </c>
      <c r="I177" s="8">
        <v>-0.30299999999999999</v>
      </c>
      <c r="J177" s="8">
        <v>43.36</v>
      </c>
      <c r="K177" s="25" t="s">
        <v>736</v>
      </c>
      <c r="L177" s="91" t="str">
        <f t="shared" si="28"/>
        <v>No</v>
      </c>
    </row>
    <row r="178" spans="1:12" x14ac:dyDescent="0.25">
      <c r="A178" s="114" t="s">
        <v>1350</v>
      </c>
      <c r="B178" s="21" t="s">
        <v>213</v>
      </c>
      <c r="C178" s="4">
        <v>4.0229683835000003</v>
      </c>
      <c r="D178" s="7" t="str">
        <f t="shared" si="25"/>
        <v>N/A</v>
      </c>
      <c r="E178" s="4">
        <v>3.9559339008999999</v>
      </c>
      <c r="F178" s="7" t="str">
        <f t="shared" si="26"/>
        <v>N/A</v>
      </c>
      <c r="G178" s="4">
        <v>3.8351312188</v>
      </c>
      <c r="H178" s="7" t="str">
        <f t="shared" si="27"/>
        <v>N/A</v>
      </c>
      <c r="I178" s="8">
        <v>-1.67</v>
      </c>
      <c r="J178" s="8">
        <v>-3.05</v>
      </c>
      <c r="K178" s="25" t="s">
        <v>736</v>
      </c>
      <c r="L178" s="91" t="str">
        <f t="shared" si="28"/>
        <v>Yes</v>
      </c>
    </row>
    <row r="179" spans="1:12" x14ac:dyDescent="0.25">
      <c r="A179" s="114" t="s">
        <v>1351</v>
      </c>
      <c r="B179" s="21" t="s">
        <v>213</v>
      </c>
      <c r="C179" s="4">
        <v>1.6630699479</v>
      </c>
      <c r="D179" s="7" t="str">
        <f t="shared" si="25"/>
        <v>N/A</v>
      </c>
      <c r="E179" s="4">
        <v>1.7179492101</v>
      </c>
      <c r="F179" s="7" t="str">
        <f t="shared" si="26"/>
        <v>N/A</v>
      </c>
      <c r="G179" s="4">
        <v>2.0217220622999998</v>
      </c>
      <c r="H179" s="7" t="str">
        <f t="shared" si="27"/>
        <v>N/A</v>
      </c>
      <c r="I179" s="8">
        <v>3.3</v>
      </c>
      <c r="J179" s="8">
        <v>17.68</v>
      </c>
      <c r="K179" s="25" t="s">
        <v>736</v>
      </c>
      <c r="L179" s="91" t="str">
        <f t="shared" si="28"/>
        <v>Yes</v>
      </c>
    </row>
    <row r="180" spans="1:12" x14ac:dyDescent="0.25">
      <c r="A180" s="114" t="s">
        <v>1352</v>
      </c>
      <c r="B180" s="21" t="s">
        <v>213</v>
      </c>
      <c r="C180" s="4">
        <v>8.3229296699999997E-2</v>
      </c>
      <c r="D180" s="7" t="str">
        <f t="shared" si="25"/>
        <v>N/A</v>
      </c>
      <c r="E180" s="4">
        <v>0.13001695869999999</v>
      </c>
      <c r="F180" s="7" t="str">
        <f t="shared" si="26"/>
        <v>N/A</v>
      </c>
      <c r="G180" s="4">
        <v>0.14393666790000001</v>
      </c>
      <c r="H180" s="7" t="str">
        <f t="shared" si="27"/>
        <v>N/A</v>
      </c>
      <c r="I180" s="8">
        <v>56.22</v>
      </c>
      <c r="J180" s="8">
        <v>10.71</v>
      </c>
      <c r="K180" s="25" t="s">
        <v>736</v>
      </c>
      <c r="L180" s="91" t="str">
        <f t="shared" si="28"/>
        <v>Yes</v>
      </c>
    </row>
    <row r="181" spans="1:12" x14ac:dyDescent="0.25">
      <c r="A181" s="114" t="s">
        <v>86</v>
      </c>
      <c r="B181" s="21" t="s">
        <v>213</v>
      </c>
      <c r="C181" s="4">
        <v>1.5717092338</v>
      </c>
      <c r="D181" s="7" t="str">
        <f t="shared" si="25"/>
        <v>N/A</v>
      </c>
      <c r="E181" s="4">
        <v>1.5902712816</v>
      </c>
      <c r="F181" s="7" t="str">
        <f t="shared" si="26"/>
        <v>N/A</v>
      </c>
      <c r="G181" s="4">
        <v>1.5144561726000001</v>
      </c>
      <c r="H181" s="7" t="str">
        <f t="shared" si="27"/>
        <v>N/A</v>
      </c>
      <c r="I181" s="8">
        <v>1.181</v>
      </c>
      <c r="J181" s="8">
        <v>-4.7699999999999996</v>
      </c>
      <c r="K181" s="25" t="s">
        <v>736</v>
      </c>
      <c r="L181" s="91" t="str">
        <f t="shared" si="28"/>
        <v>Yes</v>
      </c>
    </row>
    <row r="182" spans="1:12" x14ac:dyDescent="0.25">
      <c r="A182" s="114" t="s">
        <v>87</v>
      </c>
      <c r="B182" s="21" t="s">
        <v>213</v>
      </c>
      <c r="C182" s="4">
        <v>52.714165864000002</v>
      </c>
      <c r="D182" s="7" t="str">
        <f t="shared" si="25"/>
        <v>N/A</v>
      </c>
      <c r="E182" s="4">
        <v>52.08378965</v>
      </c>
      <c r="F182" s="7" t="str">
        <f t="shared" si="26"/>
        <v>N/A</v>
      </c>
      <c r="G182" s="4">
        <v>58.0843566</v>
      </c>
      <c r="H182" s="7" t="str">
        <f t="shared" si="27"/>
        <v>N/A</v>
      </c>
      <c r="I182" s="8">
        <v>-1.2</v>
      </c>
      <c r="J182" s="8">
        <v>11.52</v>
      </c>
      <c r="K182" s="25" t="s">
        <v>736</v>
      </c>
      <c r="L182" s="91" t="str">
        <f t="shared" si="28"/>
        <v>Yes</v>
      </c>
    </row>
    <row r="183" spans="1:12" x14ac:dyDescent="0.25">
      <c r="A183" s="114" t="s">
        <v>467</v>
      </c>
      <c r="B183" s="21" t="s">
        <v>213</v>
      </c>
      <c r="C183" s="4">
        <v>65.045592705000004</v>
      </c>
      <c r="D183" s="7" t="str">
        <f t="shared" si="25"/>
        <v>N/A</v>
      </c>
      <c r="E183" s="4">
        <v>67.428571429000002</v>
      </c>
      <c r="F183" s="7" t="str">
        <f t="shared" si="26"/>
        <v>N/A</v>
      </c>
      <c r="G183" s="4">
        <v>67.307692308</v>
      </c>
      <c r="H183" s="7" t="str">
        <f t="shared" si="27"/>
        <v>N/A</v>
      </c>
      <c r="I183" s="8">
        <v>3.6640000000000001</v>
      </c>
      <c r="J183" s="8">
        <v>-0.17899999999999999</v>
      </c>
      <c r="K183" s="25" t="s">
        <v>736</v>
      </c>
      <c r="L183" s="91" t="str">
        <f t="shared" si="28"/>
        <v>Yes</v>
      </c>
    </row>
    <row r="184" spans="1:12" x14ac:dyDescent="0.25">
      <c r="A184" s="114" t="s">
        <v>468</v>
      </c>
      <c r="B184" s="21" t="s">
        <v>213</v>
      </c>
      <c r="C184" s="4">
        <v>76.317355835000001</v>
      </c>
      <c r="D184" s="7" t="str">
        <f t="shared" si="25"/>
        <v>N/A</v>
      </c>
      <c r="E184" s="4">
        <v>76.778501085000002</v>
      </c>
      <c r="F184" s="7" t="str">
        <f t="shared" si="26"/>
        <v>N/A</v>
      </c>
      <c r="G184" s="4">
        <v>77.301561745000001</v>
      </c>
      <c r="H184" s="7" t="str">
        <f t="shared" si="27"/>
        <v>N/A</v>
      </c>
      <c r="I184" s="8">
        <v>0.60419999999999996</v>
      </c>
      <c r="J184" s="8">
        <v>0.68130000000000002</v>
      </c>
      <c r="K184" s="25" t="s">
        <v>736</v>
      </c>
      <c r="L184" s="91" t="str">
        <f t="shared" si="28"/>
        <v>Yes</v>
      </c>
    </row>
    <row r="185" spans="1:12" x14ac:dyDescent="0.25">
      <c r="A185" s="114" t="s">
        <v>469</v>
      </c>
      <c r="B185" s="21" t="s">
        <v>213</v>
      </c>
      <c r="C185" s="4">
        <v>41.432220000000001</v>
      </c>
      <c r="D185" s="7" t="str">
        <f t="shared" si="25"/>
        <v>N/A</v>
      </c>
      <c r="E185" s="4">
        <v>40.645334664000003</v>
      </c>
      <c r="F185" s="7" t="str">
        <f t="shared" si="26"/>
        <v>N/A</v>
      </c>
      <c r="G185" s="4">
        <v>46.940155281999999</v>
      </c>
      <c r="H185" s="7" t="str">
        <f t="shared" si="27"/>
        <v>N/A</v>
      </c>
      <c r="I185" s="8">
        <v>-1.9</v>
      </c>
      <c r="J185" s="8">
        <v>15.49</v>
      </c>
      <c r="K185" s="25" t="s">
        <v>736</v>
      </c>
      <c r="L185" s="91" t="str">
        <f t="shared" si="28"/>
        <v>Yes</v>
      </c>
    </row>
    <row r="186" spans="1:12" x14ac:dyDescent="0.25">
      <c r="A186" s="114" t="s">
        <v>470</v>
      </c>
      <c r="B186" s="21" t="s">
        <v>213</v>
      </c>
      <c r="C186" s="4">
        <v>46.031746032000001</v>
      </c>
      <c r="D186" s="7" t="str">
        <f t="shared" si="25"/>
        <v>N/A</v>
      </c>
      <c r="E186" s="4">
        <v>43.34652346</v>
      </c>
      <c r="F186" s="7" t="str">
        <f t="shared" si="26"/>
        <v>N/A</v>
      </c>
      <c r="G186" s="4">
        <v>51.529327096000003</v>
      </c>
      <c r="H186" s="7" t="str">
        <f t="shared" si="27"/>
        <v>N/A</v>
      </c>
      <c r="I186" s="8">
        <v>-5.83</v>
      </c>
      <c r="J186" s="8">
        <v>18.88</v>
      </c>
      <c r="K186" s="25" t="s">
        <v>736</v>
      </c>
      <c r="L186" s="91" t="str">
        <f t="shared" si="28"/>
        <v>Yes</v>
      </c>
    </row>
    <row r="187" spans="1:12" x14ac:dyDescent="0.25">
      <c r="A187" s="114" t="s">
        <v>116</v>
      </c>
      <c r="B187" s="21" t="s">
        <v>213</v>
      </c>
      <c r="C187" s="4">
        <v>73.302675324999996</v>
      </c>
      <c r="D187" s="7" t="str">
        <f t="shared" si="25"/>
        <v>N/A</v>
      </c>
      <c r="E187" s="4">
        <v>72.773341829000003</v>
      </c>
      <c r="F187" s="7" t="str">
        <f t="shared" si="26"/>
        <v>N/A</v>
      </c>
      <c r="G187" s="4">
        <v>78.227942303000006</v>
      </c>
      <c r="H187" s="7" t="str">
        <f t="shared" si="27"/>
        <v>N/A</v>
      </c>
      <c r="I187" s="8">
        <v>-0.72199999999999998</v>
      </c>
      <c r="J187" s="8">
        <v>7.4950000000000001</v>
      </c>
      <c r="K187" s="25" t="s">
        <v>736</v>
      </c>
      <c r="L187" s="91" t="str">
        <f t="shared" si="28"/>
        <v>Yes</v>
      </c>
    </row>
    <row r="188" spans="1:12" x14ac:dyDescent="0.25">
      <c r="A188" s="114" t="s">
        <v>471</v>
      </c>
      <c r="B188" s="21" t="s">
        <v>213</v>
      </c>
      <c r="C188" s="4">
        <v>74.772036474000004</v>
      </c>
      <c r="D188" s="7" t="str">
        <f t="shared" si="25"/>
        <v>N/A</v>
      </c>
      <c r="E188" s="4">
        <v>78.571428570999998</v>
      </c>
      <c r="F188" s="7" t="str">
        <f t="shared" si="26"/>
        <v>N/A</v>
      </c>
      <c r="G188" s="4">
        <v>79.370629371000007</v>
      </c>
      <c r="H188" s="7" t="str">
        <f t="shared" si="27"/>
        <v>N/A</v>
      </c>
      <c r="I188" s="8">
        <v>5.0810000000000004</v>
      </c>
      <c r="J188" s="8">
        <v>1.0169999999999999</v>
      </c>
      <c r="K188" s="25" t="s">
        <v>736</v>
      </c>
      <c r="L188" s="91" t="str">
        <f t="shared" si="28"/>
        <v>Yes</v>
      </c>
    </row>
    <row r="189" spans="1:12" x14ac:dyDescent="0.25">
      <c r="A189" s="114" t="s">
        <v>472</v>
      </c>
      <c r="B189" s="21" t="s">
        <v>213</v>
      </c>
      <c r="C189" s="4">
        <v>88.148174084000004</v>
      </c>
      <c r="D189" s="7" t="str">
        <f t="shared" si="25"/>
        <v>N/A</v>
      </c>
      <c r="E189" s="4">
        <v>88.532799198999996</v>
      </c>
      <c r="F189" s="7" t="str">
        <f t="shared" si="26"/>
        <v>N/A</v>
      </c>
      <c r="G189" s="4">
        <v>88.623410078999996</v>
      </c>
      <c r="H189" s="7" t="str">
        <f t="shared" si="27"/>
        <v>N/A</v>
      </c>
      <c r="I189" s="8">
        <v>0.43630000000000002</v>
      </c>
      <c r="J189" s="8">
        <v>0.1023</v>
      </c>
      <c r="K189" s="25" t="s">
        <v>736</v>
      </c>
      <c r="L189" s="91" t="str">
        <f t="shared" si="28"/>
        <v>Yes</v>
      </c>
    </row>
    <row r="190" spans="1:12" x14ac:dyDescent="0.25">
      <c r="A190" s="114" t="s">
        <v>473</v>
      </c>
      <c r="B190" s="21" t="s">
        <v>213</v>
      </c>
      <c r="C190" s="4">
        <v>68.730325289000007</v>
      </c>
      <c r="D190" s="7" t="str">
        <f t="shared" si="25"/>
        <v>N/A</v>
      </c>
      <c r="E190" s="4">
        <v>68.025030232000006</v>
      </c>
      <c r="F190" s="7" t="str">
        <f t="shared" si="26"/>
        <v>N/A</v>
      </c>
      <c r="G190" s="4">
        <v>74.823344673999998</v>
      </c>
      <c r="H190" s="7" t="str">
        <f t="shared" si="27"/>
        <v>N/A</v>
      </c>
      <c r="I190" s="8">
        <v>-1.03</v>
      </c>
      <c r="J190" s="8">
        <v>9.9939999999999998</v>
      </c>
      <c r="K190" s="25" t="s">
        <v>736</v>
      </c>
      <c r="L190" s="91" t="str">
        <f t="shared" si="28"/>
        <v>Yes</v>
      </c>
    </row>
    <row r="191" spans="1:12" x14ac:dyDescent="0.25">
      <c r="A191" s="114" t="s">
        <v>474</v>
      </c>
      <c r="B191" s="21" t="s">
        <v>213</v>
      </c>
      <c r="C191" s="4">
        <v>61.768028059999999</v>
      </c>
      <c r="D191" s="7" t="str">
        <f t="shared" si="25"/>
        <v>N/A</v>
      </c>
      <c r="E191" s="4">
        <v>59.841718485000001</v>
      </c>
      <c r="F191" s="7" t="str">
        <f t="shared" si="26"/>
        <v>N/A</v>
      </c>
      <c r="G191" s="4">
        <v>66.182079884999993</v>
      </c>
      <c r="H191" s="7" t="str">
        <f t="shared" si="27"/>
        <v>N/A</v>
      </c>
      <c r="I191" s="8">
        <v>-3.12</v>
      </c>
      <c r="J191" s="8">
        <v>10.6</v>
      </c>
      <c r="K191" s="25" t="s">
        <v>736</v>
      </c>
      <c r="L191" s="91" t="str">
        <f t="shared" si="28"/>
        <v>Yes</v>
      </c>
    </row>
    <row r="192" spans="1:12" x14ac:dyDescent="0.25">
      <c r="A192" s="114" t="s">
        <v>1353</v>
      </c>
      <c r="B192" s="21" t="s">
        <v>213</v>
      </c>
      <c r="C192" s="22">
        <v>9.4118956100000002</v>
      </c>
      <c r="D192" s="7" t="str">
        <f t="shared" si="25"/>
        <v>N/A</v>
      </c>
      <c r="E192" s="22">
        <v>9.5303396883999998</v>
      </c>
      <c r="F192" s="7" t="str">
        <f t="shared" si="26"/>
        <v>N/A</v>
      </c>
      <c r="G192" s="22">
        <v>9.7961934972000009</v>
      </c>
      <c r="H192" s="7" t="str">
        <f t="shared" si="27"/>
        <v>N/A</v>
      </c>
      <c r="I192" s="8">
        <v>1.258</v>
      </c>
      <c r="J192" s="8">
        <v>2.79</v>
      </c>
      <c r="K192" s="25" t="s">
        <v>736</v>
      </c>
      <c r="L192" s="91" t="str">
        <f t="shared" si="28"/>
        <v>Yes</v>
      </c>
    </row>
    <row r="193" spans="1:12" x14ac:dyDescent="0.25">
      <c r="A193" s="114" t="s">
        <v>1354</v>
      </c>
      <c r="B193" s="21" t="s">
        <v>213</v>
      </c>
      <c r="C193" s="22">
        <v>16.992537313</v>
      </c>
      <c r="D193" s="7" t="str">
        <f t="shared" si="25"/>
        <v>N/A</v>
      </c>
      <c r="E193" s="22">
        <v>11.398734177</v>
      </c>
      <c r="F193" s="7" t="str">
        <f t="shared" si="26"/>
        <v>N/A</v>
      </c>
      <c r="G193" s="22">
        <v>15.881818182</v>
      </c>
      <c r="H193" s="7" t="str">
        <f t="shared" si="27"/>
        <v>N/A</v>
      </c>
      <c r="I193" s="8">
        <v>-32.9</v>
      </c>
      <c r="J193" s="8">
        <v>39.33</v>
      </c>
      <c r="K193" s="25" t="s">
        <v>736</v>
      </c>
      <c r="L193" s="91" t="str">
        <f t="shared" si="28"/>
        <v>No</v>
      </c>
    </row>
    <row r="194" spans="1:12" x14ac:dyDescent="0.25">
      <c r="A194" s="114" t="s">
        <v>1355</v>
      </c>
      <c r="B194" s="21" t="s">
        <v>213</v>
      </c>
      <c r="C194" s="22">
        <v>16.4733038</v>
      </c>
      <c r="D194" s="7" t="str">
        <f t="shared" si="25"/>
        <v>N/A</v>
      </c>
      <c r="E194" s="22">
        <v>16.518872114000001</v>
      </c>
      <c r="F194" s="7" t="str">
        <f t="shared" si="26"/>
        <v>N/A</v>
      </c>
      <c r="G194" s="22">
        <v>14.927735254</v>
      </c>
      <c r="H194" s="7" t="str">
        <f t="shared" si="27"/>
        <v>N/A</v>
      </c>
      <c r="I194" s="8">
        <v>0.27660000000000001</v>
      </c>
      <c r="J194" s="8">
        <v>-9.6300000000000008</v>
      </c>
      <c r="K194" s="25" t="s">
        <v>736</v>
      </c>
      <c r="L194" s="91" t="str">
        <f t="shared" si="28"/>
        <v>Yes</v>
      </c>
    </row>
    <row r="195" spans="1:12" x14ac:dyDescent="0.25">
      <c r="A195" s="114" t="s">
        <v>1356</v>
      </c>
      <c r="B195" s="21" t="s">
        <v>213</v>
      </c>
      <c r="C195" s="22">
        <v>3.9035604148999998</v>
      </c>
      <c r="D195" s="7" t="str">
        <f t="shared" si="25"/>
        <v>N/A</v>
      </c>
      <c r="E195" s="22">
        <v>4.3763530390999996</v>
      </c>
      <c r="F195" s="7" t="str">
        <f t="shared" si="26"/>
        <v>N/A</v>
      </c>
      <c r="G195" s="22">
        <v>5.1225912258999999</v>
      </c>
      <c r="H195" s="7" t="str">
        <f t="shared" si="27"/>
        <v>N/A</v>
      </c>
      <c r="I195" s="8">
        <v>12.11</v>
      </c>
      <c r="J195" s="8">
        <v>17.05</v>
      </c>
      <c r="K195" s="25" t="s">
        <v>736</v>
      </c>
      <c r="L195" s="91" t="str">
        <f t="shared" si="28"/>
        <v>Yes</v>
      </c>
    </row>
    <row r="196" spans="1:12" x14ac:dyDescent="0.25">
      <c r="A196" s="114" t="s">
        <v>1357</v>
      </c>
      <c r="B196" s="21" t="s">
        <v>213</v>
      </c>
      <c r="C196" s="22">
        <v>3.2652953586</v>
      </c>
      <c r="D196" s="7" t="str">
        <f t="shared" si="25"/>
        <v>N/A</v>
      </c>
      <c r="E196" s="22">
        <v>3.1465183751999999</v>
      </c>
      <c r="F196" s="7" t="str">
        <f t="shared" si="26"/>
        <v>N/A</v>
      </c>
      <c r="G196" s="22">
        <v>3.2249455338000002</v>
      </c>
      <c r="H196" s="7" t="str">
        <f t="shared" si="27"/>
        <v>N/A</v>
      </c>
      <c r="I196" s="8">
        <v>-3.64</v>
      </c>
      <c r="J196" s="8">
        <v>2.4929999999999999</v>
      </c>
      <c r="K196" s="25" t="s">
        <v>736</v>
      </c>
      <c r="L196" s="91" t="str">
        <f t="shared" si="28"/>
        <v>Yes</v>
      </c>
    </row>
    <row r="197" spans="1:12" x14ac:dyDescent="0.25">
      <c r="A197" s="114" t="s">
        <v>1358</v>
      </c>
      <c r="B197" s="21" t="s">
        <v>213</v>
      </c>
      <c r="C197" s="22">
        <v>128.99705305000001</v>
      </c>
      <c r="D197" s="7" t="str">
        <f t="shared" si="25"/>
        <v>N/A</v>
      </c>
      <c r="E197" s="22">
        <v>128.34284378000001</v>
      </c>
      <c r="F197" s="7" t="str">
        <f t="shared" si="26"/>
        <v>N/A</v>
      </c>
      <c r="G197" s="22">
        <v>120.11886186</v>
      </c>
      <c r="H197" s="7" t="str">
        <f t="shared" si="27"/>
        <v>N/A</v>
      </c>
      <c r="I197" s="8">
        <v>-0.50700000000000001</v>
      </c>
      <c r="J197" s="8">
        <v>-6.41</v>
      </c>
      <c r="K197" s="25" t="s">
        <v>736</v>
      </c>
      <c r="L197" s="91" t="str">
        <f t="shared" si="28"/>
        <v>Yes</v>
      </c>
    </row>
    <row r="198" spans="1:12" x14ac:dyDescent="0.25">
      <c r="A198" s="114" t="s">
        <v>1359</v>
      </c>
      <c r="B198" s="21" t="s">
        <v>213</v>
      </c>
      <c r="C198" s="22">
        <v>171.15151514999999</v>
      </c>
      <c r="D198" s="7" t="str">
        <f t="shared" si="25"/>
        <v>N/A</v>
      </c>
      <c r="E198" s="22">
        <v>139.45714286</v>
      </c>
      <c r="F198" s="7" t="str">
        <f t="shared" si="26"/>
        <v>N/A</v>
      </c>
      <c r="G198" s="22">
        <v>156.51219512</v>
      </c>
      <c r="H198" s="7" t="str">
        <f t="shared" si="27"/>
        <v>N/A</v>
      </c>
      <c r="I198" s="8">
        <v>-18.5</v>
      </c>
      <c r="J198" s="8">
        <v>12.23</v>
      </c>
      <c r="K198" s="25" t="s">
        <v>736</v>
      </c>
      <c r="L198" s="91" t="str">
        <f t="shared" si="28"/>
        <v>Yes</v>
      </c>
    </row>
    <row r="199" spans="1:12" x14ac:dyDescent="0.25">
      <c r="A199" s="114" t="s">
        <v>1360</v>
      </c>
      <c r="B199" s="21" t="s">
        <v>213</v>
      </c>
      <c r="C199" s="22">
        <v>149.09399478</v>
      </c>
      <c r="D199" s="7" t="str">
        <f t="shared" si="25"/>
        <v>N/A</v>
      </c>
      <c r="E199" s="22">
        <v>151.01181435000001</v>
      </c>
      <c r="F199" s="7" t="str">
        <f t="shared" si="26"/>
        <v>N/A</v>
      </c>
      <c r="G199" s="22">
        <v>148.65575147000001</v>
      </c>
      <c r="H199" s="7" t="str">
        <f t="shared" si="27"/>
        <v>N/A</v>
      </c>
      <c r="I199" s="8">
        <v>1.286</v>
      </c>
      <c r="J199" s="8">
        <v>-1.56</v>
      </c>
      <c r="K199" s="25" t="s">
        <v>736</v>
      </c>
      <c r="L199" s="91" t="str">
        <f t="shared" si="28"/>
        <v>Yes</v>
      </c>
    </row>
    <row r="200" spans="1:12" x14ac:dyDescent="0.25">
      <c r="A200" s="114" t="s">
        <v>1361</v>
      </c>
      <c r="B200" s="21" t="s">
        <v>213</v>
      </c>
      <c r="C200" s="22">
        <v>101.32261905</v>
      </c>
      <c r="D200" s="7" t="str">
        <f t="shared" si="25"/>
        <v>N/A</v>
      </c>
      <c r="E200" s="22">
        <v>100.25027933</v>
      </c>
      <c r="F200" s="7" t="str">
        <f t="shared" si="26"/>
        <v>N/A</v>
      </c>
      <c r="G200" s="22">
        <v>84.065803668000001</v>
      </c>
      <c r="H200" s="7" t="str">
        <f t="shared" si="27"/>
        <v>N/A</v>
      </c>
      <c r="I200" s="8">
        <v>-1.06</v>
      </c>
      <c r="J200" s="8">
        <v>-16.100000000000001</v>
      </c>
      <c r="K200" s="25" t="s">
        <v>736</v>
      </c>
      <c r="L200" s="91" t="str">
        <f t="shared" si="28"/>
        <v>Yes</v>
      </c>
    </row>
    <row r="201" spans="1:12" x14ac:dyDescent="0.25">
      <c r="A201" s="114" t="s">
        <v>1362</v>
      </c>
      <c r="B201" s="21" t="s">
        <v>213</v>
      </c>
      <c r="C201" s="22">
        <v>40.714285713999999</v>
      </c>
      <c r="D201" s="7" t="str">
        <f t="shared" si="25"/>
        <v>N/A</v>
      </c>
      <c r="E201" s="22">
        <v>36.652173912999999</v>
      </c>
      <c r="F201" s="7" t="str">
        <f t="shared" si="26"/>
        <v>N/A</v>
      </c>
      <c r="G201" s="22">
        <v>17.2</v>
      </c>
      <c r="H201" s="7" t="str">
        <f t="shared" si="27"/>
        <v>N/A</v>
      </c>
      <c r="I201" s="8">
        <v>-9.98</v>
      </c>
      <c r="J201" s="8">
        <v>-53.1</v>
      </c>
      <c r="K201" s="25" t="s">
        <v>736</v>
      </c>
      <c r="L201" s="91" t="str">
        <f t="shared" si="28"/>
        <v>No</v>
      </c>
    </row>
    <row r="202" spans="1:12" x14ac:dyDescent="0.25">
      <c r="A202" s="114" t="s">
        <v>28</v>
      </c>
      <c r="B202" s="21" t="s">
        <v>213</v>
      </c>
      <c r="C202" s="4">
        <v>1.9389118479</v>
      </c>
      <c r="D202" s="7" t="str">
        <f t="shared" si="25"/>
        <v>N/A</v>
      </c>
      <c r="E202" s="4">
        <v>1.9802473068999999</v>
      </c>
      <c r="F202" s="7" t="str">
        <f t="shared" si="26"/>
        <v>N/A</v>
      </c>
      <c r="G202" s="4">
        <v>1.9020727997</v>
      </c>
      <c r="H202" s="7" t="str">
        <f t="shared" si="27"/>
        <v>N/A</v>
      </c>
      <c r="I202" s="8">
        <v>2.1320000000000001</v>
      </c>
      <c r="J202" s="8">
        <v>-3.95</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33.33</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11</v>
      </c>
      <c r="F204" s="7" t="str">
        <f t="shared" si="30"/>
        <v>N/A</v>
      </c>
      <c r="G204" s="22">
        <v>17</v>
      </c>
      <c r="H204" s="7" t="str">
        <f t="shared" si="31"/>
        <v>N/A</v>
      </c>
      <c r="I204" s="8">
        <v>10</v>
      </c>
      <c r="J204" s="8">
        <v>54.55</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11</v>
      </c>
      <c r="H205" s="7" t="str">
        <f t="shared" si="31"/>
        <v>N/A</v>
      </c>
      <c r="I205" s="8">
        <v>0</v>
      </c>
      <c r="J205" s="8">
        <v>166.7</v>
      </c>
      <c r="K205" s="10" t="s">
        <v>213</v>
      </c>
      <c r="L205" s="91" t="str">
        <f t="shared" si="32"/>
        <v>N/A</v>
      </c>
    </row>
    <row r="206" spans="1:12" ht="25" x14ac:dyDescent="0.25">
      <c r="A206" s="114" t="s">
        <v>1363</v>
      </c>
      <c r="B206" s="21" t="s">
        <v>213</v>
      </c>
      <c r="C206" s="22">
        <v>50</v>
      </c>
      <c r="D206" s="7" t="str">
        <f t="shared" si="29"/>
        <v>N/A</v>
      </c>
      <c r="E206" s="22">
        <v>43</v>
      </c>
      <c r="F206" s="7" t="str">
        <f t="shared" si="30"/>
        <v>N/A</v>
      </c>
      <c r="G206" s="22">
        <v>43</v>
      </c>
      <c r="H206" s="7" t="str">
        <f t="shared" si="31"/>
        <v>N/A</v>
      </c>
      <c r="I206" s="8">
        <v>-14</v>
      </c>
      <c r="J206" s="8">
        <v>0</v>
      </c>
      <c r="K206" s="10" t="s">
        <v>213</v>
      </c>
      <c r="L206" s="91" t="str">
        <f t="shared" si="32"/>
        <v>N/A</v>
      </c>
    </row>
    <row r="207" spans="1:12" x14ac:dyDescent="0.25">
      <c r="A207" s="114" t="s">
        <v>1611</v>
      </c>
      <c r="B207" s="21" t="s">
        <v>213</v>
      </c>
      <c r="C207" s="22">
        <v>12</v>
      </c>
      <c r="D207" s="7" t="str">
        <f t="shared" si="29"/>
        <v>N/A</v>
      </c>
      <c r="E207" s="22">
        <v>13</v>
      </c>
      <c r="F207" s="7" t="str">
        <f t="shared" si="30"/>
        <v>N/A</v>
      </c>
      <c r="G207" s="22">
        <v>17</v>
      </c>
      <c r="H207" s="7" t="str">
        <f t="shared" si="31"/>
        <v>N/A</v>
      </c>
      <c r="I207" s="8">
        <v>8.3330000000000002</v>
      </c>
      <c r="J207" s="8">
        <v>30.77</v>
      </c>
      <c r="K207" s="10" t="s">
        <v>213</v>
      </c>
      <c r="L207" s="91" t="str">
        <f t="shared" si="32"/>
        <v>N/A</v>
      </c>
    </row>
    <row r="208" spans="1:12" x14ac:dyDescent="0.25">
      <c r="A208" s="114" t="s">
        <v>1612</v>
      </c>
      <c r="B208" s="21" t="s">
        <v>213</v>
      </c>
      <c r="C208" s="22">
        <v>18</v>
      </c>
      <c r="D208" s="7" t="str">
        <f t="shared" si="29"/>
        <v>N/A</v>
      </c>
      <c r="E208" s="22">
        <v>14</v>
      </c>
      <c r="F208" s="7" t="str">
        <f t="shared" si="30"/>
        <v>N/A</v>
      </c>
      <c r="G208" s="22">
        <v>26</v>
      </c>
      <c r="H208" s="7" t="str">
        <f t="shared" si="31"/>
        <v>N/A</v>
      </c>
      <c r="I208" s="8">
        <v>-22.2</v>
      </c>
      <c r="J208" s="8">
        <v>85.71</v>
      </c>
      <c r="K208" s="10" t="s">
        <v>213</v>
      </c>
      <c r="L208" s="91" t="str">
        <f t="shared" si="32"/>
        <v>N/A</v>
      </c>
    </row>
    <row r="209" spans="1:12" x14ac:dyDescent="0.25">
      <c r="A209" s="114" t="s">
        <v>125</v>
      </c>
      <c r="B209" s="21" t="s">
        <v>213</v>
      </c>
      <c r="C209" s="26">
        <v>3265708</v>
      </c>
      <c r="D209" s="7" t="str">
        <f t="shared" si="29"/>
        <v>N/A</v>
      </c>
      <c r="E209" s="26">
        <v>4284024</v>
      </c>
      <c r="F209" s="7" t="str">
        <f t="shared" si="30"/>
        <v>N/A</v>
      </c>
      <c r="G209" s="26">
        <v>3622927</v>
      </c>
      <c r="H209" s="7" t="str">
        <f t="shared" si="31"/>
        <v>N/A</v>
      </c>
      <c r="I209" s="8">
        <v>31.18</v>
      </c>
      <c r="J209" s="8">
        <v>-15.4</v>
      </c>
      <c r="K209" s="10" t="s">
        <v>213</v>
      </c>
      <c r="L209" s="91" t="str">
        <f t="shared" si="32"/>
        <v>N/A</v>
      </c>
    </row>
    <row r="210" spans="1:12" x14ac:dyDescent="0.25">
      <c r="A210" s="148" t="s">
        <v>1607</v>
      </c>
      <c r="B210" s="21" t="s">
        <v>213</v>
      </c>
      <c r="C210" s="26">
        <v>1352843</v>
      </c>
      <c r="D210" s="7" t="str">
        <f t="shared" si="29"/>
        <v>N/A</v>
      </c>
      <c r="E210" s="26">
        <v>1358533</v>
      </c>
      <c r="F210" s="7" t="str">
        <f t="shared" si="30"/>
        <v>N/A</v>
      </c>
      <c r="G210" s="26">
        <v>1490741</v>
      </c>
      <c r="H210" s="7" t="str">
        <f t="shared" si="31"/>
        <v>N/A</v>
      </c>
      <c r="I210" s="8">
        <v>0.42059999999999997</v>
      </c>
      <c r="J210" s="8">
        <v>9.7319999999999993</v>
      </c>
      <c r="K210" s="10" t="s">
        <v>213</v>
      </c>
      <c r="L210" s="91" t="str">
        <f t="shared" si="32"/>
        <v>N/A</v>
      </c>
    </row>
    <row r="211" spans="1:12" x14ac:dyDescent="0.25">
      <c r="A211" s="148" t="s">
        <v>1364</v>
      </c>
      <c r="B211" s="21" t="s">
        <v>213</v>
      </c>
      <c r="C211" s="26">
        <v>253675</v>
      </c>
      <c r="D211" s="7" t="str">
        <f t="shared" si="29"/>
        <v>N/A</v>
      </c>
      <c r="E211" s="26">
        <v>254370</v>
      </c>
      <c r="F211" s="7" t="str">
        <f t="shared" si="30"/>
        <v>N/A</v>
      </c>
      <c r="G211" s="26">
        <v>264448</v>
      </c>
      <c r="H211" s="7" t="str">
        <f t="shared" si="31"/>
        <v>N/A</v>
      </c>
      <c r="I211" s="8">
        <v>0.27400000000000002</v>
      </c>
      <c r="J211" s="8">
        <v>3.9620000000000002</v>
      </c>
      <c r="K211" s="10" t="s">
        <v>213</v>
      </c>
      <c r="L211" s="91" t="str">
        <f t="shared" si="32"/>
        <v>N/A</v>
      </c>
    </row>
    <row r="212" spans="1:12" x14ac:dyDescent="0.25">
      <c r="A212" s="148" t="s">
        <v>1601</v>
      </c>
      <c r="B212" s="21" t="s">
        <v>213</v>
      </c>
      <c r="C212" s="26">
        <v>3246901</v>
      </c>
      <c r="D212" s="7" t="str">
        <f t="shared" si="29"/>
        <v>N/A</v>
      </c>
      <c r="E212" s="26">
        <v>4170971</v>
      </c>
      <c r="F212" s="7" t="str">
        <f t="shared" si="30"/>
        <v>N/A</v>
      </c>
      <c r="G212" s="26">
        <v>3572299</v>
      </c>
      <c r="H212" s="7" t="str">
        <f t="shared" si="31"/>
        <v>N/A</v>
      </c>
      <c r="I212" s="8">
        <v>28.46</v>
      </c>
      <c r="J212" s="8">
        <v>-14.4</v>
      </c>
      <c r="K212" s="10" t="s">
        <v>213</v>
      </c>
      <c r="L212" s="91" t="str">
        <f t="shared" si="32"/>
        <v>N/A</v>
      </c>
    </row>
    <row r="213" spans="1:12" x14ac:dyDescent="0.25">
      <c r="A213" s="148" t="s">
        <v>1602</v>
      </c>
      <c r="B213" s="21" t="s">
        <v>213</v>
      </c>
      <c r="C213" s="26">
        <v>409247</v>
      </c>
      <c r="D213" s="7" t="str">
        <f t="shared" si="29"/>
        <v>N/A</v>
      </c>
      <c r="E213" s="26">
        <v>476210</v>
      </c>
      <c r="F213" s="7" t="str">
        <f t="shared" si="30"/>
        <v>N/A</v>
      </c>
      <c r="G213" s="26">
        <v>492768</v>
      </c>
      <c r="H213" s="7" t="str">
        <f t="shared" si="31"/>
        <v>N/A</v>
      </c>
      <c r="I213" s="8">
        <v>16.36</v>
      </c>
      <c r="J213" s="8">
        <v>3.4769999999999999</v>
      </c>
      <c r="K213" s="10" t="s">
        <v>213</v>
      </c>
      <c r="L213" s="91" t="str">
        <f t="shared" si="32"/>
        <v>N/A</v>
      </c>
    </row>
    <row r="214" spans="1:12" ht="25" x14ac:dyDescent="0.25">
      <c r="A214" s="114" t="s">
        <v>1365</v>
      </c>
      <c r="B214" s="21" t="s">
        <v>213</v>
      </c>
      <c r="C214" s="26">
        <v>1141871</v>
      </c>
      <c r="D214" s="7" t="str">
        <f t="shared" ref="D214:D228" si="33">IF($B214="N/A","N/A",IF(C214&gt;10,"No",IF(C214&lt;-10,"No","Yes")))</f>
        <v>N/A</v>
      </c>
      <c r="E214" s="26">
        <v>1017795</v>
      </c>
      <c r="F214" s="7" t="str">
        <f t="shared" ref="F214:F228" si="34">IF($B214="N/A","N/A",IF(E214&gt;10,"No",IF(E214&lt;-10,"No","Yes")))</f>
        <v>N/A</v>
      </c>
      <c r="G214" s="26">
        <v>1163895</v>
      </c>
      <c r="H214" s="7" t="str">
        <f t="shared" ref="H214:H228" si="35">IF($B214="N/A","N/A",IF(G214&gt;10,"No",IF(G214&lt;-10,"No","Yes")))</f>
        <v>N/A</v>
      </c>
      <c r="I214" s="8">
        <v>-10.9</v>
      </c>
      <c r="J214" s="8">
        <v>14.35</v>
      </c>
      <c r="K214" s="25" t="s">
        <v>736</v>
      </c>
      <c r="L214" s="91" t="str">
        <f t="shared" ref="L214:L228" si="36">IF(J214="Div by 0", "N/A", IF(K214="N/A","N/A", IF(J214&gt;VALUE(MID(K214,1,2)), "No", IF(J214&lt;-1*VALUE(MID(K214,1,2)), "No", "Yes"))))</f>
        <v>Yes</v>
      </c>
    </row>
    <row r="215" spans="1:12" x14ac:dyDescent="0.25">
      <c r="A215" s="122" t="s">
        <v>647</v>
      </c>
      <c r="B215" s="21" t="s">
        <v>213</v>
      </c>
      <c r="C215" s="22">
        <v>4167</v>
      </c>
      <c r="D215" s="7" t="str">
        <f t="shared" si="33"/>
        <v>N/A</v>
      </c>
      <c r="E215" s="22">
        <v>4267</v>
      </c>
      <c r="F215" s="7" t="str">
        <f t="shared" si="34"/>
        <v>N/A</v>
      </c>
      <c r="G215" s="22">
        <v>4152</v>
      </c>
      <c r="H215" s="7" t="str">
        <f t="shared" si="35"/>
        <v>N/A</v>
      </c>
      <c r="I215" s="8">
        <v>2.4</v>
      </c>
      <c r="J215" s="8">
        <v>-2.7</v>
      </c>
      <c r="K215" s="25" t="s">
        <v>736</v>
      </c>
      <c r="L215" s="91" t="str">
        <f t="shared" si="36"/>
        <v>Yes</v>
      </c>
    </row>
    <row r="216" spans="1:12" x14ac:dyDescent="0.25">
      <c r="A216" s="122" t="s">
        <v>1366</v>
      </c>
      <c r="B216" s="21" t="s">
        <v>213</v>
      </c>
      <c r="C216" s="26">
        <v>274.02711783000001</v>
      </c>
      <c r="D216" s="7" t="str">
        <f t="shared" si="33"/>
        <v>N/A</v>
      </c>
      <c r="E216" s="26">
        <v>238.5270682</v>
      </c>
      <c r="F216" s="7" t="str">
        <f t="shared" si="34"/>
        <v>N/A</v>
      </c>
      <c r="G216" s="26">
        <v>280.32153178999999</v>
      </c>
      <c r="H216" s="7" t="str">
        <f t="shared" si="35"/>
        <v>N/A</v>
      </c>
      <c r="I216" s="8">
        <v>-13</v>
      </c>
      <c r="J216" s="8">
        <v>17.52</v>
      </c>
      <c r="K216" s="25" t="s">
        <v>736</v>
      </c>
      <c r="L216" s="91" t="str">
        <f t="shared" si="36"/>
        <v>Yes</v>
      </c>
    </row>
    <row r="217" spans="1:12" ht="25" x14ac:dyDescent="0.25">
      <c r="A217" s="114" t="s">
        <v>1367</v>
      </c>
      <c r="B217" s="21" t="s">
        <v>213</v>
      </c>
      <c r="C217" s="26">
        <v>1374498</v>
      </c>
      <c r="D217" s="7" t="str">
        <f t="shared" si="33"/>
        <v>N/A</v>
      </c>
      <c r="E217" s="26">
        <v>1458126</v>
      </c>
      <c r="F217" s="7" t="str">
        <f t="shared" si="34"/>
        <v>N/A</v>
      </c>
      <c r="G217" s="26">
        <v>1613593</v>
      </c>
      <c r="H217" s="7" t="str">
        <f t="shared" si="35"/>
        <v>N/A</v>
      </c>
      <c r="I217" s="8">
        <v>6.0839999999999996</v>
      </c>
      <c r="J217" s="8">
        <v>10.66</v>
      </c>
      <c r="K217" s="25" t="s">
        <v>736</v>
      </c>
      <c r="L217" s="91" t="str">
        <f t="shared" si="36"/>
        <v>Yes</v>
      </c>
    </row>
    <row r="218" spans="1:12" x14ac:dyDescent="0.25">
      <c r="A218" s="122" t="s">
        <v>514</v>
      </c>
      <c r="B218" s="21" t="s">
        <v>213</v>
      </c>
      <c r="C218" s="22">
        <v>2592</v>
      </c>
      <c r="D218" s="7" t="str">
        <f t="shared" si="33"/>
        <v>N/A</v>
      </c>
      <c r="E218" s="22">
        <v>2601</v>
      </c>
      <c r="F218" s="7" t="str">
        <f t="shared" si="34"/>
        <v>N/A</v>
      </c>
      <c r="G218" s="22">
        <v>2550</v>
      </c>
      <c r="H218" s="7" t="str">
        <f t="shared" si="35"/>
        <v>N/A</v>
      </c>
      <c r="I218" s="8">
        <v>0.34720000000000001</v>
      </c>
      <c r="J218" s="8">
        <v>-1.96</v>
      </c>
      <c r="K218" s="25" t="s">
        <v>736</v>
      </c>
      <c r="L218" s="91" t="str">
        <f t="shared" si="36"/>
        <v>Yes</v>
      </c>
    </row>
    <row r="219" spans="1:12" x14ac:dyDescent="0.25">
      <c r="A219" s="114" t="s">
        <v>1368</v>
      </c>
      <c r="B219" s="21" t="s">
        <v>213</v>
      </c>
      <c r="C219" s="26">
        <v>530.28472222000005</v>
      </c>
      <c r="D219" s="7" t="str">
        <f t="shared" si="33"/>
        <v>N/A</v>
      </c>
      <c r="E219" s="26">
        <v>560.60207611999999</v>
      </c>
      <c r="F219" s="7" t="str">
        <f t="shared" si="34"/>
        <v>N/A</v>
      </c>
      <c r="G219" s="26">
        <v>632.78156863000004</v>
      </c>
      <c r="H219" s="7" t="str">
        <f t="shared" si="35"/>
        <v>N/A</v>
      </c>
      <c r="I219" s="8">
        <v>5.7169999999999996</v>
      </c>
      <c r="J219" s="8">
        <v>12.88</v>
      </c>
      <c r="K219" s="25" t="s">
        <v>736</v>
      </c>
      <c r="L219" s="91" t="str">
        <f t="shared" si="36"/>
        <v>Yes</v>
      </c>
    </row>
    <row r="220" spans="1:12" ht="25" x14ac:dyDescent="0.25">
      <c r="A220" s="114" t="s">
        <v>1369</v>
      </c>
      <c r="B220" s="21" t="s">
        <v>213</v>
      </c>
      <c r="C220" s="26">
        <v>1405575</v>
      </c>
      <c r="D220" s="7" t="str">
        <f t="shared" si="33"/>
        <v>N/A</v>
      </c>
      <c r="E220" s="26">
        <v>1413748</v>
      </c>
      <c r="F220" s="7" t="str">
        <f t="shared" si="34"/>
        <v>N/A</v>
      </c>
      <c r="G220" s="26">
        <v>2067653</v>
      </c>
      <c r="H220" s="7" t="str">
        <f t="shared" si="35"/>
        <v>N/A</v>
      </c>
      <c r="I220" s="8">
        <v>0.58150000000000002</v>
      </c>
      <c r="J220" s="8">
        <v>46.25</v>
      </c>
      <c r="K220" s="25" t="s">
        <v>736</v>
      </c>
      <c r="L220" s="91" t="str">
        <f t="shared" si="36"/>
        <v>No</v>
      </c>
    </row>
    <row r="221" spans="1:12" x14ac:dyDescent="0.25">
      <c r="A221" s="122" t="s">
        <v>515</v>
      </c>
      <c r="B221" s="21" t="s">
        <v>213</v>
      </c>
      <c r="C221" s="22">
        <v>4213</v>
      </c>
      <c r="D221" s="7" t="str">
        <f t="shared" si="33"/>
        <v>N/A</v>
      </c>
      <c r="E221" s="22">
        <v>4364</v>
      </c>
      <c r="F221" s="7" t="str">
        <f t="shared" si="34"/>
        <v>N/A</v>
      </c>
      <c r="G221" s="22">
        <v>4405</v>
      </c>
      <c r="H221" s="7" t="str">
        <f t="shared" si="35"/>
        <v>N/A</v>
      </c>
      <c r="I221" s="8">
        <v>3.5840000000000001</v>
      </c>
      <c r="J221" s="8">
        <v>0.9395</v>
      </c>
      <c r="K221" s="25" t="s">
        <v>736</v>
      </c>
      <c r="L221" s="91" t="str">
        <f t="shared" si="36"/>
        <v>Yes</v>
      </c>
    </row>
    <row r="222" spans="1:12" ht="25" x14ac:dyDescent="0.25">
      <c r="A222" s="114" t="s">
        <v>1370</v>
      </c>
      <c r="B222" s="21" t="s">
        <v>213</v>
      </c>
      <c r="C222" s="26">
        <v>333.62805601999997</v>
      </c>
      <c r="D222" s="7" t="str">
        <f t="shared" si="33"/>
        <v>N/A</v>
      </c>
      <c r="E222" s="26">
        <v>323.95692026</v>
      </c>
      <c r="F222" s="7" t="str">
        <f t="shared" si="34"/>
        <v>N/A</v>
      </c>
      <c r="G222" s="26">
        <v>469.38774119999999</v>
      </c>
      <c r="H222" s="7" t="str">
        <f t="shared" si="35"/>
        <v>N/A</v>
      </c>
      <c r="I222" s="8">
        <v>-2.9</v>
      </c>
      <c r="J222" s="8">
        <v>44.89</v>
      </c>
      <c r="K222" s="25" t="s">
        <v>736</v>
      </c>
      <c r="L222" s="91" t="str">
        <f t="shared" si="36"/>
        <v>No</v>
      </c>
    </row>
    <row r="223" spans="1:12" ht="25" x14ac:dyDescent="0.25">
      <c r="A223" s="114" t="s">
        <v>1371</v>
      </c>
      <c r="B223" s="21" t="s">
        <v>213</v>
      </c>
      <c r="C223" s="26">
        <v>5572567</v>
      </c>
      <c r="D223" s="7" t="str">
        <f t="shared" si="33"/>
        <v>N/A</v>
      </c>
      <c r="E223" s="26">
        <v>6305510</v>
      </c>
      <c r="F223" s="7" t="str">
        <f t="shared" si="34"/>
        <v>N/A</v>
      </c>
      <c r="G223" s="26">
        <v>7169229</v>
      </c>
      <c r="H223" s="7" t="str">
        <f t="shared" si="35"/>
        <v>N/A</v>
      </c>
      <c r="I223" s="8">
        <v>13.15</v>
      </c>
      <c r="J223" s="8">
        <v>13.7</v>
      </c>
      <c r="K223" s="25" t="s">
        <v>736</v>
      </c>
      <c r="L223" s="91" t="str">
        <f t="shared" si="36"/>
        <v>Yes</v>
      </c>
    </row>
    <row r="224" spans="1:12" x14ac:dyDescent="0.25">
      <c r="A224" s="114" t="s">
        <v>516</v>
      </c>
      <c r="B224" s="21" t="s">
        <v>213</v>
      </c>
      <c r="C224" s="22">
        <v>2343</v>
      </c>
      <c r="D224" s="7" t="str">
        <f t="shared" si="33"/>
        <v>N/A</v>
      </c>
      <c r="E224" s="22">
        <v>2434</v>
      </c>
      <c r="F224" s="7" t="str">
        <f t="shared" si="34"/>
        <v>N/A</v>
      </c>
      <c r="G224" s="22">
        <v>2484</v>
      </c>
      <c r="H224" s="7" t="str">
        <f t="shared" si="35"/>
        <v>N/A</v>
      </c>
      <c r="I224" s="8">
        <v>3.8839999999999999</v>
      </c>
      <c r="J224" s="8">
        <v>2.0539999999999998</v>
      </c>
      <c r="K224" s="25" t="s">
        <v>736</v>
      </c>
      <c r="L224" s="91" t="str">
        <f t="shared" si="36"/>
        <v>Yes</v>
      </c>
    </row>
    <row r="225" spans="1:12" x14ac:dyDescent="0.25">
      <c r="A225" s="114" t="s">
        <v>1372</v>
      </c>
      <c r="B225" s="21" t="s">
        <v>213</v>
      </c>
      <c r="C225" s="26">
        <v>2378.3896714000002</v>
      </c>
      <c r="D225" s="7" t="str">
        <f t="shared" si="33"/>
        <v>N/A</v>
      </c>
      <c r="E225" s="26">
        <v>2590.5957272000001</v>
      </c>
      <c r="F225" s="7" t="str">
        <f t="shared" si="34"/>
        <v>N/A</v>
      </c>
      <c r="G225" s="26">
        <v>2886.1630435000002</v>
      </c>
      <c r="H225" s="7" t="str">
        <f t="shared" si="35"/>
        <v>N/A</v>
      </c>
      <c r="I225" s="8">
        <v>8.9220000000000006</v>
      </c>
      <c r="J225" s="8">
        <v>11.41</v>
      </c>
      <c r="K225" s="25" t="s">
        <v>736</v>
      </c>
      <c r="L225" s="91" t="str">
        <f t="shared" si="36"/>
        <v>Yes</v>
      </c>
    </row>
    <row r="226" spans="1:12" ht="25" x14ac:dyDescent="0.25">
      <c r="A226" s="114" t="s">
        <v>1373</v>
      </c>
      <c r="B226" s="21" t="s">
        <v>213</v>
      </c>
      <c r="C226" s="26">
        <v>36141871</v>
      </c>
      <c r="D226" s="7" t="str">
        <f t="shared" si="33"/>
        <v>N/A</v>
      </c>
      <c r="E226" s="26">
        <v>37325173</v>
      </c>
      <c r="F226" s="7" t="str">
        <f t="shared" si="34"/>
        <v>N/A</v>
      </c>
      <c r="G226" s="26">
        <v>37596549</v>
      </c>
      <c r="H226" s="7" t="str">
        <f t="shared" si="35"/>
        <v>N/A</v>
      </c>
      <c r="I226" s="8">
        <v>3.274</v>
      </c>
      <c r="J226" s="8">
        <v>0.72709999999999997</v>
      </c>
      <c r="K226" s="25" t="s">
        <v>736</v>
      </c>
      <c r="L226" s="91" t="str">
        <f t="shared" si="36"/>
        <v>Yes</v>
      </c>
    </row>
    <row r="227" spans="1:12" ht="25" x14ac:dyDescent="0.25">
      <c r="A227" s="114" t="s">
        <v>517</v>
      </c>
      <c r="B227" s="21" t="s">
        <v>213</v>
      </c>
      <c r="C227" s="22">
        <v>885</v>
      </c>
      <c r="D227" s="7" t="str">
        <f t="shared" si="33"/>
        <v>N/A</v>
      </c>
      <c r="E227" s="22">
        <v>875</v>
      </c>
      <c r="F227" s="7" t="str">
        <f t="shared" si="34"/>
        <v>N/A</v>
      </c>
      <c r="G227" s="22">
        <v>931</v>
      </c>
      <c r="H227" s="7" t="str">
        <f t="shared" si="35"/>
        <v>N/A</v>
      </c>
      <c r="I227" s="8">
        <v>-1.1299999999999999</v>
      </c>
      <c r="J227" s="8">
        <v>6.4</v>
      </c>
      <c r="K227" s="25" t="s">
        <v>736</v>
      </c>
      <c r="L227" s="91" t="str">
        <f t="shared" si="36"/>
        <v>Yes</v>
      </c>
    </row>
    <row r="228" spans="1:12" ht="25" x14ac:dyDescent="0.25">
      <c r="A228" s="114" t="s">
        <v>1374</v>
      </c>
      <c r="B228" s="21" t="s">
        <v>213</v>
      </c>
      <c r="C228" s="26">
        <v>40838.272316000002</v>
      </c>
      <c r="D228" s="7" t="str">
        <f t="shared" si="33"/>
        <v>N/A</v>
      </c>
      <c r="E228" s="26">
        <v>42657.340571000001</v>
      </c>
      <c r="F228" s="7" t="str">
        <f t="shared" si="34"/>
        <v>N/A</v>
      </c>
      <c r="G228" s="26">
        <v>40382.974220999997</v>
      </c>
      <c r="H228" s="7" t="str">
        <f t="shared" si="35"/>
        <v>N/A</v>
      </c>
      <c r="I228" s="8">
        <v>4.4539999999999997</v>
      </c>
      <c r="J228" s="8">
        <v>-5.33</v>
      </c>
      <c r="K228" s="25" t="s">
        <v>736</v>
      </c>
      <c r="L228" s="91" t="str">
        <f t="shared" si="36"/>
        <v>Yes</v>
      </c>
    </row>
    <row r="229" spans="1:12" x14ac:dyDescent="0.25">
      <c r="A229" s="114" t="s">
        <v>1375</v>
      </c>
      <c r="B229" s="21" t="s">
        <v>213</v>
      </c>
      <c r="C229" s="10">
        <v>67369090</v>
      </c>
      <c r="D229" s="7" t="str">
        <f t="shared" ref="D229:D252" si="37">IF($B229="N/A","N/A",IF(C229&gt;10,"No",IF(C229&lt;-10,"No","Yes")))</f>
        <v>N/A</v>
      </c>
      <c r="E229" s="10">
        <v>71592229</v>
      </c>
      <c r="F229" s="7" t="str">
        <f t="shared" ref="F229:F252" si="38">IF($B229="N/A","N/A",IF(E229&gt;10,"No",IF(E229&lt;-10,"No","Yes")))</f>
        <v>N/A</v>
      </c>
      <c r="G229" s="10">
        <v>72007834</v>
      </c>
      <c r="H229" s="7" t="str">
        <f t="shared" ref="H229:H252" si="39">IF($B229="N/A","N/A",IF(G229&gt;10,"No",IF(G229&lt;-10,"No","Yes")))</f>
        <v>N/A</v>
      </c>
      <c r="I229" s="8">
        <v>6.2690000000000001</v>
      </c>
      <c r="J229" s="8">
        <v>0.58050000000000002</v>
      </c>
      <c r="K229" s="25" t="s">
        <v>736</v>
      </c>
      <c r="L229" s="91" t="str">
        <f t="shared" ref="L229:L252" si="40">IF(J229="Div by 0", "N/A", IF(K229="N/A","N/A", IF(J229&gt;VALUE(MID(K229,1,2)), "No", IF(J229&lt;-1*VALUE(MID(K229,1,2)), "No", "Yes"))))</f>
        <v>Yes</v>
      </c>
    </row>
    <row r="230" spans="1:12" x14ac:dyDescent="0.25">
      <c r="A230" s="122" t="s">
        <v>1376</v>
      </c>
      <c r="B230" s="21" t="s">
        <v>213</v>
      </c>
      <c r="C230" s="1">
        <v>3175</v>
      </c>
      <c r="D230" s="7" t="str">
        <f t="shared" si="37"/>
        <v>N/A</v>
      </c>
      <c r="E230" s="1">
        <v>3258</v>
      </c>
      <c r="F230" s="7" t="str">
        <f t="shared" si="38"/>
        <v>N/A</v>
      </c>
      <c r="G230" s="1">
        <v>3337</v>
      </c>
      <c r="H230" s="7" t="str">
        <f t="shared" si="39"/>
        <v>N/A</v>
      </c>
      <c r="I230" s="8">
        <v>2.6139999999999999</v>
      </c>
      <c r="J230" s="8">
        <v>2.4249999999999998</v>
      </c>
      <c r="K230" s="25" t="s">
        <v>736</v>
      </c>
      <c r="L230" s="91" t="str">
        <f t="shared" si="40"/>
        <v>Yes</v>
      </c>
    </row>
    <row r="231" spans="1:12" x14ac:dyDescent="0.25">
      <c r="A231" s="122" t="s">
        <v>1377</v>
      </c>
      <c r="B231" s="21" t="s">
        <v>213</v>
      </c>
      <c r="C231" s="10">
        <v>21218.611024000002</v>
      </c>
      <c r="D231" s="7" t="str">
        <f t="shared" si="37"/>
        <v>N/A</v>
      </c>
      <c r="E231" s="10">
        <v>21974.2876</v>
      </c>
      <c r="F231" s="7" t="str">
        <f t="shared" si="38"/>
        <v>N/A</v>
      </c>
      <c r="G231" s="10">
        <v>21578.613724999999</v>
      </c>
      <c r="H231" s="7" t="str">
        <f t="shared" si="39"/>
        <v>N/A</v>
      </c>
      <c r="I231" s="8">
        <v>3.5609999999999999</v>
      </c>
      <c r="J231" s="8">
        <v>-1.8</v>
      </c>
      <c r="K231" s="25" t="s">
        <v>736</v>
      </c>
      <c r="L231" s="91" t="str">
        <f t="shared" si="40"/>
        <v>Yes</v>
      </c>
    </row>
    <row r="232" spans="1:12" x14ac:dyDescent="0.25">
      <c r="A232" s="122" t="s">
        <v>1378</v>
      </c>
      <c r="B232" s="21" t="s">
        <v>213</v>
      </c>
      <c r="C232" s="10">
        <v>12930.917355</v>
      </c>
      <c r="D232" s="7" t="str">
        <f t="shared" si="37"/>
        <v>N/A</v>
      </c>
      <c r="E232" s="10">
        <v>12180.363636</v>
      </c>
      <c r="F232" s="7" t="str">
        <f t="shared" si="38"/>
        <v>N/A</v>
      </c>
      <c r="G232" s="10">
        <v>12032.371429000001</v>
      </c>
      <c r="H232" s="7" t="str">
        <f t="shared" si="39"/>
        <v>N/A</v>
      </c>
      <c r="I232" s="8">
        <v>-5.8</v>
      </c>
      <c r="J232" s="8">
        <v>-1.22</v>
      </c>
      <c r="K232" s="25" t="s">
        <v>736</v>
      </c>
      <c r="L232" s="91" t="str">
        <f t="shared" si="40"/>
        <v>Yes</v>
      </c>
    </row>
    <row r="233" spans="1:12" ht="25" x14ac:dyDescent="0.25">
      <c r="A233" s="122" t="s">
        <v>1379</v>
      </c>
      <c r="B233" s="21" t="s">
        <v>213</v>
      </c>
      <c r="C233" s="10">
        <v>21681.050750999999</v>
      </c>
      <c r="D233" s="7" t="str">
        <f t="shared" si="37"/>
        <v>N/A</v>
      </c>
      <c r="E233" s="10">
        <v>22412.480851</v>
      </c>
      <c r="F233" s="7" t="str">
        <f t="shared" si="38"/>
        <v>N/A</v>
      </c>
      <c r="G233" s="10">
        <v>21999.480407999999</v>
      </c>
      <c r="H233" s="7" t="str">
        <f t="shared" si="39"/>
        <v>N/A</v>
      </c>
      <c r="I233" s="8">
        <v>3.3740000000000001</v>
      </c>
      <c r="J233" s="8">
        <v>-1.84</v>
      </c>
      <c r="K233" s="25" t="s">
        <v>736</v>
      </c>
      <c r="L233" s="91" t="str">
        <f t="shared" si="40"/>
        <v>Yes</v>
      </c>
    </row>
    <row r="234" spans="1:12" x14ac:dyDescent="0.25">
      <c r="A234" s="122" t="s">
        <v>1380</v>
      </c>
      <c r="B234" s="21" t="s">
        <v>213</v>
      </c>
      <c r="C234" s="10">
        <v>20283</v>
      </c>
      <c r="D234" s="7" t="str">
        <f t="shared" si="37"/>
        <v>N/A</v>
      </c>
      <c r="E234" s="10">
        <v>33201.282051000002</v>
      </c>
      <c r="F234" s="7" t="str">
        <f t="shared" si="38"/>
        <v>N/A</v>
      </c>
      <c r="G234" s="10">
        <v>28372.15</v>
      </c>
      <c r="H234" s="7" t="str">
        <f t="shared" si="39"/>
        <v>N/A</v>
      </c>
      <c r="I234" s="8">
        <v>63.69</v>
      </c>
      <c r="J234" s="8">
        <v>-14.5</v>
      </c>
      <c r="K234" s="25" t="s">
        <v>736</v>
      </c>
      <c r="L234" s="91" t="str">
        <f t="shared" si="40"/>
        <v>Yes</v>
      </c>
    </row>
    <row r="235" spans="1:12" x14ac:dyDescent="0.25">
      <c r="A235" s="122" t="s">
        <v>1381</v>
      </c>
      <c r="B235" s="21" t="s">
        <v>213</v>
      </c>
      <c r="C235" s="10">
        <v>3072.7368421000001</v>
      </c>
      <c r="D235" s="7" t="str">
        <f t="shared" si="37"/>
        <v>N/A</v>
      </c>
      <c r="E235" s="10">
        <v>4069.4285713999998</v>
      </c>
      <c r="F235" s="7" t="str">
        <f t="shared" si="38"/>
        <v>N/A</v>
      </c>
      <c r="G235" s="10">
        <v>7335.9444444000001</v>
      </c>
      <c r="H235" s="7" t="str">
        <f t="shared" si="39"/>
        <v>N/A</v>
      </c>
      <c r="I235" s="8">
        <v>32.44</v>
      </c>
      <c r="J235" s="8">
        <v>80.27</v>
      </c>
      <c r="K235" s="25" t="s">
        <v>736</v>
      </c>
      <c r="L235" s="91" t="str">
        <f t="shared" si="40"/>
        <v>No</v>
      </c>
    </row>
    <row r="236" spans="1:12" x14ac:dyDescent="0.25">
      <c r="A236" s="122" t="s">
        <v>1382</v>
      </c>
      <c r="B236" s="21" t="s">
        <v>213</v>
      </c>
      <c r="C236" s="7">
        <v>3.2884856394000002</v>
      </c>
      <c r="D236" s="7" t="str">
        <f t="shared" si="37"/>
        <v>N/A</v>
      </c>
      <c r="E236" s="7">
        <v>3.2436630095000001</v>
      </c>
      <c r="F236" s="7" t="str">
        <f t="shared" si="38"/>
        <v>N/A</v>
      </c>
      <c r="G236" s="7">
        <v>3.6520235516000001</v>
      </c>
      <c r="H236" s="7" t="str">
        <f t="shared" si="39"/>
        <v>N/A</v>
      </c>
      <c r="I236" s="8">
        <v>-1.36</v>
      </c>
      <c r="J236" s="8">
        <v>12.59</v>
      </c>
      <c r="K236" s="25" t="s">
        <v>736</v>
      </c>
      <c r="L236" s="91" t="str">
        <f t="shared" si="40"/>
        <v>Yes</v>
      </c>
    </row>
    <row r="237" spans="1:12" x14ac:dyDescent="0.25">
      <c r="A237" s="122" t="s">
        <v>1383</v>
      </c>
      <c r="B237" s="21" t="s">
        <v>213</v>
      </c>
      <c r="C237" s="7">
        <v>18.389057750999999</v>
      </c>
      <c r="D237" s="7" t="str">
        <f t="shared" si="37"/>
        <v>N/A</v>
      </c>
      <c r="E237" s="7">
        <v>20.428571429000002</v>
      </c>
      <c r="F237" s="7" t="str">
        <f t="shared" si="38"/>
        <v>N/A</v>
      </c>
      <c r="G237" s="7">
        <v>24.475524476</v>
      </c>
      <c r="H237" s="7" t="str">
        <f t="shared" si="39"/>
        <v>N/A</v>
      </c>
      <c r="I237" s="8">
        <v>11.09</v>
      </c>
      <c r="J237" s="8">
        <v>19.809999999999999</v>
      </c>
      <c r="K237" s="25" t="s">
        <v>736</v>
      </c>
      <c r="L237" s="91" t="str">
        <f t="shared" si="40"/>
        <v>Yes</v>
      </c>
    </row>
    <row r="238" spans="1:12" x14ac:dyDescent="0.25">
      <c r="A238" s="122" t="s">
        <v>1384</v>
      </c>
      <c r="B238" s="21" t="s">
        <v>213</v>
      </c>
      <c r="C238" s="7">
        <v>10.486327510000001</v>
      </c>
      <c r="D238" s="7" t="str">
        <f t="shared" si="37"/>
        <v>N/A</v>
      </c>
      <c r="E238" s="7">
        <v>10.198631280000001</v>
      </c>
      <c r="F238" s="7" t="str">
        <f t="shared" si="38"/>
        <v>N/A</v>
      </c>
      <c r="G238" s="7">
        <v>10.107873128</v>
      </c>
      <c r="H238" s="7" t="str">
        <f t="shared" si="39"/>
        <v>N/A</v>
      </c>
      <c r="I238" s="8">
        <v>-2.74</v>
      </c>
      <c r="J238" s="8">
        <v>-0.89</v>
      </c>
      <c r="K238" s="25" t="s">
        <v>736</v>
      </c>
      <c r="L238" s="91" t="str">
        <f t="shared" si="40"/>
        <v>Yes</v>
      </c>
    </row>
    <row r="239" spans="1:12" x14ac:dyDescent="0.25">
      <c r="A239" s="122" t="s">
        <v>1385</v>
      </c>
      <c r="B239" s="21" t="s">
        <v>213</v>
      </c>
      <c r="C239" s="7">
        <v>7.9193807000000005E-2</v>
      </c>
      <c r="D239" s="7" t="str">
        <f t="shared" si="37"/>
        <v>N/A</v>
      </c>
      <c r="E239" s="7">
        <v>7.4860356599999997E-2</v>
      </c>
      <c r="F239" s="7" t="str">
        <f t="shared" si="38"/>
        <v>N/A</v>
      </c>
      <c r="G239" s="7">
        <v>8.7237197899999994E-2</v>
      </c>
      <c r="H239" s="7" t="str">
        <f t="shared" si="39"/>
        <v>N/A</v>
      </c>
      <c r="I239" s="8">
        <v>-5.47</v>
      </c>
      <c r="J239" s="8">
        <v>16.53</v>
      </c>
      <c r="K239" s="25" t="s">
        <v>736</v>
      </c>
      <c r="L239" s="91" t="str">
        <f t="shared" si="40"/>
        <v>Yes</v>
      </c>
    </row>
    <row r="240" spans="1:12" x14ac:dyDescent="0.25">
      <c r="A240" s="122" t="s">
        <v>1386</v>
      </c>
      <c r="B240" s="21" t="s">
        <v>213</v>
      </c>
      <c r="C240" s="7">
        <v>0.1129540455</v>
      </c>
      <c r="D240" s="7" t="str">
        <f t="shared" si="37"/>
        <v>N/A</v>
      </c>
      <c r="E240" s="7">
        <v>0.1187111362</v>
      </c>
      <c r="F240" s="7" t="str">
        <f t="shared" si="38"/>
        <v>N/A</v>
      </c>
      <c r="G240" s="7">
        <v>0.1295430011</v>
      </c>
      <c r="H240" s="7" t="str">
        <f t="shared" si="39"/>
        <v>N/A</v>
      </c>
      <c r="I240" s="8">
        <v>5.0970000000000004</v>
      </c>
      <c r="J240" s="8">
        <v>9.125</v>
      </c>
      <c r="K240" s="25" t="s">
        <v>736</v>
      </c>
      <c r="L240" s="91" t="str">
        <f t="shared" si="40"/>
        <v>Yes</v>
      </c>
    </row>
    <row r="241" spans="1:12" x14ac:dyDescent="0.25">
      <c r="A241" s="122" t="s">
        <v>1387</v>
      </c>
      <c r="B241" s="21" t="s">
        <v>213</v>
      </c>
      <c r="C241" s="10">
        <v>36141871</v>
      </c>
      <c r="D241" s="7" t="str">
        <f t="shared" si="37"/>
        <v>N/A</v>
      </c>
      <c r="E241" s="10">
        <v>37325173</v>
      </c>
      <c r="F241" s="7" t="str">
        <f t="shared" si="38"/>
        <v>N/A</v>
      </c>
      <c r="G241" s="10">
        <v>37596549</v>
      </c>
      <c r="H241" s="7" t="str">
        <f t="shared" si="39"/>
        <v>N/A</v>
      </c>
      <c r="I241" s="8">
        <v>3.274</v>
      </c>
      <c r="J241" s="8">
        <v>0.72709999999999997</v>
      </c>
      <c r="K241" s="25" t="s">
        <v>736</v>
      </c>
      <c r="L241" s="91" t="str">
        <f t="shared" si="40"/>
        <v>Yes</v>
      </c>
    </row>
    <row r="242" spans="1:12" x14ac:dyDescent="0.25">
      <c r="A242" s="122" t="s">
        <v>1388</v>
      </c>
      <c r="B242" s="21" t="s">
        <v>213</v>
      </c>
      <c r="C242" s="1">
        <v>885</v>
      </c>
      <c r="D242" s="7" t="str">
        <f t="shared" si="37"/>
        <v>N/A</v>
      </c>
      <c r="E242" s="1">
        <v>875</v>
      </c>
      <c r="F242" s="7" t="str">
        <f t="shared" si="38"/>
        <v>N/A</v>
      </c>
      <c r="G242" s="1">
        <v>931</v>
      </c>
      <c r="H242" s="7" t="str">
        <f t="shared" si="39"/>
        <v>N/A</v>
      </c>
      <c r="I242" s="8">
        <v>-1.1299999999999999</v>
      </c>
      <c r="J242" s="8">
        <v>6.4</v>
      </c>
      <c r="K242" s="25" t="s">
        <v>736</v>
      </c>
      <c r="L242" s="91" t="str">
        <f t="shared" si="40"/>
        <v>Yes</v>
      </c>
    </row>
    <row r="243" spans="1:12" ht="25" x14ac:dyDescent="0.25">
      <c r="A243" s="122" t="s">
        <v>1389</v>
      </c>
      <c r="B243" s="21" t="s">
        <v>213</v>
      </c>
      <c r="C243" s="10">
        <v>40838.272316000002</v>
      </c>
      <c r="D243" s="7" t="str">
        <f t="shared" si="37"/>
        <v>N/A</v>
      </c>
      <c r="E243" s="10">
        <v>42657.340571000001</v>
      </c>
      <c r="F243" s="7" t="str">
        <f t="shared" si="38"/>
        <v>N/A</v>
      </c>
      <c r="G243" s="10">
        <v>40382.974220999997</v>
      </c>
      <c r="H243" s="7" t="str">
        <f t="shared" si="39"/>
        <v>N/A</v>
      </c>
      <c r="I243" s="8">
        <v>4.4539999999999997</v>
      </c>
      <c r="J243" s="8">
        <v>-5.33</v>
      </c>
      <c r="K243" s="25" t="s">
        <v>736</v>
      </c>
      <c r="L243" s="91" t="str">
        <f t="shared" si="40"/>
        <v>Yes</v>
      </c>
    </row>
    <row r="244" spans="1:12" ht="25" x14ac:dyDescent="0.25">
      <c r="A244" s="122" t="s">
        <v>1390</v>
      </c>
      <c r="B244" s="21" t="s">
        <v>213</v>
      </c>
      <c r="C244" s="10">
        <v>15622.142857000001</v>
      </c>
      <c r="D244" s="7" t="str">
        <f t="shared" si="37"/>
        <v>N/A</v>
      </c>
      <c r="E244" s="10">
        <v>10376.833333</v>
      </c>
      <c r="F244" s="7" t="str">
        <f t="shared" si="38"/>
        <v>N/A</v>
      </c>
      <c r="G244" s="10">
        <v>7228.1764706000004</v>
      </c>
      <c r="H244" s="7" t="str">
        <f t="shared" si="39"/>
        <v>N/A</v>
      </c>
      <c r="I244" s="8">
        <v>-33.6</v>
      </c>
      <c r="J244" s="8">
        <v>-30.3</v>
      </c>
      <c r="K244" s="25" t="s">
        <v>736</v>
      </c>
      <c r="L244" s="91" t="str">
        <f t="shared" si="40"/>
        <v>No</v>
      </c>
    </row>
    <row r="245" spans="1:12" ht="25" x14ac:dyDescent="0.25">
      <c r="A245" s="122" t="s">
        <v>1391</v>
      </c>
      <c r="B245" s="21" t="s">
        <v>213</v>
      </c>
      <c r="C245" s="10">
        <v>41048.071918000001</v>
      </c>
      <c r="D245" s="7" t="str">
        <f t="shared" si="37"/>
        <v>N/A</v>
      </c>
      <c r="E245" s="10">
        <v>43204.204412999999</v>
      </c>
      <c r="F245" s="7" t="str">
        <f t="shared" si="38"/>
        <v>N/A</v>
      </c>
      <c r="G245" s="10">
        <v>40989.704272000003</v>
      </c>
      <c r="H245" s="7" t="str">
        <f t="shared" si="39"/>
        <v>N/A</v>
      </c>
      <c r="I245" s="8">
        <v>5.2530000000000001</v>
      </c>
      <c r="J245" s="8">
        <v>-5.13</v>
      </c>
      <c r="K245" s="25" t="s">
        <v>736</v>
      </c>
      <c r="L245" s="91" t="str">
        <f t="shared" si="40"/>
        <v>Yes</v>
      </c>
    </row>
    <row r="246" spans="1:12" ht="25" x14ac:dyDescent="0.25">
      <c r="A246" s="122" t="s">
        <v>1392</v>
      </c>
      <c r="B246" s="21" t="s">
        <v>213</v>
      </c>
      <c r="C246" s="10">
        <v>37202.5</v>
      </c>
      <c r="D246" s="7" t="str">
        <f t="shared" si="37"/>
        <v>N/A</v>
      </c>
      <c r="E246" s="10">
        <v>816</v>
      </c>
      <c r="F246" s="7" t="str">
        <f t="shared" si="38"/>
        <v>N/A</v>
      </c>
      <c r="G246" s="10" t="s">
        <v>1747</v>
      </c>
      <c r="H246" s="7" t="str">
        <f t="shared" si="39"/>
        <v>N/A</v>
      </c>
      <c r="I246" s="8">
        <v>-97.8</v>
      </c>
      <c r="J246" s="8" t="s">
        <v>1747</v>
      </c>
      <c r="K246" s="25" t="s">
        <v>736</v>
      </c>
      <c r="L246" s="91" t="str">
        <f t="shared" si="40"/>
        <v>N/A</v>
      </c>
    </row>
    <row r="247" spans="1:12" ht="25" x14ac:dyDescent="0.25">
      <c r="A247" s="122" t="s">
        <v>1393</v>
      </c>
      <c r="B247" s="21" t="s">
        <v>213</v>
      </c>
      <c r="C247" s="10" t="s">
        <v>1747</v>
      </c>
      <c r="D247" s="7" t="str">
        <f t="shared" si="37"/>
        <v>N/A</v>
      </c>
      <c r="E247" s="10">
        <v>1015</v>
      </c>
      <c r="F247" s="7" t="str">
        <f t="shared" si="38"/>
        <v>N/A</v>
      </c>
      <c r="G247" s="10">
        <v>50070</v>
      </c>
      <c r="H247" s="7" t="str">
        <f t="shared" si="39"/>
        <v>N/A</v>
      </c>
      <c r="I247" s="8" t="s">
        <v>1747</v>
      </c>
      <c r="J247" s="8">
        <v>4833</v>
      </c>
      <c r="K247" s="25" t="s">
        <v>736</v>
      </c>
      <c r="L247" s="91" t="str">
        <f t="shared" si="40"/>
        <v>No</v>
      </c>
    </row>
    <row r="248" spans="1:12" ht="25" x14ac:dyDescent="0.25">
      <c r="A248" s="122" t="s">
        <v>1394</v>
      </c>
      <c r="B248" s="21" t="s">
        <v>213</v>
      </c>
      <c r="C248" s="7">
        <v>0.916633005</v>
      </c>
      <c r="D248" s="7" t="str">
        <f t="shared" si="37"/>
        <v>N/A</v>
      </c>
      <c r="E248" s="7">
        <v>0.87114951910000005</v>
      </c>
      <c r="F248" s="7" t="str">
        <f t="shared" si="38"/>
        <v>N/A</v>
      </c>
      <c r="G248" s="7">
        <v>1.0188893995999999</v>
      </c>
      <c r="H248" s="7" t="str">
        <f t="shared" si="39"/>
        <v>N/A</v>
      </c>
      <c r="I248" s="8">
        <v>-4.96</v>
      </c>
      <c r="J248" s="8">
        <v>16.96</v>
      </c>
      <c r="K248" s="25" t="s">
        <v>736</v>
      </c>
      <c r="L248" s="91" t="str">
        <f t="shared" si="40"/>
        <v>Yes</v>
      </c>
    </row>
    <row r="249" spans="1:12" ht="25" x14ac:dyDescent="0.25">
      <c r="A249" s="122" t="s">
        <v>1395</v>
      </c>
      <c r="B249" s="21" t="s">
        <v>213</v>
      </c>
      <c r="C249" s="7">
        <v>1.0638297872</v>
      </c>
      <c r="D249" s="7" t="str">
        <f t="shared" si="37"/>
        <v>N/A</v>
      </c>
      <c r="E249" s="7">
        <v>1.7142857143000001</v>
      </c>
      <c r="F249" s="7" t="str">
        <f t="shared" si="38"/>
        <v>N/A</v>
      </c>
      <c r="G249" s="7">
        <v>2.9720279719999998</v>
      </c>
      <c r="H249" s="7" t="str">
        <f t="shared" si="39"/>
        <v>N/A</v>
      </c>
      <c r="I249" s="8">
        <v>61.14</v>
      </c>
      <c r="J249" s="8">
        <v>73.37</v>
      </c>
      <c r="K249" s="25" t="s">
        <v>736</v>
      </c>
      <c r="L249" s="91" t="str">
        <f t="shared" si="40"/>
        <v>No</v>
      </c>
    </row>
    <row r="250" spans="1:12" ht="25" x14ac:dyDescent="0.25">
      <c r="A250" s="122" t="s">
        <v>1396</v>
      </c>
      <c r="B250" s="21" t="s">
        <v>213</v>
      </c>
      <c r="C250" s="7">
        <v>3.0671194985999999</v>
      </c>
      <c r="D250" s="7" t="str">
        <f t="shared" si="37"/>
        <v>N/A</v>
      </c>
      <c r="E250" s="7">
        <v>2.8743114672000001</v>
      </c>
      <c r="F250" s="7" t="str">
        <f t="shared" si="38"/>
        <v>N/A</v>
      </c>
      <c r="G250" s="7">
        <v>2.9399452583999999</v>
      </c>
      <c r="H250" s="7" t="str">
        <f t="shared" si="39"/>
        <v>N/A</v>
      </c>
      <c r="I250" s="8">
        <v>-6.29</v>
      </c>
      <c r="J250" s="8">
        <v>2.2829999999999999</v>
      </c>
      <c r="K250" s="25" t="s">
        <v>736</v>
      </c>
      <c r="L250" s="91" t="str">
        <f t="shared" si="40"/>
        <v>Yes</v>
      </c>
    </row>
    <row r="251" spans="1:12" ht="25" x14ac:dyDescent="0.25">
      <c r="A251" s="122" t="s">
        <v>1397</v>
      </c>
      <c r="B251" s="21" t="s">
        <v>213</v>
      </c>
      <c r="C251" s="7">
        <v>3.9596904000000002E-3</v>
      </c>
      <c r="D251" s="7" t="str">
        <f t="shared" si="37"/>
        <v>N/A</v>
      </c>
      <c r="E251" s="7">
        <v>1.9194963E-3</v>
      </c>
      <c r="F251" s="7" t="str">
        <f t="shared" si="38"/>
        <v>N/A</v>
      </c>
      <c r="G251" s="7">
        <v>0</v>
      </c>
      <c r="H251" s="7" t="str">
        <f t="shared" si="39"/>
        <v>N/A</v>
      </c>
      <c r="I251" s="8">
        <v>-51.5</v>
      </c>
      <c r="J251" s="8">
        <v>-100</v>
      </c>
      <c r="K251" s="25" t="s">
        <v>736</v>
      </c>
      <c r="L251" s="91" t="str">
        <f t="shared" si="40"/>
        <v>No</v>
      </c>
    </row>
    <row r="252" spans="1:12" ht="25" x14ac:dyDescent="0.25">
      <c r="A252" s="150" t="s">
        <v>1398</v>
      </c>
      <c r="B252" s="99" t="s">
        <v>213</v>
      </c>
      <c r="C252" s="130">
        <v>0</v>
      </c>
      <c r="D252" s="130" t="str">
        <f t="shared" si="37"/>
        <v>N/A</v>
      </c>
      <c r="E252" s="130">
        <v>5.6529112000000001E-3</v>
      </c>
      <c r="F252" s="130" t="str">
        <f t="shared" si="38"/>
        <v>N/A</v>
      </c>
      <c r="G252" s="130">
        <v>7.1968333999999998E-3</v>
      </c>
      <c r="H252" s="130" t="str">
        <f t="shared" si="39"/>
        <v>N/A</v>
      </c>
      <c r="I252" s="131" t="s">
        <v>1747</v>
      </c>
      <c r="J252" s="131">
        <v>27.31</v>
      </c>
      <c r="K252" s="144" t="s">
        <v>736</v>
      </c>
      <c r="L252" s="102" t="str">
        <f t="shared" si="40"/>
        <v>Yes</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25613</v>
      </c>
      <c r="D6" s="7" t="str">
        <f t="shared" ref="D6:D37" si="0">IF($B6="N/A","N/A",IF(C6&gt;10,"No",IF(C6&lt;-10,"No","Yes")))</f>
        <v>N/A</v>
      </c>
      <c r="E6" s="22">
        <v>26181</v>
      </c>
      <c r="F6" s="7" t="str">
        <f t="shared" ref="F6:F37" si="1">IF($B6="N/A","N/A",IF(E6&gt;10,"No",IF(E6&lt;-10,"No","Yes")))</f>
        <v>N/A</v>
      </c>
      <c r="G6" s="22">
        <v>26715</v>
      </c>
      <c r="H6" s="7" t="str">
        <f t="shared" ref="H6:H37" si="2">IF($B6="N/A","N/A",IF(G6&gt;10,"No",IF(G6&lt;-10,"No","Yes")))</f>
        <v>N/A</v>
      </c>
      <c r="I6" s="8">
        <v>2.218</v>
      </c>
      <c r="J6" s="8">
        <v>2.04</v>
      </c>
      <c r="K6" s="25" t="s">
        <v>736</v>
      </c>
      <c r="L6" s="91" t="str">
        <f t="shared" ref="L6:L39" si="3">IF(J6="Div by 0", "N/A", IF(K6="N/A","N/A", IF(J6&gt;VALUE(MID(K6,1,2)), "No", IF(J6&lt;-1*VALUE(MID(K6,1,2)), "No", "Yes"))))</f>
        <v>Yes</v>
      </c>
    </row>
    <row r="7" spans="1:12" x14ac:dyDescent="0.25">
      <c r="A7" s="148" t="s">
        <v>6</v>
      </c>
      <c r="B7" s="21" t="s">
        <v>213</v>
      </c>
      <c r="C7" s="22">
        <v>23568</v>
      </c>
      <c r="D7" s="7" t="str">
        <f t="shared" si="0"/>
        <v>N/A</v>
      </c>
      <c r="E7" s="22">
        <v>24128</v>
      </c>
      <c r="F7" s="7" t="str">
        <f t="shared" si="1"/>
        <v>N/A</v>
      </c>
      <c r="G7" s="22">
        <v>24734</v>
      </c>
      <c r="H7" s="7" t="str">
        <f t="shared" si="2"/>
        <v>N/A</v>
      </c>
      <c r="I7" s="8">
        <v>2.3759999999999999</v>
      </c>
      <c r="J7" s="8">
        <v>2.512</v>
      </c>
      <c r="K7" s="25" t="s">
        <v>736</v>
      </c>
      <c r="L7" s="91" t="str">
        <f t="shared" si="3"/>
        <v>Yes</v>
      </c>
    </row>
    <row r="8" spans="1:12" x14ac:dyDescent="0.25">
      <c r="A8" s="148" t="s">
        <v>360</v>
      </c>
      <c r="B8" s="21" t="s">
        <v>213</v>
      </c>
      <c r="C8" s="4">
        <v>92.015773240000001</v>
      </c>
      <c r="D8" s="7" t="str">
        <f t="shared" si="0"/>
        <v>N/A</v>
      </c>
      <c r="E8" s="4">
        <v>92.158435506999993</v>
      </c>
      <c r="F8" s="7" t="str">
        <f t="shared" si="1"/>
        <v>N/A</v>
      </c>
      <c r="G8" s="4">
        <v>92.584690249000005</v>
      </c>
      <c r="H8" s="7" t="str">
        <f t="shared" si="2"/>
        <v>N/A</v>
      </c>
      <c r="I8" s="8">
        <v>0.155</v>
      </c>
      <c r="J8" s="8">
        <v>0.46250000000000002</v>
      </c>
      <c r="K8" s="25" t="s">
        <v>736</v>
      </c>
      <c r="L8" s="91" t="str">
        <f t="shared" si="3"/>
        <v>Yes</v>
      </c>
    </row>
    <row r="9" spans="1:12" x14ac:dyDescent="0.25">
      <c r="A9" s="122" t="s">
        <v>88</v>
      </c>
      <c r="B9" s="25" t="s">
        <v>213</v>
      </c>
      <c r="C9" s="1">
        <v>22342.9</v>
      </c>
      <c r="D9" s="7" t="str">
        <f t="shared" si="0"/>
        <v>N/A</v>
      </c>
      <c r="E9" s="1">
        <v>22986.94</v>
      </c>
      <c r="F9" s="7" t="str">
        <f t="shared" si="1"/>
        <v>N/A</v>
      </c>
      <c r="G9" s="1">
        <v>23750.63</v>
      </c>
      <c r="H9" s="7" t="str">
        <f t="shared" si="2"/>
        <v>N/A</v>
      </c>
      <c r="I9" s="8">
        <v>2.883</v>
      </c>
      <c r="J9" s="8">
        <v>3.3220000000000001</v>
      </c>
      <c r="K9" s="25" t="s">
        <v>736</v>
      </c>
      <c r="L9" s="91" t="str">
        <f t="shared" si="3"/>
        <v>Yes</v>
      </c>
    </row>
    <row r="10" spans="1:12" x14ac:dyDescent="0.25">
      <c r="A10" s="122" t="s">
        <v>1399</v>
      </c>
      <c r="B10" s="21" t="s">
        <v>213</v>
      </c>
      <c r="C10" s="4">
        <v>2.5299652520000002</v>
      </c>
      <c r="D10" s="7" t="str">
        <f t="shared" si="0"/>
        <v>N/A</v>
      </c>
      <c r="E10" s="4">
        <v>2.7691837592000002</v>
      </c>
      <c r="F10" s="7" t="str">
        <f t="shared" si="1"/>
        <v>N/A</v>
      </c>
      <c r="G10" s="4">
        <v>4.2223469960999997</v>
      </c>
      <c r="H10" s="7" t="str">
        <f t="shared" si="2"/>
        <v>N/A</v>
      </c>
      <c r="I10" s="8">
        <v>9.4550000000000001</v>
      </c>
      <c r="J10" s="8">
        <v>52.48</v>
      </c>
      <c r="K10" s="25" t="s">
        <v>736</v>
      </c>
      <c r="L10" s="91" t="str">
        <f t="shared" si="3"/>
        <v>No</v>
      </c>
    </row>
    <row r="11" spans="1:12" x14ac:dyDescent="0.25">
      <c r="A11" s="122" t="s">
        <v>1400</v>
      </c>
      <c r="B11" s="21" t="s">
        <v>213</v>
      </c>
      <c r="C11" s="4">
        <v>2.5221567173000001</v>
      </c>
      <c r="D11" s="7" t="str">
        <f t="shared" si="0"/>
        <v>N/A</v>
      </c>
      <c r="E11" s="4">
        <v>2.3986860701000001</v>
      </c>
      <c r="F11" s="7" t="str">
        <f t="shared" si="1"/>
        <v>N/A</v>
      </c>
      <c r="G11" s="4">
        <v>2.2646453303</v>
      </c>
      <c r="H11" s="7" t="str">
        <f t="shared" si="2"/>
        <v>N/A</v>
      </c>
      <c r="I11" s="8">
        <v>-4.9000000000000004</v>
      </c>
      <c r="J11" s="8">
        <v>-5.59</v>
      </c>
      <c r="K11" s="25" t="s">
        <v>736</v>
      </c>
      <c r="L11" s="91" t="str">
        <f t="shared" si="3"/>
        <v>Yes</v>
      </c>
    </row>
    <row r="12" spans="1:12" x14ac:dyDescent="0.25">
      <c r="A12" s="122" t="s">
        <v>1401</v>
      </c>
      <c r="B12" s="21" t="s">
        <v>213</v>
      </c>
      <c r="C12" s="4">
        <v>73.072267988999997</v>
      </c>
      <c r="D12" s="7" t="str">
        <f t="shared" si="0"/>
        <v>N/A</v>
      </c>
      <c r="E12" s="4">
        <v>73.935296589000004</v>
      </c>
      <c r="F12" s="7" t="str">
        <f t="shared" si="1"/>
        <v>N/A</v>
      </c>
      <c r="G12" s="4">
        <v>74.924199888000004</v>
      </c>
      <c r="H12" s="7" t="str">
        <f t="shared" si="2"/>
        <v>N/A</v>
      </c>
      <c r="I12" s="8">
        <v>1.181</v>
      </c>
      <c r="J12" s="8">
        <v>1.3380000000000001</v>
      </c>
      <c r="K12" s="25" t="s">
        <v>736</v>
      </c>
      <c r="L12" s="91" t="str">
        <f t="shared" si="3"/>
        <v>Yes</v>
      </c>
    </row>
    <row r="13" spans="1:12" x14ac:dyDescent="0.25">
      <c r="A13" s="122" t="s">
        <v>1402</v>
      </c>
      <c r="B13" s="21" t="s">
        <v>213</v>
      </c>
      <c r="C13" s="4">
        <v>0.90969429589999995</v>
      </c>
      <c r="D13" s="7" t="str">
        <f t="shared" si="0"/>
        <v>N/A</v>
      </c>
      <c r="E13" s="4">
        <v>0.66842366600000003</v>
      </c>
      <c r="F13" s="7" t="str">
        <f t="shared" si="1"/>
        <v>N/A</v>
      </c>
      <c r="G13" s="4">
        <v>0.54650945159999997</v>
      </c>
      <c r="H13" s="7" t="str">
        <f t="shared" si="2"/>
        <v>N/A</v>
      </c>
      <c r="I13" s="8">
        <v>-26.5</v>
      </c>
      <c r="J13" s="8">
        <v>-18.2</v>
      </c>
      <c r="K13" s="25" t="s">
        <v>736</v>
      </c>
      <c r="L13" s="91" t="str">
        <f t="shared" si="3"/>
        <v>Yes</v>
      </c>
    </row>
    <row r="14" spans="1:12" x14ac:dyDescent="0.25">
      <c r="A14" s="122" t="s">
        <v>1403</v>
      </c>
      <c r="B14" s="21" t="s">
        <v>213</v>
      </c>
      <c r="C14" s="4">
        <v>5.5948151329</v>
      </c>
      <c r="D14" s="7" t="str">
        <f t="shared" si="0"/>
        <v>N/A</v>
      </c>
      <c r="E14" s="4">
        <v>5.5269088269999997</v>
      </c>
      <c r="F14" s="7" t="str">
        <f t="shared" si="1"/>
        <v>N/A</v>
      </c>
      <c r="G14" s="4">
        <v>5.3490548380999998</v>
      </c>
      <c r="H14" s="7" t="str">
        <f t="shared" si="2"/>
        <v>N/A</v>
      </c>
      <c r="I14" s="8">
        <v>-1.21</v>
      </c>
      <c r="J14" s="8">
        <v>-3.22</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0.3787139343</v>
      </c>
      <c r="D16" s="7" t="str">
        <f t="shared" si="0"/>
        <v>N/A</v>
      </c>
      <c r="E16" s="4">
        <v>0.41251289099999999</v>
      </c>
      <c r="F16" s="7" t="str">
        <f t="shared" si="1"/>
        <v>N/A</v>
      </c>
      <c r="G16" s="4">
        <v>0.28074115669999999</v>
      </c>
      <c r="H16" s="7" t="str">
        <f t="shared" si="2"/>
        <v>N/A</v>
      </c>
      <c r="I16" s="8">
        <v>8.9250000000000007</v>
      </c>
      <c r="J16" s="8">
        <v>-31.9</v>
      </c>
      <c r="K16" s="25" t="s">
        <v>736</v>
      </c>
      <c r="L16" s="91" t="str">
        <f t="shared" si="3"/>
        <v>No</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14.992386679000001</v>
      </c>
      <c r="D18" s="7" t="str">
        <f t="shared" si="0"/>
        <v>N/A</v>
      </c>
      <c r="E18" s="4">
        <v>14.288988198</v>
      </c>
      <c r="F18" s="7" t="str">
        <f t="shared" si="1"/>
        <v>N/A</v>
      </c>
      <c r="G18" s="4">
        <v>12.41250234</v>
      </c>
      <c r="H18" s="7" t="str">
        <f t="shared" si="2"/>
        <v>N/A</v>
      </c>
      <c r="I18" s="8">
        <v>-4.6900000000000004</v>
      </c>
      <c r="J18" s="8">
        <v>-13.1</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96.189435052999997</v>
      </c>
      <c r="D20" s="7" t="str">
        <f t="shared" si="0"/>
        <v>N/A</v>
      </c>
      <c r="E20" s="4">
        <v>96.520377373000002</v>
      </c>
      <c r="F20" s="7" t="str">
        <f t="shared" si="1"/>
        <v>N/A</v>
      </c>
      <c r="G20" s="4">
        <v>96.908104061000003</v>
      </c>
      <c r="H20" s="7" t="str">
        <f t="shared" si="2"/>
        <v>N/A</v>
      </c>
      <c r="I20" s="8">
        <v>0.34410000000000002</v>
      </c>
      <c r="J20" s="8">
        <v>0.4017</v>
      </c>
      <c r="K20" s="25" t="s">
        <v>736</v>
      </c>
      <c r="L20" s="91" t="str">
        <f t="shared" si="3"/>
        <v>Yes</v>
      </c>
    </row>
    <row r="21" spans="1:12" x14ac:dyDescent="0.25">
      <c r="A21" s="114" t="s">
        <v>961</v>
      </c>
      <c r="B21" s="21" t="s">
        <v>213</v>
      </c>
      <c r="C21" s="4">
        <v>3.8105649475000001</v>
      </c>
      <c r="D21" s="7" t="str">
        <f t="shared" si="0"/>
        <v>N/A</v>
      </c>
      <c r="E21" s="4">
        <v>3.4796226270999999</v>
      </c>
      <c r="F21" s="7" t="str">
        <f t="shared" si="1"/>
        <v>N/A</v>
      </c>
      <c r="G21" s="4">
        <v>3.0918959386</v>
      </c>
      <c r="H21" s="7" t="str">
        <f t="shared" si="2"/>
        <v>N/A</v>
      </c>
      <c r="I21" s="8">
        <v>-8.68</v>
      </c>
      <c r="J21" s="8">
        <v>-11.1</v>
      </c>
      <c r="K21" s="25" t="s">
        <v>736</v>
      </c>
      <c r="L21" s="91" t="str">
        <f t="shared" si="3"/>
        <v>Yes</v>
      </c>
    </row>
    <row r="22" spans="1:12" x14ac:dyDescent="0.25">
      <c r="A22" s="90" t="s">
        <v>1704</v>
      </c>
      <c r="B22" s="21" t="s">
        <v>213</v>
      </c>
      <c r="C22" s="22">
        <v>15488</v>
      </c>
      <c r="D22" s="7" t="str">
        <f t="shared" si="0"/>
        <v>N/A</v>
      </c>
      <c r="E22" s="22">
        <v>15711</v>
      </c>
      <c r="F22" s="7" t="str">
        <f t="shared" si="1"/>
        <v>N/A</v>
      </c>
      <c r="G22" s="22">
        <v>15764</v>
      </c>
      <c r="H22" s="7" t="str">
        <f t="shared" si="2"/>
        <v>N/A</v>
      </c>
      <c r="I22" s="8">
        <v>1.44</v>
      </c>
      <c r="J22" s="8">
        <v>0.33729999999999999</v>
      </c>
      <c r="K22" s="25" t="s">
        <v>736</v>
      </c>
      <c r="L22" s="91" t="str">
        <f t="shared" si="3"/>
        <v>Yes</v>
      </c>
    </row>
    <row r="23" spans="1:12" x14ac:dyDescent="0.25">
      <c r="A23" s="90" t="s">
        <v>976</v>
      </c>
      <c r="B23" s="21" t="s">
        <v>213</v>
      </c>
      <c r="C23" s="22">
        <v>9784</v>
      </c>
      <c r="D23" s="7" t="str">
        <f t="shared" si="0"/>
        <v>N/A</v>
      </c>
      <c r="E23" s="22">
        <v>10137</v>
      </c>
      <c r="F23" s="7" t="str">
        <f t="shared" si="1"/>
        <v>N/A</v>
      </c>
      <c r="G23" s="22">
        <v>10435</v>
      </c>
      <c r="H23" s="7" t="str">
        <f t="shared" si="2"/>
        <v>N/A</v>
      </c>
      <c r="I23" s="8">
        <v>3.6080000000000001</v>
      </c>
      <c r="J23" s="8">
        <v>2.94</v>
      </c>
      <c r="K23" s="25" t="s">
        <v>736</v>
      </c>
      <c r="L23" s="91" t="str">
        <f t="shared" si="3"/>
        <v>Yes</v>
      </c>
    </row>
    <row r="24" spans="1:12" x14ac:dyDescent="0.25">
      <c r="A24" s="90" t="s">
        <v>977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90" t="s">
        <v>978</v>
      </c>
      <c r="B25" s="21" t="s">
        <v>213</v>
      </c>
      <c r="C25" s="22">
        <v>383</v>
      </c>
      <c r="D25" s="7" t="str">
        <f t="shared" si="0"/>
        <v>N/A</v>
      </c>
      <c r="E25" s="22">
        <v>364</v>
      </c>
      <c r="F25" s="7" t="str">
        <f t="shared" si="1"/>
        <v>N/A</v>
      </c>
      <c r="G25" s="22">
        <v>318</v>
      </c>
      <c r="H25" s="7" t="str">
        <f t="shared" si="2"/>
        <v>N/A</v>
      </c>
      <c r="I25" s="8">
        <v>-4.96</v>
      </c>
      <c r="J25" s="8">
        <v>-12.6</v>
      </c>
      <c r="K25" s="25" t="s">
        <v>736</v>
      </c>
      <c r="L25" s="91" t="str">
        <f t="shared" si="3"/>
        <v>Yes</v>
      </c>
    </row>
    <row r="26" spans="1:12" x14ac:dyDescent="0.25">
      <c r="A26" s="90" t="s">
        <v>979</v>
      </c>
      <c r="B26" s="21" t="s">
        <v>213</v>
      </c>
      <c r="C26" s="22">
        <v>5321</v>
      </c>
      <c r="D26" s="7" t="str">
        <f t="shared" si="0"/>
        <v>N/A</v>
      </c>
      <c r="E26" s="22">
        <v>5210</v>
      </c>
      <c r="F26" s="7" t="str">
        <f t="shared" si="1"/>
        <v>N/A</v>
      </c>
      <c r="G26" s="22">
        <v>5011</v>
      </c>
      <c r="H26" s="7" t="str">
        <f t="shared" si="2"/>
        <v>N/A</v>
      </c>
      <c r="I26" s="8">
        <v>-2.09</v>
      </c>
      <c r="J26" s="8">
        <v>-3.82</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9933</v>
      </c>
      <c r="D28" s="7" t="str">
        <f t="shared" si="0"/>
        <v>N/A</v>
      </c>
      <c r="E28" s="22">
        <v>10261</v>
      </c>
      <c r="F28" s="7" t="str">
        <f t="shared" si="1"/>
        <v>N/A</v>
      </c>
      <c r="G28" s="22">
        <v>10742</v>
      </c>
      <c r="H28" s="7" t="str">
        <f t="shared" si="2"/>
        <v>N/A</v>
      </c>
      <c r="I28" s="8">
        <v>3.302</v>
      </c>
      <c r="J28" s="8">
        <v>4.6879999999999997</v>
      </c>
      <c r="K28" s="25" t="s">
        <v>736</v>
      </c>
      <c r="L28" s="91" t="str">
        <f t="shared" si="3"/>
        <v>Yes</v>
      </c>
    </row>
    <row r="29" spans="1:12" x14ac:dyDescent="0.25">
      <c r="A29" s="90" t="s">
        <v>981</v>
      </c>
      <c r="B29" s="21" t="s">
        <v>213</v>
      </c>
      <c r="C29" s="22">
        <v>6754</v>
      </c>
      <c r="D29" s="7" t="str">
        <f t="shared" si="0"/>
        <v>N/A</v>
      </c>
      <c r="E29" s="22">
        <v>7128</v>
      </c>
      <c r="F29" s="7" t="str">
        <f t="shared" si="1"/>
        <v>N/A</v>
      </c>
      <c r="G29" s="22">
        <v>7642</v>
      </c>
      <c r="H29" s="7" t="str">
        <f t="shared" si="2"/>
        <v>N/A</v>
      </c>
      <c r="I29" s="8">
        <v>5.5369999999999999</v>
      </c>
      <c r="J29" s="8">
        <v>7.2110000000000003</v>
      </c>
      <c r="K29" s="25" t="s">
        <v>736</v>
      </c>
      <c r="L29" s="91" t="str">
        <f t="shared" si="3"/>
        <v>Yes</v>
      </c>
    </row>
    <row r="30" spans="1:12" x14ac:dyDescent="0.25">
      <c r="A30" s="90" t="s">
        <v>982</v>
      </c>
      <c r="B30" s="21" t="s">
        <v>213</v>
      </c>
      <c r="C30" s="22">
        <v>0</v>
      </c>
      <c r="D30" s="7" t="str">
        <f t="shared" si="0"/>
        <v>N/A</v>
      </c>
      <c r="E30" s="22">
        <v>0</v>
      </c>
      <c r="F30" s="7" t="str">
        <f t="shared" si="1"/>
        <v>N/A</v>
      </c>
      <c r="G30" s="22">
        <v>0</v>
      </c>
      <c r="H30" s="7" t="str">
        <f t="shared" si="2"/>
        <v>N/A</v>
      </c>
      <c r="I30" s="8" t="s">
        <v>1747</v>
      </c>
      <c r="J30" s="8" t="s">
        <v>1747</v>
      </c>
      <c r="K30" s="25" t="s">
        <v>736</v>
      </c>
      <c r="L30" s="91" t="str">
        <f t="shared" si="3"/>
        <v>N/A</v>
      </c>
    </row>
    <row r="31" spans="1:12" x14ac:dyDescent="0.25">
      <c r="A31" s="90" t="s">
        <v>983</v>
      </c>
      <c r="B31" s="21" t="s">
        <v>213</v>
      </c>
      <c r="C31" s="22">
        <v>604</v>
      </c>
      <c r="D31" s="7" t="str">
        <f t="shared" si="0"/>
        <v>N/A</v>
      </c>
      <c r="E31" s="22">
        <v>560</v>
      </c>
      <c r="F31" s="7" t="str">
        <f t="shared" si="1"/>
        <v>N/A</v>
      </c>
      <c r="G31" s="22">
        <v>524</v>
      </c>
      <c r="H31" s="7" t="str">
        <f t="shared" si="2"/>
        <v>N/A</v>
      </c>
      <c r="I31" s="8">
        <v>-7.28</v>
      </c>
      <c r="J31" s="8">
        <v>-6.43</v>
      </c>
      <c r="K31" s="25" t="s">
        <v>736</v>
      </c>
      <c r="L31" s="91" t="str">
        <f t="shared" si="3"/>
        <v>Yes</v>
      </c>
    </row>
    <row r="32" spans="1:12" x14ac:dyDescent="0.25">
      <c r="A32" s="90" t="s">
        <v>984</v>
      </c>
      <c r="B32" s="21" t="s">
        <v>213</v>
      </c>
      <c r="C32" s="22">
        <v>2575</v>
      </c>
      <c r="D32" s="7" t="str">
        <f t="shared" si="0"/>
        <v>N/A</v>
      </c>
      <c r="E32" s="22">
        <v>2573</v>
      </c>
      <c r="F32" s="7" t="str">
        <f t="shared" si="1"/>
        <v>N/A</v>
      </c>
      <c r="G32" s="22">
        <v>2576</v>
      </c>
      <c r="H32" s="7" t="str">
        <f t="shared" si="2"/>
        <v>N/A</v>
      </c>
      <c r="I32" s="8">
        <v>-7.8E-2</v>
      </c>
      <c r="J32" s="8">
        <v>0.1166</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301599536</v>
      </c>
      <c r="D34" s="7" t="str">
        <f t="shared" si="0"/>
        <v>N/A</v>
      </c>
      <c r="E34" s="26">
        <v>273622366</v>
      </c>
      <c r="F34" s="7" t="str">
        <f t="shared" si="1"/>
        <v>N/A</v>
      </c>
      <c r="G34" s="26">
        <v>294003774</v>
      </c>
      <c r="H34" s="7" t="str">
        <f t="shared" si="2"/>
        <v>N/A</v>
      </c>
      <c r="I34" s="8">
        <v>-9.2799999999999994</v>
      </c>
      <c r="J34" s="8">
        <v>7.4489999999999998</v>
      </c>
      <c r="K34" s="25" t="s">
        <v>736</v>
      </c>
      <c r="L34" s="91" t="str">
        <f t="shared" si="3"/>
        <v>Yes</v>
      </c>
    </row>
    <row r="35" spans="1:12" x14ac:dyDescent="0.25">
      <c r="A35" s="148" t="s">
        <v>1409</v>
      </c>
      <c r="B35" s="21" t="s">
        <v>213</v>
      </c>
      <c r="C35" s="26">
        <v>11775.252254999999</v>
      </c>
      <c r="D35" s="7" t="str">
        <f t="shared" si="0"/>
        <v>N/A</v>
      </c>
      <c r="E35" s="26">
        <v>10451.180856000001</v>
      </c>
      <c r="F35" s="7" t="str">
        <f t="shared" si="1"/>
        <v>N/A</v>
      </c>
      <c r="G35" s="26">
        <v>11005.19461</v>
      </c>
      <c r="H35" s="7" t="str">
        <f t="shared" si="2"/>
        <v>N/A</v>
      </c>
      <c r="I35" s="8">
        <v>-11.2</v>
      </c>
      <c r="J35" s="8">
        <v>5.3010000000000002</v>
      </c>
      <c r="K35" s="25" t="s">
        <v>736</v>
      </c>
      <c r="L35" s="91" t="str">
        <f t="shared" si="3"/>
        <v>Yes</v>
      </c>
    </row>
    <row r="36" spans="1:12" x14ac:dyDescent="0.25">
      <c r="A36" s="148" t="s">
        <v>1410</v>
      </c>
      <c r="B36" s="21" t="s">
        <v>213</v>
      </c>
      <c r="C36" s="26">
        <v>12796.993211000001</v>
      </c>
      <c r="D36" s="7" t="str">
        <f t="shared" si="0"/>
        <v>N/A</v>
      </c>
      <c r="E36" s="26">
        <v>11340.449519</v>
      </c>
      <c r="F36" s="7" t="str">
        <f t="shared" si="1"/>
        <v>N/A</v>
      </c>
      <c r="G36" s="26">
        <v>11886.624646</v>
      </c>
      <c r="H36" s="7" t="str">
        <f t="shared" si="2"/>
        <v>N/A</v>
      </c>
      <c r="I36" s="8">
        <v>-11.4</v>
      </c>
      <c r="J36" s="8">
        <v>4.8159999999999998</v>
      </c>
      <c r="K36" s="25" t="s">
        <v>736</v>
      </c>
      <c r="L36" s="91" t="str">
        <f t="shared" si="3"/>
        <v>Yes</v>
      </c>
    </row>
    <row r="37" spans="1:12" x14ac:dyDescent="0.25">
      <c r="A37" s="122" t="s">
        <v>107</v>
      </c>
      <c r="B37" s="21" t="s">
        <v>213</v>
      </c>
      <c r="C37" s="26">
        <v>810335</v>
      </c>
      <c r="D37" s="7" t="str">
        <f t="shared" si="0"/>
        <v>N/A</v>
      </c>
      <c r="E37" s="26">
        <v>781556</v>
      </c>
      <c r="F37" s="7" t="str">
        <f t="shared" si="1"/>
        <v>N/A</v>
      </c>
      <c r="G37" s="26">
        <v>717980</v>
      </c>
      <c r="H37" s="7" t="str">
        <f t="shared" si="2"/>
        <v>N/A</v>
      </c>
      <c r="I37" s="8">
        <v>-3.55</v>
      </c>
      <c r="J37" s="8">
        <v>-8.1300000000000008</v>
      </c>
      <c r="K37" s="25" t="s">
        <v>736</v>
      </c>
      <c r="L37" s="91" t="str">
        <f t="shared" si="3"/>
        <v>Yes</v>
      </c>
    </row>
    <row r="38" spans="1:12" x14ac:dyDescent="0.25">
      <c r="A38" s="148" t="s">
        <v>158</v>
      </c>
      <c r="B38" s="25" t="s">
        <v>217</v>
      </c>
      <c r="C38" s="1">
        <v>11</v>
      </c>
      <c r="D38" s="7" t="str">
        <f>IF($B38="N/A","N/A",IF(C38&gt;0,"No",IF(C38&lt;0,"No","Yes")))</f>
        <v>No</v>
      </c>
      <c r="E38" s="1">
        <v>0</v>
      </c>
      <c r="F38" s="7" t="str">
        <f>IF($B38="N/A","N/A",IF(E38&gt;0,"No",IF(E38&lt;0,"No","Yes")))</f>
        <v>Yes</v>
      </c>
      <c r="G38" s="1">
        <v>11</v>
      </c>
      <c r="H38" s="7" t="str">
        <f>IF($B38="N/A","N/A",IF(G38&gt;0,"No",IF(G38&lt;0,"No","Yes")))</f>
        <v>No</v>
      </c>
      <c r="I38" s="8">
        <v>-100</v>
      </c>
      <c r="J38" s="8" t="s">
        <v>1747</v>
      </c>
      <c r="K38" s="25" t="s">
        <v>736</v>
      </c>
      <c r="L38" s="91" t="str">
        <f t="shared" si="3"/>
        <v>N/A</v>
      </c>
    </row>
    <row r="39" spans="1:12" x14ac:dyDescent="0.25">
      <c r="A39" s="148" t="s">
        <v>156</v>
      </c>
      <c r="B39" s="21" t="s">
        <v>213</v>
      </c>
      <c r="C39" s="26">
        <v>227</v>
      </c>
      <c r="D39" s="7" t="str">
        <f t="shared" ref="D39:D40" si="4">IF($B39="N/A","N/A",IF(C39&gt;10,"No",IF(C39&lt;-10,"No","Yes")))</f>
        <v>N/A</v>
      </c>
      <c r="E39" s="26">
        <v>0</v>
      </c>
      <c r="F39" s="7" t="str">
        <f t="shared" ref="F39:F40" si="5">IF($B39="N/A","N/A",IF(E39&gt;10,"No",IF(E39&lt;-10,"No","Yes")))</f>
        <v>N/A</v>
      </c>
      <c r="G39" s="26">
        <v>122</v>
      </c>
      <c r="H39" s="7" t="str">
        <f t="shared" ref="H39:H40" si="6">IF($B39="N/A","N/A",IF(G39&gt;10,"No",IF(G39&lt;-10,"No","Yes")))</f>
        <v>N/A</v>
      </c>
      <c r="I39" s="8">
        <v>-100</v>
      </c>
      <c r="J39" s="8" t="s">
        <v>1747</v>
      </c>
      <c r="K39" s="25" t="s">
        <v>736</v>
      </c>
      <c r="L39" s="91" t="str">
        <f t="shared" si="3"/>
        <v>N/A</v>
      </c>
    </row>
    <row r="40" spans="1:12" x14ac:dyDescent="0.25">
      <c r="A40" s="148" t="s">
        <v>1289</v>
      </c>
      <c r="B40" s="21" t="s">
        <v>213</v>
      </c>
      <c r="C40" s="26">
        <v>227</v>
      </c>
      <c r="D40" s="7" t="str">
        <f t="shared" si="4"/>
        <v>N/A</v>
      </c>
      <c r="E40" s="26" t="s">
        <v>1747</v>
      </c>
      <c r="F40" s="7" t="str">
        <f t="shared" si="5"/>
        <v>N/A</v>
      </c>
      <c r="G40" s="26">
        <v>122</v>
      </c>
      <c r="H40" s="7" t="str">
        <f t="shared" si="6"/>
        <v>N/A</v>
      </c>
      <c r="I40" s="8" t="s">
        <v>1747</v>
      </c>
      <c r="J40" s="8" t="s">
        <v>1747</v>
      </c>
      <c r="K40" s="25" t="s">
        <v>736</v>
      </c>
      <c r="L40" s="91" t="str">
        <f>IF(J40="Div by 0", "N/A", IF(OR(J40="N/A",K40="N/A"),"N/A", IF(J40&gt;VALUE(MID(K40,1,2)), "No", IF(J40&lt;-1*VALUE(MID(K40,1,2)), "No", "Yes"))))</f>
        <v>N/A</v>
      </c>
    </row>
    <row r="41" spans="1:12" x14ac:dyDescent="0.25">
      <c r="A41" s="90" t="s">
        <v>1411</v>
      </c>
      <c r="B41" s="21" t="s">
        <v>213</v>
      </c>
      <c r="C41" s="26">
        <v>11728.075671000001</v>
      </c>
      <c r="D41" s="7" t="str">
        <f t="shared" ref="D41:D52" si="7">IF($B41="N/A","N/A",IF(C41&gt;10,"No",IF(C41&lt;-10,"No","Yes")))</f>
        <v>N/A</v>
      </c>
      <c r="E41" s="26">
        <v>9637.6320412000005</v>
      </c>
      <c r="F41" s="7" t="str">
        <f t="shared" ref="F41:F52" si="8">IF($B41="N/A","N/A",IF(E41&gt;10,"No",IF(E41&lt;-10,"No","Yes")))</f>
        <v>N/A</v>
      </c>
      <c r="G41" s="26">
        <v>10330.064958000001</v>
      </c>
      <c r="H41" s="7" t="str">
        <f t="shared" ref="H41:H52" si="9">IF($B41="N/A","N/A",IF(G41&gt;10,"No",IF(G41&lt;-10,"No","Yes")))</f>
        <v>N/A</v>
      </c>
      <c r="I41" s="8">
        <v>-17.8</v>
      </c>
      <c r="J41" s="8">
        <v>7.1849999999999996</v>
      </c>
      <c r="K41" s="25" t="s">
        <v>736</v>
      </c>
      <c r="L41" s="91" t="str">
        <f t="shared" ref="L41:L52" si="10">IF(J41="Div by 0", "N/A", IF(K41="N/A","N/A", IF(J41&gt;VALUE(MID(K41,1,2)), "No", IF(J41&lt;-1*VALUE(MID(K41,1,2)), "No", "Yes"))))</f>
        <v>Yes</v>
      </c>
    </row>
    <row r="42" spans="1:12" x14ac:dyDescent="0.25">
      <c r="A42" s="90" t="s">
        <v>1412</v>
      </c>
      <c r="B42" s="21" t="s">
        <v>213</v>
      </c>
      <c r="C42" s="26">
        <v>5418.0176818999998</v>
      </c>
      <c r="D42" s="7" t="str">
        <f t="shared" si="7"/>
        <v>N/A</v>
      </c>
      <c r="E42" s="26">
        <v>5047.8899082999997</v>
      </c>
      <c r="F42" s="7" t="str">
        <f t="shared" si="8"/>
        <v>N/A</v>
      </c>
      <c r="G42" s="26">
        <v>5593.5476761</v>
      </c>
      <c r="H42" s="7" t="str">
        <f t="shared" si="9"/>
        <v>N/A</v>
      </c>
      <c r="I42" s="8">
        <v>-6.83</v>
      </c>
      <c r="J42" s="8">
        <v>10.81</v>
      </c>
      <c r="K42" s="25" t="s">
        <v>736</v>
      </c>
      <c r="L42" s="91" t="str">
        <f t="shared" si="10"/>
        <v>Yes</v>
      </c>
    </row>
    <row r="43" spans="1:12" x14ac:dyDescent="0.25">
      <c r="A43" s="90" t="s">
        <v>1413</v>
      </c>
      <c r="B43" s="21" t="s">
        <v>213</v>
      </c>
      <c r="C43" s="26" t="s">
        <v>1747</v>
      </c>
      <c r="D43" s="7" t="str">
        <f t="shared" si="7"/>
        <v>N/A</v>
      </c>
      <c r="E43" s="26" t="s">
        <v>1747</v>
      </c>
      <c r="F43" s="7" t="str">
        <f t="shared" si="8"/>
        <v>N/A</v>
      </c>
      <c r="G43" s="26" t="s">
        <v>1747</v>
      </c>
      <c r="H43" s="7" t="str">
        <f t="shared" si="9"/>
        <v>N/A</v>
      </c>
      <c r="I43" s="8" t="s">
        <v>1747</v>
      </c>
      <c r="J43" s="8" t="s">
        <v>1747</v>
      </c>
      <c r="K43" s="25" t="s">
        <v>736</v>
      </c>
      <c r="L43" s="91" t="str">
        <f t="shared" si="10"/>
        <v>N/A</v>
      </c>
    </row>
    <row r="44" spans="1:12" x14ac:dyDescent="0.25">
      <c r="A44" s="90" t="s">
        <v>1414</v>
      </c>
      <c r="B44" s="21" t="s">
        <v>213</v>
      </c>
      <c r="C44" s="26">
        <v>4413.9791123000005</v>
      </c>
      <c r="D44" s="7" t="str">
        <f t="shared" si="7"/>
        <v>N/A</v>
      </c>
      <c r="E44" s="26">
        <v>3480.5549451000002</v>
      </c>
      <c r="F44" s="7" t="str">
        <f t="shared" si="8"/>
        <v>N/A</v>
      </c>
      <c r="G44" s="26">
        <v>4304.3018867999999</v>
      </c>
      <c r="H44" s="7" t="str">
        <f t="shared" si="9"/>
        <v>N/A</v>
      </c>
      <c r="I44" s="8">
        <v>-21.1</v>
      </c>
      <c r="J44" s="8">
        <v>23.67</v>
      </c>
      <c r="K44" s="25" t="s">
        <v>736</v>
      </c>
      <c r="L44" s="91" t="str">
        <f t="shared" si="10"/>
        <v>Yes</v>
      </c>
    </row>
    <row r="45" spans="1:12" x14ac:dyDescent="0.25">
      <c r="A45" s="90" t="s">
        <v>1415</v>
      </c>
      <c r="B45" s="21" t="s">
        <v>213</v>
      </c>
      <c r="C45" s="26">
        <v>23857.169140999998</v>
      </c>
      <c r="D45" s="7" t="str">
        <f t="shared" si="7"/>
        <v>N/A</v>
      </c>
      <c r="E45" s="26">
        <v>18997.976008000001</v>
      </c>
      <c r="F45" s="7" t="str">
        <f t="shared" si="8"/>
        <v>N/A</v>
      </c>
      <c r="G45" s="26">
        <v>20575.874276999999</v>
      </c>
      <c r="H45" s="7" t="str">
        <f t="shared" si="9"/>
        <v>N/A</v>
      </c>
      <c r="I45" s="8">
        <v>-20.399999999999999</v>
      </c>
      <c r="J45" s="8">
        <v>8.3059999999999992</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12010.567502</v>
      </c>
      <c r="D47" s="7" t="str">
        <f t="shared" si="7"/>
        <v>N/A</v>
      </c>
      <c r="E47" s="26">
        <v>11813.197738999999</v>
      </c>
      <c r="F47" s="7" t="str">
        <f t="shared" si="8"/>
        <v>N/A</v>
      </c>
      <c r="G47" s="26">
        <v>12089.647924000001</v>
      </c>
      <c r="H47" s="7" t="str">
        <f t="shared" si="9"/>
        <v>N/A</v>
      </c>
      <c r="I47" s="8">
        <v>-1.64</v>
      </c>
      <c r="J47" s="8">
        <v>2.34</v>
      </c>
      <c r="K47" s="25" t="s">
        <v>736</v>
      </c>
      <c r="L47" s="91" t="str">
        <f t="shared" si="10"/>
        <v>Yes</v>
      </c>
    </row>
    <row r="48" spans="1:12" x14ac:dyDescent="0.25">
      <c r="A48" s="90" t="s">
        <v>1418</v>
      </c>
      <c r="B48" s="25" t="s">
        <v>213</v>
      </c>
      <c r="C48" s="10">
        <v>4630.5447142000003</v>
      </c>
      <c r="D48" s="7" t="str">
        <f t="shared" si="7"/>
        <v>N/A</v>
      </c>
      <c r="E48" s="10">
        <v>4646.7891413999996</v>
      </c>
      <c r="F48" s="7" t="str">
        <f t="shared" si="8"/>
        <v>N/A</v>
      </c>
      <c r="G48" s="10">
        <v>5288.9179534000004</v>
      </c>
      <c r="H48" s="7" t="str">
        <f t="shared" si="9"/>
        <v>N/A</v>
      </c>
      <c r="I48" s="8">
        <v>0.3508</v>
      </c>
      <c r="J48" s="8">
        <v>13.82</v>
      </c>
      <c r="K48" s="25" t="s">
        <v>736</v>
      </c>
      <c r="L48" s="91" t="str">
        <f t="shared" si="10"/>
        <v>Yes</v>
      </c>
    </row>
    <row r="49" spans="1:12" x14ac:dyDescent="0.25">
      <c r="A49" s="90" t="s">
        <v>1419</v>
      </c>
      <c r="B49" s="25" t="s">
        <v>213</v>
      </c>
      <c r="C49" s="10" t="s">
        <v>1747</v>
      </c>
      <c r="D49" s="7" t="str">
        <f t="shared" si="7"/>
        <v>N/A</v>
      </c>
      <c r="E49" s="10" t="s">
        <v>1747</v>
      </c>
      <c r="F49" s="7" t="str">
        <f t="shared" si="8"/>
        <v>N/A</v>
      </c>
      <c r="G49" s="10" t="s">
        <v>1747</v>
      </c>
      <c r="H49" s="7" t="str">
        <f t="shared" si="9"/>
        <v>N/A</v>
      </c>
      <c r="I49" s="8" t="s">
        <v>1747</v>
      </c>
      <c r="J49" s="8" t="s">
        <v>1747</v>
      </c>
      <c r="K49" s="25" t="s">
        <v>736</v>
      </c>
      <c r="L49" s="91" t="str">
        <f t="shared" si="10"/>
        <v>N/A</v>
      </c>
    </row>
    <row r="50" spans="1:12" x14ac:dyDescent="0.25">
      <c r="A50" s="90" t="s">
        <v>1420</v>
      </c>
      <c r="B50" s="25" t="s">
        <v>213</v>
      </c>
      <c r="C50" s="10">
        <v>4059.4917218999999</v>
      </c>
      <c r="D50" s="7" t="str">
        <f t="shared" si="7"/>
        <v>N/A</v>
      </c>
      <c r="E50" s="10">
        <v>4568.75</v>
      </c>
      <c r="F50" s="7" t="str">
        <f t="shared" si="8"/>
        <v>N/A</v>
      </c>
      <c r="G50" s="10">
        <v>4084.3816793999999</v>
      </c>
      <c r="H50" s="7" t="str">
        <f t="shared" si="9"/>
        <v>N/A</v>
      </c>
      <c r="I50" s="8">
        <v>12.54</v>
      </c>
      <c r="J50" s="8">
        <v>-10.6</v>
      </c>
      <c r="K50" s="25" t="s">
        <v>736</v>
      </c>
      <c r="L50" s="91" t="str">
        <f t="shared" si="10"/>
        <v>Yes</v>
      </c>
    </row>
    <row r="51" spans="1:12" x14ac:dyDescent="0.25">
      <c r="A51" s="90" t="s">
        <v>1421</v>
      </c>
      <c r="B51" s="25" t="s">
        <v>213</v>
      </c>
      <c r="C51" s="10">
        <v>33232.751455999998</v>
      </c>
      <c r="D51" s="7" t="str">
        <f t="shared" si="7"/>
        <v>N/A</v>
      </c>
      <c r="E51" s="10">
        <v>33243.066071000001</v>
      </c>
      <c r="F51" s="7" t="str">
        <f t="shared" si="8"/>
        <v>N/A</v>
      </c>
      <c r="G51" s="10">
        <v>33893.195264000002</v>
      </c>
      <c r="H51" s="7" t="str">
        <f t="shared" si="9"/>
        <v>N/A</v>
      </c>
      <c r="I51" s="8">
        <v>3.1E-2</v>
      </c>
      <c r="J51" s="8">
        <v>1.956</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10224152</v>
      </c>
      <c r="D53" s="7" t="str">
        <f t="shared" ref="D53:D122" si="11">IF($B53="N/A","N/A",IF(C53&gt;10,"No",IF(C53&lt;-10,"No","Yes")))</f>
        <v>N/A</v>
      </c>
      <c r="E53" s="26">
        <v>10785677</v>
      </c>
      <c r="F53" s="7" t="str">
        <f t="shared" ref="F53:F122" si="12">IF($B53="N/A","N/A",IF(E53&gt;10,"No",IF(E53&lt;-10,"No","Yes")))</f>
        <v>N/A</v>
      </c>
      <c r="G53" s="26">
        <v>8082825</v>
      </c>
      <c r="H53" s="7" t="str">
        <f t="shared" ref="H53:H122" si="13">IF($B53="N/A","N/A",IF(G53&gt;10,"No",IF(G53&lt;-10,"No","Yes")))</f>
        <v>N/A</v>
      </c>
      <c r="I53" s="8">
        <v>5.492</v>
      </c>
      <c r="J53" s="8">
        <v>-25.1</v>
      </c>
      <c r="K53" s="25" t="s">
        <v>736</v>
      </c>
      <c r="L53" s="91" t="str">
        <f t="shared" ref="L53:L113" si="14">IF(J53="Div by 0", "N/A", IF(K53="N/A","N/A", IF(J53&gt;VALUE(MID(K53,1,2)), "No", IF(J53&lt;-1*VALUE(MID(K53,1,2)), "No", "Yes"))))</f>
        <v>Yes</v>
      </c>
    </row>
    <row r="54" spans="1:12" x14ac:dyDescent="0.25">
      <c r="A54" s="148" t="s">
        <v>596</v>
      </c>
      <c r="B54" s="21" t="s">
        <v>213</v>
      </c>
      <c r="C54" s="22">
        <v>2572</v>
      </c>
      <c r="D54" s="7" t="str">
        <f t="shared" si="11"/>
        <v>N/A</v>
      </c>
      <c r="E54" s="22">
        <v>2309</v>
      </c>
      <c r="F54" s="7" t="str">
        <f t="shared" si="12"/>
        <v>N/A</v>
      </c>
      <c r="G54" s="22">
        <v>2014</v>
      </c>
      <c r="H54" s="7" t="str">
        <f t="shared" si="13"/>
        <v>N/A</v>
      </c>
      <c r="I54" s="8">
        <v>-10.199999999999999</v>
      </c>
      <c r="J54" s="8">
        <v>-12.8</v>
      </c>
      <c r="K54" s="25" t="s">
        <v>736</v>
      </c>
      <c r="L54" s="91" t="str">
        <f t="shared" si="14"/>
        <v>Yes</v>
      </c>
    </row>
    <row r="55" spans="1:12" x14ac:dyDescent="0.25">
      <c r="A55" s="148" t="s">
        <v>1423</v>
      </c>
      <c r="B55" s="21" t="s">
        <v>213</v>
      </c>
      <c r="C55" s="26">
        <v>3975.1757386999998</v>
      </c>
      <c r="D55" s="7" t="str">
        <f t="shared" si="11"/>
        <v>N/A</v>
      </c>
      <c r="E55" s="26">
        <v>4671.1463837000001</v>
      </c>
      <c r="F55" s="7" t="str">
        <f t="shared" si="12"/>
        <v>N/A</v>
      </c>
      <c r="G55" s="26">
        <v>4013.3192650999999</v>
      </c>
      <c r="H55" s="7" t="str">
        <f t="shared" si="13"/>
        <v>N/A</v>
      </c>
      <c r="I55" s="8">
        <v>17.510000000000002</v>
      </c>
      <c r="J55" s="8">
        <v>-14.1</v>
      </c>
      <c r="K55" s="25" t="s">
        <v>736</v>
      </c>
      <c r="L55" s="91" t="str">
        <f t="shared" si="14"/>
        <v>Yes</v>
      </c>
    </row>
    <row r="56" spans="1:12" x14ac:dyDescent="0.25">
      <c r="A56" s="148" t="s">
        <v>1424</v>
      </c>
      <c r="B56" s="21" t="s">
        <v>213</v>
      </c>
      <c r="C56" s="22">
        <v>1.4342923795</v>
      </c>
      <c r="D56" s="7" t="str">
        <f t="shared" si="11"/>
        <v>N/A</v>
      </c>
      <c r="E56" s="22">
        <v>1.8155045474</v>
      </c>
      <c r="F56" s="7" t="str">
        <f t="shared" si="12"/>
        <v>N/A</v>
      </c>
      <c r="G56" s="22">
        <v>1.8783515392000001</v>
      </c>
      <c r="H56" s="7" t="str">
        <f t="shared" si="13"/>
        <v>N/A</v>
      </c>
      <c r="I56" s="8">
        <v>26.58</v>
      </c>
      <c r="J56" s="8">
        <v>3.4620000000000002</v>
      </c>
      <c r="K56" s="25" t="s">
        <v>736</v>
      </c>
      <c r="L56" s="91" t="str">
        <f t="shared" si="14"/>
        <v>Yes</v>
      </c>
    </row>
    <row r="57" spans="1:12" x14ac:dyDescent="0.25">
      <c r="A57" s="148" t="s">
        <v>597</v>
      </c>
      <c r="B57" s="21" t="s">
        <v>213</v>
      </c>
      <c r="C57" s="26">
        <v>70210</v>
      </c>
      <c r="D57" s="7" t="str">
        <f t="shared" si="11"/>
        <v>N/A</v>
      </c>
      <c r="E57" s="26">
        <v>24443</v>
      </c>
      <c r="F57" s="7" t="str">
        <f t="shared" si="12"/>
        <v>N/A</v>
      </c>
      <c r="G57" s="26">
        <v>82622</v>
      </c>
      <c r="H57" s="7" t="str">
        <f t="shared" si="13"/>
        <v>N/A</v>
      </c>
      <c r="I57" s="8">
        <v>-65.2</v>
      </c>
      <c r="J57" s="8">
        <v>238</v>
      </c>
      <c r="K57" s="25" t="s">
        <v>736</v>
      </c>
      <c r="L57" s="91" t="str">
        <f t="shared" si="14"/>
        <v>No</v>
      </c>
    </row>
    <row r="58" spans="1:12" x14ac:dyDescent="0.25">
      <c r="A58" s="148" t="s">
        <v>598</v>
      </c>
      <c r="B58" s="21" t="s">
        <v>213</v>
      </c>
      <c r="C58" s="22">
        <v>11</v>
      </c>
      <c r="D58" s="7" t="str">
        <f t="shared" si="11"/>
        <v>N/A</v>
      </c>
      <c r="E58" s="22">
        <v>11</v>
      </c>
      <c r="F58" s="7" t="str">
        <f t="shared" si="12"/>
        <v>N/A</v>
      </c>
      <c r="G58" s="22">
        <v>11</v>
      </c>
      <c r="H58" s="7" t="str">
        <f t="shared" si="13"/>
        <v>N/A</v>
      </c>
      <c r="I58" s="8">
        <v>0</v>
      </c>
      <c r="J58" s="8">
        <v>-30</v>
      </c>
      <c r="K58" s="25" t="s">
        <v>736</v>
      </c>
      <c r="L58" s="91" t="str">
        <f t="shared" si="14"/>
        <v>Yes</v>
      </c>
    </row>
    <row r="59" spans="1:12" x14ac:dyDescent="0.25">
      <c r="A59" s="148" t="s">
        <v>1425</v>
      </c>
      <c r="B59" s="21" t="s">
        <v>213</v>
      </c>
      <c r="C59" s="26">
        <v>7021</v>
      </c>
      <c r="D59" s="7" t="str">
        <f t="shared" si="11"/>
        <v>N/A</v>
      </c>
      <c r="E59" s="26">
        <v>2444.3000000000002</v>
      </c>
      <c r="F59" s="7" t="str">
        <f t="shared" si="12"/>
        <v>N/A</v>
      </c>
      <c r="G59" s="26">
        <v>11803.142857000001</v>
      </c>
      <c r="H59" s="7" t="str">
        <f t="shared" si="13"/>
        <v>N/A</v>
      </c>
      <c r="I59" s="8">
        <v>-65.2</v>
      </c>
      <c r="J59" s="8">
        <v>382.9</v>
      </c>
      <c r="K59" s="25" t="s">
        <v>736</v>
      </c>
      <c r="L59" s="91" t="str">
        <f t="shared" si="14"/>
        <v>No</v>
      </c>
    </row>
    <row r="60" spans="1:12" ht="25" x14ac:dyDescent="0.25">
      <c r="A60" s="148" t="s">
        <v>599</v>
      </c>
      <c r="B60" s="21" t="s">
        <v>213</v>
      </c>
      <c r="C60" s="26">
        <v>2825</v>
      </c>
      <c r="D60" s="7" t="str">
        <f t="shared" si="11"/>
        <v>N/A</v>
      </c>
      <c r="E60" s="26">
        <v>69108</v>
      </c>
      <c r="F60" s="7" t="str">
        <f t="shared" si="12"/>
        <v>N/A</v>
      </c>
      <c r="G60" s="26">
        <v>10853</v>
      </c>
      <c r="H60" s="7" t="str">
        <f t="shared" si="13"/>
        <v>N/A</v>
      </c>
      <c r="I60" s="8">
        <v>2346</v>
      </c>
      <c r="J60" s="8">
        <v>-84.3</v>
      </c>
      <c r="K60" s="25" t="s">
        <v>736</v>
      </c>
      <c r="L60" s="91" t="str">
        <f t="shared" si="14"/>
        <v>No</v>
      </c>
    </row>
    <row r="61" spans="1:12" x14ac:dyDescent="0.25">
      <c r="A61" s="122" t="s">
        <v>600</v>
      </c>
      <c r="B61" s="25" t="s">
        <v>213</v>
      </c>
      <c r="C61" s="1">
        <v>11</v>
      </c>
      <c r="D61" s="7" t="str">
        <f t="shared" si="11"/>
        <v>N/A</v>
      </c>
      <c r="E61" s="1">
        <v>11</v>
      </c>
      <c r="F61" s="7" t="str">
        <f t="shared" si="12"/>
        <v>N/A</v>
      </c>
      <c r="G61" s="1">
        <v>11</v>
      </c>
      <c r="H61" s="7" t="str">
        <f t="shared" si="13"/>
        <v>N/A</v>
      </c>
      <c r="I61" s="8">
        <v>100</v>
      </c>
      <c r="J61" s="8">
        <v>150</v>
      </c>
      <c r="K61" s="25" t="s">
        <v>736</v>
      </c>
      <c r="L61" s="91" t="str">
        <f t="shared" si="14"/>
        <v>No</v>
      </c>
    </row>
    <row r="62" spans="1:12" ht="25" x14ac:dyDescent="0.25">
      <c r="A62" s="122" t="s">
        <v>1426</v>
      </c>
      <c r="B62" s="25" t="s">
        <v>213</v>
      </c>
      <c r="C62" s="10">
        <v>2825</v>
      </c>
      <c r="D62" s="7" t="str">
        <f t="shared" si="11"/>
        <v>N/A</v>
      </c>
      <c r="E62" s="10">
        <v>34554</v>
      </c>
      <c r="F62" s="7" t="str">
        <f t="shared" si="12"/>
        <v>N/A</v>
      </c>
      <c r="G62" s="10">
        <v>2170.6</v>
      </c>
      <c r="H62" s="7" t="str">
        <f t="shared" si="13"/>
        <v>N/A</v>
      </c>
      <c r="I62" s="8">
        <v>1123</v>
      </c>
      <c r="J62" s="8">
        <v>-93.7</v>
      </c>
      <c r="K62" s="25" t="s">
        <v>736</v>
      </c>
      <c r="L62" s="91" t="str">
        <f t="shared" si="14"/>
        <v>No</v>
      </c>
    </row>
    <row r="63" spans="1:12" x14ac:dyDescent="0.25">
      <c r="A63" s="122" t="s">
        <v>601</v>
      </c>
      <c r="B63" s="25" t="s">
        <v>213</v>
      </c>
      <c r="C63" s="10">
        <v>5230030</v>
      </c>
      <c r="D63" s="7" t="str">
        <f t="shared" si="11"/>
        <v>N/A</v>
      </c>
      <c r="E63" s="10">
        <v>5848314</v>
      </c>
      <c r="F63" s="7" t="str">
        <f t="shared" si="12"/>
        <v>N/A</v>
      </c>
      <c r="G63" s="10">
        <v>6072882</v>
      </c>
      <c r="H63" s="7" t="str">
        <f t="shared" si="13"/>
        <v>N/A</v>
      </c>
      <c r="I63" s="8">
        <v>11.82</v>
      </c>
      <c r="J63" s="8">
        <v>3.84</v>
      </c>
      <c r="K63" s="25" t="s">
        <v>736</v>
      </c>
      <c r="L63" s="91" t="str">
        <f t="shared" si="14"/>
        <v>Yes</v>
      </c>
    </row>
    <row r="64" spans="1:12" x14ac:dyDescent="0.25">
      <c r="A64" s="122" t="s">
        <v>602</v>
      </c>
      <c r="B64" s="25" t="s">
        <v>213</v>
      </c>
      <c r="C64" s="1">
        <v>32</v>
      </c>
      <c r="D64" s="7" t="str">
        <f t="shared" si="11"/>
        <v>N/A</v>
      </c>
      <c r="E64" s="1">
        <v>35</v>
      </c>
      <c r="F64" s="7" t="str">
        <f t="shared" si="12"/>
        <v>N/A</v>
      </c>
      <c r="G64" s="1">
        <v>36</v>
      </c>
      <c r="H64" s="7" t="str">
        <f t="shared" si="13"/>
        <v>N/A</v>
      </c>
      <c r="I64" s="8">
        <v>9.375</v>
      </c>
      <c r="J64" s="8">
        <v>2.8570000000000002</v>
      </c>
      <c r="K64" s="25" t="s">
        <v>736</v>
      </c>
      <c r="L64" s="91" t="str">
        <f t="shared" si="14"/>
        <v>Yes</v>
      </c>
    </row>
    <row r="65" spans="1:12" x14ac:dyDescent="0.25">
      <c r="A65" s="122" t="s">
        <v>1427</v>
      </c>
      <c r="B65" s="25" t="s">
        <v>213</v>
      </c>
      <c r="C65" s="10">
        <v>163438.4375</v>
      </c>
      <c r="D65" s="7" t="str">
        <f t="shared" si="11"/>
        <v>N/A</v>
      </c>
      <c r="E65" s="10">
        <v>167094.68570999999</v>
      </c>
      <c r="F65" s="7" t="str">
        <f t="shared" si="12"/>
        <v>N/A</v>
      </c>
      <c r="G65" s="10">
        <v>168691.16667000001</v>
      </c>
      <c r="H65" s="7" t="str">
        <f t="shared" si="13"/>
        <v>N/A</v>
      </c>
      <c r="I65" s="8">
        <v>2.2370000000000001</v>
      </c>
      <c r="J65" s="8">
        <v>0.95540000000000003</v>
      </c>
      <c r="K65" s="25" t="s">
        <v>736</v>
      </c>
      <c r="L65" s="91" t="str">
        <f t="shared" si="14"/>
        <v>Yes</v>
      </c>
    </row>
    <row r="66" spans="1:12" x14ac:dyDescent="0.25">
      <c r="A66" s="122" t="s">
        <v>603</v>
      </c>
      <c r="B66" s="25" t="s">
        <v>213</v>
      </c>
      <c r="C66" s="10">
        <v>128569375</v>
      </c>
      <c r="D66" s="7" t="str">
        <f t="shared" si="11"/>
        <v>N/A</v>
      </c>
      <c r="E66" s="10">
        <v>93345667</v>
      </c>
      <c r="F66" s="7" t="str">
        <f t="shared" si="12"/>
        <v>N/A</v>
      </c>
      <c r="G66" s="10">
        <v>93321272</v>
      </c>
      <c r="H66" s="7" t="str">
        <f t="shared" si="13"/>
        <v>N/A</v>
      </c>
      <c r="I66" s="8">
        <v>-27.4</v>
      </c>
      <c r="J66" s="8">
        <v>-2.5999999999999999E-2</v>
      </c>
      <c r="K66" s="25" t="s">
        <v>736</v>
      </c>
      <c r="L66" s="91" t="str">
        <f t="shared" si="14"/>
        <v>Yes</v>
      </c>
    </row>
    <row r="67" spans="1:12" x14ac:dyDescent="0.25">
      <c r="A67" s="122" t="s">
        <v>604</v>
      </c>
      <c r="B67" s="25" t="s">
        <v>213</v>
      </c>
      <c r="C67" s="1">
        <v>3634</v>
      </c>
      <c r="D67" s="7" t="str">
        <f t="shared" si="11"/>
        <v>N/A</v>
      </c>
      <c r="E67" s="1">
        <v>3506</v>
      </c>
      <c r="F67" s="7" t="str">
        <f t="shared" si="12"/>
        <v>N/A</v>
      </c>
      <c r="G67" s="1">
        <v>3374</v>
      </c>
      <c r="H67" s="7" t="str">
        <f t="shared" si="13"/>
        <v>N/A</v>
      </c>
      <c r="I67" s="8">
        <v>-3.52</v>
      </c>
      <c r="J67" s="8">
        <v>-3.76</v>
      </c>
      <c r="K67" s="25" t="s">
        <v>736</v>
      </c>
      <c r="L67" s="91" t="str">
        <f t="shared" si="14"/>
        <v>Yes</v>
      </c>
    </row>
    <row r="68" spans="1:12" x14ac:dyDescent="0.25">
      <c r="A68" s="122" t="s">
        <v>1428</v>
      </c>
      <c r="B68" s="25" t="s">
        <v>213</v>
      </c>
      <c r="C68" s="10">
        <v>35379.574848999997</v>
      </c>
      <c r="D68" s="7" t="str">
        <f t="shared" si="11"/>
        <v>N/A</v>
      </c>
      <c r="E68" s="10">
        <v>26624.548488</v>
      </c>
      <c r="F68" s="7" t="str">
        <f t="shared" si="12"/>
        <v>N/A</v>
      </c>
      <c r="G68" s="10">
        <v>27658.942501000001</v>
      </c>
      <c r="H68" s="7" t="str">
        <f t="shared" si="13"/>
        <v>N/A</v>
      </c>
      <c r="I68" s="8">
        <v>-24.7</v>
      </c>
      <c r="J68" s="8">
        <v>3.8849999999999998</v>
      </c>
      <c r="K68" s="25" t="s">
        <v>736</v>
      </c>
      <c r="L68" s="91" t="str">
        <f t="shared" si="14"/>
        <v>Yes</v>
      </c>
    </row>
    <row r="69" spans="1:12" x14ac:dyDescent="0.25">
      <c r="A69" s="122" t="s">
        <v>605</v>
      </c>
      <c r="B69" s="25" t="s">
        <v>213</v>
      </c>
      <c r="C69" s="10">
        <v>6930679</v>
      </c>
      <c r="D69" s="7" t="str">
        <f t="shared" si="11"/>
        <v>N/A</v>
      </c>
      <c r="E69" s="10">
        <v>6588738</v>
      </c>
      <c r="F69" s="7" t="str">
        <f t="shared" si="12"/>
        <v>N/A</v>
      </c>
      <c r="G69" s="10">
        <v>9492910</v>
      </c>
      <c r="H69" s="7" t="str">
        <f t="shared" si="13"/>
        <v>N/A</v>
      </c>
      <c r="I69" s="8">
        <v>-4.93</v>
      </c>
      <c r="J69" s="8">
        <v>44.08</v>
      </c>
      <c r="K69" s="25" t="s">
        <v>736</v>
      </c>
      <c r="L69" s="91" t="str">
        <f t="shared" si="14"/>
        <v>No</v>
      </c>
    </row>
    <row r="70" spans="1:12" x14ac:dyDescent="0.25">
      <c r="A70" s="122" t="s">
        <v>606</v>
      </c>
      <c r="B70" s="25" t="s">
        <v>213</v>
      </c>
      <c r="C70" s="1">
        <v>20058</v>
      </c>
      <c r="D70" s="7" t="str">
        <f t="shared" si="11"/>
        <v>N/A</v>
      </c>
      <c r="E70" s="1">
        <v>20065</v>
      </c>
      <c r="F70" s="7" t="str">
        <f t="shared" si="12"/>
        <v>N/A</v>
      </c>
      <c r="G70" s="1">
        <v>20990</v>
      </c>
      <c r="H70" s="7" t="str">
        <f t="shared" si="13"/>
        <v>N/A</v>
      </c>
      <c r="I70" s="8">
        <v>3.49E-2</v>
      </c>
      <c r="J70" s="8">
        <v>4.6100000000000003</v>
      </c>
      <c r="K70" s="25" t="s">
        <v>736</v>
      </c>
      <c r="L70" s="91" t="str">
        <f t="shared" si="14"/>
        <v>Yes</v>
      </c>
    </row>
    <row r="71" spans="1:12" x14ac:dyDescent="0.25">
      <c r="A71" s="122" t="s">
        <v>1429</v>
      </c>
      <c r="B71" s="25" t="s">
        <v>213</v>
      </c>
      <c r="C71" s="10">
        <v>345.53190747000002</v>
      </c>
      <c r="D71" s="7" t="str">
        <f t="shared" si="11"/>
        <v>N/A</v>
      </c>
      <c r="E71" s="10">
        <v>328.36969848000001</v>
      </c>
      <c r="F71" s="7" t="str">
        <f t="shared" si="12"/>
        <v>N/A</v>
      </c>
      <c r="G71" s="10">
        <v>452.25869462000003</v>
      </c>
      <c r="H71" s="7" t="str">
        <f t="shared" si="13"/>
        <v>N/A</v>
      </c>
      <c r="I71" s="8">
        <v>-4.97</v>
      </c>
      <c r="J71" s="8">
        <v>37.729999999999997</v>
      </c>
      <c r="K71" s="25" t="s">
        <v>736</v>
      </c>
      <c r="L71" s="91" t="str">
        <f t="shared" si="14"/>
        <v>No</v>
      </c>
    </row>
    <row r="72" spans="1:12" x14ac:dyDescent="0.25">
      <c r="A72" s="122" t="s">
        <v>607</v>
      </c>
      <c r="B72" s="25" t="s">
        <v>213</v>
      </c>
      <c r="C72" s="10">
        <v>3174001</v>
      </c>
      <c r="D72" s="7" t="str">
        <f t="shared" si="11"/>
        <v>N/A</v>
      </c>
      <c r="E72" s="10">
        <v>3460533</v>
      </c>
      <c r="F72" s="7" t="str">
        <f t="shared" si="12"/>
        <v>N/A</v>
      </c>
      <c r="G72" s="10">
        <v>3307366</v>
      </c>
      <c r="H72" s="7" t="str">
        <f t="shared" si="13"/>
        <v>N/A</v>
      </c>
      <c r="I72" s="8">
        <v>9.0269999999999992</v>
      </c>
      <c r="J72" s="8">
        <v>-4.43</v>
      </c>
      <c r="K72" s="25" t="s">
        <v>736</v>
      </c>
      <c r="L72" s="91" t="str">
        <f t="shared" si="14"/>
        <v>Yes</v>
      </c>
    </row>
    <row r="73" spans="1:12" x14ac:dyDescent="0.25">
      <c r="A73" s="122" t="s">
        <v>608</v>
      </c>
      <c r="B73" s="25" t="s">
        <v>213</v>
      </c>
      <c r="C73" s="1">
        <v>4495</v>
      </c>
      <c r="D73" s="7" t="str">
        <f t="shared" si="11"/>
        <v>N/A</v>
      </c>
      <c r="E73" s="1">
        <v>4818</v>
      </c>
      <c r="F73" s="7" t="str">
        <f t="shared" si="12"/>
        <v>N/A</v>
      </c>
      <c r="G73" s="1">
        <v>4517</v>
      </c>
      <c r="H73" s="7" t="str">
        <f t="shared" si="13"/>
        <v>N/A</v>
      </c>
      <c r="I73" s="8">
        <v>7.1859999999999999</v>
      </c>
      <c r="J73" s="8">
        <v>-6.25</v>
      </c>
      <c r="K73" s="25" t="s">
        <v>736</v>
      </c>
      <c r="L73" s="91" t="str">
        <f t="shared" si="14"/>
        <v>Yes</v>
      </c>
    </row>
    <row r="74" spans="1:12" x14ac:dyDescent="0.25">
      <c r="A74" s="122" t="s">
        <v>1430</v>
      </c>
      <c r="B74" s="25" t="s">
        <v>213</v>
      </c>
      <c r="C74" s="10">
        <v>706.11813126000004</v>
      </c>
      <c r="D74" s="7" t="str">
        <f t="shared" si="11"/>
        <v>N/A</v>
      </c>
      <c r="E74" s="10">
        <v>718.25093400000003</v>
      </c>
      <c r="F74" s="7" t="str">
        <f t="shared" si="12"/>
        <v>N/A</v>
      </c>
      <c r="G74" s="10">
        <v>732.20411778000005</v>
      </c>
      <c r="H74" s="7" t="str">
        <f t="shared" si="13"/>
        <v>N/A</v>
      </c>
      <c r="I74" s="8">
        <v>1.718</v>
      </c>
      <c r="J74" s="8">
        <v>1.9430000000000001</v>
      </c>
      <c r="K74" s="25" t="s">
        <v>736</v>
      </c>
      <c r="L74" s="91" t="str">
        <f t="shared" si="14"/>
        <v>Yes</v>
      </c>
    </row>
    <row r="75" spans="1:12" ht="25" x14ac:dyDescent="0.25">
      <c r="A75" s="122" t="s">
        <v>609</v>
      </c>
      <c r="B75" s="25" t="s">
        <v>213</v>
      </c>
      <c r="C75" s="10">
        <v>470163</v>
      </c>
      <c r="D75" s="7" t="str">
        <f t="shared" si="11"/>
        <v>N/A</v>
      </c>
      <c r="E75" s="10">
        <v>552807</v>
      </c>
      <c r="F75" s="7" t="str">
        <f t="shared" si="12"/>
        <v>N/A</v>
      </c>
      <c r="G75" s="10">
        <v>577952</v>
      </c>
      <c r="H75" s="7" t="str">
        <f t="shared" si="13"/>
        <v>N/A</v>
      </c>
      <c r="I75" s="8">
        <v>17.579999999999998</v>
      </c>
      <c r="J75" s="8">
        <v>4.5490000000000004</v>
      </c>
      <c r="K75" s="25" t="s">
        <v>736</v>
      </c>
      <c r="L75" s="91" t="str">
        <f t="shared" si="14"/>
        <v>Yes</v>
      </c>
    </row>
    <row r="76" spans="1:12" x14ac:dyDescent="0.25">
      <c r="A76" s="148" t="s">
        <v>610</v>
      </c>
      <c r="B76" s="21" t="s">
        <v>213</v>
      </c>
      <c r="C76" s="22">
        <v>3760</v>
      </c>
      <c r="D76" s="7" t="str">
        <f t="shared" si="11"/>
        <v>N/A</v>
      </c>
      <c r="E76" s="22">
        <v>4127</v>
      </c>
      <c r="F76" s="7" t="str">
        <f t="shared" si="12"/>
        <v>N/A</v>
      </c>
      <c r="G76" s="22">
        <v>4061</v>
      </c>
      <c r="H76" s="7" t="str">
        <f t="shared" si="13"/>
        <v>N/A</v>
      </c>
      <c r="I76" s="8">
        <v>9.7609999999999992</v>
      </c>
      <c r="J76" s="8">
        <v>-1.6</v>
      </c>
      <c r="K76" s="25" t="s">
        <v>736</v>
      </c>
      <c r="L76" s="91" t="str">
        <f t="shared" si="14"/>
        <v>Yes</v>
      </c>
    </row>
    <row r="77" spans="1:12" ht="25" x14ac:dyDescent="0.25">
      <c r="A77" s="148" t="s">
        <v>1431</v>
      </c>
      <c r="B77" s="21" t="s">
        <v>213</v>
      </c>
      <c r="C77" s="26">
        <v>125.04335106000001</v>
      </c>
      <c r="D77" s="7" t="str">
        <f t="shared" si="11"/>
        <v>N/A</v>
      </c>
      <c r="E77" s="26">
        <v>133.94887327000001</v>
      </c>
      <c r="F77" s="7" t="str">
        <f t="shared" si="12"/>
        <v>N/A</v>
      </c>
      <c r="G77" s="26">
        <v>142.31765575</v>
      </c>
      <c r="H77" s="7" t="str">
        <f t="shared" si="13"/>
        <v>N/A</v>
      </c>
      <c r="I77" s="8">
        <v>7.1219999999999999</v>
      </c>
      <c r="J77" s="8">
        <v>6.2480000000000002</v>
      </c>
      <c r="K77" s="25" t="s">
        <v>736</v>
      </c>
      <c r="L77" s="91" t="str">
        <f t="shared" si="14"/>
        <v>Yes</v>
      </c>
    </row>
    <row r="78" spans="1:12" ht="25" x14ac:dyDescent="0.25">
      <c r="A78" s="148" t="s">
        <v>611</v>
      </c>
      <c r="B78" s="21" t="s">
        <v>213</v>
      </c>
      <c r="C78" s="26">
        <v>1400961</v>
      </c>
      <c r="D78" s="7" t="str">
        <f t="shared" si="11"/>
        <v>N/A</v>
      </c>
      <c r="E78" s="26">
        <v>1023284</v>
      </c>
      <c r="F78" s="7" t="str">
        <f t="shared" si="12"/>
        <v>N/A</v>
      </c>
      <c r="G78" s="26">
        <v>5183258</v>
      </c>
      <c r="H78" s="7" t="str">
        <f t="shared" si="13"/>
        <v>N/A</v>
      </c>
      <c r="I78" s="8">
        <v>-27</v>
      </c>
      <c r="J78" s="8">
        <v>406.5</v>
      </c>
      <c r="K78" s="25" t="s">
        <v>736</v>
      </c>
      <c r="L78" s="91" t="str">
        <f t="shared" si="14"/>
        <v>No</v>
      </c>
    </row>
    <row r="79" spans="1:12" x14ac:dyDescent="0.25">
      <c r="A79" s="148" t="s">
        <v>612</v>
      </c>
      <c r="B79" s="21" t="s">
        <v>213</v>
      </c>
      <c r="C79" s="22">
        <v>3288</v>
      </c>
      <c r="D79" s="7" t="str">
        <f t="shared" si="11"/>
        <v>N/A</v>
      </c>
      <c r="E79" s="22">
        <v>2768</v>
      </c>
      <c r="F79" s="7" t="str">
        <f t="shared" si="12"/>
        <v>N/A</v>
      </c>
      <c r="G79" s="22">
        <v>4776</v>
      </c>
      <c r="H79" s="7" t="str">
        <f t="shared" si="13"/>
        <v>N/A</v>
      </c>
      <c r="I79" s="8">
        <v>-15.8</v>
      </c>
      <c r="J79" s="8">
        <v>72.540000000000006</v>
      </c>
      <c r="K79" s="25" t="s">
        <v>736</v>
      </c>
      <c r="L79" s="91" t="str">
        <f t="shared" si="14"/>
        <v>No</v>
      </c>
    </row>
    <row r="80" spans="1:12" x14ac:dyDescent="0.25">
      <c r="A80" s="148" t="s">
        <v>1432</v>
      </c>
      <c r="B80" s="21" t="s">
        <v>213</v>
      </c>
      <c r="C80" s="26">
        <v>426.0830292</v>
      </c>
      <c r="D80" s="7" t="str">
        <f t="shared" si="11"/>
        <v>N/A</v>
      </c>
      <c r="E80" s="26">
        <v>369.68352600999998</v>
      </c>
      <c r="F80" s="7" t="str">
        <f t="shared" si="12"/>
        <v>N/A</v>
      </c>
      <c r="G80" s="26">
        <v>1085.2717755000001</v>
      </c>
      <c r="H80" s="7" t="str">
        <f t="shared" si="13"/>
        <v>N/A</v>
      </c>
      <c r="I80" s="8">
        <v>-13.2</v>
      </c>
      <c r="J80" s="8">
        <v>193.6</v>
      </c>
      <c r="K80" s="25" t="s">
        <v>736</v>
      </c>
      <c r="L80" s="91" t="str">
        <f t="shared" si="14"/>
        <v>No</v>
      </c>
    </row>
    <row r="81" spans="1:12" x14ac:dyDescent="0.25">
      <c r="A81" s="148" t="s">
        <v>613</v>
      </c>
      <c r="B81" s="21" t="s">
        <v>213</v>
      </c>
      <c r="C81" s="26">
        <v>2188572</v>
      </c>
      <c r="D81" s="7" t="str">
        <f t="shared" si="11"/>
        <v>N/A</v>
      </c>
      <c r="E81" s="26">
        <v>3987205</v>
      </c>
      <c r="F81" s="7" t="str">
        <f t="shared" si="12"/>
        <v>N/A</v>
      </c>
      <c r="G81" s="26">
        <v>7051817</v>
      </c>
      <c r="H81" s="7" t="str">
        <f t="shared" si="13"/>
        <v>N/A</v>
      </c>
      <c r="I81" s="8">
        <v>82.18</v>
      </c>
      <c r="J81" s="8">
        <v>76.86</v>
      </c>
      <c r="K81" s="25" t="s">
        <v>736</v>
      </c>
      <c r="L81" s="91" t="str">
        <f t="shared" si="14"/>
        <v>No</v>
      </c>
    </row>
    <row r="82" spans="1:12" x14ac:dyDescent="0.25">
      <c r="A82" s="148" t="s">
        <v>614</v>
      </c>
      <c r="B82" s="21" t="s">
        <v>213</v>
      </c>
      <c r="C82" s="22">
        <v>3698</v>
      </c>
      <c r="D82" s="7" t="str">
        <f t="shared" si="11"/>
        <v>N/A</v>
      </c>
      <c r="E82" s="22">
        <v>4012</v>
      </c>
      <c r="F82" s="7" t="str">
        <f t="shared" si="12"/>
        <v>N/A</v>
      </c>
      <c r="G82" s="22">
        <v>4365</v>
      </c>
      <c r="H82" s="7" t="str">
        <f t="shared" si="13"/>
        <v>N/A</v>
      </c>
      <c r="I82" s="8">
        <v>8.4909999999999997</v>
      </c>
      <c r="J82" s="8">
        <v>8.7989999999999995</v>
      </c>
      <c r="K82" s="25" t="s">
        <v>736</v>
      </c>
      <c r="L82" s="91" t="str">
        <f t="shared" si="14"/>
        <v>Yes</v>
      </c>
    </row>
    <row r="83" spans="1:12" x14ac:dyDescent="0.25">
      <c r="A83" s="148" t="s">
        <v>1433</v>
      </c>
      <c r="B83" s="21" t="s">
        <v>213</v>
      </c>
      <c r="C83" s="26">
        <v>591.82585181000002</v>
      </c>
      <c r="D83" s="7" t="str">
        <f t="shared" si="11"/>
        <v>N/A</v>
      </c>
      <c r="E83" s="26">
        <v>993.81979063000006</v>
      </c>
      <c r="F83" s="7" t="str">
        <f t="shared" si="12"/>
        <v>N/A</v>
      </c>
      <c r="G83" s="26">
        <v>1615.5365406999999</v>
      </c>
      <c r="H83" s="7" t="str">
        <f t="shared" si="13"/>
        <v>N/A</v>
      </c>
      <c r="I83" s="8">
        <v>67.92</v>
      </c>
      <c r="J83" s="8">
        <v>62.56</v>
      </c>
      <c r="K83" s="25" t="s">
        <v>736</v>
      </c>
      <c r="L83" s="91" t="str">
        <f t="shared" si="14"/>
        <v>No</v>
      </c>
    </row>
    <row r="84" spans="1:12" ht="25" x14ac:dyDescent="0.25">
      <c r="A84" s="148" t="s">
        <v>615</v>
      </c>
      <c r="B84" s="21" t="s">
        <v>213</v>
      </c>
      <c r="C84" s="26">
        <v>693775</v>
      </c>
      <c r="D84" s="7" t="str">
        <f t="shared" si="11"/>
        <v>N/A</v>
      </c>
      <c r="E84" s="26">
        <v>977937</v>
      </c>
      <c r="F84" s="7" t="str">
        <f t="shared" si="12"/>
        <v>N/A</v>
      </c>
      <c r="G84" s="26">
        <v>831125</v>
      </c>
      <c r="H84" s="7" t="str">
        <f t="shared" si="13"/>
        <v>N/A</v>
      </c>
      <c r="I84" s="8">
        <v>40.96</v>
      </c>
      <c r="J84" s="8">
        <v>-15</v>
      </c>
      <c r="K84" s="25" t="s">
        <v>736</v>
      </c>
      <c r="L84" s="91" t="str">
        <f t="shared" si="14"/>
        <v>Yes</v>
      </c>
    </row>
    <row r="85" spans="1:12" x14ac:dyDescent="0.25">
      <c r="A85" s="148" t="s">
        <v>616</v>
      </c>
      <c r="B85" s="21" t="s">
        <v>213</v>
      </c>
      <c r="C85" s="22">
        <v>51</v>
      </c>
      <c r="D85" s="7" t="str">
        <f t="shared" si="11"/>
        <v>N/A</v>
      </c>
      <c r="E85" s="22">
        <v>40</v>
      </c>
      <c r="F85" s="7" t="str">
        <f t="shared" si="12"/>
        <v>N/A</v>
      </c>
      <c r="G85" s="22">
        <v>38</v>
      </c>
      <c r="H85" s="7" t="str">
        <f t="shared" si="13"/>
        <v>N/A</v>
      </c>
      <c r="I85" s="8">
        <v>-21.6</v>
      </c>
      <c r="J85" s="8">
        <v>-5</v>
      </c>
      <c r="K85" s="25" t="s">
        <v>736</v>
      </c>
      <c r="L85" s="91" t="str">
        <f t="shared" si="14"/>
        <v>Yes</v>
      </c>
    </row>
    <row r="86" spans="1:12" x14ac:dyDescent="0.25">
      <c r="A86" s="148" t="s">
        <v>1434</v>
      </c>
      <c r="B86" s="21" t="s">
        <v>213</v>
      </c>
      <c r="C86" s="26">
        <v>13603.431372999999</v>
      </c>
      <c r="D86" s="7" t="str">
        <f t="shared" si="11"/>
        <v>N/A</v>
      </c>
      <c r="E86" s="26">
        <v>24448.424999999999</v>
      </c>
      <c r="F86" s="7" t="str">
        <f t="shared" si="12"/>
        <v>N/A</v>
      </c>
      <c r="G86" s="26">
        <v>21871.710525999999</v>
      </c>
      <c r="H86" s="7" t="str">
        <f t="shared" si="13"/>
        <v>N/A</v>
      </c>
      <c r="I86" s="8">
        <v>79.72</v>
      </c>
      <c r="J86" s="8">
        <v>-10.5</v>
      </c>
      <c r="K86" s="25" t="s">
        <v>736</v>
      </c>
      <c r="L86" s="91" t="str">
        <f t="shared" si="14"/>
        <v>Yes</v>
      </c>
    </row>
    <row r="87" spans="1:12" x14ac:dyDescent="0.25">
      <c r="A87" s="148" t="s">
        <v>617</v>
      </c>
      <c r="B87" s="21" t="s">
        <v>213</v>
      </c>
      <c r="C87" s="26">
        <v>2722499</v>
      </c>
      <c r="D87" s="7" t="str">
        <f t="shared" si="11"/>
        <v>N/A</v>
      </c>
      <c r="E87" s="26">
        <v>2893669</v>
      </c>
      <c r="F87" s="7" t="str">
        <f t="shared" si="12"/>
        <v>N/A</v>
      </c>
      <c r="G87" s="26">
        <v>3419755</v>
      </c>
      <c r="H87" s="7" t="str">
        <f t="shared" si="13"/>
        <v>N/A</v>
      </c>
      <c r="I87" s="8">
        <v>6.2869999999999999</v>
      </c>
      <c r="J87" s="8">
        <v>18.18</v>
      </c>
      <c r="K87" s="25" t="s">
        <v>736</v>
      </c>
      <c r="L87" s="91" t="str">
        <f t="shared" si="14"/>
        <v>Yes</v>
      </c>
    </row>
    <row r="88" spans="1:12" x14ac:dyDescent="0.25">
      <c r="A88" s="148" t="s">
        <v>618</v>
      </c>
      <c r="B88" s="21" t="s">
        <v>213</v>
      </c>
      <c r="C88" s="22">
        <v>10566</v>
      </c>
      <c r="D88" s="7" t="str">
        <f t="shared" si="11"/>
        <v>N/A</v>
      </c>
      <c r="E88" s="22">
        <v>10330</v>
      </c>
      <c r="F88" s="7" t="str">
        <f t="shared" si="12"/>
        <v>N/A</v>
      </c>
      <c r="G88" s="22">
        <v>11843</v>
      </c>
      <c r="H88" s="7" t="str">
        <f t="shared" si="13"/>
        <v>N/A</v>
      </c>
      <c r="I88" s="8">
        <v>-2.23</v>
      </c>
      <c r="J88" s="8">
        <v>14.65</v>
      </c>
      <c r="K88" s="25" t="s">
        <v>736</v>
      </c>
      <c r="L88" s="91" t="str">
        <f t="shared" si="14"/>
        <v>Yes</v>
      </c>
    </row>
    <row r="89" spans="1:12" x14ac:dyDescent="0.25">
      <c r="A89" s="148" t="s">
        <v>1435</v>
      </c>
      <c r="B89" s="21" t="s">
        <v>213</v>
      </c>
      <c r="C89" s="26">
        <v>257.66600416</v>
      </c>
      <c r="D89" s="7" t="str">
        <f t="shared" si="11"/>
        <v>N/A</v>
      </c>
      <c r="E89" s="26">
        <v>280.12284607999999</v>
      </c>
      <c r="F89" s="7" t="str">
        <f t="shared" si="12"/>
        <v>N/A</v>
      </c>
      <c r="G89" s="26">
        <v>288.75749388000003</v>
      </c>
      <c r="H89" s="7" t="str">
        <f t="shared" si="13"/>
        <v>N/A</v>
      </c>
      <c r="I89" s="8">
        <v>8.7149999999999999</v>
      </c>
      <c r="J89" s="8">
        <v>3.0819999999999999</v>
      </c>
      <c r="K89" s="25" t="s">
        <v>736</v>
      </c>
      <c r="L89" s="91" t="str">
        <f t="shared" si="14"/>
        <v>Yes</v>
      </c>
    </row>
    <row r="90" spans="1:12" x14ac:dyDescent="0.25">
      <c r="A90" s="148" t="s">
        <v>619</v>
      </c>
      <c r="B90" s="21" t="s">
        <v>213</v>
      </c>
      <c r="C90" s="26">
        <v>6724827</v>
      </c>
      <c r="D90" s="7" t="str">
        <f t="shared" si="11"/>
        <v>N/A</v>
      </c>
      <c r="E90" s="26">
        <v>8949582</v>
      </c>
      <c r="F90" s="7" t="str">
        <f t="shared" si="12"/>
        <v>N/A</v>
      </c>
      <c r="G90" s="26">
        <v>10472107</v>
      </c>
      <c r="H90" s="7" t="str">
        <f t="shared" si="13"/>
        <v>N/A</v>
      </c>
      <c r="I90" s="8">
        <v>33.08</v>
      </c>
      <c r="J90" s="8">
        <v>17.010000000000002</v>
      </c>
      <c r="K90" s="25" t="s">
        <v>736</v>
      </c>
      <c r="L90" s="91" t="str">
        <f t="shared" si="14"/>
        <v>Yes</v>
      </c>
    </row>
    <row r="91" spans="1:12" x14ac:dyDescent="0.25">
      <c r="A91" s="148" t="s">
        <v>620</v>
      </c>
      <c r="B91" s="21" t="s">
        <v>213</v>
      </c>
      <c r="C91" s="22">
        <v>15995</v>
      </c>
      <c r="D91" s="7" t="str">
        <f t="shared" si="11"/>
        <v>N/A</v>
      </c>
      <c r="E91" s="22">
        <v>17978</v>
      </c>
      <c r="F91" s="7" t="str">
        <f t="shared" si="12"/>
        <v>N/A</v>
      </c>
      <c r="G91" s="22">
        <v>17969</v>
      </c>
      <c r="H91" s="7" t="str">
        <f t="shared" si="13"/>
        <v>N/A</v>
      </c>
      <c r="I91" s="8">
        <v>12.4</v>
      </c>
      <c r="J91" s="8">
        <v>-0.05</v>
      </c>
      <c r="K91" s="25" t="s">
        <v>736</v>
      </c>
      <c r="L91" s="91" t="str">
        <f t="shared" si="14"/>
        <v>Yes</v>
      </c>
    </row>
    <row r="92" spans="1:12" x14ac:dyDescent="0.25">
      <c r="A92" s="148" t="s">
        <v>1436</v>
      </c>
      <c r="B92" s="21" t="s">
        <v>213</v>
      </c>
      <c r="C92" s="26">
        <v>420.43307284000002</v>
      </c>
      <c r="D92" s="7" t="str">
        <f t="shared" si="11"/>
        <v>N/A</v>
      </c>
      <c r="E92" s="26">
        <v>497.80743130000002</v>
      </c>
      <c r="F92" s="7" t="str">
        <f t="shared" si="12"/>
        <v>N/A</v>
      </c>
      <c r="G92" s="26">
        <v>582.78741164999997</v>
      </c>
      <c r="H92" s="7" t="str">
        <f t="shared" si="13"/>
        <v>N/A</v>
      </c>
      <c r="I92" s="8">
        <v>18.399999999999999</v>
      </c>
      <c r="J92" s="8">
        <v>17.07</v>
      </c>
      <c r="K92" s="25" t="s">
        <v>736</v>
      </c>
      <c r="L92" s="91" t="str">
        <f t="shared" si="14"/>
        <v>Yes</v>
      </c>
    </row>
    <row r="93" spans="1:12" ht="25" x14ac:dyDescent="0.25">
      <c r="A93" s="148" t="s">
        <v>621</v>
      </c>
      <c r="B93" s="21" t="s">
        <v>213</v>
      </c>
      <c r="C93" s="26">
        <v>22814792</v>
      </c>
      <c r="D93" s="7" t="str">
        <f t="shared" si="11"/>
        <v>N/A</v>
      </c>
      <c r="E93" s="26">
        <v>29003695</v>
      </c>
      <c r="F93" s="7" t="str">
        <f t="shared" si="12"/>
        <v>N/A</v>
      </c>
      <c r="G93" s="26">
        <v>29118310</v>
      </c>
      <c r="H93" s="7" t="str">
        <f t="shared" si="13"/>
        <v>N/A</v>
      </c>
      <c r="I93" s="8">
        <v>27.13</v>
      </c>
      <c r="J93" s="8">
        <v>0.3952</v>
      </c>
      <c r="K93" s="25" t="s">
        <v>736</v>
      </c>
      <c r="L93" s="91" t="str">
        <f t="shared" si="14"/>
        <v>Yes</v>
      </c>
    </row>
    <row r="94" spans="1:12" x14ac:dyDescent="0.25">
      <c r="A94" s="151" t="s">
        <v>622</v>
      </c>
      <c r="B94" s="22" t="s">
        <v>213</v>
      </c>
      <c r="C94" s="22">
        <v>9323</v>
      </c>
      <c r="D94" s="7" t="str">
        <f t="shared" si="11"/>
        <v>N/A</v>
      </c>
      <c r="E94" s="22">
        <v>9423</v>
      </c>
      <c r="F94" s="7" t="str">
        <f t="shared" si="12"/>
        <v>N/A</v>
      </c>
      <c r="G94" s="22">
        <v>9264</v>
      </c>
      <c r="H94" s="7" t="str">
        <f t="shared" si="13"/>
        <v>N/A</v>
      </c>
      <c r="I94" s="8">
        <v>1.073</v>
      </c>
      <c r="J94" s="8">
        <v>-1.69</v>
      </c>
      <c r="K94" s="1" t="s">
        <v>736</v>
      </c>
      <c r="L94" s="91" t="str">
        <f t="shared" si="14"/>
        <v>Yes</v>
      </c>
    </row>
    <row r="95" spans="1:12" x14ac:dyDescent="0.25">
      <c r="A95" s="148" t="s">
        <v>1437</v>
      </c>
      <c r="B95" s="21" t="s">
        <v>213</v>
      </c>
      <c r="C95" s="26">
        <v>2447.1513461</v>
      </c>
      <c r="D95" s="7" t="str">
        <f t="shared" si="11"/>
        <v>N/A</v>
      </c>
      <c r="E95" s="26">
        <v>3077.9682690999998</v>
      </c>
      <c r="F95" s="7" t="str">
        <f t="shared" si="12"/>
        <v>N/A</v>
      </c>
      <c r="G95" s="26">
        <v>3143.1681779</v>
      </c>
      <c r="H95" s="7" t="str">
        <f t="shared" si="13"/>
        <v>N/A</v>
      </c>
      <c r="I95" s="8">
        <v>25.78</v>
      </c>
      <c r="J95" s="8">
        <v>2.1179999999999999</v>
      </c>
      <c r="K95" s="25" t="s">
        <v>736</v>
      </c>
      <c r="L95" s="91" t="str">
        <f t="shared" si="14"/>
        <v>Yes</v>
      </c>
    </row>
    <row r="96" spans="1:12" ht="25" x14ac:dyDescent="0.25">
      <c r="A96" s="148" t="s">
        <v>623</v>
      </c>
      <c r="B96" s="21" t="s">
        <v>213</v>
      </c>
      <c r="C96" s="26">
        <v>264373</v>
      </c>
      <c r="D96" s="7" t="str">
        <f t="shared" si="11"/>
        <v>N/A</v>
      </c>
      <c r="E96" s="26">
        <v>174568</v>
      </c>
      <c r="F96" s="7" t="str">
        <f t="shared" si="12"/>
        <v>N/A</v>
      </c>
      <c r="G96" s="26">
        <v>633343</v>
      </c>
      <c r="H96" s="7" t="str">
        <f t="shared" si="13"/>
        <v>N/A</v>
      </c>
      <c r="I96" s="8">
        <v>-34</v>
      </c>
      <c r="J96" s="8">
        <v>262.8</v>
      </c>
      <c r="K96" s="25" t="s">
        <v>736</v>
      </c>
      <c r="L96" s="91" t="str">
        <f t="shared" si="14"/>
        <v>No</v>
      </c>
    </row>
    <row r="97" spans="1:12" x14ac:dyDescent="0.25">
      <c r="A97" s="148" t="s">
        <v>624</v>
      </c>
      <c r="B97" s="21" t="s">
        <v>213</v>
      </c>
      <c r="C97" s="22">
        <v>1167</v>
      </c>
      <c r="D97" s="7" t="str">
        <f t="shared" si="11"/>
        <v>N/A</v>
      </c>
      <c r="E97" s="22">
        <v>712</v>
      </c>
      <c r="F97" s="7" t="str">
        <f t="shared" si="12"/>
        <v>N/A</v>
      </c>
      <c r="G97" s="22">
        <v>1220</v>
      </c>
      <c r="H97" s="7" t="str">
        <f t="shared" si="13"/>
        <v>N/A</v>
      </c>
      <c r="I97" s="8">
        <v>-39</v>
      </c>
      <c r="J97" s="8">
        <v>71.349999999999994</v>
      </c>
      <c r="K97" s="25" t="s">
        <v>736</v>
      </c>
      <c r="L97" s="91" t="str">
        <f t="shared" si="14"/>
        <v>No</v>
      </c>
    </row>
    <row r="98" spans="1:12" x14ac:dyDescent="0.25">
      <c r="A98" s="148" t="s">
        <v>1438</v>
      </c>
      <c r="B98" s="21" t="s">
        <v>213</v>
      </c>
      <c r="C98" s="26">
        <v>226.54070265999999</v>
      </c>
      <c r="D98" s="7" t="str">
        <f t="shared" si="11"/>
        <v>N/A</v>
      </c>
      <c r="E98" s="26">
        <v>245.17977528</v>
      </c>
      <c r="F98" s="7" t="str">
        <f t="shared" si="12"/>
        <v>N/A</v>
      </c>
      <c r="G98" s="26">
        <v>519.13360655999998</v>
      </c>
      <c r="H98" s="7" t="str">
        <f t="shared" si="13"/>
        <v>N/A</v>
      </c>
      <c r="I98" s="8">
        <v>8.2279999999999998</v>
      </c>
      <c r="J98" s="8">
        <v>111.7</v>
      </c>
      <c r="K98" s="25" t="s">
        <v>736</v>
      </c>
      <c r="L98" s="91" t="str">
        <f t="shared" si="14"/>
        <v>No</v>
      </c>
    </row>
    <row r="99" spans="1:12" ht="25" x14ac:dyDescent="0.25">
      <c r="A99" s="148" t="s">
        <v>625</v>
      </c>
      <c r="B99" s="21" t="s">
        <v>213</v>
      </c>
      <c r="C99" s="26">
        <v>49354917</v>
      </c>
      <c r="D99" s="7" t="str">
        <f t="shared" si="11"/>
        <v>N/A</v>
      </c>
      <c r="E99" s="26">
        <v>48692782</v>
      </c>
      <c r="F99" s="7" t="str">
        <f t="shared" si="12"/>
        <v>N/A</v>
      </c>
      <c r="G99" s="26">
        <v>50056379</v>
      </c>
      <c r="H99" s="7" t="str">
        <f t="shared" si="13"/>
        <v>N/A</v>
      </c>
      <c r="I99" s="8">
        <v>-1.34</v>
      </c>
      <c r="J99" s="8">
        <v>2.8</v>
      </c>
      <c r="K99" s="25" t="s">
        <v>736</v>
      </c>
      <c r="L99" s="91" t="str">
        <f t="shared" si="14"/>
        <v>Yes</v>
      </c>
    </row>
    <row r="100" spans="1:12" x14ac:dyDescent="0.25">
      <c r="A100" s="148" t="s">
        <v>626</v>
      </c>
      <c r="B100" s="21" t="s">
        <v>213</v>
      </c>
      <c r="C100" s="22">
        <v>4857</v>
      </c>
      <c r="D100" s="7" t="str">
        <f t="shared" si="11"/>
        <v>N/A</v>
      </c>
      <c r="E100" s="22">
        <v>4806</v>
      </c>
      <c r="F100" s="7" t="str">
        <f t="shared" si="12"/>
        <v>N/A</v>
      </c>
      <c r="G100" s="22">
        <v>4962</v>
      </c>
      <c r="H100" s="7" t="str">
        <f t="shared" si="13"/>
        <v>N/A</v>
      </c>
      <c r="I100" s="8">
        <v>-1.05</v>
      </c>
      <c r="J100" s="8">
        <v>3.246</v>
      </c>
      <c r="K100" s="25" t="s">
        <v>736</v>
      </c>
      <c r="L100" s="91" t="str">
        <f t="shared" si="14"/>
        <v>Yes</v>
      </c>
    </row>
    <row r="101" spans="1:12" ht="25" x14ac:dyDescent="0.25">
      <c r="A101" s="148" t="s">
        <v>1439</v>
      </c>
      <c r="B101" s="21" t="s">
        <v>213</v>
      </c>
      <c r="C101" s="26">
        <v>10161.605312</v>
      </c>
      <c r="D101" s="7" t="str">
        <f t="shared" si="11"/>
        <v>N/A</v>
      </c>
      <c r="E101" s="26">
        <v>10131.665002</v>
      </c>
      <c r="F101" s="7" t="str">
        <f t="shared" si="12"/>
        <v>N/A</v>
      </c>
      <c r="G101" s="26">
        <v>10087.944176000001</v>
      </c>
      <c r="H101" s="7" t="str">
        <f t="shared" si="13"/>
        <v>N/A</v>
      </c>
      <c r="I101" s="8">
        <v>-0.29499999999999998</v>
      </c>
      <c r="J101" s="8">
        <v>-0.432</v>
      </c>
      <c r="K101" s="25" t="s">
        <v>736</v>
      </c>
      <c r="L101" s="91" t="str">
        <f t="shared" si="14"/>
        <v>Yes</v>
      </c>
    </row>
    <row r="102" spans="1:12" ht="25" x14ac:dyDescent="0.25">
      <c r="A102" s="148" t="s">
        <v>627</v>
      </c>
      <c r="B102" s="21" t="s">
        <v>213</v>
      </c>
      <c r="C102" s="26">
        <v>7109248</v>
      </c>
      <c r="D102" s="7" t="str">
        <f t="shared" si="11"/>
        <v>N/A</v>
      </c>
      <c r="E102" s="26">
        <v>7256290</v>
      </c>
      <c r="F102" s="7" t="str">
        <f t="shared" si="12"/>
        <v>N/A</v>
      </c>
      <c r="G102" s="26">
        <v>7673922</v>
      </c>
      <c r="H102" s="7" t="str">
        <f t="shared" si="13"/>
        <v>N/A</v>
      </c>
      <c r="I102" s="8">
        <v>2.0680000000000001</v>
      </c>
      <c r="J102" s="8">
        <v>5.7549999999999999</v>
      </c>
      <c r="K102" s="25" t="s">
        <v>736</v>
      </c>
      <c r="L102" s="91" t="str">
        <f t="shared" si="14"/>
        <v>Yes</v>
      </c>
    </row>
    <row r="103" spans="1:12" x14ac:dyDescent="0.25">
      <c r="A103" s="148" t="s">
        <v>628</v>
      </c>
      <c r="B103" s="21" t="s">
        <v>213</v>
      </c>
      <c r="C103" s="22">
        <v>2106</v>
      </c>
      <c r="D103" s="7" t="str">
        <f t="shared" si="11"/>
        <v>N/A</v>
      </c>
      <c r="E103" s="22">
        <v>2115</v>
      </c>
      <c r="F103" s="7" t="str">
        <f t="shared" si="12"/>
        <v>N/A</v>
      </c>
      <c r="G103" s="22">
        <v>3908</v>
      </c>
      <c r="H103" s="7" t="str">
        <f t="shared" si="13"/>
        <v>N/A</v>
      </c>
      <c r="I103" s="8">
        <v>0.4274</v>
      </c>
      <c r="J103" s="8">
        <v>84.78</v>
      </c>
      <c r="K103" s="25" t="s">
        <v>736</v>
      </c>
      <c r="L103" s="91" t="str">
        <f t="shared" si="14"/>
        <v>No</v>
      </c>
    </row>
    <row r="104" spans="1:12" ht="25" x14ac:dyDescent="0.25">
      <c r="A104" s="148" t="s">
        <v>1440</v>
      </c>
      <c r="B104" s="21" t="s">
        <v>213</v>
      </c>
      <c r="C104" s="26">
        <v>3375.7113009999998</v>
      </c>
      <c r="D104" s="7" t="str">
        <f t="shared" si="11"/>
        <v>N/A</v>
      </c>
      <c r="E104" s="26">
        <v>3430.8699763999998</v>
      </c>
      <c r="F104" s="7" t="str">
        <f t="shared" si="12"/>
        <v>N/A</v>
      </c>
      <c r="G104" s="26">
        <v>1963.6443193</v>
      </c>
      <c r="H104" s="7" t="str">
        <f t="shared" si="13"/>
        <v>N/A</v>
      </c>
      <c r="I104" s="8">
        <v>1.6339999999999999</v>
      </c>
      <c r="J104" s="8">
        <v>-42.8</v>
      </c>
      <c r="K104" s="25" t="s">
        <v>736</v>
      </c>
      <c r="L104" s="91" t="str">
        <f t="shared" si="14"/>
        <v>No</v>
      </c>
    </row>
    <row r="105" spans="1:12" ht="25" x14ac:dyDescent="0.25">
      <c r="A105" s="148" t="s">
        <v>629</v>
      </c>
      <c r="B105" s="21" t="s">
        <v>213</v>
      </c>
      <c r="C105" s="26">
        <v>3905964</v>
      </c>
      <c r="D105" s="7" t="str">
        <f t="shared" si="11"/>
        <v>N/A</v>
      </c>
      <c r="E105" s="26">
        <v>5296659</v>
      </c>
      <c r="F105" s="7" t="str">
        <f t="shared" si="12"/>
        <v>N/A</v>
      </c>
      <c r="G105" s="26">
        <v>8478572</v>
      </c>
      <c r="H105" s="7" t="str">
        <f t="shared" si="13"/>
        <v>N/A</v>
      </c>
      <c r="I105" s="8">
        <v>35.6</v>
      </c>
      <c r="J105" s="8">
        <v>60.07</v>
      </c>
      <c r="K105" s="25" t="s">
        <v>736</v>
      </c>
      <c r="L105" s="91" t="str">
        <f t="shared" si="14"/>
        <v>No</v>
      </c>
    </row>
    <row r="106" spans="1:12" x14ac:dyDescent="0.25">
      <c r="A106" s="148" t="s">
        <v>630</v>
      </c>
      <c r="B106" s="21" t="s">
        <v>213</v>
      </c>
      <c r="C106" s="22">
        <v>327</v>
      </c>
      <c r="D106" s="7" t="str">
        <f t="shared" si="11"/>
        <v>N/A</v>
      </c>
      <c r="E106" s="22">
        <v>382</v>
      </c>
      <c r="F106" s="7" t="str">
        <f t="shared" si="12"/>
        <v>N/A</v>
      </c>
      <c r="G106" s="22">
        <v>1272</v>
      </c>
      <c r="H106" s="7" t="str">
        <f t="shared" si="13"/>
        <v>N/A</v>
      </c>
      <c r="I106" s="8">
        <v>16.82</v>
      </c>
      <c r="J106" s="8">
        <v>233</v>
      </c>
      <c r="K106" s="25" t="s">
        <v>736</v>
      </c>
      <c r="L106" s="91" t="str">
        <f t="shared" si="14"/>
        <v>No</v>
      </c>
    </row>
    <row r="107" spans="1:12" ht="25" x14ac:dyDescent="0.25">
      <c r="A107" s="148" t="s">
        <v>1441</v>
      </c>
      <c r="B107" s="21" t="s">
        <v>213</v>
      </c>
      <c r="C107" s="26">
        <v>11944.844037000001</v>
      </c>
      <c r="D107" s="7" t="str">
        <f t="shared" si="11"/>
        <v>N/A</v>
      </c>
      <c r="E107" s="26">
        <v>13865.599475999999</v>
      </c>
      <c r="F107" s="7" t="str">
        <f t="shared" si="12"/>
        <v>N/A</v>
      </c>
      <c r="G107" s="26">
        <v>6665.5440251999999</v>
      </c>
      <c r="H107" s="7" t="str">
        <f t="shared" si="13"/>
        <v>N/A</v>
      </c>
      <c r="I107" s="8">
        <v>16.079999999999998</v>
      </c>
      <c r="J107" s="8">
        <v>-51.9</v>
      </c>
      <c r="K107" s="25" t="s">
        <v>736</v>
      </c>
      <c r="L107" s="91" t="str">
        <f t="shared" si="14"/>
        <v>No</v>
      </c>
    </row>
    <row r="108" spans="1:12" ht="25" x14ac:dyDescent="0.25">
      <c r="A108" s="148" t="s">
        <v>631</v>
      </c>
      <c r="B108" s="21" t="s">
        <v>213</v>
      </c>
      <c r="C108" s="26">
        <v>547797</v>
      </c>
      <c r="D108" s="7" t="str">
        <f t="shared" si="11"/>
        <v>N/A</v>
      </c>
      <c r="E108" s="26">
        <v>1077859</v>
      </c>
      <c r="F108" s="7" t="str">
        <f t="shared" si="12"/>
        <v>N/A</v>
      </c>
      <c r="G108" s="26">
        <v>1213259</v>
      </c>
      <c r="H108" s="7" t="str">
        <f t="shared" si="13"/>
        <v>N/A</v>
      </c>
      <c r="I108" s="8">
        <v>96.76</v>
      </c>
      <c r="J108" s="8">
        <v>12.56</v>
      </c>
      <c r="K108" s="25" t="s">
        <v>736</v>
      </c>
      <c r="L108" s="91" t="str">
        <f t="shared" si="14"/>
        <v>Yes</v>
      </c>
    </row>
    <row r="109" spans="1:12" x14ac:dyDescent="0.25">
      <c r="A109" s="148" t="s">
        <v>632</v>
      </c>
      <c r="B109" s="21" t="s">
        <v>213</v>
      </c>
      <c r="C109" s="22">
        <v>2819</v>
      </c>
      <c r="D109" s="7" t="str">
        <f t="shared" si="11"/>
        <v>N/A</v>
      </c>
      <c r="E109" s="22">
        <v>5545</v>
      </c>
      <c r="F109" s="7" t="str">
        <f t="shared" si="12"/>
        <v>N/A</v>
      </c>
      <c r="G109" s="22">
        <v>6002</v>
      </c>
      <c r="H109" s="7" t="str">
        <f t="shared" si="13"/>
        <v>N/A</v>
      </c>
      <c r="I109" s="8">
        <v>96.7</v>
      </c>
      <c r="J109" s="8">
        <v>8.2420000000000009</v>
      </c>
      <c r="K109" s="25" t="s">
        <v>736</v>
      </c>
      <c r="L109" s="91" t="str">
        <f t="shared" si="14"/>
        <v>Yes</v>
      </c>
    </row>
    <row r="110" spans="1:12" ht="25" x14ac:dyDescent="0.25">
      <c r="A110" s="148" t="s">
        <v>1442</v>
      </c>
      <c r="B110" s="21" t="s">
        <v>213</v>
      </c>
      <c r="C110" s="26">
        <v>194.32316424000001</v>
      </c>
      <c r="D110" s="7" t="str">
        <f t="shared" si="11"/>
        <v>N/A</v>
      </c>
      <c r="E110" s="26">
        <v>194.3839495</v>
      </c>
      <c r="F110" s="7" t="str">
        <f t="shared" si="12"/>
        <v>N/A</v>
      </c>
      <c r="G110" s="26">
        <v>202.14245252000001</v>
      </c>
      <c r="H110" s="7" t="str">
        <f t="shared" si="13"/>
        <v>N/A</v>
      </c>
      <c r="I110" s="8">
        <v>3.1300000000000001E-2</v>
      </c>
      <c r="J110" s="8">
        <v>3.9910000000000001</v>
      </c>
      <c r="K110" s="25" t="s">
        <v>736</v>
      </c>
      <c r="L110" s="91" t="str">
        <f t="shared" si="14"/>
        <v>Yes</v>
      </c>
    </row>
    <row r="111" spans="1:12" x14ac:dyDescent="0.25">
      <c r="A111" s="148" t="s">
        <v>633</v>
      </c>
      <c r="B111" s="21" t="s">
        <v>213</v>
      </c>
      <c r="C111" s="26">
        <v>7963785</v>
      </c>
      <c r="D111" s="7" t="str">
        <f t="shared" si="11"/>
        <v>N/A</v>
      </c>
      <c r="E111" s="26">
        <v>4651602</v>
      </c>
      <c r="F111" s="7" t="str">
        <f t="shared" si="12"/>
        <v>N/A</v>
      </c>
      <c r="G111" s="26">
        <v>4813901</v>
      </c>
      <c r="H111" s="7" t="str">
        <f t="shared" si="13"/>
        <v>N/A</v>
      </c>
      <c r="I111" s="8">
        <v>-41.6</v>
      </c>
      <c r="J111" s="8">
        <v>3.4889999999999999</v>
      </c>
      <c r="K111" s="25" t="s">
        <v>736</v>
      </c>
      <c r="L111" s="91" t="str">
        <f t="shared" si="14"/>
        <v>Yes</v>
      </c>
    </row>
    <row r="112" spans="1:12" x14ac:dyDescent="0.25">
      <c r="A112" s="148" t="s">
        <v>634</v>
      </c>
      <c r="B112" s="21" t="s">
        <v>213</v>
      </c>
      <c r="C112" s="22">
        <v>581</v>
      </c>
      <c r="D112" s="7" t="str">
        <f t="shared" si="11"/>
        <v>N/A</v>
      </c>
      <c r="E112" s="22">
        <v>785</v>
      </c>
      <c r="F112" s="7" t="str">
        <f t="shared" si="12"/>
        <v>N/A</v>
      </c>
      <c r="G112" s="22">
        <v>753</v>
      </c>
      <c r="H112" s="7" t="str">
        <f t="shared" si="13"/>
        <v>N/A</v>
      </c>
      <c r="I112" s="8">
        <v>35.11</v>
      </c>
      <c r="J112" s="8">
        <v>-4.08</v>
      </c>
      <c r="K112" s="25" t="s">
        <v>736</v>
      </c>
      <c r="L112" s="91" t="str">
        <f t="shared" si="14"/>
        <v>Yes</v>
      </c>
    </row>
    <row r="113" spans="1:12" x14ac:dyDescent="0.25">
      <c r="A113" s="148" t="s">
        <v>1443</v>
      </c>
      <c r="B113" s="21" t="s">
        <v>213</v>
      </c>
      <c r="C113" s="26">
        <v>13707.030981</v>
      </c>
      <c r="D113" s="7" t="str">
        <f t="shared" si="11"/>
        <v>N/A</v>
      </c>
      <c r="E113" s="26">
        <v>5925.6076432999998</v>
      </c>
      <c r="F113" s="7" t="str">
        <f t="shared" si="12"/>
        <v>N/A</v>
      </c>
      <c r="G113" s="26">
        <v>6392.9628154000002</v>
      </c>
      <c r="H113" s="7" t="str">
        <f t="shared" si="13"/>
        <v>N/A</v>
      </c>
      <c r="I113" s="8">
        <v>-56.8</v>
      </c>
      <c r="J113" s="8">
        <v>7.8869999999999996</v>
      </c>
      <c r="K113" s="25" t="s">
        <v>736</v>
      </c>
      <c r="L113" s="91" t="str">
        <f t="shared" si="14"/>
        <v>Yes</v>
      </c>
    </row>
    <row r="114" spans="1:12" ht="25" x14ac:dyDescent="0.25">
      <c r="A114" s="148" t="s">
        <v>635</v>
      </c>
      <c r="B114" s="21" t="s">
        <v>213</v>
      </c>
      <c r="C114" s="26">
        <v>207386</v>
      </c>
      <c r="D114" s="7" t="str">
        <f t="shared" si="11"/>
        <v>N/A</v>
      </c>
      <c r="E114" s="26">
        <v>230728</v>
      </c>
      <c r="F114" s="7" t="str">
        <f t="shared" si="12"/>
        <v>N/A</v>
      </c>
      <c r="G114" s="26">
        <v>305237</v>
      </c>
      <c r="H114" s="7" t="str">
        <f t="shared" si="13"/>
        <v>N/A</v>
      </c>
      <c r="I114" s="8">
        <v>11.26</v>
      </c>
      <c r="J114" s="8">
        <v>32.29</v>
      </c>
      <c r="K114" s="25" t="s">
        <v>736</v>
      </c>
      <c r="L114" s="91" t="str">
        <f>IF(J114="Div by 0", "N/A", IF(OR(J114="N/A",K114="N/A"),"N/A", IF(J114&gt;VALUE(MID(K114,1,2)), "No", IF(J114&lt;-1*VALUE(MID(K114,1,2)), "No", "Yes"))))</f>
        <v>No</v>
      </c>
    </row>
    <row r="115" spans="1:12" x14ac:dyDescent="0.25">
      <c r="A115" s="148" t="s">
        <v>636</v>
      </c>
      <c r="B115" s="21" t="s">
        <v>213</v>
      </c>
      <c r="C115" s="22">
        <v>3548</v>
      </c>
      <c r="D115" s="7" t="str">
        <f t="shared" si="11"/>
        <v>N/A</v>
      </c>
      <c r="E115" s="22">
        <v>3903</v>
      </c>
      <c r="F115" s="7" t="str">
        <f t="shared" si="12"/>
        <v>N/A</v>
      </c>
      <c r="G115" s="22">
        <v>4370</v>
      </c>
      <c r="H115" s="7" t="str">
        <f t="shared" si="13"/>
        <v>N/A</v>
      </c>
      <c r="I115" s="8">
        <v>10.01</v>
      </c>
      <c r="J115" s="8">
        <v>11.97</v>
      </c>
      <c r="K115" s="25" t="s">
        <v>736</v>
      </c>
      <c r="L115" s="91" t="str">
        <f t="shared" ref="L115:L119" si="15">IF(J115="Div by 0", "N/A", IF(OR(J115="N/A",K115="N/A"),"N/A", IF(J115&gt;VALUE(MID(K115,1,2)), "No", IF(J115&lt;-1*VALUE(MID(K115,1,2)), "No", "Yes"))))</f>
        <v>Yes</v>
      </c>
    </row>
    <row r="116" spans="1:12" ht="25" x14ac:dyDescent="0.25">
      <c r="A116" s="148" t="s">
        <v>1444</v>
      </c>
      <c r="B116" s="21" t="s">
        <v>213</v>
      </c>
      <c r="C116" s="26">
        <v>58.451521984000003</v>
      </c>
      <c r="D116" s="7" t="str">
        <f t="shared" si="11"/>
        <v>N/A</v>
      </c>
      <c r="E116" s="26">
        <v>59.115552139000002</v>
      </c>
      <c r="F116" s="7" t="str">
        <f t="shared" si="12"/>
        <v>N/A</v>
      </c>
      <c r="G116" s="26">
        <v>69.848283753000004</v>
      </c>
      <c r="H116" s="7" t="str">
        <f t="shared" si="13"/>
        <v>N/A</v>
      </c>
      <c r="I116" s="8">
        <v>1.1359999999999999</v>
      </c>
      <c r="J116" s="8">
        <v>18.16</v>
      </c>
      <c r="K116" s="25" t="s">
        <v>736</v>
      </c>
      <c r="L116" s="91" t="str">
        <f t="shared" si="15"/>
        <v>Yes</v>
      </c>
    </row>
    <row r="117" spans="1:12" ht="25" x14ac:dyDescent="0.25">
      <c r="A117" s="148" t="s">
        <v>637</v>
      </c>
      <c r="B117" s="21" t="s">
        <v>213</v>
      </c>
      <c r="C117" s="26">
        <v>0</v>
      </c>
      <c r="D117" s="7" t="str">
        <f t="shared" si="11"/>
        <v>N/A</v>
      </c>
      <c r="E117" s="26">
        <v>0</v>
      </c>
      <c r="F117" s="7" t="str">
        <f t="shared" si="12"/>
        <v>N/A</v>
      </c>
      <c r="G117" s="26">
        <v>0</v>
      </c>
      <c r="H117" s="7" t="str">
        <f t="shared" si="13"/>
        <v>N/A</v>
      </c>
      <c r="I117" s="8" t="s">
        <v>1747</v>
      </c>
      <c r="J117" s="8" t="s">
        <v>1747</v>
      </c>
      <c r="K117" s="25" t="s">
        <v>736</v>
      </c>
      <c r="L117" s="91" t="str">
        <f t="shared" si="15"/>
        <v>N/A</v>
      </c>
    </row>
    <row r="118" spans="1:12" x14ac:dyDescent="0.25">
      <c r="A118" s="148" t="s">
        <v>638</v>
      </c>
      <c r="B118" s="21" t="s">
        <v>213</v>
      </c>
      <c r="C118" s="22">
        <v>0</v>
      </c>
      <c r="D118" s="7" t="str">
        <f t="shared" si="11"/>
        <v>N/A</v>
      </c>
      <c r="E118" s="22">
        <v>0</v>
      </c>
      <c r="F118" s="7" t="str">
        <f t="shared" si="12"/>
        <v>N/A</v>
      </c>
      <c r="G118" s="22">
        <v>0</v>
      </c>
      <c r="H118" s="7" t="str">
        <f t="shared" si="13"/>
        <v>N/A</v>
      </c>
      <c r="I118" s="8" t="s">
        <v>1747</v>
      </c>
      <c r="J118" s="8" t="s">
        <v>1747</v>
      </c>
      <c r="K118" s="25" t="s">
        <v>736</v>
      </c>
      <c r="L118" s="91" t="str">
        <f t="shared" si="15"/>
        <v>N/A</v>
      </c>
    </row>
    <row r="119" spans="1:12" ht="25" x14ac:dyDescent="0.25">
      <c r="A119" s="148" t="s">
        <v>1445</v>
      </c>
      <c r="B119" s="21" t="s">
        <v>213</v>
      </c>
      <c r="C119" s="26" t="s">
        <v>1747</v>
      </c>
      <c r="D119" s="7" t="str">
        <f t="shared" si="11"/>
        <v>N/A</v>
      </c>
      <c r="E119" s="26" t="s">
        <v>1747</v>
      </c>
      <c r="F119" s="7" t="str">
        <f t="shared" si="12"/>
        <v>N/A</v>
      </c>
      <c r="G119" s="26" t="s">
        <v>1747</v>
      </c>
      <c r="H119" s="7" t="str">
        <f t="shared" si="13"/>
        <v>N/A</v>
      </c>
      <c r="I119" s="8" t="s">
        <v>1747</v>
      </c>
      <c r="J119" s="8" t="s">
        <v>1747</v>
      </c>
      <c r="K119" s="25" t="s">
        <v>736</v>
      </c>
      <c r="L119" s="91" t="str">
        <f t="shared" si="15"/>
        <v>N/A</v>
      </c>
    </row>
    <row r="120" spans="1:12" ht="25" x14ac:dyDescent="0.25">
      <c r="A120" s="148" t="s">
        <v>639</v>
      </c>
      <c r="B120" s="21" t="s">
        <v>213</v>
      </c>
      <c r="C120" s="26">
        <v>2405400</v>
      </c>
      <c r="D120" s="7" t="str">
        <f t="shared" si="11"/>
        <v>N/A</v>
      </c>
      <c r="E120" s="26">
        <v>2306083</v>
      </c>
      <c r="F120" s="7" t="str">
        <f t="shared" si="12"/>
        <v>N/A</v>
      </c>
      <c r="G120" s="26">
        <v>2856788</v>
      </c>
      <c r="H120" s="7" t="str">
        <f t="shared" si="13"/>
        <v>N/A</v>
      </c>
      <c r="I120" s="8">
        <v>-4.13</v>
      </c>
      <c r="J120" s="8">
        <v>23.88</v>
      </c>
      <c r="K120" s="25" t="s">
        <v>736</v>
      </c>
      <c r="L120" s="91" t="str">
        <f t="shared" ref="L120:L131" si="16">IF(J120="Div by 0", "N/A", IF(K120="N/A","N/A", IF(J120&gt;VALUE(MID(K120,1,2)), "No", IF(J120&lt;-1*VALUE(MID(K120,1,2)), "No", "Yes"))))</f>
        <v>Yes</v>
      </c>
    </row>
    <row r="121" spans="1:12" x14ac:dyDescent="0.25">
      <c r="A121" s="148" t="s">
        <v>640</v>
      </c>
      <c r="B121" s="21" t="s">
        <v>213</v>
      </c>
      <c r="C121" s="22">
        <v>5286</v>
      </c>
      <c r="D121" s="7" t="str">
        <f t="shared" si="11"/>
        <v>N/A</v>
      </c>
      <c r="E121" s="22">
        <v>5089</v>
      </c>
      <c r="F121" s="7" t="str">
        <f t="shared" si="12"/>
        <v>N/A</v>
      </c>
      <c r="G121" s="22">
        <v>5924</v>
      </c>
      <c r="H121" s="7" t="str">
        <f t="shared" si="13"/>
        <v>N/A</v>
      </c>
      <c r="I121" s="8">
        <v>-3.73</v>
      </c>
      <c r="J121" s="8">
        <v>16.41</v>
      </c>
      <c r="K121" s="25" t="s">
        <v>736</v>
      </c>
      <c r="L121" s="91" t="str">
        <f t="shared" si="16"/>
        <v>Yes</v>
      </c>
    </row>
    <row r="122" spans="1:12" ht="25" x14ac:dyDescent="0.25">
      <c r="A122" s="148" t="s">
        <v>1446</v>
      </c>
      <c r="B122" s="21" t="s">
        <v>213</v>
      </c>
      <c r="C122" s="26">
        <v>455.05107831999999</v>
      </c>
      <c r="D122" s="7" t="str">
        <f t="shared" si="11"/>
        <v>N/A</v>
      </c>
      <c r="E122" s="26">
        <v>453.15052072999998</v>
      </c>
      <c r="F122" s="7" t="str">
        <f t="shared" si="12"/>
        <v>N/A</v>
      </c>
      <c r="G122" s="26">
        <v>482.2397029</v>
      </c>
      <c r="H122" s="7" t="str">
        <f t="shared" si="13"/>
        <v>N/A</v>
      </c>
      <c r="I122" s="8">
        <v>-0.41799999999999998</v>
      </c>
      <c r="J122" s="8">
        <v>6.4189999999999996</v>
      </c>
      <c r="K122" s="25" t="s">
        <v>736</v>
      </c>
      <c r="L122" s="91" t="str">
        <f t="shared" si="16"/>
        <v>Yes</v>
      </c>
    </row>
    <row r="123" spans="1:12" ht="25" x14ac:dyDescent="0.25">
      <c r="A123" s="148" t="s">
        <v>641</v>
      </c>
      <c r="B123" s="21" t="s">
        <v>213</v>
      </c>
      <c r="C123" s="26">
        <v>27847301</v>
      </c>
      <c r="D123" s="7" t="str">
        <f t="shared" ref="D123:D131" si="17">IF($B123="N/A","N/A",IF(C123&gt;10,"No",IF(C123&lt;-10,"No","Yes")))</f>
        <v>N/A</v>
      </c>
      <c r="E123" s="26">
        <v>24270853</v>
      </c>
      <c r="F123" s="7" t="str">
        <f t="shared" ref="F123:F131" si="18">IF($B123="N/A","N/A",IF(E123&gt;10,"No",IF(E123&lt;-10,"No","Yes")))</f>
        <v>N/A</v>
      </c>
      <c r="G123" s="26">
        <v>23278140</v>
      </c>
      <c r="H123" s="7" t="str">
        <f t="shared" ref="H123:H131" si="19">IF($B123="N/A","N/A",IF(G123&gt;10,"No",IF(G123&lt;-10,"No","Yes")))</f>
        <v>N/A</v>
      </c>
      <c r="I123" s="8">
        <v>-12.8</v>
      </c>
      <c r="J123" s="8">
        <v>-4.09</v>
      </c>
      <c r="K123" s="25" t="s">
        <v>736</v>
      </c>
      <c r="L123" s="91" t="str">
        <f t="shared" si="16"/>
        <v>Yes</v>
      </c>
    </row>
    <row r="124" spans="1:12" x14ac:dyDescent="0.25">
      <c r="A124" s="148" t="s">
        <v>642</v>
      </c>
      <c r="B124" s="21" t="s">
        <v>213</v>
      </c>
      <c r="C124" s="22">
        <v>819</v>
      </c>
      <c r="D124" s="7" t="str">
        <f t="shared" si="17"/>
        <v>N/A</v>
      </c>
      <c r="E124" s="22">
        <v>689</v>
      </c>
      <c r="F124" s="7" t="str">
        <f t="shared" si="18"/>
        <v>N/A</v>
      </c>
      <c r="G124" s="22">
        <v>724</v>
      </c>
      <c r="H124" s="7" t="str">
        <f t="shared" si="19"/>
        <v>N/A</v>
      </c>
      <c r="I124" s="8">
        <v>-15.9</v>
      </c>
      <c r="J124" s="8">
        <v>5.08</v>
      </c>
      <c r="K124" s="25" t="s">
        <v>736</v>
      </c>
      <c r="L124" s="91" t="str">
        <f t="shared" si="16"/>
        <v>Yes</v>
      </c>
    </row>
    <row r="125" spans="1:12" ht="25" x14ac:dyDescent="0.25">
      <c r="A125" s="148" t="s">
        <v>1447</v>
      </c>
      <c r="B125" s="21" t="s">
        <v>213</v>
      </c>
      <c r="C125" s="26">
        <v>34001.588522999999</v>
      </c>
      <c r="D125" s="7" t="str">
        <f t="shared" si="17"/>
        <v>N/A</v>
      </c>
      <c r="E125" s="26">
        <v>35226.201741999997</v>
      </c>
      <c r="F125" s="7" t="str">
        <f t="shared" si="18"/>
        <v>N/A</v>
      </c>
      <c r="G125" s="26">
        <v>32152.127071999999</v>
      </c>
      <c r="H125" s="7" t="str">
        <f t="shared" si="19"/>
        <v>N/A</v>
      </c>
      <c r="I125" s="8">
        <v>3.6019999999999999</v>
      </c>
      <c r="J125" s="8">
        <v>-8.73</v>
      </c>
      <c r="K125" s="25" t="s">
        <v>736</v>
      </c>
      <c r="L125" s="91" t="str">
        <f t="shared" si="16"/>
        <v>Yes</v>
      </c>
    </row>
    <row r="126" spans="1:12" ht="25" x14ac:dyDescent="0.25">
      <c r="A126" s="148" t="s">
        <v>643</v>
      </c>
      <c r="B126" s="21" t="s">
        <v>213</v>
      </c>
      <c r="C126" s="26">
        <v>2709286</v>
      </c>
      <c r="D126" s="7" t="str">
        <f t="shared" si="17"/>
        <v>N/A</v>
      </c>
      <c r="E126" s="26">
        <v>3728911</v>
      </c>
      <c r="F126" s="7" t="str">
        <f t="shared" si="18"/>
        <v>N/A</v>
      </c>
      <c r="G126" s="26">
        <v>3607167</v>
      </c>
      <c r="H126" s="7" t="str">
        <f t="shared" si="19"/>
        <v>N/A</v>
      </c>
      <c r="I126" s="8">
        <v>37.630000000000003</v>
      </c>
      <c r="J126" s="8">
        <v>-3.26</v>
      </c>
      <c r="K126" s="25" t="s">
        <v>736</v>
      </c>
      <c r="L126" s="91" t="str">
        <f t="shared" si="16"/>
        <v>Yes</v>
      </c>
    </row>
    <row r="127" spans="1:12" x14ac:dyDescent="0.25">
      <c r="A127" s="148" t="s">
        <v>644</v>
      </c>
      <c r="B127" s="21" t="s">
        <v>213</v>
      </c>
      <c r="C127" s="22">
        <v>1216</v>
      </c>
      <c r="D127" s="7" t="str">
        <f t="shared" si="17"/>
        <v>N/A</v>
      </c>
      <c r="E127" s="22">
        <v>1227</v>
      </c>
      <c r="F127" s="7" t="str">
        <f t="shared" si="18"/>
        <v>N/A</v>
      </c>
      <c r="G127" s="22">
        <v>1770</v>
      </c>
      <c r="H127" s="7" t="str">
        <f t="shared" si="19"/>
        <v>N/A</v>
      </c>
      <c r="I127" s="8">
        <v>0.90459999999999996</v>
      </c>
      <c r="J127" s="8">
        <v>44.25</v>
      </c>
      <c r="K127" s="25" t="s">
        <v>736</v>
      </c>
      <c r="L127" s="91" t="str">
        <f t="shared" si="16"/>
        <v>No</v>
      </c>
    </row>
    <row r="128" spans="1:12" ht="25" x14ac:dyDescent="0.25">
      <c r="A128" s="148" t="s">
        <v>1448</v>
      </c>
      <c r="B128" s="21" t="s">
        <v>213</v>
      </c>
      <c r="C128" s="26">
        <v>2228.03125</v>
      </c>
      <c r="D128" s="7" t="str">
        <f t="shared" si="17"/>
        <v>N/A</v>
      </c>
      <c r="E128" s="26">
        <v>3039.0472697999999</v>
      </c>
      <c r="F128" s="7" t="str">
        <f t="shared" si="18"/>
        <v>N/A</v>
      </c>
      <c r="G128" s="26">
        <v>2037.9474576</v>
      </c>
      <c r="H128" s="7" t="str">
        <f t="shared" si="19"/>
        <v>N/A</v>
      </c>
      <c r="I128" s="8">
        <v>36.4</v>
      </c>
      <c r="J128" s="8">
        <v>-32.9</v>
      </c>
      <c r="K128" s="25" t="s">
        <v>736</v>
      </c>
      <c r="L128" s="91" t="str">
        <f t="shared" si="16"/>
        <v>No</v>
      </c>
    </row>
    <row r="129" spans="1:12" ht="25" x14ac:dyDescent="0.25">
      <c r="A129" s="148" t="s">
        <v>645</v>
      </c>
      <c r="B129" s="21" t="s">
        <v>213</v>
      </c>
      <c r="C129" s="26">
        <v>8025460</v>
      </c>
      <c r="D129" s="7" t="str">
        <f t="shared" si="17"/>
        <v>N/A</v>
      </c>
      <c r="E129" s="26">
        <v>8401304</v>
      </c>
      <c r="F129" s="7" t="str">
        <f t="shared" si="18"/>
        <v>N/A</v>
      </c>
      <c r="G129" s="26">
        <v>9105911</v>
      </c>
      <c r="H129" s="7" t="str">
        <f t="shared" si="19"/>
        <v>N/A</v>
      </c>
      <c r="I129" s="8">
        <v>4.6829999999999998</v>
      </c>
      <c r="J129" s="8">
        <v>8.3870000000000005</v>
      </c>
      <c r="K129" s="25" t="s">
        <v>736</v>
      </c>
      <c r="L129" s="91" t="str">
        <f t="shared" si="16"/>
        <v>Yes</v>
      </c>
    </row>
    <row r="130" spans="1:12" x14ac:dyDescent="0.25">
      <c r="A130" s="148" t="s">
        <v>646</v>
      </c>
      <c r="B130" s="21" t="s">
        <v>213</v>
      </c>
      <c r="C130" s="22">
        <v>968</v>
      </c>
      <c r="D130" s="7" t="str">
        <f t="shared" si="17"/>
        <v>N/A</v>
      </c>
      <c r="E130" s="22">
        <v>1054</v>
      </c>
      <c r="F130" s="7" t="str">
        <f t="shared" si="18"/>
        <v>N/A</v>
      </c>
      <c r="G130" s="22">
        <v>1064</v>
      </c>
      <c r="H130" s="7" t="str">
        <f t="shared" si="19"/>
        <v>N/A</v>
      </c>
      <c r="I130" s="8">
        <v>8.8840000000000003</v>
      </c>
      <c r="J130" s="8">
        <v>0.94879999999999998</v>
      </c>
      <c r="K130" s="25" t="s">
        <v>736</v>
      </c>
      <c r="L130" s="91" t="str">
        <f t="shared" si="16"/>
        <v>Yes</v>
      </c>
    </row>
    <row r="131" spans="1:12" ht="25" x14ac:dyDescent="0.25">
      <c r="A131" s="148" t="s">
        <v>1449</v>
      </c>
      <c r="B131" s="21" t="s">
        <v>213</v>
      </c>
      <c r="C131" s="26">
        <v>8290.7644627999998</v>
      </c>
      <c r="D131" s="7" t="str">
        <f t="shared" si="17"/>
        <v>N/A</v>
      </c>
      <c r="E131" s="26">
        <v>7970.8766603000004</v>
      </c>
      <c r="F131" s="7" t="str">
        <f t="shared" si="18"/>
        <v>N/A</v>
      </c>
      <c r="G131" s="26">
        <v>8558.1870300999999</v>
      </c>
      <c r="H131" s="7" t="str">
        <f t="shared" si="19"/>
        <v>N/A</v>
      </c>
      <c r="I131" s="8">
        <v>-3.86</v>
      </c>
      <c r="J131" s="8">
        <v>7.3680000000000003</v>
      </c>
      <c r="K131" s="25" t="s">
        <v>736</v>
      </c>
      <c r="L131" s="91" t="str">
        <f t="shared" si="16"/>
        <v>Yes</v>
      </c>
    </row>
    <row r="132" spans="1:12" x14ac:dyDescent="0.25">
      <c r="A132" s="148" t="s">
        <v>1450</v>
      </c>
      <c r="B132" s="21" t="s">
        <v>213</v>
      </c>
      <c r="C132" s="26">
        <v>399.17822981</v>
      </c>
      <c r="D132" s="7" t="str">
        <f t="shared" ref="D132:D143" si="20">IF($B132="N/A","N/A",IF(C132&gt;10,"No",IF(C132&lt;-10,"No","Yes")))</f>
        <v>N/A</v>
      </c>
      <c r="E132" s="26">
        <v>411.9658149</v>
      </c>
      <c r="F132" s="7" t="str">
        <f t="shared" ref="F132:F143" si="21">IF($B132="N/A","N/A",IF(E132&gt;10,"No",IF(E132&lt;-10,"No","Yes")))</f>
        <v>N/A</v>
      </c>
      <c r="G132" s="26">
        <v>302.55755194</v>
      </c>
      <c r="H132" s="7" t="str">
        <f t="shared" ref="H132:H143" si="22">IF($B132="N/A","N/A",IF(G132&gt;10,"No",IF(G132&lt;-10,"No","Yes")))</f>
        <v>N/A</v>
      </c>
      <c r="I132" s="8">
        <v>3.2029999999999998</v>
      </c>
      <c r="J132" s="8">
        <v>-26.6</v>
      </c>
      <c r="K132" s="25" t="s">
        <v>736</v>
      </c>
      <c r="L132" s="91" t="str">
        <f t="shared" ref="L132:L143" si="23">IF(J132="Div by 0", "N/A", IF(K132="N/A","N/A", IF(J132&gt;VALUE(MID(K132,1,2)), "No", IF(J132&lt;-1*VALUE(MID(K132,1,2)), "No", "Yes"))))</f>
        <v>Yes</v>
      </c>
    </row>
    <row r="133" spans="1:12" x14ac:dyDescent="0.25">
      <c r="A133" s="148" t="s">
        <v>1451</v>
      </c>
      <c r="B133" s="21" t="s">
        <v>213</v>
      </c>
      <c r="C133" s="26">
        <v>259.82883522999998</v>
      </c>
      <c r="D133" s="7" t="str">
        <f t="shared" si="20"/>
        <v>N/A</v>
      </c>
      <c r="E133" s="26">
        <v>310.31360193</v>
      </c>
      <c r="F133" s="7" t="str">
        <f t="shared" si="21"/>
        <v>N/A</v>
      </c>
      <c r="G133" s="26">
        <v>246.54713271</v>
      </c>
      <c r="H133" s="7" t="str">
        <f t="shared" si="22"/>
        <v>N/A</v>
      </c>
      <c r="I133" s="8">
        <v>19.43</v>
      </c>
      <c r="J133" s="8">
        <v>-20.5</v>
      </c>
      <c r="K133" s="25" t="s">
        <v>736</v>
      </c>
      <c r="L133" s="91" t="str">
        <f t="shared" si="23"/>
        <v>Yes</v>
      </c>
    </row>
    <row r="134" spans="1:12" x14ac:dyDescent="0.25">
      <c r="A134" s="148" t="s">
        <v>1452</v>
      </c>
      <c r="B134" s="21" t="s">
        <v>213</v>
      </c>
      <c r="C134" s="26">
        <v>619.03835699000001</v>
      </c>
      <c r="D134" s="7" t="str">
        <f t="shared" si="20"/>
        <v>N/A</v>
      </c>
      <c r="E134" s="26">
        <v>568.42607932999999</v>
      </c>
      <c r="F134" s="7" t="str">
        <f t="shared" si="21"/>
        <v>N/A</v>
      </c>
      <c r="G134" s="26">
        <v>384.83299198999998</v>
      </c>
      <c r="H134" s="7" t="str">
        <f t="shared" si="22"/>
        <v>N/A</v>
      </c>
      <c r="I134" s="8">
        <v>-8.18</v>
      </c>
      <c r="J134" s="8">
        <v>-32.299999999999997</v>
      </c>
      <c r="K134" s="25" t="s">
        <v>736</v>
      </c>
      <c r="L134" s="91" t="str">
        <f t="shared" si="23"/>
        <v>No</v>
      </c>
    </row>
    <row r="135" spans="1:12" x14ac:dyDescent="0.25">
      <c r="A135" s="148" t="s">
        <v>1453</v>
      </c>
      <c r="B135" s="21" t="s">
        <v>213</v>
      </c>
      <c r="C135" s="26">
        <v>5226.7379846000003</v>
      </c>
      <c r="D135" s="7" t="str">
        <f t="shared" si="20"/>
        <v>N/A</v>
      </c>
      <c r="E135" s="26">
        <v>3792.3506360000001</v>
      </c>
      <c r="F135" s="7" t="str">
        <f t="shared" si="21"/>
        <v>N/A</v>
      </c>
      <c r="G135" s="26">
        <v>3724.0362718000001</v>
      </c>
      <c r="H135" s="7" t="str">
        <f t="shared" si="22"/>
        <v>N/A</v>
      </c>
      <c r="I135" s="8">
        <v>-27.4</v>
      </c>
      <c r="J135" s="8">
        <v>-1.8</v>
      </c>
      <c r="K135" s="25" t="s">
        <v>736</v>
      </c>
      <c r="L135" s="91" t="str">
        <f t="shared" si="23"/>
        <v>Yes</v>
      </c>
    </row>
    <row r="136" spans="1:12" x14ac:dyDescent="0.25">
      <c r="A136" s="148" t="s">
        <v>1454</v>
      </c>
      <c r="B136" s="21" t="s">
        <v>213</v>
      </c>
      <c r="C136" s="26">
        <v>6880.4907670000002</v>
      </c>
      <c r="D136" s="7" t="str">
        <f t="shared" si="20"/>
        <v>N/A</v>
      </c>
      <c r="E136" s="26">
        <v>4759.5878683999999</v>
      </c>
      <c r="F136" s="7" t="str">
        <f t="shared" si="21"/>
        <v>N/A</v>
      </c>
      <c r="G136" s="26">
        <v>4752.8472468999998</v>
      </c>
      <c r="H136" s="7" t="str">
        <f t="shared" si="22"/>
        <v>N/A</v>
      </c>
      <c r="I136" s="8">
        <v>-30.8</v>
      </c>
      <c r="J136" s="8">
        <v>-0.14199999999999999</v>
      </c>
      <c r="K136" s="25" t="s">
        <v>736</v>
      </c>
      <c r="L136" s="91" t="str">
        <f t="shared" si="23"/>
        <v>Yes</v>
      </c>
    </row>
    <row r="137" spans="1:12" x14ac:dyDescent="0.25">
      <c r="A137" s="148" t="s">
        <v>1455</v>
      </c>
      <c r="B137" s="21" t="s">
        <v>213</v>
      </c>
      <c r="C137" s="26">
        <v>2749.1592670999999</v>
      </c>
      <c r="D137" s="7" t="str">
        <f t="shared" si="20"/>
        <v>N/A</v>
      </c>
      <c r="E137" s="26">
        <v>2386.2657635999999</v>
      </c>
      <c r="F137" s="7" t="str">
        <f t="shared" si="21"/>
        <v>N/A</v>
      </c>
      <c r="G137" s="26">
        <v>2286.7012660999999</v>
      </c>
      <c r="H137" s="7" t="str">
        <f t="shared" si="22"/>
        <v>N/A</v>
      </c>
      <c r="I137" s="8">
        <v>-13.2</v>
      </c>
      <c r="J137" s="8">
        <v>-4.17</v>
      </c>
      <c r="K137" s="25" t="s">
        <v>736</v>
      </c>
      <c r="L137" s="91" t="str">
        <f t="shared" si="23"/>
        <v>Yes</v>
      </c>
    </row>
    <row r="138" spans="1:12" x14ac:dyDescent="0.25">
      <c r="A138" s="148" t="s">
        <v>1456</v>
      </c>
      <c r="B138" s="21" t="s">
        <v>213</v>
      </c>
      <c r="C138" s="26">
        <v>262.55522586000001</v>
      </c>
      <c r="D138" s="7" t="str">
        <f t="shared" si="20"/>
        <v>N/A</v>
      </c>
      <c r="E138" s="26">
        <v>341.83499483999998</v>
      </c>
      <c r="F138" s="7" t="str">
        <f t="shared" si="21"/>
        <v>N/A</v>
      </c>
      <c r="G138" s="26">
        <v>391.99352424</v>
      </c>
      <c r="H138" s="7" t="str">
        <f t="shared" si="22"/>
        <v>N/A</v>
      </c>
      <c r="I138" s="8">
        <v>30.2</v>
      </c>
      <c r="J138" s="8">
        <v>14.67</v>
      </c>
      <c r="K138" s="25" t="s">
        <v>736</v>
      </c>
      <c r="L138" s="91" t="str">
        <f t="shared" si="23"/>
        <v>Yes</v>
      </c>
    </row>
    <row r="139" spans="1:12" x14ac:dyDescent="0.25">
      <c r="A139" s="148" t="s">
        <v>1457</v>
      </c>
      <c r="B139" s="21" t="s">
        <v>213</v>
      </c>
      <c r="C139" s="26">
        <v>180.12532282999999</v>
      </c>
      <c r="D139" s="7" t="str">
        <f t="shared" si="20"/>
        <v>N/A</v>
      </c>
      <c r="E139" s="26">
        <v>249.27967666000001</v>
      </c>
      <c r="F139" s="7" t="str">
        <f t="shared" si="21"/>
        <v>N/A</v>
      </c>
      <c r="G139" s="26">
        <v>312.46777467999999</v>
      </c>
      <c r="H139" s="7" t="str">
        <f t="shared" si="22"/>
        <v>N/A</v>
      </c>
      <c r="I139" s="8">
        <v>38.39</v>
      </c>
      <c r="J139" s="8">
        <v>25.35</v>
      </c>
      <c r="K139" s="25" t="s">
        <v>736</v>
      </c>
      <c r="L139" s="91" t="str">
        <f t="shared" si="23"/>
        <v>Yes</v>
      </c>
    </row>
    <row r="140" spans="1:12" x14ac:dyDescent="0.25">
      <c r="A140" s="148" t="s">
        <v>1458</v>
      </c>
      <c r="B140" s="21" t="s">
        <v>213</v>
      </c>
      <c r="C140" s="26">
        <v>386.11909795999998</v>
      </c>
      <c r="D140" s="7" t="str">
        <f t="shared" si="20"/>
        <v>N/A</v>
      </c>
      <c r="E140" s="26">
        <v>474.16976903</v>
      </c>
      <c r="F140" s="7" t="str">
        <f t="shared" si="21"/>
        <v>N/A</v>
      </c>
      <c r="G140" s="26">
        <v>502.55045615</v>
      </c>
      <c r="H140" s="7" t="str">
        <f t="shared" si="22"/>
        <v>N/A</v>
      </c>
      <c r="I140" s="8">
        <v>22.8</v>
      </c>
      <c r="J140" s="8">
        <v>5.9850000000000003</v>
      </c>
      <c r="K140" s="25" t="s">
        <v>736</v>
      </c>
      <c r="L140" s="91" t="str">
        <f t="shared" si="23"/>
        <v>Yes</v>
      </c>
    </row>
    <row r="141" spans="1:12" x14ac:dyDescent="0.25">
      <c r="A141" s="148" t="s">
        <v>1459</v>
      </c>
      <c r="B141" s="21" t="s">
        <v>213</v>
      </c>
      <c r="C141" s="26">
        <v>5886.7808144000001</v>
      </c>
      <c r="D141" s="7" t="str">
        <f t="shared" si="20"/>
        <v>N/A</v>
      </c>
      <c r="E141" s="26">
        <v>5905.0294106000001</v>
      </c>
      <c r="F141" s="7" t="str">
        <f t="shared" si="21"/>
        <v>N/A</v>
      </c>
      <c r="G141" s="26">
        <v>6586.6072617999998</v>
      </c>
      <c r="H141" s="7" t="str">
        <f t="shared" si="22"/>
        <v>N/A</v>
      </c>
      <c r="I141" s="8">
        <v>0.31</v>
      </c>
      <c r="J141" s="8">
        <v>11.54</v>
      </c>
      <c r="K141" s="25" t="s">
        <v>736</v>
      </c>
      <c r="L141" s="91" t="str">
        <f t="shared" si="23"/>
        <v>Yes</v>
      </c>
    </row>
    <row r="142" spans="1:12" x14ac:dyDescent="0.25">
      <c r="A142" s="148" t="s">
        <v>1460</v>
      </c>
      <c r="B142" s="21" t="s">
        <v>213</v>
      </c>
      <c r="C142" s="26">
        <v>4407.6307464000001</v>
      </c>
      <c r="D142" s="7" t="str">
        <f t="shared" si="20"/>
        <v>N/A</v>
      </c>
      <c r="E142" s="26">
        <v>4318.4508943000001</v>
      </c>
      <c r="F142" s="7" t="str">
        <f t="shared" si="21"/>
        <v>N/A</v>
      </c>
      <c r="G142" s="26">
        <v>5018.2028038999997</v>
      </c>
      <c r="H142" s="7" t="str">
        <f t="shared" si="22"/>
        <v>N/A</v>
      </c>
      <c r="I142" s="8">
        <v>-2.02</v>
      </c>
      <c r="J142" s="8">
        <v>16.2</v>
      </c>
      <c r="K142" s="25" t="s">
        <v>736</v>
      </c>
      <c r="L142" s="91" t="str">
        <f t="shared" si="23"/>
        <v>Yes</v>
      </c>
    </row>
    <row r="143" spans="1:12" x14ac:dyDescent="0.25">
      <c r="A143" s="148" t="s">
        <v>1461</v>
      </c>
      <c r="B143" s="21" t="s">
        <v>213</v>
      </c>
      <c r="C143" s="26">
        <v>8256.2507802</v>
      </c>
      <c r="D143" s="7" t="str">
        <f t="shared" si="20"/>
        <v>N/A</v>
      </c>
      <c r="E143" s="26">
        <v>8384.3361270999994</v>
      </c>
      <c r="F143" s="7" t="str">
        <f t="shared" si="21"/>
        <v>N/A</v>
      </c>
      <c r="G143" s="26">
        <v>8915.5632098000005</v>
      </c>
      <c r="H143" s="7" t="str">
        <f t="shared" si="22"/>
        <v>N/A</v>
      </c>
      <c r="I143" s="8">
        <v>1.5509999999999999</v>
      </c>
      <c r="J143" s="8">
        <v>6.3360000000000003</v>
      </c>
      <c r="K143" s="25" t="s">
        <v>736</v>
      </c>
      <c r="L143" s="91" t="str">
        <f t="shared" si="23"/>
        <v>Yes</v>
      </c>
    </row>
    <row r="144" spans="1:12" x14ac:dyDescent="0.25">
      <c r="A144" s="148" t="s">
        <v>89</v>
      </c>
      <c r="B144" s="21" t="s">
        <v>213</v>
      </c>
      <c r="C144" s="4">
        <v>10.041775661000001</v>
      </c>
      <c r="D144" s="7" t="str">
        <f t="shared" ref="D144:D161" si="24">IF($B144="N/A","N/A",IF(C144&gt;10,"No",IF(C144&lt;-10,"No","Yes")))</f>
        <v>N/A</v>
      </c>
      <c r="E144" s="4">
        <v>8.8193728276000005</v>
      </c>
      <c r="F144" s="7" t="str">
        <f t="shared" ref="F144:F161" si="25">IF($B144="N/A","N/A",IF(E144&gt;10,"No",IF(E144&lt;-10,"No","Yes")))</f>
        <v>N/A</v>
      </c>
      <c r="G144" s="4">
        <v>7.5388358599999998</v>
      </c>
      <c r="H144" s="7" t="str">
        <f t="shared" ref="H144:H161" si="26">IF($B144="N/A","N/A",IF(G144&gt;10,"No",IF(G144&lt;-10,"No","Yes")))</f>
        <v>N/A</v>
      </c>
      <c r="I144" s="8">
        <v>-12.2</v>
      </c>
      <c r="J144" s="8">
        <v>-14.5</v>
      </c>
      <c r="K144" s="25" t="s">
        <v>736</v>
      </c>
      <c r="L144" s="91" t="str">
        <f t="shared" ref="L144:L161" si="27">IF(J144="Div by 0", "N/A", IF(K144="N/A","N/A", IF(J144&gt;VALUE(MID(K144,1,2)), "No", IF(J144&lt;-1*VALUE(MID(K144,1,2)), "No", "Yes"))))</f>
        <v>Yes</v>
      </c>
    </row>
    <row r="145" spans="1:12" x14ac:dyDescent="0.25">
      <c r="A145" s="148" t="s">
        <v>475</v>
      </c>
      <c r="B145" s="21" t="s">
        <v>213</v>
      </c>
      <c r="C145" s="4">
        <v>9.5041322313999999</v>
      </c>
      <c r="D145" s="7" t="str">
        <f t="shared" si="24"/>
        <v>N/A</v>
      </c>
      <c r="E145" s="4">
        <v>8.6308955509</v>
      </c>
      <c r="F145" s="7" t="str">
        <f t="shared" si="25"/>
        <v>N/A</v>
      </c>
      <c r="G145" s="4">
        <v>7.5107840650000002</v>
      </c>
      <c r="H145" s="7" t="str">
        <f t="shared" si="26"/>
        <v>N/A</v>
      </c>
      <c r="I145" s="8">
        <v>-9.19</v>
      </c>
      <c r="J145" s="8">
        <v>-13</v>
      </c>
      <c r="K145" s="25" t="s">
        <v>736</v>
      </c>
      <c r="L145" s="91" t="str">
        <f t="shared" si="27"/>
        <v>Yes</v>
      </c>
    </row>
    <row r="146" spans="1:12" x14ac:dyDescent="0.25">
      <c r="A146" s="148" t="s">
        <v>476</v>
      </c>
      <c r="B146" s="21" t="s">
        <v>213</v>
      </c>
      <c r="C146" s="4">
        <v>10.892982986</v>
      </c>
      <c r="D146" s="7" t="str">
        <f t="shared" si="24"/>
        <v>N/A</v>
      </c>
      <c r="E146" s="4">
        <v>9.1219179416999996</v>
      </c>
      <c r="F146" s="7" t="str">
        <f t="shared" si="25"/>
        <v>N/A</v>
      </c>
      <c r="G146" s="4">
        <v>7.5870415192999996</v>
      </c>
      <c r="H146" s="7" t="str">
        <f t="shared" si="26"/>
        <v>N/A</v>
      </c>
      <c r="I146" s="8">
        <v>-16.3</v>
      </c>
      <c r="J146" s="8">
        <v>-16.8</v>
      </c>
      <c r="K146" s="25" t="s">
        <v>736</v>
      </c>
      <c r="L146" s="91" t="str">
        <f t="shared" si="27"/>
        <v>Yes</v>
      </c>
    </row>
    <row r="147" spans="1:12" x14ac:dyDescent="0.25">
      <c r="A147" s="148" t="s">
        <v>1462</v>
      </c>
      <c r="B147" s="21" t="s">
        <v>213</v>
      </c>
      <c r="C147" s="4">
        <v>14.344278296000001</v>
      </c>
      <c r="D147" s="7" t="str">
        <f t="shared" si="24"/>
        <v>N/A</v>
      </c>
      <c r="E147" s="4">
        <v>13.559451511000001</v>
      </c>
      <c r="F147" s="7" t="str">
        <f t="shared" si="25"/>
        <v>N/A</v>
      </c>
      <c r="G147" s="4">
        <v>12.798053528000001</v>
      </c>
      <c r="H147" s="7" t="str">
        <f t="shared" si="26"/>
        <v>N/A</v>
      </c>
      <c r="I147" s="8">
        <v>-5.47</v>
      </c>
      <c r="J147" s="8">
        <v>-5.62</v>
      </c>
      <c r="K147" s="25" t="s">
        <v>736</v>
      </c>
      <c r="L147" s="91" t="str">
        <f t="shared" si="27"/>
        <v>Yes</v>
      </c>
    </row>
    <row r="148" spans="1:12" x14ac:dyDescent="0.25">
      <c r="A148" s="148" t="s">
        <v>1463</v>
      </c>
      <c r="B148" s="21" t="s">
        <v>213</v>
      </c>
      <c r="C148" s="4">
        <v>19.705578511999999</v>
      </c>
      <c r="D148" s="7" t="str">
        <f t="shared" si="24"/>
        <v>N/A</v>
      </c>
      <c r="E148" s="4">
        <v>18.445675004999998</v>
      </c>
      <c r="F148" s="7" t="str">
        <f t="shared" si="25"/>
        <v>N/A</v>
      </c>
      <c r="G148" s="4">
        <v>17.463841665</v>
      </c>
      <c r="H148" s="7" t="str">
        <f t="shared" si="26"/>
        <v>N/A</v>
      </c>
      <c r="I148" s="8">
        <v>-6.39</v>
      </c>
      <c r="J148" s="8">
        <v>-5.32</v>
      </c>
      <c r="K148" s="25" t="s">
        <v>736</v>
      </c>
      <c r="L148" s="91" t="str">
        <f t="shared" si="27"/>
        <v>Yes</v>
      </c>
    </row>
    <row r="149" spans="1:12" x14ac:dyDescent="0.25">
      <c r="A149" s="148" t="s">
        <v>1464</v>
      </c>
      <c r="B149" s="21" t="s">
        <v>213</v>
      </c>
      <c r="C149" s="4">
        <v>6.2619550991999997</v>
      </c>
      <c r="D149" s="7" t="str">
        <f t="shared" si="24"/>
        <v>N/A</v>
      </c>
      <c r="E149" s="4">
        <v>6.3346652373000003</v>
      </c>
      <c r="F149" s="7" t="str">
        <f t="shared" si="25"/>
        <v>N/A</v>
      </c>
      <c r="G149" s="4">
        <v>6.1999627630000003</v>
      </c>
      <c r="H149" s="7" t="str">
        <f t="shared" si="26"/>
        <v>N/A</v>
      </c>
      <c r="I149" s="8">
        <v>1.161</v>
      </c>
      <c r="J149" s="8">
        <v>-2.13</v>
      </c>
      <c r="K149" s="25" t="s">
        <v>736</v>
      </c>
      <c r="L149" s="91" t="str">
        <f t="shared" si="27"/>
        <v>Yes</v>
      </c>
    </row>
    <row r="150" spans="1:12" x14ac:dyDescent="0.25">
      <c r="A150" s="148" t="s">
        <v>90</v>
      </c>
      <c r="B150" s="21" t="s">
        <v>213</v>
      </c>
      <c r="C150" s="4">
        <v>62.448756490999997</v>
      </c>
      <c r="D150" s="7" t="str">
        <f t="shared" si="24"/>
        <v>N/A</v>
      </c>
      <c r="E150" s="4">
        <v>68.668118101000005</v>
      </c>
      <c r="F150" s="7" t="str">
        <f t="shared" si="25"/>
        <v>N/A</v>
      </c>
      <c r="G150" s="4">
        <v>67.261837919000001</v>
      </c>
      <c r="H150" s="7" t="str">
        <f t="shared" si="26"/>
        <v>N/A</v>
      </c>
      <c r="I150" s="8">
        <v>9.9589999999999996</v>
      </c>
      <c r="J150" s="8">
        <v>-2.0499999999999998</v>
      </c>
      <c r="K150" s="25" t="s">
        <v>736</v>
      </c>
      <c r="L150" s="91" t="str">
        <f t="shared" si="27"/>
        <v>Yes</v>
      </c>
    </row>
    <row r="151" spans="1:12" x14ac:dyDescent="0.25">
      <c r="A151" s="148" t="s">
        <v>477</v>
      </c>
      <c r="B151" s="21" t="s">
        <v>213</v>
      </c>
      <c r="C151" s="4">
        <v>60.724431817999999</v>
      </c>
      <c r="D151" s="7" t="str">
        <f t="shared" si="24"/>
        <v>N/A</v>
      </c>
      <c r="E151" s="4">
        <v>67.061294634000006</v>
      </c>
      <c r="F151" s="7" t="str">
        <f t="shared" si="25"/>
        <v>N/A</v>
      </c>
      <c r="G151" s="4">
        <v>65.662268460000007</v>
      </c>
      <c r="H151" s="7" t="str">
        <f t="shared" si="26"/>
        <v>N/A</v>
      </c>
      <c r="I151" s="8">
        <v>10.44</v>
      </c>
      <c r="J151" s="8">
        <v>-2.09</v>
      </c>
      <c r="K151" s="25" t="s">
        <v>736</v>
      </c>
      <c r="L151" s="91" t="str">
        <f t="shared" si="27"/>
        <v>Yes</v>
      </c>
    </row>
    <row r="152" spans="1:12" x14ac:dyDescent="0.25">
      <c r="A152" s="148" t="s">
        <v>478</v>
      </c>
      <c r="B152" s="21" t="s">
        <v>213</v>
      </c>
      <c r="C152" s="4">
        <v>65.227021041</v>
      </c>
      <c r="D152" s="7" t="str">
        <f t="shared" si="24"/>
        <v>N/A</v>
      </c>
      <c r="E152" s="4">
        <v>71.289348016999995</v>
      </c>
      <c r="F152" s="7" t="str">
        <f t="shared" si="25"/>
        <v>N/A</v>
      </c>
      <c r="G152" s="4">
        <v>69.679761682999995</v>
      </c>
      <c r="H152" s="7" t="str">
        <f t="shared" si="26"/>
        <v>N/A</v>
      </c>
      <c r="I152" s="8">
        <v>9.2940000000000005</v>
      </c>
      <c r="J152" s="8">
        <v>-2.2599999999999998</v>
      </c>
      <c r="K152" s="25" t="s">
        <v>736</v>
      </c>
      <c r="L152" s="91" t="str">
        <f t="shared" si="27"/>
        <v>Yes</v>
      </c>
    </row>
    <row r="153" spans="1:12" x14ac:dyDescent="0.25">
      <c r="A153" s="148" t="s">
        <v>117</v>
      </c>
      <c r="B153" s="21" t="s">
        <v>213</v>
      </c>
      <c r="C153" s="4">
        <v>89.173466598999994</v>
      </c>
      <c r="D153" s="7" t="str">
        <f t="shared" si="24"/>
        <v>N/A</v>
      </c>
      <c r="E153" s="4">
        <v>88.911806272000007</v>
      </c>
      <c r="F153" s="7" t="str">
        <f t="shared" si="25"/>
        <v>N/A</v>
      </c>
      <c r="G153" s="4">
        <v>89.627550065999998</v>
      </c>
      <c r="H153" s="7" t="str">
        <f t="shared" si="26"/>
        <v>N/A</v>
      </c>
      <c r="I153" s="8">
        <v>-0.29299999999999998</v>
      </c>
      <c r="J153" s="8">
        <v>0.80500000000000005</v>
      </c>
      <c r="K153" s="25" t="s">
        <v>736</v>
      </c>
      <c r="L153" s="91" t="str">
        <f t="shared" si="27"/>
        <v>Yes</v>
      </c>
    </row>
    <row r="154" spans="1:12" x14ac:dyDescent="0.25">
      <c r="A154" s="148" t="s">
        <v>479</v>
      </c>
      <c r="B154" s="21" t="s">
        <v>213</v>
      </c>
      <c r="C154" s="4">
        <v>89.165805785000003</v>
      </c>
      <c r="D154" s="7" t="str">
        <f t="shared" si="24"/>
        <v>N/A</v>
      </c>
      <c r="E154" s="4">
        <v>88.772197822999999</v>
      </c>
      <c r="F154" s="7" t="str">
        <f t="shared" si="25"/>
        <v>N/A</v>
      </c>
      <c r="G154" s="4">
        <v>90.129408779000002</v>
      </c>
      <c r="H154" s="7" t="str">
        <f t="shared" si="26"/>
        <v>N/A</v>
      </c>
      <c r="I154" s="8">
        <v>-0.441</v>
      </c>
      <c r="J154" s="8">
        <v>1.5289999999999999</v>
      </c>
      <c r="K154" s="25" t="s">
        <v>736</v>
      </c>
      <c r="L154" s="91" t="str">
        <f t="shared" si="27"/>
        <v>Yes</v>
      </c>
    </row>
    <row r="155" spans="1:12" x14ac:dyDescent="0.25">
      <c r="A155" s="148" t="s">
        <v>480</v>
      </c>
      <c r="B155" s="21" t="s">
        <v>213</v>
      </c>
      <c r="C155" s="4">
        <v>89.298298600999999</v>
      </c>
      <c r="D155" s="7" t="str">
        <f t="shared" si="24"/>
        <v>N/A</v>
      </c>
      <c r="E155" s="4">
        <v>89.250560374000003</v>
      </c>
      <c r="F155" s="7" t="str">
        <f t="shared" si="25"/>
        <v>N/A</v>
      </c>
      <c r="G155" s="4">
        <v>88.987153230000004</v>
      </c>
      <c r="H155" s="7" t="str">
        <f t="shared" si="26"/>
        <v>N/A</v>
      </c>
      <c r="I155" s="8">
        <v>-5.2999999999999999E-2</v>
      </c>
      <c r="J155" s="8">
        <v>-0.29499999999999998</v>
      </c>
      <c r="K155" s="25" t="s">
        <v>736</v>
      </c>
      <c r="L155" s="91" t="str">
        <f t="shared" si="27"/>
        <v>Yes</v>
      </c>
    </row>
    <row r="156" spans="1:12" x14ac:dyDescent="0.25">
      <c r="A156" s="148" t="s">
        <v>1465</v>
      </c>
      <c r="B156" s="21" t="s">
        <v>213</v>
      </c>
      <c r="C156" s="22">
        <v>1.4342923795</v>
      </c>
      <c r="D156" s="7" t="str">
        <f t="shared" si="24"/>
        <v>N/A</v>
      </c>
      <c r="E156" s="22">
        <v>1.8155045474</v>
      </c>
      <c r="F156" s="7" t="str">
        <f t="shared" si="25"/>
        <v>N/A</v>
      </c>
      <c r="G156" s="22">
        <v>1.8783515392000001</v>
      </c>
      <c r="H156" s="7" t="str">
        <f t="shared" si="26"/>
        <v>N/A</v>
      </c>
      <c r="I156" s="8">
        <v>26.58</v>
      </c>
      <c r="J156" s="8">
        <v>3.4620000000000002</v>
      </c>
      <c r="K156" s="25" t="s">
        <v>736</v>
      </c>
      <c r="L156" s="91" t="str">
        <f t="shared" si="27"/>
        <v>Yes</v>
      </c>
    </row>
    <row r="157" spans="1:12" x14ac:dyDescent="0.25">
      <c r="A157" s="148" t="s">
        <v>1466</v>
      </c>
      <c r="B157" s="21" t="s">
        <v>213</v>
      </c>
      <c r="C157" s="22">
        <v>0.56385869570000002</v>
      </c>
      <c r="D157" s="7" t="str">
        <f t="shared" si="24"/>
        <v>N/A</v>
      </c>
      <c r="E157" s="22">
        <v>1.0154867257</v>
      </c>
      <c r="F157" s="7" t="str">
        <f t="shared" si="25"/>
        <v>N/A</v>
      </c>
      <c r="G157" s="22">
        <v>1.2297297297000001</v>
      </c>
      <c r="H157" s="7" t="str">
        <f t="shared" si="26"/>
        <v>N/A</v>
      </c>
      <c r="I157" s="8">
        <v>80.099999999999994</v>
      </c>
      <c r="J157" s="8">
        <v>21.1</v>
      </c>
      <c r="K157" s="25" t="s">
        <v>736</v>
      </c>
      <c r="L157" s="91" t="str">
        <f t="shared" si="27"/>
        <v>Yes</v>
      </c>
    </row>
    <row r="158" spans="1:12" x14ac:dyDescent="0.25">
      <c r="A158" s="148" t="s">
        <v>1467</v>
      </c>
      <c r="B158" s="21" t="s">
        <v>213</v>
      </c>
      <c r="C158" s="22">
        <v>2.6118299445000002</v>
      </c>
      <c r="D158" s="7" t="str">
        <f t="shared" si="24"/>
        <v>N/A</v>
      </c>
      <c r="E158" s="22">
        <v>2.9722222222000001</v>
      </c>
      <c r="F158" s="7" t="str">
        <f t="shared" si="25"/>
        <v>N/A</v>
      </c>
      <c r="G158" s="22">
        <v>2.8073619632</v>
      </c>
      <c r="H158" s="7" t="str">
        <f t="shared" si="26"/>
        <v>N/A</v>
      </c>
      <c r="I158" s="8">
        <v>13.8</v>
      </c>
      <c r="J158" s="8">
        <v>-5.55</v>
      </c>
      <c r="K158" s="25" t="s">
        <v>736</v>
      </c>
      <c r="L158" s="91" t="str">
        <f t="shared" si="27"/>
        <v>Yes</v>
      </c>
    </row>
    <row r="159" spans="1:12" x14ac:dyDescent="0.25">
      <c r="A159" s="148" t="s">
        <v>1468</v>
      </c>
      <c r="B159" s="21" t="s">
        <v>213</v>
      </c>
      <c r="C159" s="22">
        <v>229.99237887999999</v>
      </c>
      <c r="D159" s="7" t="str">
        <f t="shared" si="24"/>
        <v>N/A</v>
      </c>
      <c r="E159" s="22">
        <v>234.08112675999999</v>
      </c>
      <c r="F159" s="7" t="str">
        <f t="shared" si="25"/>
        <v>N/A</v>
      </c>
      <c r="G159" s="22">
        <v>241.46066101</v>
      </c>
      <c r="H159" s="7" t="str">
        <f t="shared" si="26"/>
        <v>N/A</v>
      </c>
      <c r="I159" s="8">
        <v>1.778</v>
      </c>
      <c r="J159" s="8">
        <v>3.153</v>
      </c>
      <c r="K159" s="25" t="s">
        <v>736</v>
      </c>
      <c r="L159" s="91" t="str">
        <f t="shared" si="27"/>
        <v>Yes</v>
      </c>
    </row>
    <row r="160" spans="1:12" x14ac:dyDescent="0.25">
      <c r="A160" s="148" t="s">
        <v>1469</v>
      </c>
      <c r="B160" s="21" t="s">
        <v>213</v>
      </c>
      <c r="C160" s="22">
        <v>230.42693316</v>
      </c>
      <c r="D160" s="7" t="str">
        <f t="shared" si="24"/>
        <v>N/A</v>
      </c>
      <c r="E160" s="22">
        <v>232.43995859</v>
      </c>
      <c r="F160" s="7" t="str">
        <f t="shared" si="25"/>
        <v>N/A</v>
      </c>
      <c r="G160" s="22">
        <v>240.21213222</v>
      </c>
      <c r="H160" s="7" t="str">
        <f t="shared" si="26"/>
        <v>N/A</v>
      </c>
      <c r="I160" s="8">
        <v>0.87360000000000004</v>
      </c>
      <c r="J160" s="8">
        <v>3.3439999999999999</v>
      </c>
      <c r="K160" s="25" t="s">
        <v>736</v>
      </c>
      <c r="L160" s="91" t="str">
        <f t="shared" si="27"/>
        <v>Yes</v>
      </c>
    </row>
    <row r="161" spans="1:12" x14ac:dyDescent="0.25">
      <c r="A161" s="148" t="s">
        <v>1470</v>
      </c>
      <c r="B161" s="21" t="s">
        <v>213</v>
      </c>
      <c r="C161" s="22">
        <v>227.86012862000001</v>
      </c>
      <c r="D161" s="7" t="str">
        <f t="shared" si="24"/>
        <v>N/A</v>
      </c>
      <c r="E161" s="22">
        <v>241.97846154000001</v>
      </c>
      <c r="F161" s="7" t="str">
        <f t="shared" si="25"/>
        <v>N/A</v>
      </c>
      <c r="G161" s="22">
        <v>246.62162162000001</v>
      </c>
      <c r="H161" s="7" t="str">
        <f t="shared" si="26"/>
        <v>N/A</v>
      </c>
      <c r="I161" s="8">
        <v>6.1959999999999997</v>
      </c>
      <c r="J161" s="8">
        <v>1.919</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11</v>
      </c>
      <c r="F163" s="7" t="str">
        <f t="shared" si="29"/>
        <v>N/A</v>
      </c>
      <c r="G163" s="22">
        <v>11</v>
      </c>
      <c r="H163" s="7" t="str">
        <f t="shared" si="30"/>
        <v>N/A</v>
      </c>
      <c r="I163" s="8">
        <v>0</v>
      </c>
      <c r="J163" s="8">
        <v>100</v>
      </c>
      <c r="K163" s="10" t="s">
        <v>213</v>
      </c>
      <c r="L163" s="91" t="str">
        <f t="shared" si="31"/>
        <v>N/A</v>
      </c>
    </row>
    <row r="164" spans="1:12" ht="25" x14ac:dyDescent="0.25">
      <c r="A164" s="148" t="s">
        <v>1604</v>
      </c>
      <c r="B164" s="21" t="s">
        <v>213</v>
      </c>
      <c r="C164" s="22">
        <v>11</v>
      </c>
      <c r="D164" s="7" t="str">
        <f t="shared" si="28"/>
        <v>N/A</v>
      </c>
      <c r="E164" s="22">
        <v>11</v>
      </c>
      <c r="F164" s="7" t="str">
        <f t="shared" si="29"/>
        <v>N/A</v>
      </c>
      <c r="G164" s="22">
        <v>0</v>
      </c>
      <c r="H164" s="7" t="str">
        <f t="shared" si="30"/>
        <v>N/A</v>
      </c>
      <c r="I164" s="8">
        <v>0</v>
      </c>
      <c r="J164" s="8">
        <v>-100</v>
      </c>
      <c r="K164" s="10" t="s">
        <v>213</v>
      </c>
      <c r="L164" s="91" t="str">
        <f t="shared" si="31"/>
        <v>N/A</v>
      </c>
    </row>
    <row r="165" spans="1:12" ht="25" x14ac:dyDescent="0.25">
      <c r="A165" s="148" t="s">
        <v>1471</v>
      </c>
      <c r="B165" s="21" t="s">
        <v>213</v>
      </c>
      <c r="C165" s="22">
        <v>15</v>
      </c>
      <c r="D165" s="7" t="str">
        <f t="shared" si="28"/>
        <v>N/A</v>
      </c>
      <c r="E165" s="22">
        <v>18</v>
      </c>
      <c r="F165" s="7" t="str">
        <f t="shared" si="29"/>
        <v>N/A</v>
      </c>
      <c r="G165" s="22">
        <v>19</v>
      </c>
      <c r="H165" s="7" t="str">
        <f t="shared" si="30"/>
        <v>N/A</v>
      </c>
      <c r="I165" s="8">
        <v>20</v>
      </c>
      <c r="J165" s="8">
        <v>5.556</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11</v>
      </c>
      <c r="H167" s="7" t="str">
        <f t="shared" si="30"/>
        <v>N/A</v>
      </c>
      <c r="I167" s="8">
        <v>50</v>
      </c>
      <c r="J167" s="8">
        <v>66.67</v>
      </c>
      <c r="K167" s="10" t="s">
        <v>213</v>
      </c>
      <c r="L167" s="91" t="str">
        <f t="shared" si="31"/>
        <v>N/A</v>
      </c>
    </row>
    <row r="168" spans="1:12" x14ac:dyDescent="0.25">
      <c r="A168" s="148" t="s">
        <v>125</v>
      </c>
      <c r="B168" s="21" t="s">
        <v>213</v>
      </c>
      <c r="C168" s="26">
        <v>636444</v>
      </c>
      <c r="D168" s="7" t="str">
        <f t="shared" si="28"/>
        <v>N/A</v>
      </c>
      <c r="E168" s="26">
        <v>544443</v>
      </c>
      <c r="F168" s="7" t="str">
        <f t="shared" si="29"/>
        <v>N/A</v>
      </c>
      <c r="G168" s="26">
        <v>815462</v>
      </c>
      <c r="H168" s="7" t="str">
        <f t="shared" si="30"/>
        <v>N/A</v>
      </c>
      <c r="I168" s="8">
        <v>-14.5</v>
      </c>
      <c r="J168" s="8">
        <v>49.78</v>
      </c>
      <c r="K168" s="10" t="s">
        <v>213</v>
      </c>
      <c r="L168" s="91" t="str">
        <f t="shared" si="31"/>
        <v>N/A</v>
      </c>
    </row>
    <row r="169" spans="1:12" x14ac:dyDescent="0.25">
      <c r="A169" s="148" t="s">
        <v>1607</v>
      </c>
      <c r="B169" s="21" t="s">
        <v>213</v>
      </c>
      <c r="C169" s="26">
        <v>505440</v>
      </c>
      <c r="D169" s="7" t="str">
        <f t="shared" si="28"/>
        <v>N/A</v>
      </c>
      <c r="E169" s="26">
        <v>543071</v>
      </c>
      <c r="F169" s="7" t="str">
        <f t="shared" si="29"/>
        <v>N/A</v>
      </c>
      <c r="G169" s="26">
        <v>480188</v>
      </c>
      <c r="H169" s="7" t="str">
        <f t="shared" si="30"/>
        <v>N/A</v>
      </c>
      <c r="I169" s="8">
        <v>7.4450000000000003</v>
      </c>
      <c r="J169" s="8">
        <v>-11.6</v>
      </c>
      <c r="K169" s="10" t="s">
        <v>213</v>
      </c>
      <c r="L169" s="91" t="str">
        <f t="shared" si="31"/>
        <v>N/A</v>
      </c>
    </row>
    <row r="170" spans="1:12" x14ac:dyDescent="0.25">
      <c r="A170" s="148" t="s">
        <v>1364</v>
      </c>
      <c r="B170" s="21" t="s">
        <v>213</v>
      </c>
      <c r="C170" s="26">
        <v>213006</v>
      </c>
      <c r="D170" s="7" t="str">
        <f t="shared" si="28"/>
        <v>N/A</v>
      </c>
      <c r="E170" s="26">
        <v>213174</v>
      </c>
      <c r="F170" s="7" t="str">
        <f t="shared" si="29"/>
        <v>N/A</v>
      </c>
      <c r="G170" s="26">
        <v>263805</v>
      </c>
      <c r="H170" s="7" t="str">
        <f t="shared" si="30"/>
        <v>N/A</v>
      </c>
      <c r="I170" s="8">
        <v>7.8899999999999998E-2</v>
      </c>
      <c r="J170" s="8">
        <v>23.75</v>
      </c>
      <c r="K170" s="10" t="s">
        <v>213</v>
      </c>
      <c r="L170" s="91" t="str">
        <f t="shared" si="31"/>
        <v>N/A</v>
      </c>
    </row>
    <row r="171" spans="1:12" x14ac:dyDescent="0.25">
      <c r="A171" s="148" t="s">
        <v>1601</v>
      </c>
      <c r="B171" s="21" t="s">
        <v>213</v>
      </c>
      <c r="C171" s="26">
        <v>105508</v>
      </c>
      <c r="D171" s="7" t="str">
        <f t="shared" si="28"/>
        <v>N/A</v>
      </c>
      <c r="E171" s="26">
        <v>93532</v>
      </c>
      <c r="F171" s="7" t="str">
        <f t="shared" si="29"/>
        <v>N/A</v>
      </c>
      <c r="G171" s="26">
        <v>88134</v>
      </c>
      <c r="H171" s="7" t="str">
        <f t="shared" si="30"/>
        <v>N/A</v>
      </c>
      <c r="I171" s="8">
        <v>-11.4</v>
      </c>
      <c r="J171" s="8">
        <v>-5.77</v>
      </c>
      <c r="K171" s="10" t="s">
        <v>213</v>
      </c>
      <c r="L171" s="91" t="str">
        <f t="shared" si="31"/>
        <v>N/A</v>
      </c>
    </row>
    <row r="172" spans="1:12" x14ac:dyDescent="0.25">
      <c r="A172" s="148" t="s">
        <v>1602</v>
      </c>
      <c r="B172" s="21" t="s">
        <v>213</v>
      </c>
      <c r="C172" s="26">
        <v>249254</v>
      </c>
      <c r="D172" s="7" t="str">
        <f t="shared" si="28"/>
        <v>N/A</v>
      </c>
      <c r="E172" s="26">
        <v>241607</v>
      </c>
      <c r="F172" s="7" t="str">
        <f t="shared" si="29"/>
        <v>N/A</v>
      </c>
      <c r="G172" s="26">
        <v>645036</v>
      </c>
      <c r="H172" s="7" t="str">
        <f t="shared" si="30"/>
        <v>N/A</v>
      </c>
      <c r="I172" s="8">
        <v>-3.07</v>
      </c>
      <c r="J172" s="8">
        <v>167</v>
      </c>
      <c r="K172" s="10" t="s">
        <v>213</v>
      </c>
      <c r="L172" s="91" t="str">
        <f t="shared" si="31"/>
        <v>N/A</v>
      </c>
    </row>
    <row r="173" spans="1:12" ht="25" x14ac:dyDescent="0.25">
      <c r="A173" s="148" t="s">
        <v>1365</v>
      </c>
      <c r="B173" s="21" t="s">
        <v>213</v>
      </c>
      <c r="C173" s="26">
        <v>34563</v>
      </c>
      <c r="D173" s="7" t="str">
        <f t="shared" ref="D173:D187" si="32">IF($B173="N/A","N/A",IF(C173&gt;10,"No",IF(C173&lt;-10,"No","Yes")))</f>
        <v>N/A</v>
      </c>
      <c r="E173" s="26">
        <v>59128</v>
      </c>
      <c r="F173" s="7" t="str">
        <f t="shared" ref="F173:F187" si="33">IF($B173="N/A","N/A",IF(E173&gt;10,"No",IF(E173&lt;-10,"No","Yes")))</f>
        <v>N/A</v>
      </c>
      <c r="G173" s="26">
        <v>78866</v>
      </c>
      <c r="H173" s="7" t="str">
        <f t="shared" ref="H173:H187" si="34">IF($B173="N/A","N/A",IF(G173&gt;10,"No",IF(G173&lt;-10,"No","Yes")))</f>
        <v>N/A</v>
      </c>
      <c r="I173" s="8">
        <v>71.069999999999993</v>
      </c>
      <c r="J173" s="8">
        <v>33.380000000000003</v>
      </c>
      <c r="K173" s="25" t="s">
        <v>736</v>
      </c>
      <c r="L173" s="91" t="str">
        <f t="shared" ref="L173:L187" si="35">IF(J173="Div by 0", "N/A", IF(K173="N/A","N/A", IF(J173&gt;VALUE(MID(K173,1,2)), "No", IF(J173&lt;-1*VALUE(MID(K173,1,2)), "No", "Yes"))))</f>
        <v>No</v>
      </c>
    </row>
    <row r="174" spans="1:12" x14ac:dyDescent="0.25">
      <c r="A174" s="148" t="s">
        <v>647</v>
      </c>
      <c r="B174" s="21" t="s">
        <v>213</v>
      </c>
      <c r="C174" s="22">
        <v>252</v>
      </c>
      <c r="D174" s="7" t="str">
        <f t="shared" si="32"/>
        <v>N/A</v>
      </c>
      <c r="E174" s="22">
        <v>1728</v>
      </c>
      <c r="F174" s="7" t="str">
        <f t="shared" si="33"/>
        <v>N/A</v>
      </c>
      <c r="G174" s="22">
        <v>589</v>
      </c>
      <c r="H174" s="7" t="str">
        <f t="shared" si="34"/>
        <v>N/A</v>
      </c>
      <c r="I174" s="8">
        <v>585.70000000000005</v>
      </c>
      <c r="J174" s="8">
        <v>-65.900000000000006</v>
      </c>
      <c r="K174" s="25" t="s">
        <v>736</v>
      </c>
      <c r="L174" s="91" t="str">
        <f t="shared" si="35"/>
        <v>No</v>
      </c>
    </row>
    <row r="175" spans="1:12" x14ac:dyDescent="0.25">
      <c r="A175" s="148" t="s">
        <v>1366</v>
      </c>
      <c r="B175" s="21" t="s">
        <v>213</v>
      </c>
      <c r="C175" s="26">
        <v>137.15476190000001</v>
      </c>
      <c r="D175" s="7" t="str">
        <f t="shared" si="32"/>
        <v>N/A</v>
      </c>
      <c r="E175" s="26">
        <v>34.217592592999999</v>
      </c>
      <c r="F175" s="7" t="str">
        <f t="shared" si="33"/>
        <v>N/A</v>
      </c>
      <c r="G175" s="26">
        <v>133.89813243</v>
      </c>
      <c r="H175" s="7" t="str">
        <f t="shared" si="34"/>
        <v>N/A</v>
      </c>
      <c r="I175" s="8">
        <v>-75.099999999999994</v>
      </c>
      <c r="J175" s="8">
        <v>291.3</v>
      </c>
      <c r="K175" s="25" t="s">
        <v>736</v>
      </c>
      <c r="L175" s="91" t="str">
        <f t="shared" si="35"/>
        <v>No</v>
      </c>
    </row>
    <row r="176" spans="1:12" ht="25" x14ac:dyDescent="0.25">
      <c r="A176" s="148" t="s">
        <v>1367</v>
      </c>
      <c r="B176" s="21" t="s">
        <v>213</v>
      </c>
      <c r="C176" s="26">
        <v>204729</v>
      </c>
      <c r="D176" s="7" t="str">
        <f t="shared" si="32"/>
        <v>N/A</v>
      </c>
      <c r="E176" s="26">
        <v>198574</v>
      </c>
      <c r="F176" s="7" t="str">
        <f t="shared" si="33"/>
        <v>N/A</v>
      </c>
      <c r="G176" s="26">
        <v>154592</v>
      </c>
      <c r="H176" s="7" t="str">
        <f t="shared" si="34"/>
        <v>N/A</v>
      </c>
      <c r="I176" s="8">
        <v>-3.01</v>
      </c>
      <c r="J176" s="8">
        <v>-22.1</v>
      </c>
      <c r="K176" s="25" t="s">
        <v>736</v>
      </c>
      <c r="L176" s="91" t="str">
        <f t="shared" si="35"/>
        <v>Yes</v>
      </c>
    </row>
    <row r="177" spans="1:12" x14ac:dyDescent="0.25">
      <c r="A177" s="148" t="s">
        <v>514</v>
      </c>
      <c r="B177" s="21" t="s">
        <v>213</v>
      </c>
      <c r="C177" s="22">
        <v>418</v>
      </c>
      <c r="D177" s="7" t="str">
        <f t="shared" si="32"/>
        <v>N/A</v>
      </c>
      <c r="E177" s="22">
        <v>395</v>
      </c>
      <c r="F177" s="7" t="str">
        <f t="shared" si="33"/>
        <v>N/A</v>
      </c>
      <c r="G177" s="22">
        <v>381</v>
      </c>
      <c r="H177" s="7" t="str">
        <f t="shared" si="34"/>
        <v>N/A</v>
      </c>
      <c r="I177" s="8">
        <v>-5.5</v>
      </c>
      <c r="J177" s="8">
        <v>-3.54</v>
      </c>
      <c r="K177" s="25" t="s">
        <v>736</v>
      </c>
      <c r="L177" s="91" t="str">
        <f t="shared" si="35"/>
        <v>Yes</v>
      </c>
    </row>
    <row r="178" spans="1:12" x14ac:dyDescent="0.25">
      <c r="A178" s="148" t="s">
        <v>1368</v>
      </c>
      <c r="B178" s="21" t="s">
        <v>213</v>
      </c>
      <c r="C178" s="26">
        <v>489.78229664999998</v>
      </c>
      <c r="D178" s="7" t="str">
        <f t="shared" si="32"/>
        <v>N/A</v>
      </c>
      <c r="E178" s="26">
        <v>502.71898734000001</v>
      </c>
      <c r="F178" s="7" t="str">
        <f t="shared" si="33"/>
        <v>N/A</v>
      </c>
      <c r="G178" s="26">
        <v>405.75328084</v>
      </c>
      <c r="H178" s="7" t="str">
        <f t="shared" si="34"/>
        <v>N/A</v>
      </c>
      <c r="I178" s="8">
        <v>2.641</v>
      </c>
      <c r="J178" s="8">
        <v>-19.3</v>
      </c>
      <c r="K178" s="25" t="s">
        <v>736</v>
      </c>
      <c r="L178" s="91" t="str">
        <f t="shared" si="35"/>
        <v>Yes</v>
      </c>
    </row>
    <row r="179" spans="1:12" ht="25" x14ac:dyDescent="0.25">
      <c r="A179" s="148" t="s">
        <v>1369</v>
      </c>
      <c r="B179" s="21" t="s">
        <v>213</v>
      </c>
      <c r="C179" s="26">
        <v>123283</v>
      </c>
      <c r="D179" s="7" t="str">
        <f t="shared" si="32"/>
        <v>N/A</v>
      </c>
      <c r="E179" s="26">
        <v>99821</v>
      </c>
      <c r="F179" s="7" t="str">
        <f t="shared" si="33"/>
        <v>N/A</v>
      </c>
      <c r="G179" s="26">
        <v>195025</v>
      </c>
      <c r="H179" s="7" t="str">
        <f t="shared" si="34"/>
        <v>N/A</v>
      </c>
      <c r="I179" s="8">
        <v>-19</v>
      </c>
      <c r="J179" s="8">
        <v>95.37</v>
      </c>
      <c r="K179" s="25" t="s">
        <v>736</v>
      </c>
      <c r="L179" s="91" t="str">
        <f t="shared" si="35"/>
        <v>No</v>
      </c>
    </row>
    <row r="180" spans="1:12" x14ac:dyDescent="0.25">
      <c r="A180" s="148" t="s">
        <v>515</v>
      </c>
      <c r="B180" s="21" t="s">
        <v>213</v>
      </c>
      <c r="C180" s="22">
        <v>788</v>
      </c>
      <c r="D180" s="7" t="str">
        <f t="shared" si="32"/>
        <v>N/A</v>
      </c>
      <c r="E180" s="22">
        <v>787</v>
      </c>
      <c r="F180" s="7" t="str">
        <f t="shared" si="33"/>
        <v>N/A</v>
      </c>
      <c r="G180" s="22">
        <v>891</v>
      </c>
      <c r="H180" s="7" t="str">
        <f t="shared" si="34"/>
        <v>N/A</v>
      </c>
      <c r="I180" s="8">
        <v>-0.127</v>
      </c>
      <c r="J180" s="8">
        <v>13.21</v>
      </c>
      <c r="K180" s="25" t="s">
        <v>736</v>
      </c>
      <c r="L180" s="91" t="str">
        <f t="shared" si="35"/>
        <v>Yes</v>
      </c>
    </row>
    <row r="181" spans="1:12" ht="25" x14ac:dyDescent="0.25">
      <c r="A181" s="148" t="s">
        <v>1370</v>
      </c>
      <c r="B181" s="21" t="s">
        <v>213</v>
      </c>
      <c r="C181" s="26">
        <v>156.45050760999999</v>
      </c>
      <c r="D181" s="7" t="str">
        <f t="shared" si="32"/>
        <v>N/A</v>
      </c>
      <c r="E181" s="26">
        <v>126.83735704999999</v>
      </c>
      <c r="F181" s="7" t="str">
        <f t="shared" si="33"/>
        <v>N/A</v>
      </c>
      <c r="G181" s="26">
        <v>218.88327722</v>
      </c>
      <c r="H181" s="7" t="str">
        <f t="shared" si="34"/>
        <v>N/A</v>
      </c>
      <c r="I181" s="8">
        <v>-18.899999999999999</v>
      </c>
      <c r="J181" s="8">
        <v>72.569999999999993</v>
      </c>
      <c r="K181" s="25" t="s">
        <v>736</v>
      </c>
      <c r="L181" s="91" t="str">
        <f t="shared" si="35"/>
        <v>No</v>
      </c>
    </row>
    <row r="182" spans="1:12" ht="25" x14ac:dyDescent="0.25">
      <c r="A182" s="148" t="s">
        <v>1371</v>
      </c>
      <c r="B182" s="21" t="s">
        <v>213</v>
      </c>
      <c r="C182" s="26">
        <v>790040</v>
      </c>
      <c r="D182" s="7" t="str">
        <f t="shared" si="32"/>
        <v>N/A</v>
      </c>
      <c r="E182" s="26">
        <v>875123</v>
      </c>
      <c r="F182" s="7" t="str">
        <f t="shared" si="33"/>
        <v>N/A</v>
      </c>
      <c r="G182" s="26">
        <v>790267</v>
      </c>
      <c r="H182" s="7" t="str">
        <f t="shared" si="34"/>
        <v>N/A</v>
      </c>
      <c r="I182" s="8">
        <v>10.77</v>
      </c>
      <c r="J182" s="8">
        <v>-9.6999999999999993</v>
      </c>
      <c r="K182" s="25" t="s">
        <v>736</v>
      </c>
      <c r="L182" s="91" t="str">
        <f t="shared" si="35"/>
        <v>Yes</v>
      </c>
    </row>
    <row r="183" spans="1:12" x14ac:dyDescent="0.25">
      <c r="A183" s="148" t="s">
        <v>516</v>
      </c>
      <c r="B183" s="21" t="s">
        <v>213</v>
      </c>
      <c r="C183" s="22">
        <v>183</v>
      </c>
      <c r="D183" s="7" t="str">
        <f t="shared" si="32"/>
        <v>N/A</v>
      </c>
      <c r="E183" s="22">
        <v>185</v>
      </c>
      <c r="F183" s="7" t="str">
        <f t="shared" si="33"/>
        <v>N/A</v>
      </c>
      <c r="G183" s="22">
        <v>183</v>
      </c>
      <c r="H183" s="7" t="str">
        <f t="shared" si="34"/>
        <v>N/A</v>
      </c>
      <c r="I183" s="8">
        <v>1.093</v>
      </c>
      <c r="J183" s="8">
        <v>-1.08</v>
      </c>
      <c r="K183" s="25" t="s">
        <v>736</v>
      </c>
      <c r="L183" s="91" t="str">
        <f t="shared" si="35"/>
        <v>Yes</v>
      </c>
    </row>
    <row r="184" spans="1:12" x14ac:dyDescent="0.25">
      <c r="A184" s="148" t="s">
        <v>1372</v>
      </c>
      <c r="B184" s="21" t="s">
        <v>213</v>
      </c>
      <c r="C184" s="26">
        <v>4317.1584698999995</v>
      </c>
      <c r="D184" s="7" t="str">
        <f t="shared" si="32"/>
        <v>N/A</v>
      </c>
      <c r="E184" s="26">
        <v>4730.3945946000003</v>
      </c>
      <c r="F184" s="7" t="str">
        <f t="shared" si="33"/>
        <v>N/A</v>
      </c>
      <c r="G184" s="26">
        <v>4318.3989070999996</v>
      </c>
      <c r="H184" s="7" t="str">
        <f t="shared" si="34"/>
        <v>N/A</v>
      </c>
      <c r="I184" s="8">
        <v>9.5719999999999992</v>
      </c>
      <c r="J184" s="8">
        <v>-8.7100000000000009</v>
      </c>
      <c r="K184" s="25" t="s">
        <v>736</v>
      </c>
      <c r="L184" s="91" t="str">
        <f t="shared" si="35"/>
        <v>Yes</v>
      </c>
    </row>
    <row r="185" spans="1:12" ht="25" x14ac:dyDescent="0.25">
      <c r="A185" s="148" t="s">
        <v>1373</v>
      </c>
      <c r="B185" s="21" t="s">
        <v>213</v>
      </c>
      <c r="C185" s="26">
        <v>51728778</v>
      </c>
      <c r="D185" s="7" t="str">
        <f t="shared" si="32"/>
        <v>N/A</v>
      </c>
      <c r="E185" s="26">
        <v>54617579</v>
      </c>
      <c r="F185" s="7" t="str">
        <f t="shared" si="33"/>
        <v>N/A</v>
      </c>
      <c r="G185" s="26">
        <v>55088499</v>
      </c>
      <c r="H185" s="7" t="str">
        <f t="shared" si="34"/>
        <v>N/A</v>
      </c>
      <c r="I185" s="8">
        <v>5.585</v>
      </c>
      <c r="J185" s="8">
        <v>0.86219999999999997</v>
      </c>
      <c r="K185" s="25" t="s">
        <v>736</v>
      </c>
      <c r="L185" s="91" t="str">
        <f t="shared" si="35"/>
        <v>Yes</v>
      </c>
    </row>
    <row r="186" spans="1:12" ht="25" x14ac:dyDescent="0.25">
      <c r="A186" s="148" t="s">
        <v>517</v>
      </c>
      <c r="B186" s="21" t="s">
        <v>213</v>
      </c>
      <c r="C186" s="22">
        <v>3577</v>
      </c>
      <c r="D186" s="7" t="str">
        <f t="shared" si="32"/>
        <v>N/A</v>
      </c>
      <c r="E186" s="22">
        <v>3578</v>
      </c>
      <c r="F186" s="7" t="str">
        <f t="shared" si="33"/>
        <v>N/A</v>
      </c>
      <c r="G186" s="22">
        <v>3721</v>
      </c>
      <c r="H186" s="7" t="str">
        <f t="shared" si="34"/>
        <v>N/A</v>
      </c>
      <c r="I186" s="8">
        <v>2.8000000000000001E-2</v>
      </c>
      <c r="J186" s="8">
        <v>3.9969999999999999</v>
      </c>
      <c r="K186" s="25" t="s">
        <v>736</v>
      </c>
      <c r="L186" s="91" t="str">
        <f t="shared" si="35"/>
        <v>Yes</v>
      </c>
    </row>
    <row r="187" spans="1:12" ht="25" x14ac:dyDescent="0.25">
      <c r="A187" s="148" t="s">
        <v>1374</v>
      </c>
      <c r="B187" s="21" t="s">
        <v>213</v>
      </c>
      <c r="C187" s="26">
        <v>14461.497902999999</v>
      </c>
      <c r="D187" s="7" t="str">
        <f t="shared" si="32"/>
        <v>N/A</v>
      </c>
      <c r="E187" s="26">
        <v>15264.834824</v>
      </c>
      <c r="F187" s="7" t="str">
        <f t="shared" si="33"/>
        <v>N/A</v>
      </c>
      <c r="G187" s="26">
        <v>14804.756517</v>
      </c>
      <c r="H187" s="7" t="str">
        <f t="shared" si="34"/>
        <v>N/A</v>
      </c>
      <c r="I187" s="8">
        <v>5.5549999999999997</v>
      </c>
      <c r="J187" s="8">
        <v>-3.01</v>
      </c>
      <c r="K187" s="25" t="s">
        <v>736</v>
      </c>
      <c r="L187" s="91" t="str">
        <f t="shared" si="35"/>
        <v>Yes</v>
      </c>
    </row>
    <row r="188" spans="1:12" x14ac:dyDescent="0.25">
      <c r="A188" s="122" t="s">
        <v>1375</v>
      </c>
      <c r="B188" s="21" t="s">
        <v>213</v>
      </c>
      <c r="C188" s="26">
        <v>105681714</v>
      </c>
      <c r="D188" s="7" t="str">
        <f t="shared" ref="D188:D203" si="36">IF($B188="N/A","N/A",IF(C188&gt;10,"No",IF(C188&lt;-10,"No","Yes")))</f>
        <v>N/A</v>
      </c>
      <c r="E188" s="26">
        <v>108934253</v>
      </c>
      <c r="F188" s="7" t="str">
        <f t="shared" ref="F188:F203" si="37">IF($B188="N/A","N/A",IF(E188&gt;10,"No",IF(E188&lt;-10,"No","Yes")))</f>
        <v>N/A</v>
      </c>
      <c r="G188" s="26">
        <v>111043325</v>
      </c>
      <c r="H188" s="7" t="str">
        <f t="shared" ref="H188:H203" si="38">IF($B188="N/A","N/A",IF(G188&gt;10,"No",IF(G188&lt;-10,"No","Yes")))</f>
        <v>N/A</v>
      </c>
      <c r="I188" s="8">
        <v>3.0779999999999998</v>
      </c>
      <c r="J188" s="8">
        <v>1.9359999999999999</v>
      </c>
      <c r="K188" s="25" t="s">
        <v>736</v>
      </c>
      <c r="L188" s="91" t="str">
        <f t="shared" ref="L188:L203" si="39">IF(J188="Div by 0", "N/A", IF(K188="N/A","N/A", IF(J188&gt;VALUE(MID(K188,1,2)), "No", IF(J188&lt;-1*VALUE(MID(K188,1,2)), "No", "Yes"))))</f>
        <v>Yes</v>
      </c>
    </row>
    <row r="189" spans="1:12" x14ac:dyDescent="0.25">
      <c r="A189" s="122" t="s">
        <v>1472</v>
      </c>
      <c r="B189" s="21" t="s">
        <v>213</v>
      </c>
      <c r="C189" s="22">
        <v>6791</v>
      </c>
      <c r="D189" s="7" t="str">
        <f t="shared" si="36"/>
        <v>N/A</v>
      </c>
      <c r="E189" s="22">
        <v>6846</v>
      </c>
      <c r="F189" s="7" t="str">
        <f t="shared" si="37"/>
        <v>N/A</v>
      </c>
      <c r="G189" s="22">
        <v>7130</v>
      </c>
      <c r="H189" s="7" t="str">
        <f t="shared" si="38"/>
        <v>N/A</v>
      </c>
      <c r="I189" s="8">
        <v>0.80989999999999995</v>
      </c>
      <c r="J189" s="8">
        <v>4.1479999999999997</v>
      </c>
      <c r="K189" s="25" t="s">
        <v>736</v>
      </c>
      <c r="L189" s="91" t="str">
        <f t="shared" si="39"/>
        <v>Yes</v>
      </c>
    </row>
    <row r="190" spans="1:12" x14ac:dyDescent="0.25">
      <c r="A190" s="122" t="s">
        <v>1473</v>
      </c>
      <c r="B190" s="21" t="s">
        <v>213</v>
      </c>
      <c r="C190" s="26">
        <v>15562.025328</v>
      </c>
      <c r="D190" s="7" t="str">
        <f t="shared" si="36"/>
        <v>N/A</v>
      </c>
      <c r="E190" s="26">
        <v>15912.102396</v>
      </c>
      <c r="F190" s="7" t="str">
        <f t="shared" si="37"/>
        <v>N/A</v>
      </c>
      <c r="G190" s="26">
        <v>15574.098878000001</v>
      </c>
      <c r="H190" s="7" t="str">
        <f t="shared" si="38"/>
        <v>N/A</v>
      </c>
      <c r="I190" s="8">
        <v>2.25</v>
      </c>
      <c r="J190" s="8">
        <v>-2.12</v>
      </c>
      <c r="K190" s="25" t="s">
        <v>736</v>
      </c>
      <c r="L190" s="91" t="str">
        <f t="shared" si="39"/>
        <v>Yes</v>
      </c>
    </row>
    <row r="191" spans="1:12" x14ac:dyDescent="0.25">
      <c r="A191" s="122" t="s">
        <v>1474</v>
      </c>
      <c r="B191" s="21" t="s">
        <v>213</v>
      </c>
      <c r="C191" s="26">
        <v>10469.383114</v>
      </c>
      <c r="D191" s="7" t="str">
        <f t="shared" si="36"/>
        <v>N/A</v>
      </c>
      <c r="E191" s="26">
        <v>10698.681769000001</v>
      </c>
      <c r="F191" s="7" t="str">
        <f t="shared" si="37"/>
        <v>N/A</v>
      </c>
      <c r="G191" s="26">
        <v>10695.924444</v>
      </c>
      <c r="H191" s="7" t="str">
        <f t="shared" si="38"/>
        <v>N/A</v>
      </c>
      <c r="I191" s="8">
        <v>2.19</v>
      </c>
      <c r="J191" s="8">
        <v>-2.5999999999999999E-2</v>
      </c>
      <c r="K191" s="25" t="s">
        <v>736</v>
      </c>
      <c r="L191" s="91" t="str">
        <f t="shared" si="39"/>
        <v>Yes</v>
      </c>
    </row>
    <row r="192" spans="1:12" x14ac:dyDescent="0.25">
      <c r="A192" s="122" t="s">
        <v>1475</v>
      </c>
      <c r="B192" s="21" t="s">
        <v>213</v>
      </c>
      <c r="C192" s="26">
        <v>25971.011654000002</v>
      </c>
      <c r="D192" s="7" t="str">
        <f t="shared" si="36"/>
        <v>N/A</v>
      </c>
      <c r="E192" s="26">
        <v>26841.603611999999</v>
      </c>
      <c r="F192" s="7" t="str">
        <f t="shared" si="37"/>
        <v>N/A</v>
      </c>
      <c r="G192" s="26">
        <v>25641.942856999998</v>
      </c>
      <c r="H192" s="7" t="str">
        <f t="shared" si="38"/>
        <v>N/A</v>
      </c>
      <c r="I192" s="8">
        <v>3.3519999999999999</v>
      </c>
      <c r="J192" s="8">
        <v>-4.47</v>
      </c>
      <c r="K192" s="25" t="s">
        <v>736</v>
      </c>
      <c r="L192" s="91" t="str">
        <f t="shared" si="39"/>
        <v>Yes</v>
      </c>
    </row>
    <row r="193" spans="1:12" x14ac:dyDescent="0.25">
      <c r="A193" s="148" t="s">
        <v>1476</v>
      </c>
      <c r="B193" s="21" t="s">
        <v>213</v>
      </c>
      <c r="C193" s="5">
        <v>26.513879670000001</v>
      </c>
      <c r="D193" s="7" t="str">
        <f t="shared" si="36"/>
        <v>N/A</v>
      </c>
      <c r="E193" s="5">
        <v>26.148733815</v>
      </c>
      <c r="F193" s="7" t="str">
        <f t="shared" si="37"/>
        <v>N/A</v>
      </c>
      <c r="G193" s="5">
        <v>26.689125958999998</v>
      </c>
      <c r="H193" s="7" t="str">
        <f t="shared" si="38"/>
        <v>N/A</v>
      </c>
      <c r="I193" s="8">
        <v>-1.38</v>
      </c>
      <c r="J193" s="8">
        <v>2.0670000000000002</v>
      </c>
      <c r="K193" s="25" t="s">
        <v>736</v>
      </c>
      <c r="L193" s="91" t="str">
        <f t="shared" si="39"/>
        <v>Yes</v>
      </c>
    </row>
    <row r="194" spans="1:12" x14ac:dyDescent="0.25">
      <c r="A194" s="148" t="s">
        <v>1477</v>
      </c>
      <c r="B194" s="21" t="s">
        <v>213</v>
      </c>
      <c r="C194" s="5">
        <v>29.442148759999998</v>
      </c>
      <c r="D194" s="7" t="str">
        <f t="shared" si="36"/>
        <v>N/A</v>
      </c>
      <c r="E194" s="5">
        <v>29.221564509</v>
      </c>
      <c r="F194" s="7" t="str">
        <f t="shared" si="37"/>
        <v>N/A</v>
      </c>
      <c r="G194" s="5">
        <v>29.973357016000001</v>
      </c>
      <c r="H194" s="7" t="str">
        <f t="shared" si="38"/>
        <v>N/A</v>
      </c>
      <c r="I194" s="8">
        <v>-0.749</v>
      </c>
      <c r="J194" s="8">
        <v>2.573</v>
      </c>
      <c r="K194" s="25" t="s">
        <v>736</v>
      </c>
      <c r="L194" s="91" t="str">
        <f t="shared" si="39"/>
        <v>Yes</v>
      </c>
    </row>
    <row r="195" spans="1:12" x14ac:dyDescent="0.25">
      <c r="A195" s="148" t="s">
        <v>1478</v>
      </c>
      <c r="B195" s="21" t="s">
        <v>213</v>
      </c>
      <c r="C195" s="5">
        <v>22.460485251000001</v>
      </c>
      <c r="D195" s="7" t="str">
        <f t="shared" si="36"/>
        <v>N/A</v>
      </c>
      <c r="E195" s="5">
        <v>21.586590001000001</v>
      </c>
      <c r="F195" s="7" t="str">
        <f t="shared" si="37"/>
        <v>N/A</v>
      </c>
      <c r="G195" s="5">
        <v>21.830199218000001</v>
      </c>
      <c r="H195" s="7" t="str">
        <f t="shared" si="38"/>
        <v>N/A</v>
      </c>
      <c r="I195" s="8">
        <v>-3.89</v>
      </c>
      <c r="J195" s="8">
        <v>1.129</v>
      </c>
      <c r="K195" s="25" t="s">
        <v>736</v>
      </c>
      <c r="L195" s="91" t="str">
        <f t="shared" si="39"/>
        <v>Yes</v>
      </c>
    </row>
    <row r="196" spans="1:12" x14ac:dyDescent="0.25">
      <c r="A196" s="122" t="s">
        <v>1387</v>
      </c>
      <c r="B196" s="21" t="s">
        <v>213</v>
      </c>
      <c r="C196" s="26">
        <v>51728778</v>
      </c>
      <c r="D196" s="7" t="str">
        <f t="shared" si="36"/>
        <v>N/A</v>
      </c>
      <c r="E196" s="26">
        <v>54617579</v>
      </c>
      <c r="F196" s="7" t="str">
        <f t="shared" si="37"/>
        <v>N/A</v>
      </c>
      <c r="G196" s="26">
        <v>55088499</v>
      </c>
      <c r="H196" s="7" t="str">
        <f t="shared" si="38"/>
        <v>N/A</v>
      </c>
      <c r="I196" s="8">
        <v>5.585</v>
      </c>
      <c r="J196" s="8">
        <v>0.86219999999999997</v>
      </c>
      <c r="K196" s="25" t="s">
        <v>736</v>
      </c>
      <c r="L196" s="91" t="str">
        <f t="shared" si="39"/>
        <v>Yes</v>
      </c>
    </row>
    <row r="197" spans="1:12" x14ac:dyDescent="0.25">
      <c r="A197" s="122" t="s">
        <v>1479</v>
      </c>
      <c r="B197" s="21" t="s">
        <v>213</v>
      </c>
      <c r="C197" s="22">
        <v>3577</v>
      </c>
      <c r="D197" s="7" t="str">
        <f t="shared" si="36"/>
        <v>N/A</v>
      </c>
      <c r="E197" s="22">
        <v>3578</v>
      </c>
      <c r="F197" s="7" t="str">
        <f t="shared" si="37"/>
        <v>N/A</v>
      </c>
      <c r="G197" s="22">
        <v>3721</v>
      </c>
      <c r="H197" s="7" t="str">
        <f t="shared" si="38"/>
        <v>N/A</v>
      </c>
      <c r="I197" s="8">
        <v>2.8000000000000001E-2</v>
      </c>
      <c r="J197" s="8">
        <v>3.9969999999999999</v>
      </c>
      <c r="K197" s="25" t="s">
        <v>736</v>
      </c>
      <c r="L197" s="91" t="str">
        <f t="shared" si="39"/>
        <v>Yes</v>
      </c>
    </row>
    <row r="198" spans="1:12" ht="25" x14ac:dyDescent="0.25">
      <c r="A198" s="122" t="s">
        <v>1480</v>
      </c>
      <c r="B198" s="21" t="s">
        <v>213</v>
      </c>
      <c r="C198" s="26">
        <v>14461.497902999999</v>
      </c>
      <c r="D198" s="7" t="str">
        <f t="shared" si="36"/>
        <v>N/A</v>
      </c>
      <c r="E198" s="26">
        <v>15264.834824</v>
      </c>
      <c r="F198" s="7" t="str">
        <f t="shared" si="37"/>
        <v>N/A</v>
      </c>
      <c r="G198" s="26">
        <v>14804.756517</v>
      </c>
      <c r="H198" s="7" t="str">
        <f t="shared" si="38"/>
        <v>N/A</v>
      </c>
      <c r="I198" s="8">
        <v>5.5549999999999997</v>
      </c>
      <c r="J198" s="8">
        <v>-3.01</v>
      </c>
      <c r="K198" s="25" t="s">
        <v>736</v>
      </c>
      <c r="L198" s="91" t="str">
        <f t="shared" si="39"/>
        <v>Yes</v>
      </c>
    </row>
    <row r="199" spans="1:12" ht="25" x14ac:dyDescent="0.25">
      <c r="A199" s="122" t="s">
        <v>1481</v>
      </c>
      <c r="B199" s="21" t="s">
        <v>213</v>
      </c>
      <c r="C199" s="26">
        <v>4579.1606264000002</v>
      </c>
      <c r="D199" s="7" t="str">
        <f t="shared" si="36"/>
        <v>N/A</v>
      </c>
      <c r="E199" s="26">
        <v>5137.4417884000004</v>
      </c>
      <c r="F199" s="7" t="str">
        <f t="shared" si="37"/>
        <v>N/A</v>
      </c>
      <c r="G199" s="26">
        <v>5101.9819043999996</v>
      </c>
      <c r="H199" s="7" t="str">
        <f t="shared" si="38"/>
        <v>N/A</v>
      </c>
      <c r="I199" s="8">
        <v>12.19</v>
      </c>
      <c r="J199" s="8">
        <v>-0.69</v>
      </c>
      <c r="K199" s="25" t="s">
        <v>736</v>
      </c>
      <c r="L199" s="91" t="str">
        <f t="shared" si="39"/>
        <v>Yes</v>
      </c>
    </row>
    <row r="200" spans="1:12" ht="25" x14ac:dyDescent="0.25">
      <c r="A200" s="122" t="s">
        <v>1482</v>
      </c>
      <c r="B200" s="21" t="s">
        <v>213</v>
      </c>
      <c r="C200" s="26">
        <v>30919.786885000001</v>
      </c>
      <c r="D200" s="7" t="str">
        <f t="shared" si="36"/>
        <v>N/A</v>
      </c>
      <c r="E200" s="26">
        <v>32726.966514</v>
      </c>
      <c r="F200" s="7" t="str">
        <f t="shared" si="37"/>
        <v>N/A</v>
      </c>
      <c r="G200" s="26">
        <v>31141.771614000001</v>
      </c>
      <c r="H200" s="7" t="str">
        <f t="shared" si="38"/>
        <v>N/A</v>
      </c>
      <c r="I200" s="8">
        <v>5.8449999999999998</v>
      </c>
      <c r="J200" s="8">
        <v>-4.84</v>
      </c>
      <c r="K200" s="25" t="s">
        <v>736</v>
      </c>
      <c r="L200" s="91" t="str">
        <f t="shared" si="39"/>
        <v>Yes</v>
      </c>
    </row>
    <row r="201" spans="1:12" ht="25" x14ac:dyDescent="0.25">
      <c r="A201" s="122" t="s">
        <v>1483</v>
      </c>
      <c r="B201" s="21" t="s">
        <v>213</v>
      </c>
      <c r="C201" s="5">
        <v>13.965564362</v>
      </c>
      <c r="D201" s="7" t="str">
        <f t="shared" si="36"/>
        <v>N/A</v>
      </c>
      <c r="E201" s="5">
        <v>13.666399297</v>
      </c>
      <c r="F201" s="7" t="str">
        <f t="shared" si="37"/>
        <v>N/A</v>
      </c>
      <c r="G201" s="5">
        <v>13.928504585000001</v>
      </c>
      <c r="H201" s="7" t="str">
        <f t="shared" si="38"/>
        <v>N/A</v>
      </c>
      <c r="I201" s="8">
        <v>-2.14</v>
      </c>
      <c r="J201" s="8">
        <v>1.9179999999999999</v>
      </c>
      <c r="K201" s="25" t="s">
        <v>736</v>
      </c>
      <c r="L201" s="91" t="str">
        <f t="shared" si="39"/>
        <v>Yes</v>
      </c>
    </row>
    <row r="202" spans="1:12" ht="25" x14ac:dyDescent="0.25">
      <c r="A202" s="122" t="s">
        <v>1484</v>
      </c>
      <c r="B202" s="21" t="s">
        <v>213</v>
      </c>
      <c r="C202" s="5">
        <v>14.430526860000001</v>
      </c>
      <c r="D202" s="7" t="str">
        <f t="shared" si="36"/>
        <v>N/A</v>
      </c>
      <c r="E202" s="5">
        <v>14.378460950999999</v>
      </c>
      <c r="F202" s="7" t="str">
        <f t="shared" si="37"/>
        <v>N/A</v>
      </c>
      <c r="G202" s="5">
        <v>14.723420451999999</v>
      </c>
      <c r="H202" s="7" t="str">
        <f t="shared" si="38"/>
        <v>N/A</v>
      </c>
      <c r="I202" s="8">
        <v>-0.36099999999999999</v>
      </c>
      <c r="J202" s="8">
        <v>2.399</v>
      </c>
      <c r="K202" s="25" t="s">
        <v>736</v>
      </c>
      <c r="L202" s="91" t="str">
        <f t="shared" si="39"/>
        <v>Yes</v>
      </c>
    </row>
    <row r="203" spans="1:12" ht="25" x14ac:dyDescent="0.25">
      <c r="A203" s="150" t="s">
        <v>1485</v>
      </c>
      <c r="B203" s="99" t="s">
        <v>213</v>
      </c>
      <c r="C203" s="100">
        <v>13.510520487000001</v>
      </c>
      <c r="D203" s="130" t="str">
        <f t="shared" si="36"/>
        <v>N/A</v>
      </c>
      <c r="E203" s="100">
        <v>12.805769418000001</v>
      </c>
      <c r="F203" s="130" t="str">
        <f t="shared" si="37"/>
        <v>N/A</v>
      </c>
      <c r="G203" s="100">
        <v>12.921243715999999</v>
      </c>
      <c r="H203" s="130" t="str">
        <f t="shared" si="38"/>
        <v>N/A</v>
      </c>
      <c r="I203" s="131">
        <v>-5.22</v>
      </c>
      <c r="J203" s="131">
        <v>0.90169999999999995</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122162</v>
      </c>
      <c r="D6" s="7" t="str">
        <f>IF($B6="N/A","N/A",IF(C6&gt;10,"No",IF(C6&lt;-10,"No","Yes")))</f>
        <v>N/A</v>
      </c>
      <c r="E6" s="22">
        <v>126623</v>
      </c>
      <c r="F6" s="7" t="str">
        <f>IF($B6="N/A","N/A",IF(E6&gt;10,"No",IF(E6&lt;-10,"No","Yes")))</f>
        <v>N/A</v>
      </c>
      <c r="G6" s="22">
        <v>118089</v>
      </c>
      <c r="H6" s="7" t="str">
        <f>IF($B6="N/A","N/A",IF(G6&gt;10,"No",IF(G6&lt;-10,"No","Yes")))</f>
        <v>N/A</v>
      </c>
      <c r="I6" s="8">
        <v>3.6520000000000001</v>
      </c>
      <c r="J6" s="8">
        <v>-6.74</v>
      </c>
      <c r="K6" s="25" t="s">
        <v>736</v>
      </c>
      <c r="L6" s="91" t="str">
        <f t="shared" ref="L6:L46" si="0">IF(J6="Div by 0", "N/A", IF(K6="N/A","N/A", IF(J6&gt;VALUE(MID(K6,1,2)), "No", IF(J6&lt;-1*VALUE(MID(K6,1,2)), "No", "Yes"))))</f>
        <v>Yes</v>
      </c>
    </row>
    <row r="7" spans="1:12" x14ac:dyDescent="0.25">
      <c r="A7" s="148" t="s">
        <v>10</v>
      </c>
      <c r="B7" s="21" t="s">
        <v>213</v>
      </c>
      <c r="C7" s="22">
        <v>96058</v>
      </c>
      <c r="D7" s="7" t="str">
        <f>IF($B7="N/A","N/A",IF(C7&gt;10,"No",IF(C7&lt;-10,"No","Yes")))</f>
        <v>N/A</v>
      </c>
      <c r="E7" s="22">
        <v>99103</v>
      </c>
      <c r="F7" s="7" t="str">
        <f>IF($B7="N/A","N/A",IF(E7&gt;10,"No",IF(E7&lt;-10,"No","Yes")))</f>
        <v>N/A</v>
      </c>
      <c r="G7" s="22">
        <v>97685</v>
      </c>
      <c r="H7" s="7" t="str">
        <f>IF($B7="N/A","N/A",IF(G7&gt;10,"No",IF(G7&lt;-10,"No","Yes")))</f>
        <v>N/A</v>
      </c>
      <c r="I7" s="8">
        <v>3.17</v>
      </c>
      <c r="J7" s="8">
        <v>-1.43</v>
      </c>
      <c r="K7" s="25" t="s">
        <v>736</v>
      </c>
      <c r="L7" s="91" t="str">
        <f t="shared" si="0"/>
        <v>Yes</v>
      </c>
    </row>
    <row r="8" spans="1:12" x14ac:dyDescent="0.25">
      <c r="A8" s="148" t="s">
        <v>91</v>
      </c>
      <c r="B8" s="5" t="s">
        <v>297</v>
      </c>
      <c r="C8" s="4">
        <v>78.631653051000001</v>
      </c>
      <c r="D8" s="7" t="str">
        <f>IF($B8="N/A","N/A",IF(C8&gt;90,"No",IF(C8&lt;65,"No","Yes")))</f>
        <v>Yes</v>
      </c>
      <c r="E8" s="4">
        <v>78.266191766000006</v>
      </c>
      <c r="F8" s="7" t="str">
        <f>IF($B8="N/A","N/A",IF(E8&gt;90,"No",IF(E8&lt;65,"No","Yes")))</f>
        <v>Yes</v>
      </c>
      <c r="G8" s="4">
        <v>82.721506660000003</v>
      </c>
      <c r="H8" s="7" t="str">
        <f>IF($B8="N/A","N/A",IF(G8&gt;90,"No",IF(G8&lt;65,"No","Yes")))</f>
        <v>Yes</v>
      </c>
      <c r="I8" s="8">
        <v>-0.46500000000000002</v>
      </c>
      <c r="J8" s="8">
        <v>5.6929999999999996</v>
      </c>
      <c r="K8" s="25" t="s">
        <v>736</v>
      </c>
      <c r="L8" s="91" t="str">
        <f t="shared" si="0"/>
        <v>Yes</v>
      </c>
    </row>
    <row r="9" spans="1:12" x14ac:dyDescent="0.25">
      <c r="A9" s="148" t="s">
        <v>92</v>
      </c>
      <c r="B9" s="5" t="s">
        <v>298</v>
      </c>
      <c r="C9" s="4">
        <v>91.967050662999995</v>
      </c>
      <c r="D9" s="7" t="str">
        <f>IF($B9="N/A","N/A",IF(C9&gt;100,"No",IF(C9&lt;90,"No","Yes")))</f>
        <v>Yes</v>
      </c>
      <c r="E9" s="4">
        <v>92.243007739000006</v>
      </c>
      <c r="F9" s="7" t="str">
        <f>IF($B9="N/A","N/A",IF(E9&gt;100,"No",IF(E9&lt;90,"No","Yes")))</f>
        <v>Yes</v>
      </c>
      <c r="G9" s="4">
        <v>93.009304603000004</v>
      </c>
      <c r="H9" s="7" t="str">
        <f>IF($B9="N/A","N/A",IF(G9&gt;100,"No",IF(G9&lt;90,"No","Yes")))</f>
        <v>Yes</v>
      </c>
      <c r="I9" s="8">
        <v>0.30009999999999998</v>
      </c>
      <c r="J9" s="8">
        <v>0.83069999999999999</v>
      </c>
      <c r="K9" s="25" t="s">
        <v>736</v>
      </c>
      <c r="L9" s="91" t="str">
        <f t="shared" si="0"/>
        <v>Yes</v>
      </c>
    </row>
    <row r="10" spans="1:12" x14ac:dyDescent="0.25">
      <c r="A10" s="148" t="s">
        <v>93</v>
      </c>
      <c r="B10" s="5" t="s">
        <v>299</v>
      </c>
      <c r="C10" s="4">
        <v>90.073777731999996</v>
      </c>
      <c r="D10" s="7" t="str">
        <f>IF($B10="N/A","N/A",IF(C10&gt;100,"No",IF(C10&lt;85,"No","Yes")))</f>
        <v>Yes</v>
      </c>
      <c r="E10" s="4">
        <v>90.456534712999996</v>
      </c>
      <c r="F10" s="7" t="str">
        <f>IF($B10="N/A","N/A",IF(E10&gt;100,"No",IF(E10&lt;85,"No","Yes")))</f>
        <v>Yes</v>
      </c>
      <c r="G10" s="4">
        <v>90.398832451999994</v>
      </c>
      <c r="H10" s="7" t="str">
        <f>IF($B10="N/A","N/A",IF(G10&gt;100,"No",IF(G10&lt;85,"No","Yes")))</f>
        <v>Yes</v>
      </c>
      <c r="I10" s="8">
        <v>0.4249</v>
      </c>
      <c r="J10" s="8">
        <v>-6.4000000000000001E-2</v>
      </c>
      <c r="K10" s="25" t="s">
        <v>736</v>
      </c>
      <c r="L10" s="91" t="str">
        <f t="shared" si="0"/>
        <v>Yes</v>
      </c>
    </row>
    <row r="11" spans="1:12" x14ac:dyDescent="0.25">
      <c r="A11" s="148" t="s">
        <v>94</v>
      </c>
      <c r="B11" s="5" t="s">
        <v>300</v>
      </c>
      <c r="C11" s="4">
        <v>70.393981389999993</v>
      </c>
      <c r="D11" s="7" t="str">
        <f>IF($B11="N/A","N/A",IF(C11&gt;100,"No",IF(C11&lt;80,"No","Yes")))</f>
        <v>No</v>
      </c>
      <c r="E11" s="4">
        <v>69.815738964000005</v>
      </c>
      <c r="F11" s="7" t="str">
        <f>IF($B11="N/A","N/A",IF(E11&gt;100,"No",IF(E11&lt;80,"No","Yes")))</f>
        <v>No</v>
      </c>
      <c r="G11" s="4">
        <v>76.267009770000001</v>
      </c>
      <c r="H11" s="7" t="str">
        <f>IF($B11="N/A","N/A",IF(G11&gt;100,"No",IF(G11&lt;80,"No","Yes")))</f>
        <v>No</v>
      </c>
      <c r="I11" s="8">
        <v>-0.82099999999999995</v>
      </c>
      <c r="J11" s="8">
        <v>9.24</v>
      </c>
      <c r="K11" s="25" t="s">
        <v>736</v>
      </c>
      <c r="L11" s="91" t="str">
        <f t="shared" si="0"/>
        <v>Yes</v>
      </c>
    </row>
    <row r="12" spans="1:12" x14ac:dyDescent="0.25">
      <c r="A12" s="148" t="s">
        <v>95</v>
      </c>
      <c r="B12" s="5" t="s">
        <v>300</v>
      </c>
      <c r="C12" s="4">
        <v>64.542675758000001</v>
      </c>
      <c r="D12" s="7" t="str">
        <f>IF($B12="N/A","N/A",IF(C12&gt;100,"No",IF(C12&lt;80,"No","Yes")))</f>
        <v>No</v>
      </c>
      <c r="E12" s="4">
        <v>62.656459544000001</v>
      </c>
      <c r="F12" s="7" t="str">
        <f>IF($B12="N/A","N/A",IF(E12&gt;100,"No",IF(E12&lt;80,"No","Yes")))</f>
        <v>No</v>
      </c>
      <c r="G12" s="4">
        <v>69.035460993000001</v>
      </c>
      <c r="H12" s="7" t="str">
        <f>IF($B12="N/A","N/A",IF(G12&gt;100,"No",IF(G12&lt;80,"No","Yes")))</f>
        <v>No</v>
      </c>
      <c r="I12" s="8">
        <v>-2.92</v>
      </c>
      <c r="J12" s="8">
        <v>10.18</v>
      </c>
      <c r="K12" s="25" t="s">
        <v>736</v>
      </c>
      <c r="L12" s="91" t="str">
        <f t="shared" si="0"/>
        <v>Yes</v>
      </c>
    </row>
    <row r="13" spans="1:12" x14ac:dyDescent="0.25">
      <c r="A13" s="90" t="s">
        <v>96</v>
      </c>
      <c r="B13" s="21" t="s">
        <v>213</v>
      </c>
      <c r="C13" s="22">
        <v>86160.79</v>
      </c>
      <c r="D13" s="7" t="str">
        <f t="shared" ref="D13:D44" si="1">IF($B13="N/A","N/A",IF(C13&gt;10,"No",IF(C13&lt;-10,"No","Yes")))</f>
        <v>N/A</v>
      </c>
      <c r="E13" s="22">
        <v>89696.78</v>
      </c>
      <c r="F13" s="7" t="str">
        <f t="shared" ref="F13:F44" si="2">IF($B13="N/A","N/A",IF(E13&gt;10,"No",IF(E13&lt;-10,"No","Yes")))</f>
        <v>N/A</v>
      </c>
      <c r="G13" s="22">
        <v>92011.07</v>
      </c>
      <c r="H13" s="7" t="str">
        <f t="shared" ref="H13:H44" si="3">IF($B13="N/A","N/A",IF(G13&gt;10,"No",IF(G13&lt;-10,"No","Yes")))</f>
        <v>N/A</v>
      </c>
      <c r="I13" s="8">
        <v>4.1040000000000001</v>
      </c>
      <c r="J13" s="8">
        <v>2.58</v>
      </c>
      <c r="K13" s="25" t="s">
        <v>736</v>
      </c>
      <c r="L13" s="91" t="str">
        <f t="shared" si="0"/>
        <v>Yes</v>
      </c>
    </row>
    <row r="14" spans="1:12" x14ac:dyDescent="0.25">
      <c r="A14" s="90" t="s">
        <v>100</v>
      </c>
      <c r="B14" s="21" t="s">
        <v>213</v>
      </c>
      <c r="C14" s="22">
        <v>16146</v>
      </c>
      <c r="D14" s="7" t="str">
        <f t="shared" si="1"/>
        <v>N/A</v>
      </c>
      <c r="E14" s="22">
        <v>16411</v>
      </c>
      <c r="F14" s="7" t="str">
        <f t="shared" si="2"/>
        <v>N/A</v>
      </c>
      <c r="G14" s="22">
        <v>16336</v>
      </c>
      <c r="H14" s="7" t="str">
        <f t="shared" si="3"/>
        <v>N/A</v>
      </c>
      <c r="I14" s="8">
        <v>1.641</v>
      </c>
      <c r="J14" s="8">
        <v>-0.45700000000000002</v>
      </c>
      <c r="K14" s="25" t="s">
        <v>736</v>
      </c>
      <c r="L14" s="91" t="str">
        <f t="shared" si="0"/>
        <v>Yes</v>
      </c>
    </row>
    <row r="15" spans="1:12" x14ac:dyDescent="0.25">
      <c r="A15" s="90" t="s">
        <v>976</v>
      </c>
      <c r="B15" s="21" t="s">
        <v>213</v>
      </c>
      <c r="C15" s="22">
        <v>10349</v>
      </c>
      <c r="D15" s="7" t="str">
        <f t="shared" si="1"/>
        <v>N/A</v>
      </c>
      <c r="E15" s="22">
        <v>10735</v>
      </c>
      <c r="F15" s="7" t="str">
        <f t="shared" si="2"/>
        <v>N/A</v>
      </c>
      <c r="G15" s="22">
        <v>10915</v>
      </c>
      <c r="H15" s="7" t="str">
        <f t="shared" si="3"/>
        <v>N/A</v>
      </c>
      <c r="I15" s="8">
        <v>3.73</v>
      </c>
      <c r="J15" s="8">
        <v>1.677</v>
      </c>
      <c r="K15" s="25" t="s">
        <v>736</v>
      </c>
      <c r="L15" s="91" t="str">
        <f t="shared" si="0"/>
        <v>Yes</v>
      </c>
    </row>
    <row r="16" spans="1:12" x14ac:dyDescent="0.25">
      <c r="A16" s="90" t="s">
        <v>977</v>
      </c>
      <c r="B16" s="21" t="s">
        <v>213</v>
      </c>
      <c r="C16" s="22">
        <v>0</v>
      </c>
      <c r="D16" s="7" t="str">
        <f t="shared" si="1"/>
        <v>N/A</v>
      </c>
      <c r="E16" s="22">
        <v>0</v>
      </c>
      <c r="F16" s="7" t="str">
        <f t="shared" si="2"/>
        <v>N/A</v>
      </c>
      <c r="G16" s="22">
        <v>0</v>
      </c>
      <c r="H16" s="7" t="str">
        <f t="shared" si="3"/>
        <v>N/A</v>
      </c>
      <c r="I16" s="8" t="s">
        <v>1747</v>
      </c>
      <c r="J16" s="8" t="s">
        <v>1747</v>
      </c>
      <c r="K16" s="25" t="s">
        <v>736</v>
      </c>
      <c r="L16" s="91" t="str">
        <f t="shared" si="0"/>
        <v>N/A</v>
      </c>
    </row>
    <row r="17" spans="1:12" x14ac:dyDescent="0.25">
      <c r="A17" s="90" t="s">
        <v>978</v>
      </c>
      <c r="B17" s="21" t="s">
        <v>213</v>
      </c>
      <c r="C17" s="22">
        <v>386</v>
      </c>
      <c r="D17" s="7" t="str">
        <f t="shared" si="1"/>
        <v>N/A</v>
      </c>
      <c r="E17" s="22">
        <v>366</v>
      </c>
      <c r="F17" s="7" t="str">
        <f t="shared" si="2"/>
        <v>N/A</v>
      </c>
      <c r="G17" s="22">
        <v>322</v>
      </c>
      <c r="H17" s="7" t="str">
        <f t="shared" si="3"/>
        <v>N/A</v>
      </c>
      <c r="I17" s="8">
        <v>-5.18</v>
      </c>
      <c r="J17" s="8">
        <v>-12</v>
      </c>
      <c r="K17" s="25" t="s">
        <v>736</v>
      </c>
      <c r="L17" s="91" t="str">
        <f t="shared" si="0"/>
        <v>Yes</v>
      </c>
    </row>
    <row r="18" spans="1:12" x14ac:dyDescent="0.25">
      <c r="A18" s="90" t="s">
        <v>979</v>
      </c>
      <c r="B18" s="21" t="s">
        <v>213</v>
      </c>
      <c r="C18" s="22">
        <v>5411</v>
      </c>
      <c r="D18" s="7" t="str">
        <f t="shared" si="1"/>
        <v>N/A</v>
      </c>
      <c r="E18" s="22">
        <v>5310</v>
      </c>
      <c r="F18" s="7" t="str">
        <f t="shared" si="2"/>
        <v>N/A</v>
      </c>
      <c r="G18" s="22">
        <v>5099</v>
      </c>
      <c r="H18" s="7" t="str">
        <f t="shared" si="3"/>
        <v>N/A</v>
      </c>
      <c r="I18" s="8">
        <v>-1.87</v>
      </c>
      <c r="J18" s="8">
        <v>-3.97</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38494</v>
      </c>
      <c r="D20" s="7" t="str">
        <f t="shared" si="1"/>
        <v>N/A</v>
      </c>
      <c r="E20" s="22">
        <v>40216</v>
      </c>
      <c r="F20" s="7" t="str">
        <f t="shared" si="2"/>
        <v>N/A</v>
      </c>
      <c r="G20" s="22">
        <v>41797</v>
      </c>
      <c r="H20" s="7" t="str">
        <f t="shared" si="3"/>
        <v>N/A</v>
      </c>
      <c r="I20" s="8">
        <v>4.4729999999999999</v>
      </c>
      <c r="J20" s="8">
        <v>3.931</v>
      </c>
      <c r="K20" s="25" t="s">
        <v>736</v>
      </c>
      <c r="L20" s="91" t="str">
        <f t="shared" si="0"/>
        <v>Yes</v>
      </c>
    </row>
    <row r="21" spans="1:12" x14ac:dyDescent="0.25">
      <c r="A21" s="90" t="s">
        <v>981</v>
      </c>
      <c r="B21" s="21" t="s">
        <v>213</v>
      </c>
      <c r="C21" s="22">
        <v>33230</v>
      </c>
      <c r="D21" s="7" t="str">
        <f t="shared" si="1"/>
        <v>N/A</v>
      </c>
      <c r="E21" s="22">
        <v>34988</v>
      </c>
      <c r="F21" s="7" t="str">
        <f t="shared" si="2"/>
        <v>N/A</v>
      </c>
      <c r="G21" s="22">
        <v>36669</v>
      </c>
      <c r="H21" s="7" t="str">
        <f t="shared" si="3"/>
        <v>N/A</v>
      </c>
      <c r="I21" s="8">
        <v>5.29</v>
      </c>
      <c r="J21" s="8">
        <v>4.8049999999999997</v>
      </c>
      <c r="K21" s="25" t="s">
        <v>736</v>
      </c>
      <c r="L21" s="91" t="str">
        <f t="shared" si="0"/>
        <v>Yes</v>
      </c>
    </row>
    <row r="22" spans="1:12" x14ac:dyDescent="0.25">
      <c r="A22" s="90" t="s">
        <v>982</v>
      </c>
      <c r="B22" s="21" t="s">
        <v>213</v>
      </c>
      <c r="C22" s="22">
        <v>0</v>
      </c>
      <c r="D22" s="7" t="str">
        <f t="shared" si="1"/>
        <v>N/A</v>
      </c>
      <c r="E22" s="22">
        <v>0</v>
      </c>
      <c r="F22" s="7" t="str">
        <f t="shared" si="2"/>
        <v>N/A</v>
      </c>
      <c r="G22" s="22">
        <v>0</v>
      </c>
      <c r="H22" s="7" t="str">
        <f t="shared" si="3"/>
        <v>N/A</v>
      </c>
      <c r="I22" s="8" t="s">
        <v>1747</v>
      </c>
      <c r="J22" s="8" t="s">
        <v>1747</v>
      </c>
      <c r="K22" s="25" t="s">
        <v>736</v>
      </c>
      <c r="L22" s="91" t="str">
        <f t="shared" si="0"/>
        <v>N/A</v>
      </c>
    </row>
    <row r="23" spans="1:12" x14ac:dyDescent="0.25">
      <c r="A23" s="90" t="s">
        <v>983</v>
      </c>
      <c r="B23" s="21" t="s">
        <v>213</v>
      </c>
      <c r="C23" s="22">
        <v>855</v>
      </c>
      <c r="D23" s="7" t="str">
        <f>IF($B23="N/A","N/A",IF(C23&gt;10,"No",IF(C23&lt;-10,"No","Yes")))</f>
        <v>N/A</v>
      </c>
      <c r="E23" s="22">
        <v>801</v>
      </c>
      <c r="F23" s="7" t="str">
        <f t="shared" si="2"/>
        <v>N/A</v>
      </c>
      <c r="G23" s="22">
        <v>778</v>
      </c>
      <c r="H23" s="7" t="str">
        <f t="shared" si="3"/>
        <v>N/A</v>
      </c>
      <c r="I23" s="8">
        <v>-6.32</v>
      </c>
      <c r="J23" s="8">
        <v>-2.87</v>
      </c>
      <c r="K23" s="25" t="s">
        <v>736</v>
      </c>
      <c r="L23" s="91" t="str">
        <f t="shared" si="0"/>
        <v>Yes</v>
      </c>
    </row>
    <row r="24" spans="1:12" x14ac:dyDescent="0.25">
      <c r="A24" s="90" t="s">
        <v>984</v>
      </c>
      <c r="B24" s="21" t="s">
        <v>213</v>
      </c>
      <c r="C24" s="22">
        <v>4409</v>
      </c>
      <c r="D24" s="7" t="str">
        <f t="shared" si="1"/>
        <v>N/A</v>
      </c>
      <c r="E24" s="22">
        <v>4427</v>
      </c>
      <c r="F24" s="7" t="str">
        <f t="shared" si="2"/>
        <v>N/A</v>
      </c>
      <c r="G24" s="22">
        <v>4350</v>
      </c>
      <c r="H24" s="7" t="str">
        <f t="shared" si="3"/>
        <v>N/A</v>
      </c>
      <c r="I24" s="8">
        <v>0.4083</v>
      </c>
      <c r="J24" s="8">
        <v>-1.74</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50510</v>
      </c>
      <c r="D26" s="7" t="str">
        <f t="shared" si="1"/>
        <v>N/A</v>
      </c>
      <c r="E26" s="22">
        <v>52100</v>
      </c>
      <c r="F26" s="7" t="str">
        <f t="shared" si="2"/>
        <v>N/A</v>
      </c>
      <c r="G26" s="22">
        <v>45856</v>
      </c>
      <c r="H26" s="7" t="str">
        <f t="shared" si="3"/>
        <v>N/A</v>
      </c>
      <c r="I26" s="8">
        <v>3.1480000000000001</v>
      </c>
      <c r="J26" s="8">
        <v>-12</v>
      </c>
      <c r="K26" s="25" t="s">
        <v>736</v>
      </c>
      <c r="L26" s="91" t="str">
        <f t="shared" si="0"/>
        <v>Yes</v>
      </c>
    </row>
    <row r="27" spans="1:12" x14ac:dyDescent="0.25">
      <c r="A27" s="90" t="s">
        <v>986</v>
      </c>
      <c r="B27" s="21" t="s">
        <v>213</v>
      </c>
      <c r="C27" s="22">
        <v>21246</v>
      </c>
      <c r="D27" s="7" t="str">
        <f t="shared" si="1"/>
        <v>N/A</v>
      </c>
      <c r="E27" s="22">
        <v>21886</v>
      </c>
      <c r="F27" s="7" t="str">
        <f t="shared" si="2"/>
        <v>N/A</v>
      </c>
      <c r="G27" s="22">
        <v>13542</v>
      </c>
      <c r="H27" s="7" t="str">
        <f t="shared" si="3"/>
        <v>N/A</v>
      </c>
      <c r="I27" s="8">
        <v>3.012</v>
      </c>
      <c r="J27" s="8">
        <v>-38.1</v>
      </c>
      <c r="K27" s="25" t="s">
        <v>736</v>
      </c>
      <c r="L27" s="91" t="str">
        <f t="shared" si="0"/>
        <v>No</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0</v>
      </c>
      <c r="D29" s="7" t="str">
        <f t="shared" si="1"/>
        <v>N/A</v>
      </c>
      <c r="E29" s="22">
        <v>0</v>
      </c>
      <c r="F29" s="7" t="str">
        <f t="shared" si="2"/>
        <v>N/A</v>
      </c>
      <c r="G29" s="22">
        <v>0</v>
      </c>
      <c r="H29" s="7" t="str">
        <f t="shared" si="3"/>
        <v>N/A</v>
      </c>
      <c r="I29" s="8" t="s">
        <v>1747</v>
      </c>
      <c r="J29" s="8" t="s">
        <v>1747</v>
      </c>
      <c r="K29" s="25" t="s">
        <v>736</v>
      </c>
      <c r="L29" s="91" t="str">
        <f t="shared" si="0"/>
        <v>N/A</v>
      </c>
    </row>
    <row r="30" spans="1:12" x14ac:dyDescent="0.25">
      <c r="A30" s="90" t="s">
        <v>989</v>
      </c>
      <c r="B30" s="21" t="s">
        <v>213</v>
      </c>
      <c r="C30" s="22">
        <v>17970</v>
      </c>
      <c r="D30" s="7" t="str">
        <f t="shared" si="1"/>
        <v>N/A</v>
      </c>
      <c r="E30" s="22">
        <v>18303</v>
      </c>
      <c r="F30" s="7" t="str">
        <f t="shared" si="2"/>
        <v>N/A</v>
      </c>
      <c r="G30" s="22">
        <v>19934</v>
      </c>
      <c r="H30" s="7" t="str">
        <f t="shared" si="3"/>
        <v>N/A</v>
      </c>
      <c r="I30" s="8">
        <v>1.853</v>
      </c>
      <c r="J30" s="8">
        <v>8.9109999999999996</v>
      </c>
      <c r="K30" s="25" t="s">
        <v>736</v>
      </c>
      <c r="L30" s="91" t="str">
        <f t="shared" si="0"/>
        <v>Yes</v>
      </c>
    </row>
    <row r="31" spans="1:12" x14ac:dyDescent="0.25">
      <c r="A31" s="90" t="s">
        <v>990</v>
      </c>
      <c r="B31" s="21" t="s">
        <v>213</v>
      </c>
      <c r="C31" s="22">
        <v>2321</v>
      </c>
      <c r="D31" s="7" t="str">
        <f t="shared" si="1"/>
        <v>N/A</v>
      </c>
      <c r="E31" s="22">
        <v>2133</v>
      </c>
      <c r="F31" s="7" t="str">
        <f t="shared" si="2"/>
        <v>N/A</v>
      </c>
      <c r="G31" s="22">
        <v>1944</v>
      </c>
      <c r="H31" s="7" t="str">
        <f t="shared" si="3"/>
        <v>N/A</v>
      </c>
      <c r="I31" s="8">
        <v>-8.1</v>
      </c>
      <c r="J31" s="8">
        <v>-8.86</v>
      </c>
      <c r="K31" s="25" t="s">
        <v>736</v>
      </c>
      <c r="L31" s="91" t="str">
        <f t="shared" si="0"/>
        <v>Yes</v>
      </c>
    </row>
    <row r="32" spans="1:12" x14ac:dyDescent="0.25">
      <c r="A32" s="90" t="s">
        <v>991</v>
      </c>
      <c r="B32" s="21" t="s">
        <v>213</v>
      </c>
      <c r="C32" s="22">
        <v>8973</v>
      </c>
      <c r="D32" s="7" t="str">
        <f t="shared" si="1"/>
        <v>N/A</v>
      </c>
      <c r="E32" s="22">
        <v>9778</v>
      </c>
      <c r="F32" s="7" t="str">
        <f t="shared" si="2"/>
        <v>N/A</v>
      </c>
      <c r="G32" s="22">
        <v>10436</v>
      </c>
      <c r="H32" s="7" t="str">
        <f t="shared" si="3"/>
        <v>N/A</v>
      </c>
      <c r="I32" s="8">
        <v>8.9710000000000001</v>
      </c>
      <c r="J32" s="8">
        <v>6.7290000000000001</v>
      </c>
      <c r="K32" s="25" t="s">
        <v>736</v>
      </c>
      <c r="L32" s="91" t="str">
        <f t="shared" si="0"/>
        <v>Yes</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17012</v>
      </c>
      <c r="D34" s="7" t="str">
        <f t="shared" si="1"/>
        <v>N/A</v>
      </c>
      <c r="E34" s="22">
        <v>17896</v>
      </c>
      <c r="F34" s="7" t="str">
        <f t="shared" si="2"/>
        <v>N/A</v>
      </c>
      <c r="G34" s="22">
        <v>14100</v>
      </c>
      <c r="H34" s="7" t="str">
        <f t="shared" si="3"/>
        <v>N/A</v>
      </c>
      <c r="I34" s="8">
        <v>5.1959999999999997</v>
      </c>
      <c r="J34" s="8">
        <v>-21.2</v>
      </c>
      <c r="K34" s="25" t="s">
        <v>736</v>
      </c>
      <c r="L34" s="91" t="str">
        <f t="shared" si="0"/>
        <v>Yes</v>
      </c>
    </row>
    <row r="35" spans="1:12" x14ac:dyDescent="0.25">
      <c r="A35" s="90" t="s">
        <v>993</v>
      </c>
      <c r="B35" s="21" t="s">
        <v>213</v>
      </c>
      <c r="C35" s="22">
        <v>12660</v>
      </c>
      <c r="D35" s="7" t="str">
        <f t="shared" si="1"/>
        <v>N/A</v>
      </c>
      <c r="E35" s="22">
        <v>13598</v>
      </c>
      <c r="F35" s="7" t="str">
        <f t="shared" si="2"/>
        <v>N/A</v>
      </c>
      <c r="G35" s="22">
        <v>10396</v>
      </c>
      <c r="H35" s="7" t="str">
        <f t="shared" si="3"/>
        <v>N/A</v>
      </c>
      <c r="I35" s="8">
        <v>7.4089999999999998</v>
      </c>
      <c r="J35" s="8">
        <v>-23.5</v>
      </c>
      <c r="K35" s="25" t="s">
        <v>736</v>
      </c>
      <c r="L35" s="91" t="str">
        <f t="shared" si="0"/>
        <v>Yes</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0</v>
      </c>
      <c r="D37" s="7" t="str">
        <f t="shared" si="1"/>
        <v>N/A</v>
      </c>
      <c r="E37" s="22">
        <v>0</v>
      </c>
      <c r="F37" s="7" t="str">
        <f t="shared" si="2"/>
        <v>N/A</v>
      </c>
      <c r="G37" s="22">
        <v>0</v>
      </c>
      <c r="H37" s="7" t="str">
        <f t="shared" si="3"/>
        <v>N/A</v>
      </c>
      <c r="I37" s="8" t="s">
        <v>1747</v>
      </c>
      <c r="J37" s="8" t="s">
        <v>1747</v>
      </c>
      <c r="K37" s="25" t="s">
        <v>736</v>
      </c>
      <c r="L37" s="91" t="str">
        <f t="shared" si="0"/>
        <v>N/A</v>
      </c>
    </row>
    <row r="38" spans="1:12" x14ac:dyDescent="0.25">
      <c r="A38" s="90" t="s">
        <v>996</v>
      </c>
      <c r="B38" s="21" t="s">
        <v>213</v>
      </c>
      <c r="C38" s="22">
        <v>2926</v>
      </c>
      <c r="D38" s="7" t="str">
        <f t="shared" si="1"/>
        <v>N/A</v>
      </c>
      <c r="E38" s="22">
        <v>2943</v>
      </c>
      <c r="F38" s="7" t="str">
        <f t="shared" si="2"/>
        <v>N/A</v>
      </c>
      <c r="G38" s="22">
        <v>2311</v>
      </c>
      <c r="H38" s="7" t="str">
        <f t="shared" si="3"/>
        <v>N/A</v>
      </c>
      <c r="I38" s="8">
        <v>0.58099999999999996</v>
      </c>
      <c r="J38" s="8">
        <v>-21.5</v>
      </c>
      <c r="K38" s="25" t="s">
        <v>736</v>
      </c>
      <c r="L38" s="91" t="str">
        <f t="shared" si="0"/>
        <v>Yes</v>
      </c>
    </row>
    <row r="39" spans="1:12" x14ac:dyDescent="0.25">
      <c r="A39" s="90" t="s">
        <v>997</v>
      </c>
      <c r="B39" s="21" t="s">
        <v>213</v>
      </c>
      <c r="C39" s="22">
        <v>1426</v>
      </c>
      <c r="D39" s="7" t="str">
        <f t="shared" si="1"/>
        <v>N/A</v>
      </c>
      <c r="E39" s="22">
        <v>1355</v>
      </c>
      <c r="F39" s="7" t="str">
        <f t="shared" si="2"/>
        <v>N/A</v>
      </c>
      <c r="G39" s="22">
        <v>1393</v>
      </c>
      <c r="H39" s="7" t="str">
        <f t="shared" si="3"/>
        <v>N/A</v>
      </c>
      <c r="I39" s="8">
        <v>-4.9800000000000004</v>
      </c>
      <c r="J39" s="8">
        <v>2.8039999999999998</v>
      </c>
      <c r="K39" s="25" t="s">
        <v>736</v>
      </c>
      <c r="L39" s="91" t="str">
        <f t="shared" si="0"/>
        <v>Yes</v>
      </c>
    </row>
    <row r="40" spans="1:12" x14ac:dyDescent="0.25">
      <c r="A40" s="90" t="s">
        <v>998</v>
      </c>
      <c r="B40" s="21" t="s">
        <v>213</v>
      </c>
      <c r="C40" s="22">
        <v>0</v>
      </c>
      <c r="D40" s="7" t="str">
        <f t="shared" si="1"/>
        <v>N/A</v>
      </c>
      <c r="E40" s="22">
        <v>0</v>
      </c>
      <c r="F40" s="7" t="str">
        <f t="shared" si="2"/>
        <v>N/A</v>
      </c>
      <c r="G40" s="22">
        <v>0</v>
      </c>
      <c r="H40" s="7" t="str">
        <f t="shared" si="3"/>
        <v>N/A</v>
      </c>
      <c r="I40" s="8" t="s">
        <v>1747</v>
      </c>
      <c r="J40" s="8" t="s">
        <v>1747</v>
      </c>
      <c r="K40" s="25" t="s">
        <v>736</v>
      </c>
      <c r="L40" s="91" t="str">
        <f t="shared" si="0"/>
        <v>N/A</v>
      </c>
    </row>
    <row r="41" spans="1:12" x14ac:dyDescent="0.25">
      <c r="A41" s="148" t="s">
        <v>84</v>
      </c>
      <c r="B41" s="21" t="s">
        <v>213</v>
      </c>
      <c r="C41" s="26">
        <v>944056388</v>
      </c>
      <c r="D41" s="7" t="str">
        <f t="shared" si="1"/>
        <v>N/A</v>
      </c>
      <c r="E41" s="26">
        <v>976786656</v>
      </c>
      <c r="F41" s="7" t="str">
        <f t="shared" si="2"/>
        <v>N/A</v>
      </c>
      <c r="G41" s="26">
        <v>1016328772</v>
      </c>
      <c r="H41" s="7" t="str">
        <f t="shared" si="3"/>
        <v>N/A</v>
      </c>
      <c r="I41" s="8">
        <v>3.4670000000000001</v>
      </c>
      <c r="J41" s="8">
        <v>4.048</v>
      </c>
      <c r="K41" s="25" t="s">
        <v>736</v>
      </c>
      <c r="L41" s="91" t="str">
        <f t="shared" si="0"/>
        <v>Yes</v>
      </c>
    </row>
    <row r="42" spans="1:12" x14ac:dyDescent="0.25">
      <c r="A42" s="148" t="s">
        <v>1486</v>
      </c>
      <c r="B42" s="21" t="s">
        <v>213</v>
      </c>
      <c r="C42" s="26">
        <v>7727.9054698</v>
      </c>
      <c r="D42" s="7" t="str">
        <f t="shared" si="1"/>
        <v>N/A</v>
      </c>
      <c r="E42" s="26">
        <v>7714.1329458</v>
      </c>
      <c r="F42" s="7" t="str">
        <f t="shared" si="2"/>
        <v>N/A</v>
      </c>
      <c r="G42" s="26">
        <v>8606.4643785999997</v>
      </c>
      <c r="H42" s="7" t="str">
        <f t="shared" si="3"/>
        <v>N/A</v>
      </c>
      <c r="I42" s="8">
        <v>-0.17799999999999999</v>
      </c>
      <c r="J42" s="8">
        <v>11.57</v>
      </c>
      <c r="K42" s="25" t="s">
        <v>736</v>
      </c>
      <c r="L42" s="91" t="str">
        <f t="shared" si="0"/>
        <v>Yes</v>
      </c>
    </row>
    <row r="43" spans="1:12" x14ac:dyDescent="0.25">
      <c r="A43" s="148" t="s">
        <v>1487</v>
      </c>
      <c r="B43" s="21" t="s">
        <v>213</v>
      </c>
      <c r="C43" s="26">
        <v>9827.9829685999994</v>
      </c>
      <c r="D43" s="7" t="str">
        <f t="shared" si="1"/>
        <v>N/A</v>
      </c>
      <c r="E43" s="26">
        <v>9856.2773679999991</v>
      </c>
      <c r="F43" s="7" t="str">
        <f t="shared" si="2"/>
        <v>N/A</v>
      </c>
      <c r="G43" s="26">
        <v>10404.143645</v>
      </c>
      <c r="H43" s="7" t="str">
        <f t="shared" si="3"/>
        <v>N/A</v>
      </c>
      <c r="I43" s="8">
        <v>0.28789999999999999</v>
      </c>
      <c r="J43" s="8">
        <v>5.5590000000000002</v>
      </c>
      <c r="K43" s="25" t="s">
        <v>736</v>
      </c>
      <c r="L43" s="91" t="str">
        <f t="shared" si="0"/>
        <v>Yes</v>
      </c>
    </row>
    <row r="44" spans="1:12" x14ac:dyDescent="0.25">
      <c r="A44" s="122" t="s">
        <v>107</v>
      </c>
      <c r="B44" s="21" t="s">
        <v>213</v>
      </c>
      <c r="C44" s="26">
        <v>3479261</v>
      </c>
      <c r="D44" s="7" t="str">
        <f t="shared" si="1"/>
        <v>N/A</v>
      </c>
      <c r="E44" s="26">
        <v>3332316</v>
      </c>
      <c r="F44" s="7" t="str">
        <f t="shared" si="2"/>
        <v>N/A</v>
      </c>
      <c r="G44" s="26">
        <v>3087342</v>
      </c>
      <c r="H44" s="7" t="str">
        <f t="shared" si="3"/>
        <v>N/A</v>
      </c>
      <c r="I44" s="8">
        <v>-4.22</v>
      </c>
      <c r="J44" s="8">
        <v>-7.35</v>
      </c>
      <c r="K44" s="25" t="s">
        <v>736</v>
      </c>
      <c r="L44" s="91" t="str">
        <f t="shared" si="0"/>
        <v>Yes</v>
      </c>
    </row>
    <row r="45" spans="1:12" x14ac:dyDescent="0.25">
      <c r="A45" s="148" t="s">
        <v>158</v>
      </c>
      <c r="B45" s="25" t="s">
        <v>217</v>
      </c>
      <c r="C45" s="1">
        <v>324</v>
      </c>
      <c r="D45" s="7" t="str">
        <f>IF($B45="N/A","N/A",IF(C45&gt;0,"No",IF(C45&lt;0,"No","Yes")))</f>
        <v>No</v>
      </c>
      <c r="E45" s="1">
        <v>319</v>
      </c>
      <c r="F45" s="7" t="str">
        <f>IF($B45="N/A","N/A",IF(E45&gt;0,"No",IF(E45&lt;0,"No","Yes")))</f>
        <v>No</v>
      </c>
      <c r="G45" s="1">
        <v>303</v>
      </c>
      <c r="H45" s="7" t="str">
        <f>IF($B45="N/A","N/A",IF(G45&gt;0,"No",IF(G45&lt;0,"No","Yes")))</f>
        <v>No</v>
      </c>
      <c r="I45" s="8">
        <v>-1.54</v>
      </c>
      <c r="J45" s="8">
        <v>-5.0199999999999996</v>
      </c>
      <c r="K45" s="25" t="s">
        <v>736</v>
      </c>
      <c r="L45" s="91" t="str">
        <f t="shared" si="0"/>
        <v>Yes</v>
      </c>
    </row>
    <row r="46" spans="1:12" x14ac:dyDescent="0.25">
      <c r="A46" s="148" t="s">
        <v>156</v>
      </c>
      <c r="B46" s="21" t="s">
        <v>213</v>
      </c>
      <c r="C46" s="26">
        <v>211001</v>
      </c>
      <c r="D46" s="7" t="str">
        <f t="shared" ref="D46:D47" si="4">IF($B46="N/A","N/A",IF(C46&gt;10,"No",IF(C46&lt;-10,"No","Yes")))</f>
        <v>N/A</v>
      </c>
      <c r="E46" s="26">
        <v>162658</v>
      </c>
      <c r="F46" s="7" t="str">
        <f t="shared" ref="F46:F47" si="5">IF($B46="N/A","N/A",IF(E46&gt;10,"No",IF(E46&lt;-10,"No","Yes")))</f>
        <v>N/A</v>
      </c>
      <c r="G46" s="26">
        <v>132045</v>
      </c>
      <c r="H46" s="7" t="str">
        <f t="shared" ref="H46:H47" si="6">IF($B46="N/A","N/A",IF(G46&gt;10,"No",IF(G46&lt;-10,"No","Yes")))</f>
        <v>N/A</v>
      </c>
      <c r="I46" s="8">
        <v>-22.9</v>
      </c>
      <c r="J46" s="8">
        <v>-18.8</v>
      </c>
      <c r="K46" s="25" t="s">
        <v>736</v>
      </c>
      <c r="L46" s="91" t="str">
        <f t="shared" si="0"/>
        <v>Yes</v>
      </c>
    </row>
    <row r="47" spans="1:12" x14ac:dyDescent="0.25">
      <c r="A47" s="148" t="s">
        <v>1289</v>
      </c>
      <c r="B47" s="21" t="s">
        <v>213</v>
      </c>
      <c r="C47" s="26">
        <v>651.23765432000005</v>
      </c>
      <c r="D47" s="7" t="str">
        <f t="shared" si="4"/>
        <v>N/A</v>
      </c>
      <c r="E47" s="26">
        <v>509.89968651999999</v>
      </c>
      <c r="F47" s="7" t="str">
        <f t="shared" si="5"/>
        <v>N/A</v>
      </c>
      <c r="G47" s="26">
        <v>435.79207921</v>
      </c>
      <c r="H47" s="7" t="str">
        <f t="shared" si="6"/>
        <v>N/A</v>
      </c>
      <c r="I47" s="8">
        <v>-21.7</v>
      </c>
      <c r="J47" s="8">
        <v>-14.5</v>
      </c>
      <c r="K47" s="25" t="s">
        <v>736</v>
      </c>
      <c r="L47" s="91" t="str">
        <f>IF(J47="Div by 0", "N/A", IF(OR(J47="N/A",K47="N/A"),"N/A", IF(J47&gt;VALUE(MID(K47,1,2)), "No", IF(J47&lt;-1*VALUE(MID(K47,1,2)), "No", "Yes"))))</f>
        <v>Yes</v>
      </c>
    </row>
    <row r="48" spans="1:12" x14ac:dyDescent="0.25">
      <c r="A48" s="148" t="s">
        <v>1488</v>
      </c>
      <c r="B48" s="21" t="s">
        <v>213</v>
      </c>
      <c r="C48" s="26">
        <v>11785.394897</v>
      </c>
      <c r="D48" s="7" t="str">
        <f t="shared" ref="D48:D74" si="7">IF($B48="N/A","N/A",IF(C48&gt;10,"No",IF(C48&lt;-10,"No","Yes")))</f>
        <v>N/A</v>
      </c>
      <c r="E48" s="26">
        <v>9769.8936078999996</v>
      </c>
      <c r="F48" s="7" t="str">
        <f t="shared" ref="F48:F74" si="8">IF($B48="N/A","N/A",IF(E48&gt;10,"No",IF(E48&lt;-10,"No","Yes")))</f>
        <v>N/A</v>
      </c>
      <c r="G48" s="26">
        <v>10429.565622</v>
      </c>
      <c r="H48" s="7" t="str">
        <f t="shared" ref="H48:H74" si="9">IF($B48="N/A","N/A",IF(G48&gt;10,"No",IF(G48&lt;-10,"No","Yes")))</f>
        <v>N/A</v>
      </c>
      <c r="I48" s="8">
        <v>-17.100000000000001</v>
      </c>
      <c r="J48" s="8">
        <v>6.7519999999999998</v>
      </c>
      <c r="K48" s="25" t="s">
        <v>736</v>
      </c>
      <c r="L48" s="91" t="str">
        <f t="shared" ref="L48:L74" si="10">IF(J48="Div by 0", "N/A", IF(K48="N/A","N/A", IF(J48&gt;VALUE(MID(K48,1,2)), "No", IF(J48&lt;-1*VALUE(MID(K48,1,2)), "No", "Yes"))))</f>
        <v>Yes</v>
      </c>
    </row>
    <row r="49" spans="1:12" x14ac:dyDescent="0.25">
      <c r="A49" s="148" t="s">
        <v>1489</v>
      </c>
      <c r="B49" s="21" t="s">
        <v>213</v>
      </c>
      <c r="C49" s="26">
        <v>5801.0227075000003</v>
      </c>
      <c r="D49" s="7" t="str">
        <f t="shared" si="7"/>
        <v>N/A</v>
      </c>
      <c r="E49" s="26">
        <v>5453.3200745000004</v>
      </c>
      <c r="F49" s="7" t="str">
        <f t="shared" si="8"/>
        <v>N/A</v>
      </c>
      <c r="G49" s="26">
        <v>5913.5352267999997</v>
      </c>
      <c r="H49" s="7" t="str">
        <f t="shared" si="9"/>
        <v>N/A</v>
      </c>
      <c r="I49" s="8">
        <v>-5.99</v>
      </c>
      <c r="J49" s="8">
        <v>8.4390000000000001</v>
      </c>
      <c r="K49" s="25" t="s">
        <v>736</v>
      </c>
      <c r="L49" s="91" t="str">
        <f t="shared" si="10"/>
        <v>Yes</v>
      </c>
    </row>
    <row r="50" spans="1:12" x14ac:dyDescent="0.25">
      <c r="A50" s="148" t="s">
        <v>1490</v>
      </c>
      <c r="B50" s="21" t="s">
        <v>213</v>
      </c>
      <c r="C50" s="26" t="s">
        <v>1747</v>
      </c>
      <c r="D50" s="7" t="str">
        <f t="shared" si="7"/>
        <v>N/A</v>
      </c>
      <c r="E50" s="26" t="s">
        <v>1747</v>
      </c>
      <c r="F50" s="7" t="str">
        <f t="shared" si="8"/>
        <v>N/A</v>
      </c>
      <c r="G50" s="26" t="s">
        <v>1747</v>
      </c>
      <c r="H50" s="7" t="str">
        <f t="shared" si="9"/>
        <v>N/A</v>
      </c>
      <c r="I50" s="8" t="s">
        <v>1747</v>
      </c>
      <c r="J50" s="8" t="s">
        <v>1747</v>
      </c>
      <c r="K50" s="25" t="s">
        <v>736</v>
      </c>
      <c r="L50" s="91" t="str">
        <f t="shared" si="10"/>
        <v>N/A</v>
      </c>
    </row>
    <row r="51" spans="1:12" x14ac:dyDescent="0.25">
      <c r="A51" s="148" t="s">
        <v>1491</v>
      </c>
      <c r="B51" s="21" t="s">
        <v>213</v>
      </c>
      <c r="C51" s="26">
        <v>4380.1709844999996</v>
      </c>
      <c r="D51" s="7" t="str">
        <f t="shared" si="7"/>
        <v>N/A</v>
      </c>
      <c r="E51" s="26">
        <v>3461.5355190999999</v>
      </c>
      <c r="F51" s="7" t="str">
        <f t="shared" si="8"/>
        <v>N/A</v>
      </c>
      <c r="G51" s="26">
        <v>4303.8944099</v>
      </c>
      <c r="H51" s="7" t="str">
        <f t="shared" si="9"/>
        <v>N/A</v>
      </c>
      <c r="I51" s="8">
        <v>-21</v>
      </c>
      <c r="J51" s="8">
        <v>24.33</v>
      </c>
      <c r="K51" s="25" t="s">
        <v>736</v>
      </c>
      <c r="L51" s="91" t="str">
        <f t="shared" si="10"/>
        <v>Yes</v>
      </c>
    </row>
    <row r="52" spans="1:12" x14ac:dyDescent="0.25">
      <c r="A52" s="148" t="s">
        <v>1492</v>
      </c>
      <c r="B52" s="21" t="s">
        <v>213</v>
      </c>
      <c r="C52" s="26">
        <v>23759.278506999999</v>
      </c>
      <c r="D52" s="7" t="str">
        <f t="shared" si="7"/>
        <v>N/A</v>
      </c>
      <c r="E52" s="26">
        <v>18931.339171</v>
      </c>
      <c r="F52" s="7" t="str">
        <f t="shared" si="8"/>
        <v>N/A</v>
      </c>
      <c r="G52" s="26">
        <v>20483.485584999999</v>
      </c>
      <c r="H52" s="7" t="str">
        <f t="shared" si="9"/>
        <v>N/A</v>
      </c>
      <c r="I52" s="8">
        <v>-20.3</v>
      </c>
      <c r="J52" s="8">
        <v>8.1989999999999998</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14654.893282000001</v>
      </c>
      <c r="D54" s="7" t="str">
        <f t="shared" si="7"/>
        <v>N/A</v>
      </c>
      <c r="E54" s="26">
        <v>15058.724760999999</v>
      </c>
      <c r="F54" s="7" t="str">
        <f t="shared" si="8"/>
        <v>N/A</v>
      </c>
      <c r="G54" s="26">
        <v>15029.889633000001</v>
      </c>
      <c r="H54" s="7" t="str">
        <f t="shared" si="9"/>
        <v>N/A</v>
      </c>
      <c r="I54" s="8">
        <v>2.7559999999999998</v>
      </c>
      <c r="J54" s="8">
        <v>-0.191</v>
      </c>
      <c r="K54" s="25" t="s">
        <v>736</v>
      </c>
      <c r="L54" s="91" t="str">
        <f t="shared" si="10"/>
        <v>Yes</v>
      </c>
    </row>
    <row r="55" spans="1:12" x14ac:dyDescent="0.25">
      <c r="A55" s="148" t="s">
        <v>1495</v>
      </c>
      <c r="B55" s="21" t="s">
        <v>213</v>
      </c>
      <c r="C55" s="26">
        <v>11755.805718</v>
      </c>
      <c r="D55" s="7" t="str">
        <f t="shared" si="7"/>
        <v>N/A</v>
      </c>
      <c r="E55" s="26">
        <v>12334.328398</v>
      </c>
      <c r="F55" s="7" t="str">
        <f t="shared" si="8"/>
        <v>N/A</v>
      </c>
      <c r="G55" s="26">
        <v>12504.444544</v>
      </c>
      <c r="H55" s="7" t="str">
        <f t="shared" si="9"/>
        <v>N/A</v>
      </c>
      <c r="I55" s="8">
        <v>4.9210000000000003</v>
      </c>
      <c r="J55" s="8">
        <v>1.379</v>
      </c>
      <c r="K55" s="25" t="s">
        <v>736</v>
      </c>
      <c r="L55" s="91" t="str">
        <f t="shared" si="10"/>
        <v>Yes</v>
      </c>
    </row>
    <row r="56" spans="1:12" x14ac:dyDescent="0.25">
      <c r="A56" s="148" t="s">
        <v>1496</v>
      </c>
      <c r="B56" s="21" t="s">
        <v>213</v>
      </c>
      <c r="C56" s="26" t="s">
        <v>1747</v>
      </c>
      <c r="D56" s="7" t="str">
        <f t="shared" si="7"/>
        <v>N/A</v>
      </c>
      <c r="E56" s="26" t="s">
        <v>1747</v>
      </c>
      <c r="F56" s="7" t="str">
        <f t="shared" si="8"/>
        <v>N/A</v>
      </c>
      <c r="G56" s="26" t="s">
        <v>1747</v>
      </c>
      <c r="H56" s="7" t="str">
        <f t="shared" si="9"/>
        <v>N/A</v>
      </c>
      <c r="I56" s="8" t="s">
        <v>1747</v>
      </c>
      <c r="J56" s="8" t="s">
        <v>1747</v>
      </c>
      <c r="K56" s="25" t="s">
        <v>736</v>
      </c>
      <c r="L56" s="91" t="str">
        <f t="shared" si="10"/>
        <v>N/A</v>
      </c>
    </row>
    <row r="57" spans="1:12" x14ac:dyDescent="0.25">
      <c r="A57" s="148" t="s">
        <v>1497</v>
      </c>
      <c r="B57" s="21" t="s">
        <v>213</v>
      </c>
      <c r="C57" s="26">
        <v>9499.8397660999999</v>
      </c>
      <c r="D57" s="7" t="str">
        <f t="shared" si="7"/>
        <v>N/A</v>
      </c>
      <c r="E57" s="26">
        <v>8963.6367040999994</v>
      </c>
      <c r="F57" s="7" t="str">
        <f t="shared" si="8"/>
        <v>N/A</v>
      </c>
      <c r="G57" s="26">
        <v>8651.1272494000004</v>
      </c>
      <c r="H57" s="7" t="str">
        <f t="shared" si="9"/>
        <v>N/A</v>
      </c>
      <c r="I57" s="8">
        <v>-5.64</v>
      </c>
      <c r="J57" s="8">
        <v>-3.49</v>
      </c>
      <c r="K57" s="25" t="s">
        <v>736</v>
      </c>
      <c r="L57" s="91" t="str">
        <f t="shared" si="10"/>
        <v>Yes</v>
      </c>
    </row>
    <row r="58" spans="1:12" x14ac:dyDescent="0.25">
      <c r="A58" s="148" t="s">
        <v>1498</v>
      </c>
      <c r="B58" s="21" t="s">
        <v>213</v>
      </c>
      <c r="C58" s="26">
        <v>37504.575868</v>
      </c>
      <c r="D58" s="7" t="str">
        <f t="shared" si="7"/>
        <v>N/A</v>
      </c>
      <c r="E58" s="26">
        <v>37693.318273999997</v>
      </c>
      <c r="F58" s="7" t="str">
        <f t="shared" si="8"/>
        <v>N/A</v>
      </c>
      <c r="G58" s="26">
        <v>37459.366206999999</v>
      </c>
      <c r="H58" s="7" t="str">
        <f t="shared" si="9"/>
        <v>N/A</v>
      </c>
      <c r="I58" s="8">
        <v>0.50329999999999997</v>
      </c>
      <c r="J58" s="8">
        <v>-0.621</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3070.697545</v>
      </c>
      <c r="D60" s="7" t="str">
        <f t="shared" si="7"/>
        <v>N/A</v>
      </c>
      <c r="E60" s="26">
        <v>3314.4440883000002</v>
      </c>
      <c r="F60" s="7" t="str">
        <f t="shared" si="8"/>
        <v>N/A</v>
      </c>
      <c r="G60" s="26">
        <v>3848.9212753000002</v>
      </c>
      <c r="H60" s="7" t="str">
        <f t="shared" si="9"/>
        <v>N/A</v>
      </c>
      <c r="I60" s="8">
        <v>7.9379999999999997</v>
      </c>
      <c r="J60" s="8">
        <v>16.13</v>
      </c>
      <c r="K60" s="25" t="s">
        <v>736</v>
      </c>
      <c r="L60" s="91" t="str">
        <f t="shared" si="10"/>
        <v>Yes</v>
      </c>
    </row>
    <row r="61" spans="1:12" x14ac:dyDescent="0.25">
      <c r="A61" s="148" t="s">
        <v>1501</v>
      </c>
      <c r="B61" s="21" t="s">
        <v>213</v>
      </c>
      <c r="C61" s="26">
        <v>1723.3172362</v>
      </c>
      <c r="D61" s="7" t="str">
        <f t="shared" si="7"/>
        <v>N/A</v>
      </c>
      <c r="E61" s="26">
        <v>2101.3600018000002</v>
      </c>
      <c r="F61" s="7" t="str">
        <f t="shared" si="8"/>
        <v>N/A</v>
      </c>
      <c r="G61" s="26">
        <v>3209.4710530000002</v>
      </c>
      <c r="H61" s="7" t="str">
        <f t="shared" si="9"/>
        <v>N/A</v>
      </c>
      <c r="I61" s="8">
        <v>21.94</v>
      </c>
      <c r="J61" s="8">
        <v>52.73</v>
      </c>
      <c r="K61" s="25" t="s">
        <v>736</v>
      </c>
      <c r="L61" s="91" t="str">
        <f t="shared" si="10"/>
        <v>No</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t="s">
        <v>1747</v>
      </c>
      <c r="D63" s="7" t="str">
        <f t="shared" si="7"/>
        <v>N/A</v>
      </c>
      <c r="E63" s="26" t="s">
        <v>1747</v>
      </c>
      <c r="F63" s="7" t="str">
        <f t="shared" si="8"/>
        <v>N/A</v>
      </c>
      <c r="G63" s="26" t="s">
        <v>1747</v>
      </c>
      <c r="H63" s="7" t="str">
        <f t="shared" si="9"/>
        <v>N/A</v>
      </c>
      <c r="I63" s="8" t="s">
        <v>1747</v>
      </c>
      <c r="J63" s="8" t="s">
        <v>1747</v>
      </c>
      <c r="K63" s="25" t="s">
        <v>736</v>
      </c>
      <c r="L63" s="91" t="str">
        <f t="shared" si="10"/>
        <v>N/A</v>
      </c>
    </row>
    <row r="64" spans="1:12" x14ac:dyDescent="0.25">
      <c r="A64" s="148" t="s">
        <v>1504</v>
      </c>
      <c r="B64" s="21" t="s">
        <v>213</v>
      </c>
      <c r="C64" s="26">
        <v>1402.3547023000001</v>
      </c>
      <c r="D64" s="7" t="str">
        <f t="shared" si="7"/>
        <v>N/A</v>
      </c>
      <c r="E64" s="26">
        <v>1586.5594711000001</v>
      </c>
      <c r="F64" s="7" t="str">
        <f t="shared" si="8"/>
        <v>N/A</v>
      </c>
      <c r="G64" s="26">
        <v>2005.7083375</v>
      </c>
      <c r="H64" s="7" t="str">
        <f t="shared" si="9"/>
        <v>N/A</v>
      </c>
      <c r="I64" s="8">
        <v>13.14</v>
      </c>
      <c r="J64" s="8">
        <v>26.42</v>
      </c>
      <c r="K64" s="25" t="s">
        <v>736</v>
      </c>
      <c r="L64" s="91" t="str">
        <f t="shared" si="10"/>
        <v>Yes</v>
      </c>
    </row>
    <row r="65" spans="1:12" x14ac:dyDescent="0.25">
      <c r="A65" s="148" t="s">
        <v>1505</v>
      </c>
      <c r="B65" s="21" t="s">
        <v>213</v>
      </c>
      <c r="C65" s="26">
        <v>2590.8388626000001</v>
      </c>
      <c r="D65" s="7" t="str">
        <f t="shared" si="7"/>
        <v>N/A</v>
      </c>
      <c r="E65" s="26">
        <v>2375.7248008000001</v>
      </c>
      <c r="F65" s="7" t="str">
        <f t="shared" si="8"/>
        <v>N/A</v>
      </c>
      <c r="G65" s="26">
        <v>2388.6219136</v>
      </c>
      <c r="H65" s="7" t="str">
        <f t="shared" si="9"/>
        <v>N/A</v>
      </c>
      <c r="I65" s="8">
        <v>-8.3000000000000007</v>
      </c>
      <c r="J65" s="8">
        <v>0.54290000000000005</v>
      </c>
      <c r="K65" s="25" t="s">
        <v>736</v>
      </c>
      <c r="L65" s="91" t="str">
        <f t="shared" si="10"/>
        <v>Yes</v>
      </c>
    </row>
    <row r="66" spans="1:12" x14ac:dyDescent="0.25">
      <c r="A66" s="148" t="s">
        <v>1506</v>
      </c>
      <c r="B66" s="21" t="s">
        <v>213</v>
      </c>
      <c r="C66" s="26">
        <v>9726.2547642999998</v>
      </c>
      <c r="D66" s="7" t="str">
        <f t="shared" si="7"/>
        <v>N/A</v>
      </c>
      <c r="E66" s="26">
        <v>9468.8027204000009</v>
      </c>
      <c r="F66" s="7" t="str">
        <f t="shared" si="8"/>
        <v>N/A</v>
      </c>
      <c r="G66" s="26">
        <v>8471.4647373999996</v>
      </c>
      <c r="H66" s="7" t="str">
        <f t="shared" si="9"/>
        <v>N/A</v>
      </c>
      <c r="I66" s="8">
        <v>-2.65</v>
      </c>
      <c r="J66" s="8">
        <v>-10.5</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2030.5082883</v>
      </c>
      <c r="D68" s="7" t="str">
        <f t="shared" si="7"/>
        <v>N/A</v>
      </c>
      <c r="E68" s="26">
        <v>2132.8073312000001</v>
      </c>
      <c r="F68" s="7" t="str">
        <f t="shared" si="8"/>
        <v>N/A</v>
      </c>
      <c r="G68" s="26">
        <v>2925.5997871999998</v>
      </c>
      <c r="H68" s="7" t="str">
        <f t="shared" si="9"/>
        <v>N/A</v>
      </c>
      <c r="I68" s="8">
        <v>5.0380000000000003</v>
      </c>
      <c r="J68" s="8">
        <v>37.17</v>
      </c>
      <c r="K68" s="25" t="s">
        <v>736</v>
      </c>
      <c r="L68" s="91" t="str">
        <f t="shared" si="10"/>
        <v>No</v>
      </c>
    </row>
    <row r="69" spans="1:12" x14ac:dyDescent="0.25">
      <c r="A69" s="148" t="s">
        <v>1509</v>
      </c>
      <c r="B69" s="21" t="s">
        <v>213</v>
      </c>
      <c r="C69" s="26">
        <v>2014.7835703000001</v>
      </c>
      <c r="D69" s="7" t="str">
        <f t="shared" si="7"/>
        <v>N/A</v>
      </c>
      <c r="E69" s="26">
        <v>2140.8463744999999</v>
      </c>
      <c r="F69" s="7" t="str">
        <f t="shared" si="8"/>
        <v>N/A</v>
      </c>
      <c r="G69" s="26">
        <v>2925.5220276999999</v>
      </c>
      <c r="H69" s="7" t="str">
        <f t="shared" si="9"/>
        <v>N/A</v>
      </c>
      <c r="I69" s="8">
        <v>6.2569999999999997</v>
      </c>
      <c r="J69" s="8">
        <v>36.65</v>
      </c>
      <c r="K69" s="25" t="s">
        <v>736</v>
      </c>
      <c r="L69" s="91" t="str">
        <f t="shared" si="10"/>
        <v>No</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t="s">
        <v>1747</v>
      </c>
      <c r="D71" s="7" t="str">
        <f t="shared" si="7"/>
        <v>N/A</v>
      </c>
      <c r="E71" s="26" t="s">
        <v>1747</v>
      </c>
      <c r="F71" s="7" t="str">
        <f t="shared" si="8"/>
        <v>N/A</v>
      </c>
      <c r="G71" s="26" t="s">
        <v>1747</v>
      </c>
      <c r="H71" s="7" t="str">
        <f t="shared" si="9"/>
        <v>N/A</v>
      </c>
      <c r="I71" s="8" t="s">
        <v>1747</v>
      </c>
      <c r="J71" s="8" t="s">
        <v>1747</v>
      </c>
      <c r="K71" s="25" t="s">
        <v>736</v>
      </c>
      <c r="L71" s="91" t="str">
        <f t="shared" si="10"/>
        <v>N/A</v>
      </c>
    </row>
    <row r="72" spans="1:12" x14ac:dyDescent="0.25">
      <c r="A72" s="148" t="s">
        <v>1512</v>
      </c>
      <c r="B72" s="21" t="s">
        <v>213</v>
      </c>
      <c r="C72" s="26">
        <v>1867.8509911000001</v>
      </c>
      <c r="D72" s="7" t="str">
        <f t="shared" si="7"/>
        <v>N/A</v>
      </c>
      <c r="E72" s="26">
        <v>1842.4121645</v>
      </c>
      <c r="F72" s="7" t="str">
        <f t="shared" si="8"/>
        <v>N/A</v>
      </c>
      <c r="G72" s="26">
        <v>2791.9355257000002</v>
      </c>
      <c r="H72" s="7" t="str">
        <f t="shared" si="9"/>
        <v>N/A</v>
      </c>
      <c r="I72" s="8">
        <v>-1.36</v>
      </c>
      <c r="J72" s="8">
        <v>51.54</v>
      </c>
      <c r="K72" s="25" t="s">
        <v>736</v>
      </c>
      <c r="L72" s="91" t="str">
        <f t="shared" si="10"/>
        <v>No</v>
      </c>
    </row>
    <row r="73" spans="1:12" x14ac:dyDescent="0.25">
      <c r="A73" s="148" t="s">
        <v>1513</v>
      </c>
      <c r="B73" s="21" t="s">
        <v>213</v>
      </c>
      <c r="C73" s="26">
        <v>2503.8674614000001</v>
      </c>
      <c r="D73" s="7" t="str">
        <f t="shared" si="7"/>
        <v>N/A</v>
      </c>
      <c r="E73" s="26">
        <v>2682.8575645999999</v>
      </c>
      <c r="F73" s="7" t="str">
        <f t="shared" si="8"/>
        <v>N/A</v>
      </c>
      <c r="G73" s="26">
        <v>3147.9303660999999</v>
      </c>
      <c r="H73" s="7" t="str">
        <f t="shared" si="9"/>
        <v>N/A</v>
      </c>
      <c r="I73" s="8">
        <v>7.149</v>
      </c>
      <c r="J73" s="8">
        <v>17.329999999999998</v>
      </c>
      <c r="K73" s="25" t="s">
        <v>736</v>
      </c>
      <c r="L73" s="91" t="str">
        <f t="shared" si="10"/>
        <v>Yes</v>
      </c>
    </row>
    <row r="74" spans="1:12" x14ac:dyDescent="0.25">
      <c r="A74" s="148" t="s">
        <v>1514</v>
      </c>
      <c r="B74" s="21" t="s">
        <v>213</v>
      </c>
      <c r="C74" s="26" t="s">
        <v>1747</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114621288</v>
      </c>
      <c r="D75" s="7" t="str">
        <f t="shared" ref="D75:D144" si="11">IF($B75="N/A","N/A",IF(C75&gt;10,"No",IF(C75&lt;-10,"No","Yes")))</f>
        <v>N/A</v>
      </c>
      <c r="E75" s="26">
        <v>127332215</v>
      </c>
      <c r="F75" s="7" t="str">
        <f t="shared" ref="F75:F144" si="12">IF($B75="N/A","N/A",IF(E75&gt;10,"No",IF(E75&lt;-10,"No","Yes")))</f>
        <v>N/A</v>
      </c>
      <c r="G75" s="26">
        <v>113628797</v>
      </c>
      <c r="H75" s="7" t="str">
        <f t="shared" ref="H75:H144" si="13">IF($B75="N/A","N/A",IF(G75&gt;10,"No",IF(G75&lt;-10,"No","Yes")))</f>
        <v>N/A</v>
      </c>
      <c r="I75" s="8">
        <v>11.09</v>
      </c>
      <c r="J75" s="8">
        <v>-10.8</v>
      </c>
      <c r="K75" s="25" t="s">
        <v>736</v>
      </c>
      <c r="L75" s="91" t="str">
        <f t="shared" ref="L75:L135" si="14">IF(J75="Div by 0", "N/A", IF(K75="N/A","N/A", IF(J75&gt;VALUE(MID(K75,1,2)), "No", IF(J75&lt;-1*VALUE(MID(K75,1,2)), "No", "Yes"))))</f>
        <v>Yes</v>
      </c>
    </row>
    <row r="76" spans="1:12" x14ac:dyDescent="0.25">
      <c r="A76" s="148" t="s">
        <v>596</v>
      </c>
      <c r="B76" s="21" t="s">
        <v>213</v>
      </c>
      <c r="C76" s="22">
        <v>12458</v>
      </c>
      <c r="D76" s="7" t="str">
        <f t="shared" si="11"/>
        <v>N/A</v>
      </c>
      <c r="E76" s="22">
        <v>12642</v>
      </c>
      <c r="F76" s="7" t="str">
        <f t="shared" si="12"/>
        <v>N/A</v>
      </c>
      <c r="G76" s="22">
        <v>10841</v>
      </c>
      <c r="H76" s="7" t="str">
        <f t="shared" si="13"/>
        <v>N/A</v>
      </c>
      <c r="I76" s="8">
        <v>1.4770000000000001</v>
      </c>
      <c r="J76" s="8">
        <v>-14.2</v>
      </c>
      <c r="K76" s="25" t="s">
        <v>736</v>
      </c>
      <c r="L76" s="91" t="str">
        <f t="shared" si="14"/>
        <v>Yes</v>
      </c>
    </row>
    <row r="77" spans="1:12" x14ac:dyDescent="0.25">
      <c r="A77" s="148" t="s">
        <v>1423</v>
      </c>
      <c r="B77" s="21" t="s">
        <v>213</v>
      </c>
      <c r="C77" s="26">
        <v>9200.6171135000004</v>
      </c>
      <c r="D77" s="7" t="str">
        <f t="shared" si="11"/>
        <v>N/A</v>
      </c>
      <c r="E77" s="26">
        <v>10072.157491</v>
      </c>
      <c r="F77" s="7" t="str">
        <f t="shared" si="12"/>
        <v>N/A</v>
      </c>
      <c r="G77" s="26">
        <v>10481.394429</v>
      </c>
      <c r="H77" s="7" t="str">
        <f t="shared" si="13"/>
        <v>N/A</v>
      </c>
      <c r="I77" s="8">
        <v>9.4730000000000008</v>
      </c>
      <c r="J77" s="8">
        <v>4.0629999999999997</v>
      </c>
      <c r="K77" s="25" t="s">
        <v>736</v>
      </c>
      <c r="L77" s="91" t="str">
        <f t="shared" si="14"/>
        <v>Yes</v>
      </c>
    </row>
    <row r="78" spans="1:12" x14ac:dyDescent="0.25">
      <c r="A78" s="148" t="s">
        <v>1424</v>
      </c>
      <c r="B78" s="21" t="s">
        <v>213</v>
      </c>
      <c r="C78" s="22">
        <v>7.7648900305000002</v>
      </c>
      <c r="D78" s="7" t="str">
        <f t="shared" si="11"/>
        <v>N/A</v>
      </c>
      <c r="E78" s="22">
        <v>8.1212624585000004</v>
      </c>
      <c r="F78" s="7" t="str">
        <f t="shared" si="12"/>
        <v>N/A</v>
      </c>
      <c r="G78" s="22">
        <v>8.3252467484999997</v>
      </c>
      <c r="H78" s="7" t="str">
        <f t="shared" si="13"/>
        <v>N/A</v>
      </c>
      <c r="I78" s="8">
        <v>4.59</v>
      </c>
      <c r="J78" s="8">
        <v>2.512</v>
      </c>
      <c r="K78" s="25" t="s">
        <v>736</v>
      </c>
      <c r="L78" s="91" t="str">
        <f t="shared" si="14"/>
        <v>Yes</v>
      </c>
    </row>
    <row r="79" spans="1:12" x14ac:dyDescent="0.25">
      <c r="A79" s="148" t="s">
        <v>597</v>
      </c>
      <c r="B79" s="21" t="s">
        <v>213</v>
      </c>
      <c r="C79" s="26">
        <v>70210</v>
      </c>
      <c r="D79" s="7" t="str">
        <f t="shared" si="11"/>
        <v>N/A</v>
      </c>
      <c r="E79" s="26">
        <v>39698</v>
      </c>
      <c r="F79" s="7" t="str">
        <f t="shared" si="12"/>
        <v>N/A</v>
      </c>
      <c r="G79" s="26">
        <v>85842</v>
      </c>
      <c r="H79" s="7" t="str">
        <f t="shared" si="13"/>
        <v>N/A</v>
      </c>
      <c r="I79" s="8">
        <v>-43.5</v>
      </c>
      <c r="J79" s="8">
        <v>116.2</v>
      </c>
      <c r="K79" s="25" t="s">
        <v>736</v>
      </c>
      <c r="L79" s="91" t="str">
        <f t="shared" si="14"/>
        <v>No</v>
      </c>
    </row>
    <row r="80" spans="1:12" x14ac:dyDescent="0.25">
      <c r="A80" s="148" t="s">
        <v>598</v>
      </c>
      <c r="B80" s="21" t="s">
        <v>213</v>
      </c>
      <c r="C80" s="22">
        <v>11</v>
      </c>
      <c r="D80" s="7" t="str">
        <f t="shared" si="11"/>
        <v>N/A</v>
      </c>
      <c r="E80" s="22">
        <v>12</v>
      </c>
      <c r="F80" s="7" t="str">
        <f t="shared" si="12"/>
        <v>N/A</v>
      </c>
      <c r="G80" s="22">
        <v>11</v>
      </c>
      <c r="H80" s="7" t="str">
        <f t="shared" si="13"/>
        <v>N/A</v>
      </c>
      <c r="I80" s="8">
        <v>20</v>
      </c>
      <c r="J80" s="8">
        <v>-33.299999999999997</v>
      </c>
      <c r="K80" s="25" t="s">
        <v>736</v>
      </c>
      <c r="L80" s="91" t="str">
        <f t="shared" si="14"/>
        <v>No</v>
      </c>
    </row>
    <row r="81" spans="1:12" x14ac:dyDescent="0.25">
      <c r="A81" s="148" t="s">
        <v>1425</v>
      </c>
      <c r="B81" s="21" t="s">
        <v>213</v>
      </c>
      <c r="C81" s="26">
        <v>7021</v>
      </c>
      <c r="D81" s="7" t="str">
        <f t="shared" si="11"/>
        <v>N/A</v>
      </c>
      <c r="E81" s="26">
        <v>3308.1666667</v>
      </c>
      <c r="F81" s="7" t="str">
        <f t="shared" si="12"/>
        <v>N/A</v>
      </c>
      <c r="G81" s="26">
        <v>10730.25</v>
      </c>
      <c r="H81" s="7" t="str">
        <f t="shared" si="13"/>
        <v>N/A</v>
      </c>
      <c r="I81" s="8">
        <v>-52.9</v>
      </c>
      <c r="J81" s="8">
        <v>224.4</v>
      </c>
      <c r="K81" s="25" t="s">
        <v>736</v>
      </c>
      <c r="L81" s="91" t="str">
        <f t="shared" si="14"/>
        <v>No</v>
      </c>
    </row>
    <row r="82" spans="1:12" ht="25" x14ac:dyDescent="0.25">
      <c r="A82" s="148" t="s">
        <v>599</v>
      </c>
      <c r="B82" s="21" t="s">
        <v>213</v>
      </c>
      <c r="C82" s="26">
        <v>40376455</v>
      </c>
      <c r="D82" s="7" t="str">
        <f t="shared" si="11"/>
        <v>N/A</v>
      </c>
      <c r="E82" s="26">
        <v>41749300</v>
      </c>
      <c r="F82" s="7" t="str">
        <f t="shared" si="12"/>
        <v>N/A</v>
      </c>
      <c r="G82" s="26">
        <v>38266836</v>
      </c>
      <c r="H82" s="7" t="str">
        <f t="shared" si="13"/>
        <v>N/A</v>
      </c>
      <c r="I82" s="8">
        <v>3.4</v>
      </c>
      <c r="J82" s="8">
        <v>-8.34</v>
      </c>
      <c r="K82" s="25" t="s">
        <v>736</v>
      </c>
      <c r="L82" s="91" t="str">
        <f t="shared" si="14"/>
        <v>Yes</v>
      </c>
    </row>
    <row r="83" spans="1:12" x14ac:dyDescent="0.25">
      <c r="A83" s="148" t="s">
        <v>600</v>
      </c>
      <c r="B83" s="21" t="s">
        <v>213</v>
      </c>
      <c r="C83" s="22">
        <v>1153</v>
      </c>
      <c r="D83" s="7" t="str">
        <f t="shared" si="11"/>
        <v>N/A</v>
      </c>
      <c r="E83" s="22">
        <v>1192</v>
      </c>
      <c r="F83" s="7" t="str">
        <f t="shared" si="12"/>
        <v>N/A</v>
      </c>
      <c r="G83" s="22">
        <v>1247</v>
      </c>
      <c r="H83" s="7" t="str">
        <f t="shared" si="13"/>
        <v>N/A</v>
      </c>
      <c r="I83" s="8">
        <v>3.3820000000000001</v>
      </c>
      <c r="J83" s="8">
        <v>4.6139999999999999</v>
      </c>
      <c r="K83" s="25" t="s">
        <v>736</v>
      </c>
      <c r="L83" s="91" t="str">
        <f t="shared" si="14"/>
        <v>Yes</v>
      </c>
    </row>
    <row r="84" spans="1:12" ht="25" x14ac:dyDescent="0.25">
      <c r="A84" s="122" t="s">
        <v>1426</v>
      </c>
      <c r="B84" s="21" t="s">
        <v>213</v>
      </c>
      <c r="C84" s="26">
        <v>35018.607979</v>
      </c>
      <c r="D84" s="7" t="str">
        <f t="shared" si="11"/>
        <v>N/A</v>
      </c>
      <c r="E84" s="26">
        <v>35024.580537000002</v>
      </c>
      <c r="F84" s="7" t="str">
        <f t="shared" si="12"/>
        <v>N/A</v>
      </c>
      <c r="G84" s="26">
        <v>30687.117882999999</v>
      </c>
      <c r="H84" s="7" t="str">
        <f t="shared" si="13"/>
        <v>N/A</v>
      </c>
      <c r="I84" s="8">
        <v>1.7100000000000001E-2</v>
      </c>
      <c r="J84" s="8">
        <v>-12.4</v>
      </c>
      <c r="K84" s="25" t="s">
        <v>736</v>
      </c>
      <c r="L84" s="91" t="str">
        <f t="shared" si="14"/>
        <v>Yes</v>
      </c>
    </row>
    <row r="85" spans="1:12" x14ac:dyDescent="0.25">
      <c r="A85" s="122" t="s">
        <v>601</v>
      </c>
      <c r="B85" s="21" t="s">
        <v>213</v>
      </c>
      <c r="C85" s="26">
        <v>17252856</v>
      </c>
      <c r="D85" s="7" t="str">
        <f t="shared" si="11"/>
        <v>N/A</v>
      </c>
      <c r="E85" s="26">
        <v>17535312</v>
      </c>
      <c r="F85" s="7" t="str">
        <f t="shared" si="12"/>
        <v>N/A</v>
      </c>
      <c r="G85" s="26">
        <v>17138264</v>
      </c>
      <c r="H85" s="7" t="str">
        <f t="shared" si="13"/>
        <v>N/A</v>
      </c>
      <c r="I85" s="8">
        <v>1.637</v>
      </c>
      <c r="J85" s="8">
        <v>-2.2599999999999998</v>
      </c>
      <c r="K85" s="25" t="s">
        <v>736</v>
      </c>
      <c r="L85" s="91" t="str">
        <f t="shared" si="14"/>
        <v>Yes</v>
      </c>
    </row>
    <row r="86" spans="1:12" x14ac:dyDescent="0.25">
      <c r="A86" s="122" t="s">
        <v>602</v>
      </c>
      <c r="B86" s="21" t="s">
        <v>213</v>
      </c>
      <c r="C86" s="22">
        <v>112</v>
      </c>
      <c r="D86" s="7" t="str">
        <f t="shared" si="11"/>
        <v>N/A</v>
      </c>
      <c r="E86" s="22">
        <v>113</v>
      </c>
      <c r="F86" s="7" t="str">
        <f t="shared" si="12"/>
        <v>N/A</v>
      </c>
      <c r="G86" s="22">
        <v>114</v>
      </c>
      <c r="H86" s="7" t="str">
        <f t="shared" si="13"/>
        <v>N/A</v>
      </c>
      <c r="I86" s="8">
        <v>0.89290000000000003</v>
      </c>
      <c r="J86" s="8">
        <v>0.88500000000000001</v>
      </c>
      <c r="K86" s="25" t="s">
        <v>736</v>
      </c>
      <c r="L86" s="91" t="str">
        <f t="shared" si="14"/>
        <v>Yes</v>
      </c>
    </row>
    <row r="87" spans="1:12" x14ac:dyDescent="0.25">
      <c r="A87" s="122" t="s">
        <v>1427</v>
      </c>
      <c r="B87" s="21" t="s">
        <v>213</v>
      </c>
      <c r="C87" s="26">
        <v>154043.35714000001</v>
      </c>
      <c r="D87" s="7" t="str">
        <f t="shared" si="11"/>
        <v>N/A</v>
      </c>
      <c r="E87" s="26">
        <v>155179.75221000001</v>
      </c>
      <c r="F87" s="7" t="str">
        <f t="shared" si="12"/>
        <v>N/A</v>
      </c>
      <c r="G87" s="26">
        <v>150335.64911999999</v>
      </c>
      <c r="H87" s="7" t="str">
        <f t="shared" si="13"/>
        <v>N/A</v>
      </c>
      <c r="I87" s="8">
        <v>0.73770000000000002</v>
      </c>
      <c r="J87" s="8">
        <v>-3.12</v>
      </c>
      <c r="K87" s="25" t="s">
        <v>736</v>
      </c>
      <c r="L87" s="91" t="str">
        <f t="shared" si="14"/>
        <v>Yes</v>
      </c>
    </row>
    <row r="88" spans="1:12" x14ac:dyDescent="0.25">
      <c r="A88" s="148" t="s">
        <v>603</v>
      </c>
      <c r="B88" s="21" t="s">
        <v>213</v>
      </c>
      <c r="C88" s="26">
        <v>155041529</v>
      </c>
      <c r="D88" s="7" t="str">
        <f t="shared" si="11"/>
        <v>N/A</v>
      </c>
      <c r="E88" s="26">
        <v>117142774</v>
      </c>
      <c r="F88" s="7" t="str">
        <f t="shared" si="12"/>
        <v>N/A</v>
      </c>
      <c r="G88" s="26">
        <v>118343439</v>
      </c>
      <c r="H88" s="7" t="str">
        <f t="shared" si="13"/>
        <v>N/A</v>
      </c>
      <c r="I88" s="8">
        <v>-24.4</v>
      </c>
      <c r="J88" s="8">
        <v>1.0249999999999999</v>
      </c>
      <c r="K88" s="25" t="s">
        <v>736</v>
      </c>
      <c r="L88" s="91" t="str">
        <f t="shared" si="14"/>
        <v>Yes</v>
      </c>
    </row>
    <row r="89" spans="1:12" x14ac:dyDescent="0.25">
      <c r="A89" s="151" t="s">
        <v>604</v>
      </c>
      <c r="B89" s="22" t="s">
        <v>213</v>
      </c>
      <c r="C89" s="22">
        <v>4439</v>
      </c>
      <c r="D89" s="7" t="str">
        <f t="shared" si="11"/>
        <v>N/A</v>
      </c>
      <c r="E89" s="22">
        <v>4376</v>
      </c>
      <c r="F89" s="7" t="str">
        <f t="shared" si="12"/>
        <v>N/A</v>
      </c>
      <c r="G89" s="22">
        <v>4235</v>
      </c>
      <c r="H89" s="7" t="str">
        <f t="shared" si="13"/>
        <v>N/A</v>
      </c>
      <c r="I89" s="8">
        <v>-1.42</v>
      </c>
      <c r="J89" s="8">
        <v>-3.22</v>
      </c>
      <c r="K89" s="1" t="s">
        <v>736</v>
      </c>
      <c r="L89" s="91" t="str">
        <f t="shared" si="14"/>
        <v>Yes</v>
      </c>
    </row>
    <row r="90" spans="1:12" x14ac:dyDescent="0.25">
      <c r="A90" s="148" t="s">
        <v>1428</v>
      </c>
      <c r="B90" s="21" t="s">
        <v>213</v>
      </c>
      <c r="C90" s="26">
        <v>34927.129759000003</v>
      </c>
      <c r="D90" s="7" t="str">
        <f t="shared" si="11"/>
        <v>N/A</v>
      </c>
      <c r="E90" s="26">
        <v>26769.372486</v>
      </c>
      <c r="F90" s="7" t="str">
        <f t="shared" si="12"/>
        <v>N/A</v>
      </c>
      <c r="G90" s="26">
        <v>27944.141439999999</v>
      </c>
      <c r="H90" s="7" t="str">
        <f t="shared" si="13"/>
        <v>N/A</v>
      </c>
      <c r="I90" s="8">
        <v>-23.4</v>
      </c>
      <c r="J90" s="8">
        <v>4.3879999999999999</v>
      </c>
      <c r="K90" s="25" t="s">
        <v>736</v>
      </c>
      <c r="L90" s="91" t="str">
        <f t="shared" si="14"/>
        <v>Yes</v>
      </c>
    </row>
    <row r="91" spans="1:12" x14ac:dyDescent="0.25">
      <c r="A91" s="148" t="s">
        <v>605</v>
      </c>
      <c r="B91" s="21" t="s">
        <v>213</v>
      </c>
      <c r="C91" s="26">
        <v>58624305</v>
      </c>
      <c r="D91" s="7" t="str">
        <f t="shared" si="11"/>
        <v>N/A</v>
      </c>
      <c r="E91" s="26">
        <v>61563097</v>
      </c>
      <c r="F91" s="7" t="str">
        <f t="shared" si="12"/>
        <v>N/A</v>
      </c>
      <c r="G91" s="26">
        <v>69837245</v>
      </c>
      <c r="H91" s="7" t="str">
        <f t="shared" si="13"/>
        <v>N/A</v>
      </c>
      <c r="I91" s="8">
        <v>5.0129999999999999</v>
      </c>
      <c r="J91" s="8">
        <v>13.44</v>
      </c>
      <c r="K91" s="25" t="s">
        <v>736</v>
      </c>
      <c r="L91" s="91" t="str">
        <f t="shared" si="14"/>
        <v>Yes</v>
      </c>
    </row>
    <row r="92" spans="1:12" x14ac:dyDescent="0.25">
      <c r="A92" s="148" t="s">
        <v>606</v>
      </c>
      <c r="B92" s="21" t="s">
        <v>213</v>
      </c>
      <c r="C92" s="22">
        <v>74188</v>
      </c>
      <c r="D92" s="7" t="str">
        <f t="shared" si="11"/>
        <v>N/A</v>
      </c>
      <c r="E92" s="22">
        <v>76773</v>
      </c>
      <c r="F92" s="7" t="str">
        <f t="shared" si="12"/>
        <v>N/A</v>
      </c>
      <c r="G92" s="22">
        <v>77146</v>
      </c>
      <c r="H92" s="7" t="str">
        <f t="shared" si="13"/>
        <v>N/A</v>
      </c>
      <c r="I92" s="8">
        <v>3.484</v>
      </c>
      <c r="J92" s="8">
        <v>0.48580000000000001</v>
      </c>
      <c r="K92" s="25" t="s">
        <v>736</v>
      </c>
      <c r="L92" s="91" t="str">
        <f t="shared" si="14"/>
        <v>Yes</v>
      </c>
    </row>
    <row r="93" spans="1:12" x14ac:dyDescent="0.25">
      <c r="A93" s="148" t="s">
        <v>1429</v>
      </c>
      <c r="B93" s="21" t="s">
        <v>213</v>
      </c>
      <c r="C93" s="26">
        <v>790.21277025999996</v>
      </c>
      <c r="D93" s="7" t="str">
        <f t="shared" si="11"/>
        <v>N/A</v>
      </c>
      <c r="E93" s="26">
        <v>801.88473811999995</v>
      </c>
      <c r="F93" s="7" t="str">
        <f t="shared" si="12"/>
        <v>N/A</v>
      </c>
      <c r="G93" s="26">
        <v>905.26073938000002</v>
      </c>
      <c r="H93" s="7" t="str">
        <f t="shared" si="13"/>
        <v>N/A</v>
      </c>
      <c r="I93" s="8">
        <v>1.4770000000000001</v>
      </c>
      <c r="J93" s="8">
        <v>12.89</v>
      </c>
      <c r="K93" s="25" t="s">
        <v>736</v>
      </c>
      <c r="L93" s="91" t="str">
        <f t="shared" si="14"/>
        <v>Yes</v>
      </c>
    </row>
    <row r="94" spans="1:12" x14ac:dyDescent="0.25">
      <c r="A94" s="148" t="s">
        <v>607</v>
      </c>
      <c r="B94" s="21" t="s">
        <v>213</v>
      </c>
      <c r="C94" s="26">
        <v>17352407</v>
      </c>
      <c r="D94" s="7" t="str">
        <f t="shared" si="11"/>
        <v>N/A</v>
      </c>
      <c r="E94" s="26">
        <v>18416619</v>
      </c>
      <c r="F94" s="7" t="str">
        <f t="shared" si="12"/>
        <v>N/A</v>
      </c>
      <c r="G94" s="26">
        <v>18379131</v>
      </c>
      <c r="H94" s="7" t="str">
        <f t="shared" si="13"/>
        <v>N/A</v>
      </c>
      <c r="I94" s="8">
        <v>6.133</v>
      </c>
      <c r="J94" s="8">
        <v>-0.20399999999999999</v>
      </c>
      <c r="K94" s="25" t="s">
        <v>736</v>
      </c>
      <c r="L94" s="91" t="str">
        <f t="shared" si="14"/>
        <v>Yes</v>
      </c>
    </row>
    <row r="95" spans="1:12" x14ac:dyDescent="0.25">
      <c r="A95" s="148" t="s">
        <v>608</v>
      </c>
      <c r="B95" s="21" t="s">
        <v>213</v>
      </c>
      <c r="C95" s="22">
        <v>30094</v>
      </c>
      <c r="D95" s="7" t="str">
        <f t="shared" si="11"/>
        <v>N/A</v>
      </c>
      <c r="E95" s="22">
        <v>31221</v>
      </c>
      <c r="F95" s="7" t="str">
        <f t="shared" si="12"/>
        <v>N/A</v>
      </c>
      <c r="G95" s="22">
        <v>31065</v>
      </c>
      <c r="H95" s="7" t="str">
        <f t="shared" si="13"/>
        <v>N/A</v>
      </c>
      <c r="I95" s="8">
        <v>3.7450000000000001</v>
      </c>
      <c r="J95" s="8">
        <v>-0.5</v>
      </c>
      <c r="K95" s="25" t="s">
        <v>736</v>
      </c>
      <c r="L95" s="91" t="str">
        <f t="shared" si="14"/>
        <v>Yes</v>
      </c>
    </row>
    <row r="96" spans="1:12" x14ac:dyDescent="0.25">
      <c r="A96" s="148" t="s">
        <v>1430</v>
      </c>
      <c r="B96" s="21" t="s">
        <v>213</v>
      </c>
      <c r="C96" s="26">
        <v>576.60686515999998</v>
      </c>
      <c r="D96" s="7" t="str">
        <f t="shared" si="11"/>
        <v>N/A</v>
      </c>
      <c r="E96" s="26">
        <v>589.87921590999997</v>
      </c>
      <c r="F96" s="7" t="str">
        <f t="shared" si="12"/>
        <v>N/A</v>
      </c>
      <c r="G96" s="26">
        <v>591.63466923999999</v>
      </c>
      <c r="H96" s="7" t="str">
        <f t="shared" si="13"/>
        <v>N/A</v>
      </c>
      <c r="I96" s="8">
        <v>2.302</v>
      </c>
      <c r="J96" s="8">
        <v>0.29759999999999998</v>
      </c>
      <c r="K96" s="25" t="s">
        <v>736</v>
      </c>
      <c r="L96" s="91" t="str">
        <f t="shared" si="14"/>
        <v>Yes</v>
      </c>
    </row>
    <row r="97" spans="1:12" ht="25" x14ac:dyDescent="0.25">
      <c r="A97" s="148" t="s">
        <v>609</v>
      </c>
      <c r="B97" s="21" t="s">
        <v>213</v>
      </c>
      <c r="C97" s="26">
        <v>2740045</v>
      </c>
      <c r="D97" s="7" t="str">
        <f t="shared" si="11"/>
        <v>N/A</v>
      </c>
      <c r="E97" s="26">
        <v>3203962</v>
      </c>
      <c r="F97" s="7" t="str">
        <f t="shared" si="12"/>
        <v>N/A</v>
      </c>
      <c r="G97" s="26">
        <v>3582078</v>
      </c>
      <c r="H97" s="7" t="str">
        <f t="shared" si="13"/>
        <v>N/A</v>
      </c>
      <c r="I97" s="8">
        <v>16.93</v>
      </c>
      <c r="J97" s="8">
        <v>11.8</v>
      </c>
      <c r="K97" s="25" t="s">
        <v>736</v>
      </c>
      <c r="L97" s="91" t="str">
        <f t="shared" si="14"/>
        <v>Yes</v>
      </c>
    </row>
    <row r="98" spans="1:12" x14ac:dyDescent="0.25">
      <c r="A98" s="148" t="s">
        <v>610</v>
      </c>
      <c r="B98" s="21" t="s">
        <v>213</v>
      </c>
      <c r="C98" s="22">
        <v>16541</v>
      </c>
      <c r="D98" s="7" t="str">
        <f t="shared" si="11"/>
        <v>N/A</v>
      </c>
      <c r="E98" s="22">
        <v>18003</v>
      </c>
      <c r="F98" s="7" t="str">
        <f t="shared" si="12"/>
        <v>N/A</v>
      </c>
      <c r="G98" s="22">
        <v>18452</v>
      </c>
      <c r="H98" s="7" t="str">
        <f t="shared" si="13"/>
        <v>N/A</v>
      </c>
      <c r="I98" s="8">
        <v>8.8390000000000004</v>
      </c>
      <c r="J98" s="8">
        <v>2.4940000000000002</v>
      </c>
      <c r="K98" s="25" t="s">
        <v>736</v>
      </c>
      <c r="L98" s="91" t="str">
        <f t="shared" si="14"/>
        <v>Yes</v>
      </c>
    </row>
    <row r="99" spans="1:12" ht="25" x14ac:dyDescent="0.25">
      <c r="A99" s="148" t="s">
        <v>1431</v>
      </c>
      <c r="B99" s="21" t="s">
        <v>213</v>
      </c>
      <c r="C99" s="26">
        <v>165.65171391999999</v>
      </c>
      <c r="D99" s="7" t="str">
        <f t="shared" si="11"/>
        <v>N/A</v>
      </c>
      <c r="E99" s="26">
        <v>177.96822752</v>
      </c>
      <c r="F99" s="7" t="str">
        <f t="shared" si="12"/>
        <v>N/A</v>
      </c>
      <c r="G99" s="26">
        <v>194.12952525</v>
      </c>
      <c r="H99" s="7" t="str">
        <f t="shared" si="13"/>
        <v>N/A</v>
      </c>
      <c r="I99" s="8">
        <v>7.4349999999999996</v>
      </c>
      <c r="J99" s="8">
        <v>9.0809999999999995</v>
      </c>
      <c r="K99" s="25" t="s">
        <v>736</v>
      </c>
      <c r="L99" s="91" t="str">
        <f t="shared" si="14"/>
        <v>Yes</v>
      </c>
    </row>
    <row r="100" spans="1:12" ht="25" x14ac:dyDescent="0.25">
      <c r="A100" s="148" t="s">
        <v>611</v>
      </c>
      <c r="B100" s="21" t="s">
        <v>213</v>
      </c>
      <c r="C100" s="26">
        <v>18228840</v>
      </c>
      <c r="D100" s="7" t="str">
        <f t="shared" si="11"/>
        <v>N/A</v>
      </c>
      <c r="E100" s="26">
        <v>18595582</v>
      </c>
      <c r="F100" s="7" t="str">
        <f t="shared" si="12"/>
        <v>N/A</v>
      </c>
      <c r="G100" s="26">
        <v>23618387</v>
      </c>
      <c r="H100" s="7" t="str">
        <f t="shared" si="13"/>
        <v>N/A</v>
      </c>
      <c r="I100" s="8">
        <v>2.012</v>
      </c>
      <c r="J100" s="8">
        <v>27.01</v>
      </c>
      <c r="K100" s="25" t="s">
        <v>736</v>
      </c>
      <c r="L100" s="91" t="str">
        <f t="shared" si="14"/>
        <v>Yes</v>
      </c>
    </row>
    <row r="101" spans="1:12" x14ac:dyDescent="0.25">
      <c r="A101" s="148" t="s">
        <v>612</v>
      </c>
      <c r="B101" s="21" t="s">
        <v>213</v>
      </c>
      <c r="C101" s="22">
        <v>28467</v>
      </c>
      <c r="D101" s="7" t="str">
        <f t="shared" si="11"/>
        <v>N/A</v>
      </c>
      <c r="E101" s="22">
        <v>29477</v>
      </c>
      <c r="F101" s="7" t="str">
        <f t="shared" si="12"/>
        <v>N/A</v>
      </c>
      <c r="G101" s="22">
        <v>33272</v>
      </c>
      <c r="H101" s="7" t="str">
        <f t="shared" si="13"/>
        <v>N/A</v>
      </c>
      <c r="I101" s="8">
        <v>3.548</v>
      </c>
      <c r="J101" s="8">
        <v>12.87</v>
      </c>
      <c r="K101" s="25" t="s">
        <v>736</v>
      </c>
      <c r="L101" s="91" t="str">
        <f t="shared" si="14"/>
        <v>Yes</v>
      </c>
    </row>
    <row r="102" spans="1:12" x14ac:dyDescent="0.25">
      <c r="A102" s="148" t="s">
        <v>1432</v>
      </c>
      <c r="B102" s="21" t="s">
        <v>213</v>
      </c>
      <c r="C102" s="26">
        <v>640.34987880999995</v>
      </c>
      <c r="D102" s="7" t="str">
        <f t="shared" si="11"/>
        <v>N/A</v>
      </c>
      <c r="E102" s="26">
        <v>630.85056144999999</v>
      </c>
      <c r="F102" s="7" t="str">
        <f t="shared" si="12"/>
        <v>N/A</v>
      </c>
      <c r="G102" s="26">
        <v>709.85774825999999</v>
      </c>
      <c r="H102" s="7" t="str">
        <f t="shared" si="13"/>
        <v>N/A</v>
      </c>
      <c r="I102" s="8">
        <v>-1.48</v>
      </c>
      <c r="J102" s="8">
        <v>12.52</v>
      </c>
      <c r="K102" s="25" t="s">
        <v>736</v>
      </c>
      <c r="L102" s="91" t="str">
        <f t="shared" si="14"/>
        <v>Yes</v>
      </c>
    </row>
    <row r="103" spans="1:12" x14ac:dyDescent="0.25">
      <c r="A103" s="148" t="s">
        <v>613</v>
      </c>
      <c r="B103" s="21" t="s">
        <v>213</v>
      </c>
      <c r="C103" s="26">
        <v>27100588</v>
      </c>
      <c r="D103" s="7" t="str">
        <f t="shared" si="11"/>
        <v>N/A</v>
      </c>
      <c r="E103" s="26">
        <v>50515278</v>
      </c>
      <c r="F103" s="7" t="str">
        <f t="shared" si="12"/>
        <v>N/A</v>
      </c>
      <c r="G103" s="26">
        <v>77488631</v>
      </c>
      <c r="H103" s="7" t="str">
        <f t="shared" si="13"/>
        <v>N/A</v>
      </c>
      <c r="I103" s="8">
        <v>86.4</v>
      </c>
      <c r="J103" s="8">
        <v>53.4</v>
      </c>
      <c r="K103" s="25" t="s">
        <v>736</v>
      </c>
      <c r="L103" s="91" t="str">
        <f t="shared" si="14"/>
        <v>No</v>
      </c>
    </row>
    <row r="104" spans="1:12" x14ac:dyDescent="0.25">
      <c r="A104" s="148" t="s">
        <v>614</v>
      </c>
      <c r="B104" s="21" t="s">
        <v>213</v>
      </c>
      <c r="C104" s="22">
        <v>20696</v>
      </c>
      <c r="D104" s="7" t="str">
        <f t="shared" si="11"/>
        <v>N/A</v>
      </c>
      <c r="E104" s="22">
        <v>23587</v>
      </c>
      <c r="F104" s="7" t="str">
        <f t="shared" si="12"/>
        <v>N/A</v>
      </c>
      <c r="G104" s="22">
        <v>27013</v>
      </c>
      <c r="H104" s="7" t="str">
        <f t="shared" si="13"/>
        <v>N/A</v>
      </c>
      <c r="I104" s="8">
        <v>13.97</v>
      </c>
      <c r="J104" s="8">
        <v>14.52</v>
      </c>
      <c r="K104" s="25" t="s">
        <v>736</v>
      </c>
      <c r="L104" s="91" t="str">
        <f t="shared" si="14"/>
        <v>Yes</v>
      </c>
    </row>
    <row r="105" spans="1:12" x14ac:dyDescent="0.25">
      <c r="A105" s="148" t="s">
        <v>1433</v>
      </c>
      <c r="B105" s="21" t="s">
        <v>213</v>
      </c>
      <c r="C105" s="26">
        <v>1309.4601855000001</v>
      </c>
      <c r="D105" s="7" t="str">
        <f t="shared" si="11"/>
        <v>N/A</v>
      </c>
      <c r="E105" s="26">
        <v>2141.657608</v>
      </c>
      <c r="F105" s="7" t="str">
        <f t="shared" si="12"/>
        <v>N/A</v>
      </c>
      <c r="G105" s="26">
        <v>2868.5681338999998</v>
      </c>
      <c r="H105" s="7" t="str">
        <f t="shared" si="13"/>
        <v>N/A</v>
      </c>
      <c r="I105" s="8">
        <v>63.55</v>
      </c>
      <c r="J105" s="8">
        <v>33.94</v>
      </c>
      <c r="K105" s="25" t="s">
        <v>736</v>
      </c>
      <c r="L105" s="91" t="str">
        <f t="shared" si="14"/>
        <v>No</v>
      </c>
    </row>
    <row r="106" spans="1:12" ht="25" x14ac:dyDescent="0.25">
      <c r="A106" s="148" t="s">
        <v>615</v>
      </c>
      <c r="B106" s="21" t="s">
        <v>213</v>
      </c>
      <c r="C106" s="26">
        <v>8575627</v>
      </c>
      <c r="D106" s="7" t="str">
        <f t="shared" si="11"/>
        <v>N/A</v>
      </c>
      <c r="E106" s="26">
        <v>12309671</v>
      </c>
      <c r="F106" s="7" t="str">
        <f t="shared" si="12"/>
        <v>N/A</v>
      </c>
      <c r="G106" s="26">
        <v>11464242</v>
      </c>
      <c r="H106" s="7" t="str">
        <f t="shared" si="13"/>
        <v>N/A</v>
      </c>
      <c r="I106" s="8">
        <v>43.54</v>
      </c>
      <c r="J106" s="8">
        <v>-6.87</v>
      </c>
      <c r="K106" s="25" t="s">
        <v>736</v>
      </c>
      <c r="L106" s="91" t="str">
        <f t="shared" si="14"/>
        <v>Yes</v>
      </c>
    </row>
    <row r="107" spans="1:12" x14ac:dyDescent="0.25">
      <c r="A107" s="148" t="s">
        <v>616</v>
      </c>
      <c r="B107" s="21" t="s">
        <v>213</v>
      </c>
      <c r="C107" s="22">
        <v>609</v>
      </c>
      <c r="D107" s="7" t="str">
        <f t="shared" si="11"/>
        <v>N/A</v>
      </c>
      <c r="E107" s="22">
        <v>629</v>
      </c>
      <c r="F107" s="7" t="str">
        <f t="shared" si="12"/>
        <v>N/A</v>
      </c>
      <c r="G107" s="22">
        <v>579</v>
      </c>
      <c r="H107" s="7" t="str">
        <f t="shared" si="13"/>
        <v>N/A</v>
      </c>
      <c r="I107" s="8">
        <v>3.2839999999999998</v>
      </c>
      <c r="J107" s="8">
        <v>-7.95</v>
      </c>
      <c r="K107" s="25" t="s">
        <v>736</v>
      </c>
      <c r="L107" s="91" t="str">
        <f t="shared" si="14"/>
        <v>Yes</v>
      </c>
    </row>
    <row r="108" spans="1:12" x14ac:dyDescent="0.25">
      <c r="A108" s="148" t="s">
        <v>1434</v>
      </c>
      <c r="B108" s="21" t="s">
        <v>213</v>
      </c>
      <c r="C108" s="26">
        <v>14081.489326999999</v>
      </c>
      <c r="D108" s="7" t="str">
        <f t="shared" si="11"/>
        <v>N/A</v>
      </c>
      <c r="E108" s="26">
        <v>19570.224165</v>
      </c>
      <c r="F108" s="7" t="str">
        <f t="shared" si="12"/>
        <v>N/A</v>
      </c>
      <c r="G108" s="26">
        <v>19800.072539000001</v>
      </c>
      <c r="H108" s="7" t="str">
        <f t="shared" si="13"/>
        <v>N/A</v>
      </c>
      <c r="I108" s="8">
        <v>38.979999999999997</v>
      </c>
      <c r="J108" s="8">
        <v>1.1739999999999999</v>
      </c>
      <c r="K108" s="25" t="s">
        <v>736</v>
      </c>
      <c r="L108" s="91" t="str">
        <f t="shared" si="14"/>
        <v>Yes</v>
      </c>
    </row>
    <row r="109" spans="1:12" x14ac:dyDescent="0.25">
      <c r="A109" s="148" t="s">
        <v>617</v>
      </c>
      <c r="B109" s="21" t="s">
        <v>213</v>
      </c>
      <c r="C109" s="26">
        <v>30413903</v>
      </c>
      <c r="D109" s="7" t="str">
        <f t="shared" si="11"/>
        <v>N/A</v>
      </c>
      <c r="E109" s="26">
        <v>31732638</v>
      </c>
      <c r="F109" s="7" t="str">
        <f t="shared" si="12"/>
        <v>N/A</v>
      </c>
      <c r="G109" s="26">
        <v>33238509</v>
      </c>
      <c r="H109" s="7" t="str">
        <f t="shared" si="13"/>
        <v>N/A</v>
      </c>
      <c r="I109" s="8">
        <v>4.3360000000000003</v>
      </c>
      <c r="J109" s="8">
        <v>4.7450000000000001</v>
      </c>
      <c r="K109" s="25" t="s">
        <v>736</v>
      </c>
      <c r="L109" s="91" t="str">
        <f t="shared" si="14"/>
        <v>Yes</v>
      </c>
    </row>
    <row r="110" spans="1:12" x14ac:dyDescent="0.25">
      <c r="A110" s="148" t="s">
        <v>618</v>
      </c>
      <c r="B110" s="21" t="s">
        <v>213</v>
      </c>
      <c r="C110" s="22">
        <v>54042</v>
      </c>
      <c r="D110" s="7" t="str">
        <f t="shared" si="11"/>
        <v>N/A</v>
      </c>
      <c r="E110" s="22">
        <v>54728</v>
      </c>
      <c r="F110" s="7" t="str">
        <f t="shared" si="12"/>
        <v>N/A</v>
      </c>
      <c r="G110" s="22">
        <v>55857</v>
      </c>
      <c r="H110" s="7" t="str">
        <f t="shared" si="13"/>
        <v>N/A</v>
      </c>
      <c r="I110" s="8">
        <v>1.2689999999999999</v>
      </c>
      <c r="J110" s="8">
        <v>2.0630000000000002</v>
      </c>
      <c r="K110" s="25" t="s">
        <v>736</v>
      </c>
      <c r="L110" s="91" t="str">
        <f t="shared" si="14"/>
        <v>Yes</v>
      </c>
    </row>
    <row r="111" spans="1:12" x14ac:dyDescent="0.25">
      <c r="A111" s="148" t="s">
        <v>1435</v>
      </c>
      <c r="B111" s="21" t="s">
        <v>213</v>
      </c>
      <c r="C111" s="26">
        <v>562.78270603999999</v>
      </c>
      <c r="D111" s="7" t="str">
        <f t="shared" si="11"/>
        <v>N/A</v>
      </c>
      <c r="E111" s="26">
        <v>579.82455049999999</v>
      </c>
      <c r="F111" s="7" t="str">
        <f t="shared" si="12"/>
        <v>N/A</v>
      </c>
      <c r="G111" s="26">
        <v>595.06434288000003</v>
      </c>
      <c r="H111" s="7" t="str">
        <f t="shared" si="13"/>
        <v>N/A</v>
      </c>
      <c r="I111" s="8">
        <v>3.028</v>
      </c>
      <c r="J111" s="8">
        <v>2.6280000000000001</v>
      </c>
      <c r="K111" s="25" t="s">
        <v>736</v>
      </c>
      <c r="L111" s="91" t="str">
        <f t="shared" si="14"/>
        <v>Yes</v>
      </c>
    </row>
    <row r="112" spans="1:12" x14ac:dyDescent="0.25">
      <c r="A112" s="148" t="s">
        <v>619</v>
      </c>
      <c r="B112" s="21" t="s">
        <v>213</v>
      </c>
      <c r="C112" s="26">
        <v>113534580</v>
      </c>
      <c r="D112" s="7" t="str">
        <f t="shared" si="11"/>
        <v>N/A</v>
      </c>
      <c r="E112" s="26">
        <v>121590850</v>
      </c>
      <c r="F112" s="7" t="str">
        <f t="shared" si="12"/>
        <v>N/A</v>
      </c>
      <c r="G112" s="26">
        <v>132236045</v>
      </c>
      <c r="H112" s="7" t="str">
        <f t="shared" si="13"/>
        <v>N/A</v>
      </c>
      <c r="I112" s="8">
        <v>7.0960000000000001</v>
      </c>
      <c r="J112" s="8">
        <v>8.7550000000000008</v>
      </c>
      <c r="K112" s="25" t="s">
        <v>736</v>
      </c>
      <c r="L112" s="91" t="str">
        <f t="shared" si="14"/>
        <v>Yes</v>
      </c>
    </row>
    <row r="113" spans="1:12" x14ac:dyDescent="0.25">
      <c r="A113" s="148" t="s">
        <v>620</v>
      </c>
      <c r="B113" s="21" t="s">
        <v>213</v>
      </c>
      <c r="C113" s="22">
        <v>66890</v>
      </c>
      <c r="D113" s="7" t="str">
        <f t="shared" si="11"/>
        <v>N/A</v>
      </c>
      <c r="E113" s="22">
        <v>70292</v>
      </c>
      <c r="F113" s="7" t="str">
        <f t="shared" si="12"/>
        <v>N/A</v>
      </c>
      <c r="G113" s="22">
        <v>71043</v>
      </c>
      <c r="H113" s="7" t="str">
        <f t="shared" si="13"/>
        <v>N/A</v>
      </c>
      <c r="I113" s="8">
        <v>5.0860000000000003</v>
      </c>
      <c r="J113" s="8">
        <v>1.0680000000000001</v>
      </c>
      <c r="K113" s="25" t="s">
        <v>736</v>
      </c>
      <c r="L113" s="91" t="str">
        <f t="shared" si="14"/>
        <v>Yes</v>
      </c>
    </row>
    <row r="114" spans="1:12" x14ac:dyDescent="0.25">
      <c r="A114" s="148" t="s">
        <v>1436</v>
      </c>
      <c r="B114" s="21" t="s">
        <v>213</v>
      </c>
      <c r="C114" s="26">
        <v>1697.3326357000001</v>
      </c>
      <c r="D114" s="7" t="str">
        <f t="shared" si="11"/>
        <v>N/A</v>
      </c>
      <c r="E114" s="26">
        <v>1729.7964205999999</v>
      </c>
      <c r="F114" s="7" t="str">
        <f t="shared" si="12"/>
        <v>N/A</v>
      </c>
      <c r="G114" s="26">
        <v>1861.3522092000001</v>
      </c>
      <c r="H114" s="7" t="str">
        <f t="shared" si="13"/>
        <v>N/A</v>
      </c>
      <c r="I114" s="8">
        <v>1.913</v>
      </c>
      <c r="J114" s="8">
        <v>7.6050000000000004</v>
      </c>
      <c r="K114" s="25" t="s">
        <v>736</v>
      </c>
      <c r="L114" s="91" t="str">
        <f t="shared" si="14"/>
        <v>Yes</v>
      </c>
    </row>
    <row r="115" spans="1:12" ht="25" x14ac:dyDescent="0.25">
      <c r="A115" s="148" t="s">
        <v>621</v>
      </c>
      <c r="B115" s="21" t="s">
        <v>213</v>
      </c>
      <c r="C115" s="26">
        <v>31253443</v>
      </c>
      <c r="D115" s="7" t="str">
        <f t="shared" si="11"/>
        <v>N/A</v>
      </c>
      <c r="E115" s="26">
        <v>37007604</v>
      </c>
      <c r="F115" s="7" t="str">
        <f t="shared" si="12"/>
        <v>N/A</v>
      </c>
      <c r="G115" s="26">
        <v>36674982</v>
      </c>
      <c r="H115" s="7" t="str">
        <f t="shared" si="13"/>
        <v>N/A</v>
      </c>
      <c r="I115" s="8">
        <v>18.41</v>
      </c>
      <c r="J115" s="8">
        <v>-0.89900000000000002</v>
      </c>
      <c r="K115" s="25" t="s">
        <v>736</v>
      </c>
      <c r="L115" s="91" t="str">
        <f t="shared" si="14"/>
        <v>Yes</v>
      </c>
    </row>
    <row r="116" spans="1:12" x14ac:dyDescent="0.25">
      <c r="A116" s="151" t="s">
        <v>622</v>
      </c>
      <c r="B116" s="22" t="s">
        <v>213</v>
      </c>
      <c r="C116" s="22">
        <v>12958</v>
      </c>
      <c r="D116" s="7" t="str">
        <f t="shared" si="11"/>
        <v>N/A</v>
      </c>
      <c r="E116" s="22">
        <v>13310</v>
      </c>
      <c r="F116" s="7" t="str">
        <f t="shared" si="12"/>
        <v>N/A</v>
      </c>
      <c r="G116" s="22">
        <v>12969</v>
      </c>
      <c r="H116" s="7" t="str">
        <f t="shared" si="13"/>
        <v>N/A</v>
      </c>
      <c r="I116" s="8">
        <v>2.7160000000000002</v>
      </c>
      <c r="J116" s="8">
        <v>-2.56</v>
      </c>
      <c r="K116" s="1" t="s">
        <v>736</v>
      </c>
      <c r="L116" s="91" t="str">
        <f t="shared" si="14"/>
        <v>Yes</v>
      </c>
    </row>
    <row r="117" spans="1:12" x14ac:dyDescent="0.25">
      <c r="A117" s="148" t="s">
        <v>1437</v>
      </c>
      <c r="B117" s="21" t="s">
        <v>213</v>
      </c>
      <c r="C117" s="26">
        <v>2411.9033030000001</v>
      </c>
      <c r="D117" s="7" t="str">
        <f t="shared" si="11"/>
        <v>N/A</v>
      </c>
      <c r="E117" s="26">
        <v>2780.4360631</v>
      </c>
      <c r="F117" s="7" t="str">
        <f t="shared" si="12"/>
        <v>N/A</v>
      </c>
      <c r="G117" s="26">
        <v>2827.8959055999999</v>
      </c>
      <c r="H117" s="7" t="str">
        <f t="shared" si="13"/>
        <v>N/A</v>
      </c>
      <c r="I117" s="8">
        <v>15.28</v>
      </c>
      <c r="J117" s="8">
        <v>1.7070000000000001</v>
      </c>
      <c r="K117" s="25" t="s">
        <v>736</v>
      </c>
      <c r="L117" s="91" t="str">
        <f t="shared" si="14"/>
        <v>Yes</v>
      </c>
    </row>
    <row r="118" spans="1:12" ht="25" x14ac:dyDescent="0.25">
      <c r="A118" s="148" t="s">
        <v>623</v>
      </c>
      <c r="B118" s="21" t="s">
        <v>213</v>
      </c>
      <c r="C118" s="26">
        <v>5400851</v>
      </c>
      <c r="D118" s="7" t="str">
        <f t="shared" si="11"/>
        <v>N/A</v>
      </c>
      <c r="E118" s="26">
        <v>4917510</v>
      </c>
      <c r="F118" s="7" t="str">
        <f t="shared" si="12"/>
        <v>N/A</v>
      </c>
      <c r="G118" s="26">
        <v>6536371</v>
      </c>
      <c r="H118" s="7" t="str">
        <f t="shared" si="13"/>
        <v>N/A</v>
      </c>
      <c r="I118" s="8">
        <v>-8.9499999999999993</v>
      </c>
      <c r="J118" s="8">
        <v>32.92</v>
      </c>
      <c r="K118" s="25" t="s">
        <v>736</v>
      </c>
      <c r="L118" s="91" t="str">
        <f t="shared" si="14"/>
        <v>No</v>
      </c>
    </row>
    <row r="119" spans="1:12" x14ac:dyDescent="0.25">
      <c r="A119" s="148" t="s">
        <v>624</v>
      </c>
      <c r="B119" s="21" t="s">
        <v>213</v>
      </c>
      <c r="C119" s="22">
        <v>7910</v>
      </c>
      <c r="D119" s="7" t="str">
        <f t="shared" si="11"/>
        <v>N/A</v>
      </c>
      <c r="E119" s="22">
        <v>7872</v>
      </c>
      <c r="F119" s="7" t="str">
        <f t="shared" si="12"/>
        <v>N/A</v>
      </c>
      <c r="G119" s="22">
        <v>9350</v>
      </c>
      <c r="H119" s="7" t="str">
        <f t="shared" si="13"/>
        <v>N/A</v>
      </c>
      <c r="I119" s="8">
        <v>-0.48</v>
      </c>
      <c r="J119" s="8">
        <v>18.78</v>
      </c>
      <c r="K119" s="25" t="s">
        <v>736</v>
      </c>
      <c r="L119" s="91" t="str">
        <f t="shared" si="14"/>
        <v>Yes</v>
      </c>
    </row>
    <row r="120" spans="1:12" x14ac:dyDescent="0.25">
      <c r="A120" s="148" t="s">
        <v>1438</v>
      </c>
      <c r="B120" s="21" t="s">
        <v>213</v>
      </c>
      <c r="C120" s="26">
        <v>682.78773704000002</v>
      </c>
      <c r="D120" s="7" t="str">
        <f t="shared" si="11"/>
        <v>N/A</v>
      </c>
      <c r="E120" s="26">
        <v>624.68368901999997</v>
      </c>
      <c r="F120" s="7" t="str">
        <f t="shared" si="12"/>
        <v>N/A</v>
      </c>
      <c r="G120" s="26">
        <v>699.07711229999995</v>
      </c>
      <c r="H120" s="7" t="str">
        <f t="shared" si="13"/>
        <v>N/A</v>
      </c>
      <c r="I120" s="8">
        <v>-8.51</v>
      </c>
      <c r="J120" s="8">
        <v>11.91</v>
      </c>
      <c r="K120" s="25" t="s">
        <v>736</v>
      </c>
      <c r="L120" s="91" t="str">
        <f t="shared" si="14"/>
        <v>Yes</v>
      </c>
    </row>
    <row r="121" spans="1:12" ht="25" x14ac:dyDescent="0.25">
      <c r="A121" s="148" t="s">
        <v>625</v>
      </c>
      <c r="B121" s="21" t="s">
        <v>213</v>
      </c>
      <c r="C121" s="26">
        <v>72057401</v>
      </c>
      <c r="D121" s="7" t="str">
        <f t="shared" si="11"/>
        <v>N/A</v>
      </c>
      <c r="E121" s="26">
        <v>70747096</v>
      </c>
      <c r="F121" s="7" t="str">
        <f t="shared" si="12"/>
        <v>N/A</v>
      </c>
      <c r="G121" s="26">
        <v>72841260</v>
      </c>
      <c r="H121" s="7" t="str">
        <f t="shared" si="13"/>
        <v>N/A</v>
      </c>
      <c r="I121" s="8">
        <v>-1.82</v>
      </c>
      <c r="J121" s="8">
        <v>2.96</v>
      </c>
      <c r="K121" s="25" t="s">
        <v>736</v>
      </c>
      <c r="L121" s="91" t="str">
        <f t="shared" si="14"/>
        <v>Yes</v>
      </c>
    </row>
    <row r="122" spans="1:12" x14ac:dyDescent="0.25">
      <c r="A122" s="148" t="s">
        <v>626</v>
      </c>
      <c r="B122" s="21" t="s">
        <v>213</v>
      </c>
      <c r="C122" s="22">
        <v>6883</v>
      </c>
      <c r="D122" s="7" t="str">
        <f t="shared" si="11"/>
        <v>N/A</v>
      </c>
      <c r="E122" s="22">
        <v>6827</v>
      </c>
      <c r="F122" s="7" t="str">
        <f t="shared" si="12"/>
        <v>N/A</v>
      </c>
      <c r="G122" s="22">
        <v>7066</v>
      </c>
      <c r="H122" s="7" t="str">
        <f t="shared" si="13"/>
        <v>N/A</v>
      </c>
      <c r="I122" s="8">
        <v>-0.81399999999999995</v>
      </c>
      <c r="J122" s="8">
        <v>3.5009999999999999</v>
      </c>
      <c r="K122" s="25" t="s">
        <v>736</v>
      </c>
      <c r="L122" s="91" t="str">
        <f t="shared" si="14"/>
        <v>Yes</v>
      </c>
    </row>
    <row r="123" spans="1:12" ht="25" x14ac:dyDescent="0.25">
      <c r="A123" s="148" t="s">
        <v>1439</v>
      </c>
      <c r="B123" s="21" t="s">
        <v>213</v>
      </c>
      <c r="C123" s="26">
        <v>10468.894523000001</v>
      </c>
      <c r="D123" s="7" t="str">
        <f t="shared" si="11"/>
        <v>N/A</v>
      </c>
      <c r="E123" s="26">
        <v>10362.838143000001</v>
      </c>
      <c r="F123" s="7" t="str">
        <f t="shared" si="12"/>
        <v>N/A</v>
      </c>
      <c r="G123" s="26">
        <v>10308.697990000001</v>
      </c>
      <c r="H123" s="7" t="str">
        <f t="shared" si="13"/>
        <v>N/A</v>
      </c>
      <c r="I123" s="8">
        <v>-1.01</v>
      </c>
      <c r="J123" s="8">
        <v>-0.52200000000000002</v>
      </c>
      <c r="K123" s="25" t="s">
        <v>736</v>
      </c>
      <c r="L123" s="91" t="str">
        <f t="shared" si="14"/>
        <v>Yes</v>
      </c>
    </row>
    <row r="124" spans="1:12" ht="25" x14ac:dyDescent="0.25">
      <c r="A124" s="148" t="s">
        <v>627</v>
      </c>
      <c r="B124" s="21" t="s">
        <v>213</v>
      </c>
      <c r="C124" s="26">
        <v>30816322</v>
      </c>
      <c r="D124" s="7" t="str">
        <f t="shared" si="11"/>
        <v>N/A</v>
      </c>
      <c r="E124" s="26">
        <v>30886799</v>
      </c>
      <c r="F124" s="7" t="str">
        <f t="shared" si="12"/>
        <v>N/A</v>
      </c>
      <c r="G124" s="26">
        <v>30767503</v>
      </c>
      <c r="H124" s="7" t="str">
        <f t="shared" si="13"/>
        <v>N/A</v>
      </c>
      <c r="I124" s="8">
        <v>0.22869999999999999</v>
      </c>
      <c r="J124" s="8">
        <v>-0.38600000000000001</v>
      </c>
      <c r="K124" s="25" t="s">
        <v>736</v>
      </c>
      <c r="L124" s="91" t="str">
        <f t="shared" si="14"/>
        <v>Yes</v>
      </c>
    </row>
    <row r="125" spans="1:12" x14ac:dyDescent="0.25">
      <c r="A125" s="148" t="s">
        <v>628</v>
      </c>
      <c r="B125" s="21" t="s">
        <v>213</v>
      </c>
      <c r="C125" s="22">
        <v>13281</v>
      </c>
      <c r="D125" s="7" t="str">
        <f t="shared" si="11"/>
        <v>N/A</v>
      </c>
      <c r="E125" s="22">
        <v>13566</v>
      </c>
      <c r="F125" s="7" t="str">
        <f t="shared" si="12"/>
        <v>N/A</v>
      </c>
      <c r="G125" s="22">
        <v>15647</v>
      </c>
      <c r="H125" s="7" t="str">
        <f t="shared" si="13"/>
        <v>N/A</v>
      </c>
      <c r="I125" s="8">
        <v>2.1459999999999999</v>
      </c>
      <c r="J125" s="8">
        <v>15.34</v>
      </c>
      <c r="K125" s="25" t="s">
        <v>736</v>
      </c>
      <c r="L125" s="91" t="str">
        <f t="shared" si="14"/>
        <v>Yes</v>
      </c>
    </row>
    <row r="126" spans="1:12" ht="25" x14ac:dyDescent="0.25">
      <c r="A126" s="148" t="s">
        <v>1440</v>
      </c>
      <c r="B126" s="21" t="s">
        <v>213</v>
      </c>
      <c r="C126" s="26">
        <v>2320.3314509000002</v>
      </c>
      <c r="D126" s="7" t="str">
        <f t="shared" si="11"/>
        <v>N/A</v>
      </c>
      <c r="E126" s="26">
        <v>2276.7801119999999</v>
      </c>
      <c r="F126" s="7" t="str">
        <f t="shared" si="12"/>
        <v>N/A</v>
      </c>
      <c r="G126" s="26">
        <v>1966.3515689999999</v>
      </c>
      <c r="H126" s="7" t="str">
        <f t="shared" si="13"/>
        <v>N/A</v>
      </c>
      <c r="I126" s="8">
        <v>-1.88</v>
      </c>
      <c r="J126" s="8">
        <v>-13.6</v>
      </c>
      <c r="K126" s="25" t="s">
        <v>736</v>
      </c>
      <c r="L126" s="91" t="str">
        <f t="shared" si="14"/>
        <v>Yes</v>
      </c>
    </row>
    <row r="127" spans="1:12" ht="25" x14ac:dyDescent="0.25">
      <c r="A127" s="148" t="s">
        <v>629</v>
      </c>
      <c r="B127" s="21" t="s">
        <v>213</v>
      </c>
      <c r="C127" s="26">
        <v>35290379</v>
      </c>
      <c r="D127" s="7" t="str">
        <f t="shared" si="11"/>
        <v>N/A</v>
      </c>
      <c r="E127" s="26">
        <v>32261467</v>
      </c>
      <c r="F127" s="7" t="str">
        <f t="shared" si="12"/>
        <v>N/A</v>
      </c>
      <c r="G127" s="26">
        <v>39899063</v>
      </c>
      <c r="H127" s="7" t="str">
        <f t="shared" si="13"/>
        <v>N/A</v>
      </c>
      <c r="I127" s="8">
        <v>-8.58</v>
      </c>
      <c r="J127" s="8">
        <v>23.67</v>
      </c>
      <c r="K127" s="25" t="s">
        <v>736</v>
      </c>
      <c r="L127" s="91" t="str">
        <f t="shared" si="14"/>
        <v>Yes</v>
      </c>
    </row>
    <row r="128" spans="1:12" x14ac:dyDescent="0.25">
      <c r="A128" s="148" t="s">
        <v>630</v>
      </c>
      <c r="B128" s="21" t="s">
        <v>213</v>
      </c>
      <c r="C128" s="22">
        <v>6730</v>
      </c>
      <c r="D128" s="7" t="str">
        <f t="shared" si="11"/>
        <v>N/A</v>
      </c>
      <c r="E128" s="22">
        <v>6412</v>
      </c>
      <c r="F128" s="7" t="str">
        <f t="shared" si="12"/>
        <v>N/A</v>
      </c>
      <c r="G128" s="22">
        <v>11188</v>
      </c>
      <c r="H128" s="7" t="str">
        <f t="shared" si="13"/>
        <v>N/A</v>
      </c>
      <c r="I128" s="8">
        <v>-4.7300000000000004</v>
      </c>
      <c r="J128" s="8">
        <v>74.489999999999995</v>
      </c>
      <c r="K128" s="25" t="s">
        <v>736</v>
      </c>
      <c r="L128" s="91" t="str">
        <f t="shared" si="14"/>
        <v>No</v>
      </c>
    </row>
    <row r="129" spans="1:12" ht="25" x14ac:dyDescent="0.25">
      <c r="A129" s="148" t="s">
        <v>1441</v>
      </c>
      <c r="B129" s="21" t="s">
        <v>213</v>
      </c>
      <c r="C129" s="26">
        <v>5243.7413076000003</v>
      </c>
      <c r="D129" s="7" t="str">
        <f t="shared" si="11"/>
        <v>N/A</v>
      </c>
      <c r="E129" s="26">
        <v>5031.4203057000004</v>
      </c>
      <c r="F129" s="7" t="str">
        <f t="shared" si="12"/>
        <v>N/A</v>
      </c>
      <c r="G129" s="26">
        <v>3566.2373078000001</v>
      </c>
      <c r="H129" s="7" t="str">
        <f t="shared" si="13"/>
        <v>N/A</v>
      </c>
      <c r="I129" s="8">
        <v>-4.05</v>
      </c>
      <c r="J129" s="8">
        <v>-29.1</v>
      </c>
      <c r="K129" s="25" t="s">
        <v>736</v>
      </c>
      <c r="L129" s="91" t="str">
        <f t="shared" si="14"/>
        <v>Yes</v>
      </c>
    </row>
    <row r="130" spans="1:12" ht="25" x14ac:dyDescent="0.25">
      <c r="A130" s="148" t="s">
        <v>631</v>
      </c>
      <c r="B130" s="21" t="s">
        <v>213</v>
      </c>
      <c r="C130" s="26">
        <v>7741643</v>
      </c>
      <c r="D130" s="7" t="str">
        <f t="shared" si="11"/>
        <v>N/A</v>
      </c>
      <c r="E130" s="26">
        <v>9773480</v>
      </c>
      <c r="F130" s="7" t="str">
        <f t="shared" si="12"/>
        <v>N/A</v>
      </c>
      <c r="G130" s="26">
        <v>11165376</v>
      </c>
      <c r="H130" s="7" t="str">
        <f t="shared" si="13"/>
        <v>N/A</v>
      </c>
      <c r="I130" s="8">
        <v>26.25</v>
      </c>
      <c r="J130" s="8">
        <v>14.24</v>
      </c>
      <c r="K130" s="25" t="s">
        <v>736</v>
      </c>
      <c r="L130" s="91" t="str">
        <f t="shared" si="14"/>
        <v>Yes</v>
      </c>
    </row>
    <row r="131" spans="1:12" x14ac:dyDescent="0.25">
      <c r="A131" s="148" t="s">
        <v>632</v>
      </c>
      <c r="B131" s="21" t="s">
        <v>213</v>
      </c>
      <c r="C131" s="22">
        <v>7757</v>
      </c>
      <c r="D131" s="7" t="str">
        <f t="shared" si="11"/>
        <v>N/A</v>
      </c>
      <c r="E131" s="22">
        <v>11919</v>
      </c>
      <c r="F131" s="7" t="str">
        <f t="shared" si="12"/>
        <v>N/A</v>
      </c>
      <c r="G131" s="22">
        <v>12866</v>
      </c>
      <c r="H131" s="7" t="str">
        <f t="shared" si="13"/>
        <v>N/A</v>
      </c>
      <c r="I131" s="8">
        <v>53.65</v>
      </c>
      <c r="J131" s="8">
        <v>7.9450000000000003</v>
      </c>
      <c r="K131" s="25" t="s">
        <v>736</v>
      </c>
      <c r="L131" s="91" t="str">
        <f t="shared" si="14"/>
        <v>Yes</v>
      </c>
    </row>
    <row r="132" spans="1:12" ht="25" x14ac:dyDescent="0.25">
      <c r="A132" s="148" t="s">
        <v>1442</v>
      </c>
      <c r="B132" s="21" t="s">
        <v>213</v>
      </c>
      <c r="C132" s="26">
        <v>998.02023978</v>
      </c>
      <c r="D132" s="7" t="str">
        <f t="shared" si="11"/>
        <v>N/A</v>
      </c>
      <c r="E132" s="26">
        <v>819.99161002999995</v>
      </c>
      <c r="F132" s="7" t="str">
        <f t="shared" si="12"/>
        <v>N/A</v>
      </c>
      <c r="G132" s="26">
        <v>867.82030156999997</v>
      </c>
      <c r="H132" s="7" t="str">
        <f t="shared" si="13"/>
        <v>N/A</v>
      </c>
      <c r="I132" s="8">
        <v>-17.8</v>
      </c>
      <c r="J132" s="8">
        <v>5.8330000000000002</v>
      </c>
      <c r="K132" s="25" t="s">
        <v>736</v>
      </c>
      <c r="L132" s="91" t="str">
        <f t="shared" si="14"/>
        <v>Yes</v>
      </c>
    </row>
    <row r="133" spans="1:12" x14ac:dyDescent="0.25">
      <c r="A133" s="148" t="s">
        <v>633</v>
      </c>
      <c r="B133" s="21" t="s">
        <v>213</v>
      </c>
      <c r="C133" s="26">
        <v>10990747</v>
      </c>
      <c r="D133" s="7" t="str">
        <f t="shared" si="11"/>
        <v>N/A</v>
      </c>
      <c r="E133" s="26">
        <v>8211282</v>
      </c>
      <c r="F133" s="7" t="str">
        <f t="shared" si="12"/>
        <v>N/A</v>
      </c>
      <c r="G133" s="26">
        <v>7743356</v>
      </c>
      <c r="H133" s="7" t="str">
        <f t="shared" si="13"/>
        <v>N/A</v>
      </c>
      <c r="I133" s="8">
        <v>-25.3</v>
      </c>
      <c r="J133" s="8">
        <v>-5.7</v>
      </c>
      <c r="K133" s="25" t="s">
        <v>736</v>
      </c>
      <c r="L133" s="91" t="str">
        <f t="shared" si="14"/>
        <v>Yes</v>
      </c>
    </row>
    <row r="134" spans="1:12" x14ac:dyDescent="0.25">
      <c r="A134" s="148" t="s">
        <v>634</v>
      </c>
      <c r="B134" s="21" t="s">
        <v>213</v>
      </c>
      <c r="C134" s="22">
        <v>790</v>
      </c>
      <c r="D134" s="7" t="str">
        <f t="shared" si="11"/>
        <v>N/A</v>
      </c>
      <c r="E134" s="22">
        <v>1034</v>
      </c>
      <c r="F134" s="7" t="str">
        <f t="shared" si="12"/>
        <v>N/A</v>
      </c>
      <c r="G134" s="22">
        <v>977</v>
      </c>
      <c r="H134" s="7" t="str">
        <f t="shared" si="13"/>
        <v>N/A</v>
      </c>
      <c r="I134" s="8">
        <v>30.89</v>
      </c>
      <c r="J134" s="8">
        <v>-5.51</v>
      </c>
      <c r="K134" s="25" t="s">
        <v>736</v>
      </c>
      <c r="L134" s="91" t="str">
        <f t="shared" si="14"/>
        <v>Yes</v>
      </c>
    </row>
    <row r="135" spans="1:12" x14ac:dyDescent="0.25">
      <c r="A135" s="148" t="s">
        <v>1443</v>
      </c>
      <c r="B135" s="21" t="s">
        <v>213</v>
      </c>
      <c r="C135" s="26">
        <v>13912.337975</v>
      </c>
      <c r="D135" s="7" t="str">
        <f t="shared" si="11"/>
        <v>N/A</v>
      </c>
      <c r="E135" s="26">
        <v>7941.2785299999996</v>
      </c>
      <c r="F135" s="7" t="str">
        <f t="shared" si="12"/>
        <v>N/A</v>
      </c>
      <c r="G135" s="26">
        <v>7925.6458547000002</v>
      </c>
      <c r="H135" s="7" t="str">
        <f t="shared" si="13"/>
        <v>N/A</v>
      </c>
      <c r="I135" s="8">
        <v>-42.9</v>
      </c>
      <c r="J135" s="8">
        <v>-0.19700000000000001</v>
      </c>
      <c r="K135" s="25" t="s">
        <v>736</v>
      </c>
      <c r="L135" s="91" t="str">
        <f t="shared" si="14"/>
        <v>Yes</v>
      </c>
    </row>
    <row r="136" spans="1:12" ht="25" x14ac:dyDescent="0.25">
      <c r="A136" s="148" t="s">
        <v>635</v>
      </c>
      <c r="B136" s="21" t="s">
        <v>213</v>
      </c>
      <c r="C136" s="26">
        <v>2178096</v>
      </c>
      <c r="D136" s="7" t="str">
        <f t="shared" si="11"/>
        <v>N/A</v>
      </c>
      <c r="E136" s="26">
        <v>2575556</v>
      </c>
      <c r="F136" s="7" t="str">
        <f t="shared" si="12"/>
        <v>N/A</v>
      </c>
      <c r="G136" s="26">
        <v>3769212</v>
      </c>
      <c r="H136" s="7" t="str">
        <f t="shared" si="13"/>
        <v>N/A</v>
      </c>
      <c r="I136" s="8">
        <v>18.25</v>
      </c>
      <c r="J136" s="8">
        <v>46.35</v>
      </c>
      <c r="K136" s="25" t="s">
        <v>736</v>
      </c>
      <c r="L136" s="91" t="str">
        <f>IF(J136="Div by 0", "N/A", IF(OR(J136="N/A",K136="N/A"),"N/A", IF(J136&gt;VALUE(MID(K136,1,2)), "No", IF(J136&lt;-1*VALUE(MID(K136,1,2)), "No", "Yes"))))</f>
        <v>No</v>
      </c>
    </row>
    <row r="137" spans="1:12" x14ac:dyDescent="0.25">
      <c r="A137" s="148" t="s">
        <v>636</v>
      </c>
      <c r="B137" s="21" t="s">
        <v>213</v>
      </c>
      <c r="C137" s="22">
        <v>16653</v>
      </c>
      <c r="D137" s="7" t="str">
        <f t="shared" si="11"/>
        <v>N/A</v>
      </c>
      <c r="E137" s="22">
        <v>19762</v>
      </c>
      <c r="F137" s="7" t="str">
        <f t="shared" si="12"/>
        <v>N/A</v>
      </c>
      <c r="G137" s="22">
        <v>23421</v>
      </c>
      <c r="H137" s="7" t="str">
        <f t="shared" si="13"/>
        <v>N/A</v>
      </c>
      <c r="I137" s="8">
        <v>18.670000000000002</v>
      </c>
      <c r="J137" s="8">
        <v>18.52</v>
      </c>
      <c r="K137" s="25" t="s">
        <v>736</v>
      </c>
      <c r="L137" s="91" t="str">
        <f t="shared" ref="L137:L141" si="15">IF(J137="Div by 0", "N/A", IF(OR(J137="N/A",K137="N/A"),"N/A", IF(J137&gt;VALUE(MID(K137,1,2)), "No", IF(J137&lt;-1*VALUE(MID(K137,1,2)), "No", "Yes"))))</f>
        <v>Yes</v>
      </c>
    </row>
    <row r="138" spans="1:12" ht="25" x14ac:dyDescent="0.25">
      <c r="A138" s="148" t="s">
        <v>1444</v>
      </c>
      <c r="B138" s="21" t="s">
        <v>213</v>
      </c>
      <c r="C138" s="26">
        <v>130.79301027</v>
      </c>
      <c r="D138" s="7" t="str">
        <f t="shared" si="11"/>
        <v>N/A</v>
      </c>
      <c r="E138" s="26">
        <v>130.32871166999999</v>
      </c>
      <c r="F138" s="7" t="str">
        <f t="shared" si="12"/>
        <v>N/A</v>
      </c>
      <c r="G138" s="26">
        <v>160.93300884000001</v>
      </c>
      <c r="H138" s="7" t="str">
        <f t="shared" si="13"/>
        <v>N/A</v>
      </c>
      <c r="I138" s="8">
        <v>-0.35499999999999998</v>
      </c>
      <c r="J138" s="8">
        <v>23.48</v>
      </c>
      <c r="K138" s="25" t="s">
        <v>736</v>
      </c>
      <c r="L138" s="91" t="str">
        <f t="shared" si="15"/>
        <v>Yes</v>
      </c>
    </row>
    <row r="139" spans="1:12" ht="25" x14ac:dyDescent="0.25">
      <c r="A139" s="148" t="s">
        <v>637</v>
      </c>
      <c r="B139" s="21" t="s">
        <v>213</v>
      </c>
      <c r="C139" s="26">
        <v>0</v>
      </c>
      <c r="D139" s="7" t="str">
        <f t="shared" si="11"/>
        <v>N/A</v>
      </c>
      <c r="E139" s="26">
        <v>0</v>
      </c>
      <c r="F139" s="7" t="str">
        <f t="shared" si="12"/>
        <v>N/A</v>
      </c>
      <c r="G139" s="26">
        <v>0</v>
      </c>
      <c r="H139" s="7" t="str">
        <f t="shared" si="13"/>
        <v>N/A</v>
      </c>
      <c r="I139" s="8" t="s">
        <v>1747</v>
      </c>
      <c r="J139" s="8" t="s">
        <v>1747</v>
      </c>
      <c r="K139" s="25" t="s">
        <v>736</v>
      </c>
      <c r="L139" s="91" t="str">
        <f t="shared" si="15"/>
        <v>N/A</v>
      </c>
    </row>
    <row r="140" spans="1:12" x14ac:dyDescent="0.25">
      <c r="A140" s="148" t="s">
        <v>638</v>
      </c>
      <c r="B140" s="21" t="s">
        <v>213</v>
      </c>
      <c r="C140" s="22">
        <v>0</v>
      </c>
      <c r="D140" s="7" t="str">
        <f t="shared" si="11"/>
        <v>N/A</v>
      </c>
      <c r="E140" s="22">
        <v>0</v>
      </c>
      <c r="F140" s="7" t="str">
        <f t="shared" si="12"/>
        <v>N/A</v>
      </c>
      <c r="G140" s="22">
        <v>0</v>
      </c>
      <c r="H140" s="7" t="str">
        <f t="shared" si="13"/>
        <v>N/A</v>
      </c>
      <c r="I140" s="8" t="s">
        <v>1747</v>
      </c>
      <c r="J140" s="8" t="s">
        <v>1747</v>
      </c>
      <c r="K140" s="25" t="s">
        <v>736</v>
      </c>
      <c r="L140" s="91" t="str">
        <f t="shared" si="15"/>
        <v>N/A</v>
      </c>
    </row>
    <row r="141" spans="1:12" ht="25" x14ac:dyDescent="0.25">
      <c r="A141" s="148" t="s">
        <v>1445</v>
      </c>
      <c r="B141" s="21" t="s">
        <v>213</v>
      </c>
      <c r="C141" s="26" t="s">
        <v>1747</v>
      </c>
      <c r="D141" s="7" t="str">
        <f t="shared" si="11"/>
        <v>N/A</v>
      </c>
      <c r="E141" s="26" t="s">
        <v>1747</v>
      </c>
      <c r="F141" s="7" t="str">
        <f t="shared" si="12"/>
        <v>N/A</v>
      </c>
      <c r="G141" s="26" t="s">
        <v>1747</v>
      </c>
      <c r="H141" s="7" t="str">
        <f t="shared" si="13"/>
        <v>N/A</v>
      </c>
      <c r="I141" s="8" t="s">
        <v>1747</v>
      </c>
      <c r="J141" s="8" t="s">
        <v>1747</v>
      </c>
      <c r="K141" s="25" t="s">
        <v>736</v>
      </c>
      <c r="L141" s="91" t="str">
        <f t="shared" si="15"/>
        <v>N/A</v>
      </c>
    </row>
    <row r="142" spans="1:12" ht="25" x14ac:dyDescent="0.25">
      <c r="A142" s="148" t="s">
        <v>639</v>
      </c>
      <c r="B142" s="21" t="s">
        <v>213</v>
      </c>
      <c r="C142" s="26">
        <v>21106482</v>
      </c>
      <c r="D142" s="7" t="str">
        <f t="shared" si="11"/>
        <v>N/A</v>
      </c>
      <c r="E142" s="26">
        <v>21458715</v>
      </c>
      <c r="F142" s="7" t="str">
        <f t="shared" si="12"/>
        <v>N/A</v>
      </c>
      <c r="G142" s="26">
        <v>20789244</v>
      </c>
      <c r="H142" s="7" t="str">
        <f t="shared" si="13"/>
        <v>N/A</v>
      </c>
      <c r="I142" s="8">
        <v>1.669</v>
      </c>
      <c r="J142" s="8">
        <v>-3.12</v>
      </c>
      <c r="K142" s="25" t="s">
        <v>736</v>
      </c>
      <c r="L142" s="91" t="str">
        <f t="shared" ref="L142:L153" si="16">IF(J142="Div by 0", "N/A", IF(K142="N/A","N/A", IF(J142&gt;VALUE(MID(K142,1,2)), "No", IF(J142&lt;-1*VALUE(MID(K142,1,2)), "No", "Yes"))))</f>
        <v>Yes</v>
      </c>
    </row>
    <row r="143" spans="1:12" x14ac:dyDescent="0.25">
      <c r="A143" s="148" t="s">
        <v>640</v>
      </c>
      <c r="B143" s="21" t="s">
        <v>213</v>
      </c>
      <c r="C143" s="22">
        <v>26217</v>
      </c>
      <c r="D143" s="7" t="str">
        <f t="shared" si="11"/>
        <v>N/A</v>
      </c>
      <c r="E143" s="22">
        <v>27277</v>
      </c>
      <c r="F143" s="7" t="str">
        <f t="shared" si="12"/>
        <v>N/A</v>
      </c>
      <c r="G143" s="22">
        <v>28597</v>
      </c>
      <c r="H143" s="7" t="str">
        <f t="shared" si="13"/>
        <v>N/A</v>
      </c>
      <c r="I143" s="8">
        <v>4.0430000000000001</v>
      </c>
      <c r="J143" s="8">
        <v>4.8390000000000004</v>
      </c>
      <c r="K143" s="25" t="s">
        <v>736</v>
      </c>
      <c r="L143" s="91" t="str">
        <f t="shared" si="16"/>
        <v>Yes</v>
      </c>
    </row>
    <row r="144" spans="1:12" ht="25" x14ac:dyDescent="0.25">
      <c r="A144" s="148" t="s">
        <v>1446</v>
      </c>
      <c r="B144" s="21" t="s">
        <v>213</v>
      </c>
      <c r="C144" s="26">
        <v>805.06854331</v>
      </c>
      <c r="D144" s="7" t="str">
        <f t="shared" si="11"/>
        <v>N/A</v>
      </c>
      <c r="E144" s="26">
        <v>786.69630090999999</v>
      </c>
      <c r="F144" s="7" t="str">
        <f t="shared" si="12"/>
        <v>N/A</v>
      </c>
      <c r="G144" s="26">
        <v>726.97289925999996</v>
      </c>
      <c r="H144" s="7" t="str">
        <f t="shared" si="13"/>
        <v>N/A</v>
      </c>
      <c r="I144" s="8">
        <v>-2.2799999999999998</v>
      </c>
      <c r="J144" s="8">
        <v>-7.59</v>
      </c>
      <c r="K144" s="25" t="s">
        <v>736</v>
      </c>
      <c r="L144" s="91" t="str">
        <f t="shared" si="16"/>
        <v>Yes</v>
      </c>
    </row>
    <row r="145" spans="1:12" ht="25" x14ac:dyDescent="0.25">
      <c r="A145" s="148" t="s">
        <v>641</v>
      </c>
      <c r="B145" s="21" t="s">
        <v>213</v>
      </c>
      <c r="C145" s="26">
        <v>54666524</v>
      </c>
      <c r="D145" s="7" t="str">
        <f t="shared" ref="D145:D153" si="17">IF($B145="N/A","N/A",IF(C145&gt;10,"No",IF(C145&lt;-10,"No","Yes")))</f>
        <v>N/A</v>
      </c>
      <c r="E145" s="26">
        <v>51929805</v>
      </c>
      <c r="F145" s="7" t="str">
        <f t="shared" ref="F145:F153" si="18">IF($B145="N/A","N/A",IF(E145&gt;10,"No",IF(E145&lt;-10,"No","Yes")))</f>
        <v>N/A</v>
      </c>
      <c r="G145" s="26">
        <v>50984578</v>
      </c>
      <c r="H145" s="7" t="str">
        <f t="shared" ref="H145:H153" si="19">IF($B145="N/A","N/A",IF(G145&gt;10,"No",IF(G145&lt;-10,"No","Yes")))</f>
        <v>N/A</v>
      </c>
      <c r="I145" s="8">
        <v>-5.01</v>
      </c>
      <c r="J145" s="8">
        <v>-1.82</v>
      </c>
      <c r="K145" s="25" t="s">
        <v>736</v>
      </c>
      <c r="L145" s="91" t="str">
        <f t="shared" si="16"/>
        <v>Yes</v>
      </c>
    </row>
    <row r="146" spans="1:12" x14ac:dyDescent="0.25">
      <c r="A146" s="148" t="s">
        <v>642</v>
      </c>
      <c r="B146" s="21" t="s">
        <v>213</v>
      </c>
      <c r="C146" s="22">
        <v>1441</v>
      </c>
      <c r="D146" s="7" t="str">
        <f t="shared" si="17"/>
        <v>N/A</v>
      </c>
      <c r="E146" s="22">
        <v>1307</v>
      </c>
      <c r="F146" s="7" t="str">
        <f t="shared" si="18"/>
        <v>N/A</v>
      </c>
      <c r="G146" s="22">
        <v>1359</v>
      </c>
      <c r="H146" s="7" t="str">
        <f t="shared" si="19"/>
        <v>N/A</v>
      </c>
      <c r="I146" s="8">
        <v>-9.3000000000000007</v>
      </c>
      <c r="J146" s="8">
        <v>3.9790000000000001</v>
      </c>
      <c r="K146" s="25" t="s">
        <v>736</v>
      </c>
      <c r="L146" s="91" t="str">
        <f t="shared" si="16"/>
        <v>Yes</v>
      </c>
    </row>
    <row r="147" spans="1:12" ht="25" x14ac:dyDescent="0.25">
      <c r="A147" s="148" t="s">
        <v>1447</v>
      </c>
      <c r="B147" s="21" t="s">
        <v>213</v>
      </c>
      <c r="C147" s="26">
        <v>37936.519084</v>
      </c>
      <c r="D147" s="7" t="str">
        <f t="shared" si="17"/>
        <v>N/A</v>
      </c>
      <c r="E147" s="26">
        <v>39732.061973999997</v>
      </c>
      <c r="F147" s="7" t="str">
        <f t="shared" si="18"/>
        <v>N/A</v>
      </c>
      <c r="G147" s="26">
        <v>37516.245769000001</v>
      </c>
      <c r="H147" s="7" t="str">
        <f t="shared" si="19"/>
        <v>N/A</v>
      </c>
      <c r="I147" s="8">
        <v>4.7329999999999997</v>
      </c>
      <c r="J147" s="8">
        <v>-5.58</v>
      </c>
      <c r="K147" s="25" t="s">
        <v>736</v>
      </c>
      <c r="L147" s="91" t="str">
        <f t="shared" si="16"/>
        <v>Yes</v>
      </c>
    </row>
    <row r="148" spans="1:12" ht="25" x14ac:dyDescent="0.25">
      <c r="A148" s="148" t="s">
        <v>643</v>
      </c>
      <c r="B148" s="21" t="s">
        <v>213</v>
      </c>
      <c r="C148" s="26">
        <v>54884739</v>
      </c>
      <c r="D148" s="7" t="str">
        <f t="shared" si="17"/>
        <v>N/A</v>
      </c>
      <c r="E148" s="26">
        <v>70535047</v>
      </c>
      <c r="F148" s="7" t="str">
        <f t="shared" si="18"/>
        <v>N/A</v>
      </c>
      <c r="G148" s="26">
        <v>55500934</v>
      </c>
      <c r="H148" s="7" t="str">
        <f t="shared" si="19"/>
        <v>N/A</v>
      </c>
      <c r="I148" s="8">
        <v>28.51</v>
      </c>
      <c r="J148" s="8">
        <v>-21.3</v>
      </c>
      <c r="K148" s="25" t="s">
        <v>736</v>
      </c>
      <c r="L148" s="91" t="str">
        <f t="shared" si="16"/>
        <v>Yes</v>
      </c>
    </row>
    <row r="149" spans="1:12" x14ac:dyDescent="0.25">
      <c r="A149" s="148" t="s">
        <v>644</v>
      </c>
      <c r="B149" s="21" t="s">
        <v>213</v>
      </c>
      <c r="C149" s="22">
        <v>15924</v>
      </c>
      <c r="D149" s="7" t="str">
        <f t="shared" si="17"/>
        <v>N/A</v>
      </c>
      <c r="E149" s="22">
        <v>17764</v>
      </c>
      <c r="F149" s="7" t="str">
        <f t="shared" si="18"/>
        <v>N/A</v>
      </c>
      <c r="G149" s="22">
        <v>19087</v>
      </c>
      <c r="H149" s="7" t="str">
        <f t="shared" si="19"/>
        <v>N/A</v>
      </c>
      <c r="I149" s="8">
        <v>11.55</v>
      </c>
      <c r="J149" s="8">
        <v>7.4480000000000004</v>
      </c>
      <c r="K149" s="25" t="s">
        <v>736</v>
      </c>
      <c r="L149" s="91" t="str">
        <f t="shared" si="16"/>
        <v>Yes</v>
      </c>
    </row>
    <row r="150" spans="1:12" ht="25" x14ac:dyDescent="0.25">
      <c r="A150" s="148" t="s">
        <v>1448</v>
      </c>
      <c r="B150" s="21" t="s">
        <v>213</v>
      </c>
      <c r="C150" s="26">
        <v>3446.6678597999999</v>
      </c>
      <c r="D150" s="7" t="str">
        <f t="shared" si="17"/>
        <v>N/A</v>
      </c>
      <c r="E150" s="26">
        <v>3970.6736658</v>
      </c>
      <c r="F150" s="7" t="str">
        <f t="shared" si="18"/>
        <v>N/A</v>
      </c>
      <c r="G150" s="26">
        <v>2907.7871850000001</v>
      </c>
      <c r="H150" s="7" t="str">
        <f t="shared" si="19"/>
        <v>N/A</v>
      </c>
      <c r="I150" s="8">
        <v>15.2</v>
      </c>
      <c r="J150" s="8">
        <v>-26.8</v>
      </c>
      <c r="K150" s="25" t="s">
        <v>736</v>
      </c>
      <c r="L150" s="91" t="str">
        <f t="shared" si="16"/>
        <v>Yes</v>
      </c>
    </row>
    <row r="151" spans="1:12" ht="25" x14ac:dyDescent="0.25">
      <c r="A151" s="148" t="s">
        <v>645</v>
      </c>
      <c r="B151" s="21" t="s">
        <v>213</v>
      </c>
      <c r="C151" s="26">
        <v>12856103</v>
      </c>
      <c r="D151" s="7" t="str">
        <f t="shared" si="17"/>
        <v>N/A</v>
      </c>
      <c r="E151" s="26">
        <v>13953910</v>
      </c>
      <c r="F151" s="7" t="str">
        <f t="shared" si="18"/>
        <v>N/A</v>
      </c>
      <c r="G151" s="26">
        <v>14965348</v>
      </c>
      <c r="H151" s="7" t="str">
        <f t="shared" si="19"/>
        <v>N/A</v>
      </c>
      <c r="I151" s="8">
        <v>8.5389999999999997</v>
      </c>
      <c r="J151" s="8">
        <v>7.2480000000000002</v>
      </c>
      <c r="K151" s="25" t="s">
        <v>736</v>
      </c>
      <c r="L151" s="91" t="str">
        <f t="shared" si="16"/>
        <v>Yes</v>
      </c>
    </row>
    <row r="152" spans="1:12" x14ac:dyDescent="0.25">
      <c r="A152" s="148" t="s">
        <v>646</v>
      </c>
      <c r="B152" s="21" t="s">
        <v>213</v>
      </c>
      <c r="C152" s="22">
        <v>1370</v>
      </c>
      <c r="D152" s="7" t="str">
        <f t="shared" si="17"/>
        <v>N/A</v>
      </c>
      <c r="E152" s="22">
        <v>1521</v>
      </c>
      <c r="F152" s="7" t="str">
        <f t="shared" si="18"/>
        <v>N/A</v>
      </c>
      <c r="G152" s="22">
        <v>1566</v>
      </c>
      <c r="H152" s="7" t="str">
        <f t="shared" si="19"/>
        <v>N/A</v>
      </c>
      <c r="I152" s="8">
        <v>11.02</v>
      </c>
      <c r="J152" s="8">
        <v>2.9590000000000001</v>
      </c>
      <c r="K152" s="25" t="s">
        <v>736</v>
      </c>
      <c r="L152" s="91" t="str">
        <f t="shared" si="16"/>
        <v>Yes</v>
      </c>
    </row>
    <row r="153" spans="1:12" ht="25" x14ac:dyDescent="0.25">
      <c r="A153" s="148" t="s">
        <v>1449</v>
      </c>
      <c r="B153" s="21" t="s">
        <v>213</v>
      </c>
      <c r="C153" s="26">
        <v>9384.0167882999995</v>
      </c>
      <c r="D153" s="7" t="str">
        <f t="shared" si="17"/>
        <v>N/A</v>
      </c>
      <c r="E153" s="26">
        <v>9174.1683102999996</v>
      </c>
      <c r="F153" s="7" t="str">
        <f t="shared" si="18"/>
        <v>N/A</v>
      </c>
      <c r="G153" s="26">
        <v>9556.4163473999997</v>
      </c>
      <c r="H153" s="7" t="str">
        <f t="shared" si="19"/>
        <v>N/A</v>
      </c>
      <c r="I153" s="8">
        <v>-2.2400000000000002</v>
      </c>
      <c r="J153" s="8">
        <v>4.1669999999999998</v>
      </c>
      <c r="K153" s="25" t="s">
        <v>736</v>
      </c>
      <c r="L153" s="91" t="str">
        <f t="shared" si="16"/>
        <v>Yes</v>
      </c>
    </row>
    <row r="154" spans="1:12" x14ac:dyDescent="0.25">
      <c r="A154" s="148" t="s">
        <v>1515</v>
      </c>
      <c r="B154" s="21" t="s">
        <v>213</v>
      </c>
      <c r="C154" s="26">
        <v>938.27285080000001</v>
      </c>
      <c r="D154" s="7" t="str">
        <f t="shared" ref="D154:D173" si="20">IF($B154="N/A","N/A",IF(C154&gt;10,"No",IF(C154&lt;-10,"No","Yes")))</f>
        <v>N/A</v>
      </c>
      <c r="E154" s="26">
        <v>1005.6009967</v>
      </c>
      <c r="F154" s="7" t="str">
        <f t="shared" ref="F154:F173" si="21">IF($B154="N/A","N/A",IF(E154&gt;10,"No",IF(E154&lt;-10,"No","Yes")))</f>
        <v>N/A</v>
      </c>
      <c r="G154" s="26">
        <v>962.23015692000001</v>
      </c>
      <c r="H154" s="7" t="str">
        <f t="shared" ref="H154:H173" si="22">IF($B154="N/A","N/A",IF(G154&gt;10,"No",IF(G154&lt;-10,"No","Yes")))</f>
        <v>N/A</v>
      </c>
      <c r="I154" s="8">
        <v>7.1760000000000002</v>
      </c>
      <c r="J154" s="8">
        <v>-4.3099999999999996</v>
      </c>
      <c r="K154" s="25" t="s">
        <v>736</v>
      </c>
      <c r="L154" s="91" t="str">
        <f t="shared" ref="L154:L173" si="23">IF(J154="Div by 0", "N/A", IF(K154="N/A","N/A", IF(J154&gt;VALUE(MID(K154,1,2)), "No", IF(J154&lt;-1*VALUE(MID(K154,1,2)), "No", "Yes"))))</f>
        <v>Yes</v>
      </c>
    </row>
    <row r="155" spans="1:12" x14ac:dyDescent="0.25">
      <c r="A155" s="152" t="s">
        <v>1516</v>
      </c>
      <c r="B155" s="21" t="s">
        <v>213</v>
      </c>
      <c r="C155" s="26">
        <v>399.88826954000001</v>
      </c>
      <c r="D155" s="7" t="str">
        <f t="shared" si="20"/>
        <v>N/A</v>
      </c>
      <c r="E155" s="26">
        <v>433.26488331000002</v>
      </c>
      <c r="F155" s="7" t="str">
        <f t="shared" si="21"/>
        <v>N/A</v>
      </c>
      <c r="G155" s="26">
        <v>357.25312194000003</v>
      </c>
      <c r="H155" s="7" t="str">
        <f t="shared" si="22"/>
        <v>N/A</v>
      </c>
      <c r="I155" s="8">
        <v>8.3460000000000001</v>
      </c>
      <c r="J155" s="8">
        <v>-17.5</v>
      </c>
      <c r="K155" s="25" t="s">
        <v>736</v>
      </c>
      <c r="L155" s="91" t="str">
        <f t="shared" si="23"/>
        <v>Yes</v>
      </c>
    </row>
    <row r="156" spans="1:12" x14ac:dyDescent="0.25">
      <c r="A156" s="152" t="s">
        <v>1517</v>
      </c>
      <c r="B156" s="21" t="s">
        <v>213</v>
      </c>
      <c r="C156" s="26">
        <v>2271.2251000000001</v>
      </c>
      <c r="D156" s="7" t="str">
        <f t="shared" si="20"/>
        <v>N/A</v>
      </c>
      <c r="E156" s="26">
        <v>2441.5762134000001</v>
      </c>
      <c r="F156" s="7" t="str">
        <f t="shared" si="21"/>
        <v>N/A</v>
      </c>
      <c r="G156" s="26">
        <v>2072.2398736999999</v>
      </c>
      <c r="H156" s="7" t="str">
        <f t="shared" si="22"/>
        <v>N/A</v>
      </c>
      <c r="I156" s="8">
        <v>7.5</v>
      </c>
      <c r="J156" s="8">
        <v>-15.1</v>
      </c>
      <c r="K156" s="25" t="s">
        <v>736</v>
      </c>
      <c r="L156" s="91" t="str">
        <f t="shared" si="23"/>
        <v>Yes</v>
      </c>
    </row>
    <row r="157" spans="1:12" x14ac:dyDescent="0.25">
      <c r="A157" s="152" t="s">
        <v>1518</v>
      </c>
      <c r="B157" s="21" t="s">
        <v>213</v>
      </c>
      <c r="C157" s="26">
        <v>269.15723618999999</v>
      </c>
      <c r="D157" s="7" t="str">
        <f t="shared" si="20"/>
        <v>N/A</v>
      </c>
      <c r="E157" s="26">
        <v>272.84994241999999</v>
      </c>
      <c r="F157" s="7" t="str">
        <f t="shared" si="21"/>
        <v>N/A</v>
      </c>
      <c r="G157" s="26">
        <v>300.42770847999998</v>
      </c>
      <c r="H157" s="7" t="str">
        <f t="shared" si="22"/>
        <v>N/A</v>
      </c>
      <c r="I157" s="8">
        <v>1.3720000000000001</v>
      </c>
      <c r="J157" s="8">
        <v>10.11</v>
      </c>
      <c r="K157" s="25" t="s">
        <v>736</v>
      </c>
      <c r="L157" s="91" t="str">
        <f t="shared" si="23"/>
        <v>Yes</v>
      </c>
    </row>
    <row r="158" spans="1:12" x14ac:dyDescent="0.25">
      <c r="A158" s="152" t="s">
        <v>1519</v>
      </c>
      <c r="B158" s="21" t="s">
        <v>213</v>
      </c>
      <c r="C158" s="26">
        <v>419.763755</v>
      </c>
      <c r="D158" s="7" t="str">
        <f t="shared" si="20"/>
        <v>N/A</v>
      </c>
      <c r="E158" s="26">
        <v>436.74530621000002</v>
      </c>
      <c r="F158" s="7" t="str">
        <f t="shared" si="21"/>
        <v>N/A</v>
      </c>
      <c r="G158" s="26">
        <v>525.02744681000001</v>
      </c>
      <c r="H158" s="7" t="str">
        <f t="shared" si="22"/>
        <v>N/A</v>
      </c>
      <c r="I158" s="8">
        <v>4.0460000000000003</v>
      </c>
      <c r="J158" s="8">
        <v>20.21</v>
      </c>
      <c r="K158" s="25" t="s">
        <v>736</v>
      </c>
      <c r="L158" s="91" t="str">
        <f t="shared" si="23"/>
        <v>Yes</v>
      </c>
    </row>
    <row r="159" spans="1:12" x14ac:dyDescent="0.25">
      <c r="A159" s="148" t="s">
        <v>1520</v>
      </c>
      <c r="B159" s="21" t="s">
        <v>213</v>
      </c>
      <c r="C159" s="26">
        <v>1741.4666589999999</v>
      </c>
      <c r="D159" s="7" t="str">
        <f t="shared" si="20"/>
        <v>N/A</v>
      </c>
      <c r="E159" s="26">
        <v>1393.6416291</v>
      </c>
      <c r="F159" s="7" t="str">
        <f t="shared" si="21"/>
        <v>N/A</v>
      </c>
      <c r="G159" s="26">
        <v>1472.0624359999999</v>
      </c>
      <c r="H159" s="7" t="str">
        <f t="shared" si="22"/>
        <v>N/A</v>
      </c>
      <c r="I159" s="8">
        <v>-20</v>
      </c>
      <c r="J159" s="8">
        <v>5.6269999999999998</v>
      </c>
      <c r="K159" s="25" t="s">
        <v>736</v>
      </c>
      <c r="L159" s="91" t="str">
        <f t="shared" si="23"/>
        <v>Yes</v>
      </c>
    </row>
    <row r="160" spans="1:12" x14ac:dyDescent="0.25">
      <c r="A160" s="152" t="s">
        <v>1521</v>
      </c>
      <c r="B160" s="21" t="s">
        <v>213</v>
      </c>
      <c r="C160" s="26">
        <v>6667.4077790000001</v>
      </c>
      <c r="D160" s="7" t="str">
        <f t="shared" si="20"/>
        <v>N/A</v>
      </c>
      <c r="E160" s="26">
        <v>4601.2565961999999</v>
      </c>
      <c r="F160" s="7" t="str">
        <f t="shared" si="21"/>
        <v>N/A</v>
      </c>
      <c r="G160" s="26">
        <v>4637.5107737999997</v>
      </c>
      <c r="H160" s="7" t="str">
        <f t="shared" si="22"/>
        <v>N/A</v>
      </c>
      <c r="I160" s="8">
        <v>-31</v>
      </c>
      <c r="J160" s="8">
        <v>0.78790000000000004</v>
      </c>
      <c r="K160" s="25" t="s">
        <v>736</v>
      </c>
      <c r="L160" s="91" t="str">
        <f t="shared" si="23"/>
        <v>Yes</v>
      </c>
    </row>
    <row r="161" spans="1:12" x14ac:dyDescent="0.25">
      <c r="A161" s="152" t="s">
        <v>1522</v>
      </c>
      <c r="B161" s="21" t="s">
        <v>213</v>
      </c>
      <c r="C161" s="26">
        <v>1899.9101158999999</v>
      </c>
      <c r="D161" s="7" t="str">
        <f t="shared" si="20"/>
        <v>N/A</v>
      </c>
      <c r="E161" s="26">
        <v>1675.9108811999999</v>
      </c>
      <c r="F161" s="7" t="str">
        <f t="shared" si="21"/>
        <v>N/A</v>
      </c>
      <c r="G161" s="26">
        <v>1634.84719</v>
      </c>
      <c r="H161" s="7" t="str">
        <f t="shared" si="22"/>
        <v>N/A</v>
      </c>
      <c r="I161" s="8">
        <v>-11.8</v>
      </c>
      <c r="J161" s="8">
        <v>-2.4500000000000002</v>
      </c>
      <c r="K161" s="25" t="s">
        <v>736</v>
      </c>
      <c r="L161" s="91" t="str">
        <f t="shared" si="23"/>
        <v>Yes</v>
      </c>
    </row>
    <row r="162" spans="1:12" x14ac:dyDescent="0.25">
      <c r="A162" s="152" t="s">
        <v>1523</v>
      </c>
      <c r="B162" s="21" t="s">
        <v>213</v>
      </c>
      <c r="C162" s="26">
        <v>630.06806572999994</v>
      </c>
      <c r="D162" s="7" t="str">
        <f t="shared" si="20"/>
        <v>N/A</v>
      </c>
      <c r="E162" s="26">
        <v>640.93404989999999</v>
      </c>
      <c r="F162" s="7" t="str">
        <f t="shared" si="21"/>
        <v>N/A</v>
      </c>
      <c r="G162" s="26">
        <v>646.16449320000004</v>
      </c>
      <c r="H162" s="7" t="str">
        <f t="shared" si="22"/>
        <v>N/A</v>
      </c>
      <c r="I162" s="8">
        <v>1.7250000000000001</v>
      </c>
      <c r="J162" s="8">
        <v>0.81610000000000005</v>
      </c>
      <c r="K162" s="25" t="s">
        <v>736</v>
      </c>
      <c r="L162" s="91" t="str">
        <f t="shared" si="23"/>
        <v>Yes</v>
      </c>
    </row>
    <row r="163" spans="1:12" x14ac:dyDescent="0.25">
      <c r="A163" s="152" t="s">
        <v>1524</v>
      </c>
      <c r="B163" s="21" t="s">
        <v>213</v>
      </c>
      <c r="C163" s="26">
        <v>7.5949917705000001</v>
      </c>
      <c r="D163" s="7" t="str">
        <f t="shared" si="20"/>
        <v>N/A</v>
      </c>
      <c r="E163" s="26">
        <v>9.2068618686000008</v>
      </c>
      <c r="F163" s="7" t="str">
        <f t="shared" si="21"/>
        <v>N/A</v>
      </c>
      <c r="G163" s="26">
        <v>8.0693617021000001</v>
      </c>
      <c r="H163" s="7" t="str">
        <f t="shared" si="22"/>
        <v>N/A</v>
      </c>
      <c r="I163" s="8">
        <v>21.22</v>
      </c>
      <c r="J163" s="8">
        <v>-12.4</v>
      </c>
      <c r="K163" s="25" t="s">
        <v>736</v>
      </c>
      <c r="L163" s="91" t="str">
        <f t="shared" si="23"/>
        <v>Yes</v>
      </c>
    </row>
    <row r="164" spans="1:12" x14ac:dyDescent="0.25">
      <c r="A164" s="148" t="s">
        <v>1525</v>
      </c>
      <c r="B164" s="21" t="s">
        <v>213</v>
      </c>
      <c r="C164" s="26">
        <v>929.37722040999995</v>
      </c>
      <c r="D164" s="7" t="str">
        <f t="shared" si="20"/>
        <v>N/A</v>
      </c>
      <c r="E164" s="26">
        <v>960.25879973999997</v>
      </c>
      <c r="F164" s="7" t="str">
        <f t="shared" si="21"/>
        <v>N/A</v>
      </c>
      <c r="G164" s="26">
        <v>1119.7998543000001</v>
      </c>
      <c r="H164" s="7" t="str">
        <f t="shared" si="22"/>
        <v>N/A</v>
      </c>
      <c r="I164" s="8">
        <v>3.323</v>
      </c>
      <c r="J164" s="8">
        <v>16.61</v>
      </c>
      <c r="K164" s="25" t="s">
        <v>736</v>
      </c>
      <c r="L164" s="91" t="str">
        <f t="shared" si="23"/>
        <v>Yes</v>
      </c>
    </row>
    <row r="165" spans="1:12" x14ac:dyDescent="0.25">
      <c r="A165" s="152" t="s">
        <v>1526</v>
      </c>
      <c r="B165" s="21" t="s">
        <v>213</v>
      </c>
      <c r="C165" s="26">
        <v>243.48358726999999</v>
      </c>
      <c r="D165" s="7" t="str">
        <f t="shared" si="20"/>
        <v>N/A</v>
      </c>
      <c r="E165" s="26">
        <v>315.96685150000002</v>
      </c>
      <c r="F165" s="7" t="str">
        <f t="shared" si="21"/>
        <v>N/A</v>
      </c>
      <c r="G165" s="26">
        <v>360.24296033000002</v>
      </c>
      <c r="H165" s="7" t="str">
        <f t="shared" si="22"/>
        <v>N/A</v>
      </c>
      <c r="I165" s="8">
        <v>29.77</v>
      </c>
      <c r="J165" s="8">
        <v>14.01</v>
      </c>
      <c r="K165" s="25" t="s">
        <v>736</v>
      </c>
      <c r="L165" s="91" t="str">
        <f t="shared" si="23"/>
        <v>Yes</v>
      </c>
    </row>
    <row r="166" spans="1:12" x14ac:dyDescent="0.25">
      <c r="A166" s="152" t="s">
        <v>1527</v>
      </c>
      <c r="B166" s="21" t="s">
        <v>213</v>
      </c>
      <c r="C166" s="26">
        <v>2388.8772795999998</v>
      </c>
      <c r="D166" s="7" t="str">
        <f t="shared" si="20"/>
        <v>N/A</v>
      </c>
      <c r="E166" s="26">
        <v>2444.4473343999998</v>
      </c>
      <c r="F166" s="7" t="str">
        <f t="shared" si="21"/>
        <v>N/A</v>
      </c>
      <c r="G166" s="26">
        <v>2533.5529823000002</v>
      </c>
      <c r="H166" s="7" t="str">
        <f t="shared" si="22"/>
        <v>N/A</v>
      </c>
      <c r="I166" s="8">
        <v>2.3260000000000001</v>
      </c>
      <c r="J166" s="8">
        <v>3.645</v>
      </c>
      <c r="K166" s="25" t="s">
        <v>736</v>
      </c>
      <c r="L166" s="91" t="str">
        <f t="shared" si="23"/>
        <v>Yes</v>
      </c>
    </row>
    <row r="167" spans="1:12" x14ac:dyDescent="0.25">
      <c r="A167" s="152" t="s">
        <v>1528</v>
      </c>
      <c r="B167" s="21" t="s">
        <v>213</v>
      </c>
      <c r="C167" s="26">
        <v>245.90239557000001</v>
      </c>
      <c r="D167" s="7" t="str">
        <f t="shared" si="20"/>
        <v>N/A</v>
      </c>
      <c r="E167" s="26">
        <v>239.24017273999999</v>
      </c>
      <c r="F167" s="7" t="str">
        <f t="shared" si="21"/>
        <v>N/A</v>
      </c>
      <c r="G167" s="26">
        <v>315.22780007</v>
      </c>
      <c r="H167" s="7" t="str">
        <f t="shared" si="22"/>
        <v>N/A</v>
      </c>
      <c r="I167" s="8">
        <v>-2.71</v>
      </c>
      <c r="J167" s="8">
        <v>31.76</v>
      </c>
      <c r="K167" s="25" t="s">
        <v>736</v>
      </c>
      <c r="L167" s="91" t="str">
        <f t="shared" si="23"/>
        <v>No</v>
      </c>
    </row>
    <row r="168" spans="1:12" x14ac:dyDescent="0.25">
      <c r="A168" s="152" t="s">
        <v>1529</v>
      </c>
      <c r="B168" s="21" t="s">
        <v>213</v>
      </c>
      <c r="C168" s="26">
        <v>307.15506700999998</v>
      </c>
      <c r="D168" s="7" t="str">
        <f t="shared" si="20"/>
        <v>N/A</v>
      </c>
      <c r="E168" s="26">
        <v>314.88662270999998</v>
      </c>
      <c r="F168" s="7" t="str">
        <f t="shared" si="21"/>
        <v>N/A</v>
      </c>
      <c r="G168" s="26">
        <v>425.61106382999998</v>
      </c>
      <c r="H168" s="7" t="str">
        <f t="shared" si="22"/>
        <v>N/A</v>
      </c>
      <c r="I168" s="8">
        <v>2.5169999999999999</v>
      </c>
      <c r="J168" s="8">
        <v>35.159999999999997</v>
      </c>
      <c r="K168" s="25" t="s">
        <v>736</v>
      </c>
      <c r="L168" s="91" t="str">
        <f t="shared" si="23"/>
        <v>No</v>
      </c>
    </row>
    <row r="169" spans="1:12" x14ac:dyDescent="0.25">
      <c r="A169" s="148" t="s">
        <v>1530</v>
      </c>
      <c r="B169" s="21" t="s">
        <v>213</v>
      </c>
      <c r="C169" s="26">
        <v>4118.7887394999998</v>
      </c>
      <c r="D169" s="7" t="str">
        <f t="shared" si="20"/>
        <v>N/A</v>
      </c>
      <c r="E169" s="26">
        <v>4354.6315203000004</v>
      </c>
      <c r="F169" s="7" t="str">
        <f t="shared" si="21"/>
        <v>N/A</v>
      </c>
      <c r="G169" s="26">
        <v>5052.3719313000001</v>
      </c>
      <c r="H169" s="7" t="str">
        <f t="shared" si="22"/>
        <v>N/A</v>
      </c>
      <c r="I169" s="8">
        <v>5.726</v>
      </c>
      <c r="J169" s="8">
        <v>16.02</v>
      </c>
      <c r="K169" s="25" t="s">
        <v>736</v>
      </c>
      <c r="L169" s="91" t="str">
        <f t="shared" si="23"/>
        <v>Yes</v>
      </c>
    </row>
    <row r="170" spans="1:12" x14ac:dyDescent="0.25">
      <c r="A170" s="152" t="s">
        <v>1531</v>
      </c>
      <c r="B170" s="21" t="s">
        <v>213</v>
      </c>
      <c r="C170" s="26">
        <v>4474.6152607000004</v>
      </c>
      <c r="D170" s="7" t="str">
        <f t="shared" si="20"/>
        <v>N/A</v>
      </c>
      <c r="E170" s="26">
        <v>4419.4052769</v>
      </c>
      <c r="F170" s="7" t="str">
        <f t="shared" si="21"/>
        <v>N/A</v>
      </c>
      <c r="G170" s="26">
        <v>5074.5587659000003</v>
      </c>
      <c r="H170" s="7" t="str">
        <f t="shared" si="22"/>
        <v>N/A</v>
      </c>
      <c r="I170" s="8">
        <v>-1.23</v>
      </c>
      <c r="J170" s="8">
        <v>14.82</v>
      </c>
      <c r="K170" s="25" t="s">
        <v>736</v>
      </c>
      <c r="L170" s="91" t="str">
        <f t="shared" si="23"/>
        <v>Yes</v>
      </c>
    </row>
    <row r="171" spans="1:12" x14ac:dyDescent="0.25">
      <c r="A171" s="152" t="s">
        <v>1532</v>
      </c>
      <c r="B171" s="21" t="s">
        <v>213</v>
      </c>
      <c r="C171" s="26">
        <v>8094.8807865999997</v>
      </c>
      <c r="D171" s="7" t="str">
        <f t="shared" si="20"/>
        <v>N/A</v>
      </c>
      <c r="E171" s="26">
        <v>8496.7903322000002</v>
      </c>
      <c r="F171" s="7" t="str">
        <f t="shared" si="21"/>
        <v>N/A</v>
      </c>
      <c r="G171" s="26">
        <v>8789.2495873000007</v>
      </c>
      <c r="H171" s="7" t="str">
        <f t="shared" si="22"/>
        <v>N/A</v>
      </c>
      <c r="I171" s="8">
        <v>4.9649999999999999</v>
      </c>
      <c r="J171" s="8">
        <v>3.4420000000000002</v>
      </c>
      <c r="K171" s="25" t="s">
        <v>736</v>
      </c>
      <c r="L171" s="91" t="str">
        <f t="shared" si="23"/>
        <v>Yes</v>
      </c>
    </row>
    <row r="172" spans="1:12" x14ac:dyDescent="0.25">
      <c r="A172" s="152" t="s">
        <v>1533</v>
      </c>
      <c r="B172" s="21" t="s">
        <v>213</v>
      </c>
      <c r="C172" s="26">
        <v>1925.5698476</v>
      </c>
      <c r="D172" s="7" t="str">
        <f t="shared" si="20"/>
        <v>N/A</v>
      </c>
      <c r="E172" s="26">
        <v>2161.4199232000001</v>
      </c>
      <c r="F172" s="7" t="str">
        <f t="shared" si="21"/>
        <v>N/A</v>
      </c>
      <c r="G172" s="26">
        <v>2587.1012735999998</v>
      </c>
      <c r="H172" s="7" t="str">
        <f t="shared" si="22"/>
        <v>N/A</v>
      </c>
      <c r="I172" s="8">
        <v>12.25</v>
      </c>
      <c r="J172" s="8">
        <v>19.690000000000001</v>
      </c>
      <c r="K172" s="25" t="s">
        <v>736</v>
      </c>
      <c r="L172" s="91" t="str">
        <f t="shared" si="23"/>
        <v>Yes</v>
      </c>
    </row>
    <row r="173" spans="1:12" x14ac:dyDescent="0.25">
      <c r="A173" s="152" t="s">
        <v>1534</v>
      </c>
      <c r="B173" s="21" t="s">
        <v>213</v>
      </c>
      <c r="C173" s="26">
        <v>1295.9944745</v>
      </c>
      <c r="D173" s="7" t="str">
        <f t="shared" si="20"/>
        <v>N/A</v>
      </c>
      <c r="E173" s="26">
        <v>1371.9685405</v>
      </c>
      <c r="F173" s="7" t="str">
        <f t="shared" si="21"/>
        <v>N/A</v>
      </c>
      <c r="G173" s="26">
        <v>1966.8919149000001</v>
      </c>
      <c r="H173" s="7" t="str">
        <f t="shared" si="22"/>
        <v>N/A</v>
      </c>
      <c r="I173" s="8">
        <v>5.8620000000000001</v>
      </c>
      <c r="J173" s="8">
        <v>43.36</v>
      </c>
      <c r="K173" s="25" t="s">
        <v>736</v>
      </c>
      <c r="L173" s="91" t="str">
        <f t="shared" si="23"/>
        <v>No</v>
      </c>
    </row>
    <row r="174" spans="1:12" x14ac:dyDescent="0.25">
      <c r="A174" s="148" t="s">
        <v>371</v>
      </c>
      <c r="B174" s="21" t="s">
        <v>213</v>
      </c>
      <c r="C174" s="4">
        <v>10.197933891</v>
      </c>
      <c r="D174" s="7" t="str">
        <f t="shared" ref="D174:D203" si="24">IF($B174="N/A","N/A",IF(C174&gt;10,"No",IF(C174&lt;-10,"No","Yes")))</f>
        <v>N/A</v>
      </c>
      <c r="E174" s="4">
        <v>9.9839681573999997</v>
      </c>
      <c r="F174" s="7" t="str">
        <f t="shared" ref="F174:F203" si="25">IF($B174="N/A","N/A",IF(E174&gt;10,"No",IF(E174&lt;-10,"No","Yes")))</f>
        <v>N/A</v>
      </c>
      <c r="G174" s="4">
        <v>9.1803639627999996</v>
      </c>
      <c r="H174" s="7" t="str">
        <f t="shared" ref="H174:H203" si="26">IF($B174="N/A","N/A",IF(G174&gt;10,"No",IF(G174&lt;-10,"No","Yes")))</f>
        <v>N/A</v>
      </c>
      <c r="I174" s="8">
        <v>-2.1</v>
      </c>
      <c r="J174" s="8">
        <v>-8.0500000000000007</v>
      </c>
      <c r="K174" s="25" t="s">
        <v>736</v>
      </c>
      <c r="L174" s="91" t="str">
        <f t="shared" ref="L174:L203" si="27">IF(J174="Div by 0", "N/A", IF(K174="N/A","N/A", IF(J174&gt;VALUE(MID(K174,1,2)), "No", IF(J174&lt;-1*VALUE(MID(K174,1,2)), "No", "Yes"))))</f>
        <v>Yes</v>
      </c>
    </row>
    <row r="175" spans="1:12" x14ac:dyDescent="0.25">
      <c r="A175" s="152" t="s">
        <v>481</v>
      </c>
      <c r="B175" s="21" t="s">
        <v>213</v>
      </c>
      <c r="C175" s="4">
        <v>9.9467360337000006</v>
      </c>
      <c r="D175" s="7" t="str">
        <f t="shared" si="24"/>
        <v>N/A</v>
      </c>
      <c r="E175" s="4">
        <v>9.2255194685999999</v>
      </c>
      <c r="F175" s="7" t="str">
        <f t="shared" si="25"/>
        <v>N/A</v>
      </c>
      <c r="G175" s="4">
        <v>7.9211557296999997</v>
      </c>
      <c r="H175" s="7" t="str">
        <f t="shared" si="26"/>
        <v>N/A</v>
      </c>
      <c r="I175" s="8">
        <v>-7.25</v>
      </c>
      <c r="J175" s="8">
        <v>-14.1</v>
      </c>
      <c r="K175" s="25" t="s">
        <v>736</v>
      </c>
      <c r="L175" s="91" t="str">
        <f t="shared" si="27"/>
        <v>Yes</v>
      </c>
    </row>
    <row r="176" spans="1:12" x14ac:dyDescent="0.25">
      <c r="A176" s="152" t="s">
        <v>482</v>
      </c>
      <c r="B176" s="21" t="s">
        <v>213</v>
      </c>
      <c r="C176" s="4">
        <v>13.952823817000001</v>
      </c>
      <c r="D176" s="7" t="str">
        <f t="shared" si="24"/>
        <v>N/A</v>
      </c>
      <c r="E176" s="4">
        <v>13.526954446</v>
      </c>
      <c r="F176" s="7" t="str">
        <f t="shared" si="25"/>
        <v>N/A</v>
      </c>
      <c r="G176" s="4">
        <v>12.577457711999999</v>
      </c>
      <c r="H176" s="7" t="str">
        <f t="shared" si="26"/>
        <v>N/A</v>
      </c>
      <c r="I176" s="8">
        <v>-3.05</v>
      </c>
      <c r="J176" s="8">
        <v>-7.02</v>
      </c>
      <c r="K176" s="25" t="s">
        <v>736</v>
      </c>
      <c r="L176" s="91" t="str">
        <f t="shared" si="27"/>
        <v>Yes</v>
      </c>
    </row>
    <row r="177" spans="1:12" x14ac:dyDescent="0.25">
      <c r="A177" s="152" t="s">
        <v>483</v>
      </c>
      <c r="B177" s="21" t="s">
        <v>213</v>
      </c>
      <c r="C177" s="4">
        <v>7.0619679271000004</v>
      </c>
      <c r="D177" s="7" t="str">
        <f t="shared" si="24"/>
        <v>N/A</v>
      </c>
      <c r="E177" s="4">
        <v>6.9174664107000003</v>
      </c>
      <c r="F177" s="7" t="str">
        <f t="shared" si="25"/>
        <v>N/A</v>
      </c>
      <c r="G177" s="4">
        <v>5.3210048848999998</v>
      </c>
      <c r="H177" s="7" t="str">
        <f t="shared" si="26"/>
        <v>N/A</v>
      </c>
      <c r="I177" s="8">
        <v>-2.0499999999999998</v>
      </c>
      <c r="J177" s="8">
        <v>-23.1</v>
      </c>
      <c r="K177" s="25" t="s">
        <v>736</v>
      </c>
      <c r="L177" s="91" t="str">
        <f t="shared" si="27"/>
        <v>Yes</v>
      </c>
    </row>
    <row r="178" spans="1:12" x14ac:dyDescent="0.25">
      <c r="A178" s="152" t="s">
        <v>484</v>
      </c>
      <c r="B178" s="21" t="s">
        <v>213</v>
      </c>
      <c r="C178" s="4">
        <v>11.250881731</v>
      </c>
      <c r="D178" s="7" t="str">
        <f t="shared" si="24"/>
        <v>N/A</v>
      </c>
      <c r="E178" s="4">
        <v>11.645060349</v>
      </c>
      <c r="F178" s="7" t="str">
        <f t="shared" si="25"/>
        <v>N/A</v>
      </c>
      <c r="G178" s="4">
        <v>13.120567376</v>
      </c>
      <c r="H178" s="7" t="str">
        <f t="shared" si="26"/>
        <v>N/A</v>
      </c>
      <c r="I178" s="8">
        <v>3.504</v>
      </c>
      <c r="J178" s="8">
        <v>12.67</v>
      </c>
      <c r="K178" s="25" t="s">
        <v>736</v>
      </c>
      <c r="L178" s="91" t="str">
        <f t="shared" si="27"/>
        <v>Yes</v>
      </c>
    </row>
    <row r="179" spans="1:12" x14ac:dyDescent="0.25">
      <c r="A179" s="148" t="s">
        <v>1535</v>
      </c>
      <c r="B179" s="21" t="s">
        <v>213</v>
      </c>
      <c r="C179" s="4">
        <v>4.6741212487999997</v>
      </c>
      <c r="D179" s="7" t="str">
        <f t="shared" si="24"/>
        <v>N/A</v>
      </c>
      <c r="E179" s="4">
        <v>4.4920748995000004</v>
      </c>
      <c r="F179" s="7" t="str">
        <f t="shared" si="25"/>
        <v>N/A</v>
      </c>
      <c r="G179" s="4">
        <v>4.7404923405000003</v>
      </c>
      <c r="H179" s="7" t="str">
        <f t="shared" si="26"/>
        <v>N/A</v>
      </c>
      <c r="I179" s="8">
        <v>-3.89</v>
      </c>
      <c r="J179" s="8">
        <v>5.53</v>
      </c>
      <c r="K179" s="25" t="s">
        <v>736</v>
      </c>
      <c r="L179" s="91" t="str">
        <f t="shared" si="27"/>
        <v>Yes</v>
      </c>
    </row>
    <row r="180" spans="1:12" x14ac:dyDescent="0.25">
      <c r="A180" s="152" t="s">
        <v>1536</v>
      </c>
      <c r="B180" s="21" t="s">
        <v>213</v>
      </c>
      <c r="C180" s="4">
        <v>19.106899542000001</v>
      </c>
      <c r="D180" s="7" t="str">
        <f t="shared" si="24"/>
        <v>N/A</v>
      </c>
      <c r="E180" s="4">
        <v>17.872158918</v>
      </c>
      <c r="F180" s="7" t="str">
        <f t="shared" si="25"/>
        <v>N/A</v>
      </c>
      <c r="G180" s="4">
        <v>17.103330068999998</v>
      </c>
      <c r="H180" s="7" t="str">
        <f t="shared" si="26"/>
        <v>N/A</v>
      </c>
      <c r="I180" s="8">
        <v>-6.46</v>
      </c>
      <c r="J180" s="8">
        <v>-4.3</v>
      </c>
      <c r="K180" s="25" t="s">
        <v>736</v>
      </c>
      <c r="L180" s="91" t="str">
        <f t="shared" si="27"/>
        <v>Yes</v>
      </c>
    </row>
    <row r="181" spans="1:12" x14ac:dyDescent="0.25">
      <c r="A181" s="152" t="s">
        <v>1537</v>
      </c>
      <c r="B181" s="21" t="s">
        <v>213</v>
      </c>
      <c r="C181" s="4">
        <v>4.6007169949</v>
      </c>
      <c r="D181" s="7" t="str">
        <f t="shared" si="24"/>
        <v>N/A</v>
      </c>
      <c r="E181" s="4">
        <v>4.5628605530000002</v>
      </c>
      <c r="F181" s="7" t="str">
        <f t="shared" si="25"/>
        <v>N/A</v>
      </c>
      <c r="G181" s="4">
        <v>4.4429026007000001</v>
      </c>
      <c r="H181" s="7" t="str">
        <f t="shared" si="26"/>
        <v>N/A</v>
      </c>
      <c r="I181" s="8">
        <v>-0.82299999999999995</v>
      </c>
      <c r="J181" s="8">
        <v>-2.63</v>
      </c>
      <c r="K181" s="25" t="s">
        <v>736</v>
      </c>
      <c r="L181" s="91" t="str">
        <f t="shared" si="27"/>
        <v>Yes</v>
      </c>
    </row>
    <row r="182" spans="1:12" x14ac:dyDescent="0.25">
      <c r="A182" s="152" t="s">
        <v>1538</v>
      </c>
      <c r="B182" s="21" t="s">
        <v>213</v>
      </c>
      <c r="C182" s="4">
        <v>1.6630370224</v>
      </c>
      <c r="D182" s="7" t="str">
        <f t="shared" si="24"/>
        <v>N/A</v>
      </c>
      <c r="E182" s="4">
        <v>1.7197696736999999</v>
      </c>
      <c r="F182" s="7" t="str">
        <f t="shared" si="25"/>
        <v>N/A</v>
      </c>
      <c r="G182" s="4">
        <v>2.0215457083000001</v>
      </c>
      <c r="H182" s="7" t="str">
        <f t="shared" si="26"/>
        <v>N/A</v>
      </c>
      <c r="I182" s="8">
        <v>3.411</v>
      </c>
      <c r="J182" s="8">
        <v>17.55</v>
      </c>
      <c r="K182" s="25" t="s">
        <v>736</v>
      </c>
      <c r="L182" s="91" t="str">
        <f t="shared" si="27"/>
        <v>Yes</v>
      </c>
    </row>
    <row r="183" spans="1:12" x14ac:dyDescent="0.25">
      <c r="A183" s="152" t="s">
        <v>1539</v>
      </c>
      <c r="B183" s="21" t="s">
        <v>213</v>
      </c>
      <c r="C183" s="4">
        <v>8.2294850700000005E-2</v>
      </c>
      <c r="D183" s="7" t="str">
        <f t="shared" si="24"/>
        <v>N/A</v>
      </c>
      <c r="E183" s="4">
        <v>0.13410818059999999</v>
      </c>
      <c r="F183" s="7" t="str">
        <f t="shared" si="25"/>
        <v>N/A</v>
      </c>
      <c r="G183" s="4">
        <v>0.14184397160000001</v>
      </c>
      <c r="H183" s="7" t="str">
        <f t="shared" si="26"/>
        <v>N/A</v>
      </c>
      <c r="I183" s="8">
        <v>62.96</v>
      </c>
      <c r="J183" s="8">
        <v>5.7679999999999998</v>
      </c>
      <c r="K183" s="25" t="s">
        <v>736</v>
      </c>
      <c r="L183" s="91" t="str">
        <f t="shared" si="27"/>
        <v>Yes</v>
      </c>
    </row>
    <row r="184" spans="1:12" x14ac:dyDescent="0.25">
      <c r="A184" s="148" t="s">
        <v>97</v>
      </c>
      <c r="B184" s="21" t="s">
        <v>213</v>
      </c>
      <c r="C184" s="4">
        <v>54.755161178999998</v>
      </c>
      <c r="D184" s="7" t="str">
        <f t="shared" si="24"/>
        <v>N/A</v>
      </c>
      <c r="E184" s="4">
        <v>55.512821525</v>
      </c>
      <c r="F184" s="7" t="str">
        <f t="shared" si="25"/>
        <v>N/A</v>
      </c>
      <c r="G184" s="4">
        <v>60.160556868</v>
      </c>
      <c r="H184" s="7" t="str">
        <f t="shared" si="26"/>
        <v>N/A</v>
      </c>
      <c r="I184" s="8">
        <v>1.3839999999999999</v>
      </c>
      <c r="J184" s="8">
        <v>8.3719999999999999</v>
      </c>
      <c r="K184" s="25" t="s">
        <v>736</v>
      </c>
      <c r="L184" s="91" t="str">
        <f t="shared" si="27"/>
        <v>Yes</v>
      </c>
    </row>
    <row r="185" spans="1:12" x14ac:dyDescent="0.25">
      <c r="A185" s="152" t="s">
        <v>485</v>
      </c>
      <c r="B185" s="21" t="s">
        <v>213</v>
      </c>
      <c r="C185" s="4">
        <v>60.900532640000002</v>
      </c>
      <c r="D185" s="7" t="str">
        <f t="shared" si="24"/>
        <v>N/A</v>
      </c>
      <c r="E185" s="4">
        <v>67.076960575000001</v>
      </c>
      <c r="F185" s="7" t="str">
        <f t="shared" si="25"/>
        <v>N/A</v>
      </c>
      <c r="G185" s="4">
        <v>65.719882467999994</v>
      </c>
      <c r="H185" s="7" t="str">
        <f t="shared" si="26"/>
        <v>N/A</v>
      </c>
      <c r="I185" s="8">
        <v>10.14</v>
      </c>
      <c r="J185" s="8">
        <v>-2.02</v>
      </c>
      <c r="K185" s="25" t="s">
        <v>736</v>
      </c>
      <c r="L185" s="91" t="str">
        <f t="shared" si="27"/>
        <v>Yes</v>
      </c>
    </row>
    <row r="186" spans="1:12" x14ac:dyDescent="0.25">
      <c r="A186" s="152" t="s">
        <v>486</v>
      </c>
      <c r="B186" s="21" t="s">
        <v>213</v>
      </c>
      <c r="C186" s="4">
        <v>73.455603471000003</v>
      </c>
      <c r="D186" s="7" t="str">
        <f t="shared" si="24"/>
        <v>N/A</v>
      </c>
      <c r="E186" s="4">
        <v>75.377959020999995</v>
      </c>
      <c r="F186" s="7" t="str">
        <f t="shared" si="25"/>
        <v>N/A</v>
      </c>
      <c r="G186" s="4">
        <v>75.342727947</v>
      </c>
      <c r="H186" s="7" t="str">
        <f t="shared" si="26"/>
        <v>N/A</v>
      </c>
      <c r="I186" s="8">
        <v>2.617</v>
      </c>
      <c r="J186" s="8">
        <v>-4.7E-2</v>
      </c>
      <c r="K186" s="25" t="s">
        <v>736</v>
      </c>
      <c r="L186" s="91" t="str">
        <f t="shared" si="27"/>
        <v>Yes</v>
      </c>
    </row>
    <row r="187" spans="1:12" x14ac:dyDescent="0.25">
      <c r="A187" s="152" t="s">
        <v>487</v>
      </c>
      <c r="B187" s="21" t="s">
        <v>213</v>
      </c>
      <c r="C187" s="4">
        <v>41.431399722999998</v>
      </c>
      <c r="D187" s="7" t="str">
        <f t="shared" si="24"/>
        <v>N/A</v>
      </c>
      <c r="E187" s="4">
        <v>40.646833012999998</v>
      </c>
      <c r="F187" s="7" t="str">
        <f t="shared" si="25"/>
        <v>N/A</v>
      </c>
      <c r="G187" s="4">
        <v>46.942602931000003</v>
      </c>
      <c r="H187" s="7" t="str">
        <f t="shared" si="26"/>
        <v>N/A</v>
      </c>
      <c r="I187" s="8">
        <v>-1.89</v>
      </c>
      <c r="J187" s="8">
        <v>15.49</v>
      </c>
      <c r="K187" s="25" t="s">
        <v>736</v>
      </c>
      <c r="L187" s="91" t="str">
        <f t="shared" si="27"/>
        <v>Yes</v>
      </c>
    </row>
    <row r="188" spans="1:12" x14ac:dyDescent="0.25">
      <c r="A188" s="152" t="s">
        <v>488</v>
      </c>
      <c r="B188" s="21" t="s">
        <v>213</v>
      </c>
      <c r="C188" s="4">
        <v>46.167411239000003</v>
      </c>
      <c r="D188" s="7" t="str">
        <f t="shared" si="24"/>
        <v>N/A</v>
      </c>
      <c r="E188" s="4">
        <v>43.546043808999997</v>
      </c>
      <c r="F188" s="7" t="str">
        <f t="shared" si="25"/>
        <v>N/A</v>
      </c>
      <c r="G188" s="4">
        <v>51.702127660000002</v>
      </c>
      <c r="H188" s="7" t="str">
        <f t="shared" si="26"/>
        <v>N/A</v>
      </c>
      <c r="I188" s="8">
        <v>-5.68</v>
      </c>
      <c r="J188" s="8">
        <v>18.73</v>
      </c>
      <c r="K188" s="25" t="s">
        <v>736</v>
      </c>
      <c r="L188" s="91" t="str">
        <f t="shared" si="27"/>
        <v>Yes</v>
      </c>
    </row>
    <row r="189" spans="1:12" x14ac:dyDescent="0.25">
      <c r="A189" s="148" t="s">
        <v>118</v>
      </c>
      <c r="B189" s="21" t="s">
        <v>213</v>
      </c>
      <c r="C189" s="4">
        <v>76.630212341000004</v>
      </c>
      <c r="D189" s="7" t="str">
        <f t="shared" si="24"/>
        <v>N/A</v>
      </c>
      <c r="E189" s="4">
        <v>76.110185353000006</v>
      </c>
      <c r="F189" s="7" t="str">
        <f t="shared" si="25"/>
        <v>N/A</v>
      </c>
      <c r="G189" s="4">
        <v>80.806849071000002</v>
      </c>
      <c r="H189" s="7" t="str">
        <f t="shared" si="26"/>
        <v>N/A</v>
      </c>
      <c r="I189" s="8">
        <v>-0.67900000000000005</v>
      </c>
      <c r="J189" s="8">
        <v>6.1710000000000003</v>
      </c>
      <c r="K189" s="25" t="s">
        <v>736</v>
      </c>
      <c r="L189" s="91" t="str">
        <f t="shared" si="27"/>
        <v>Yes</v>
      </c>
    </row>
    <row r="190" spans="1:12" x14ac:dyDescent="0.25">
      <c r="A190" s="152" t="s">
        <v>489</v>
      </c>
      <c r="B190" s="21" t="s">
        <v>213</v>
      </c>
      <c r="C190" s="4">
        <v>88.579214665999999</v>
      </c>
      <c r="D190" s="7" t="str">
        <f t="shared" si="24"/>
        <v>N/A</v>
      </c>
      <c r="E190" s="4">
        <v>88.337090975999999</v>
      </c>
      <c r="F190" s="7" t="str">
        <f t="shared" si="25"/>
        <v>N/A</v>
      </c>
      <c r="G190" s="4">
        <v>89.752693437999994</v>
      </c>
      <c r="H190" s="7" t="str">
        <f t="shared" si="26"/>
        <v>N/A</v>
      </c>
      <c r="I190" s="8">
        <v>-0.27300000000000002</v>
      </c>
      <c r="J190" s="8">
        <v>1.603</v>
      </c>
      <c r="K190" s="25" t="s">
        <v>736</v>
      </c>
      <c r="L190" s="91" t="str">
        <f t="shared" si="27"/>
        <v>Yes</v>
      </c>
    </row>
    <row r="191" spans="1:12" x14ac:dyDescent="0.25">
      <c r="A191" s="152" t="s">
        <v>490</v>
      </c>
      <c r="B191" s="21" t="s">
        <v>213</v>
      </c>
      <c r="C191" s="4">
        <v>88.444952459999996</v>
      </c>
      <c r="D191" s="7" t="str">
        <f t="shared" si="24"/>
        <v>N/A</v>
      </c>
      <c r="E191" s="4">
        <v>88.715933957000004</v>
      </c>
      <c r="F191" s="7" t="str">
        <f t="shared" si="25"/>
        <v>N/A</v>
      </c>
      <c r="G191" s="4">
        <v>88.716893557000006</v>
      </c>
      <c r="H191" s="7" t="str">
        <f t="shared" si="26"/>
        <v>N/A</v>
      </c>
      <c r="I191" s="8">
        <v>0.30640000000000001</v>
      </c>
      <c r="J191" s="8">
        <v>1.1000000000000001E-3</v>
      </c>
      <c r="K191" s="25" t="s">
        <v>736</v>
      </c>
      <c r="L191" s="91" t="str">
        <f t="shared" si="27"/>
        <v>Yes</v>
      </c>
    </row>
    <row r="192" spans="1:12" x14ac:dyDescent="0.25">
      <c r="A192" s="152" t="s">
        <v>491</v>
      </c>
      <c r="B192" s="21" t="s">
        <v>213</v>
      </c>
      <c r="C192" s="4">
        <v>68.728964560999998</v>
      </c>
      <c r="D192" s="7" t="str">
        <f t="shared" si="24"/>
        <v>N/A</v>
      </c>
      <c r="E192" s="4">
        <v>68.026871400999994</v>
      </c>
      <c r="F192" s="7" t="str">
        <f t="shared" si="25"/>
        <v>N/A</v>
      </c>
      <c r="G192" s="4">
        <v>74.825540822999997</v>
      </c>
      <c r="H192" s="7" t="str">
        <f t="shared" si="26"/>
        <v>N/A</v>
      </c>
      <c r="I192" s="8">
        <v>-1.02</v>
      </c>
      <c r="J192" s="8">
        <v>9.9939999999999998</v>
      </c>
      <c r="K192" s="25" t="s">
        <v>736</v>
      </c>
      <c r="L192" s="91" t="str">
        <f t="shared" si="27"/>
        <v>Yes</v>
      </c>
    </row>
    <row r="193" spans="1:12" x14ac:dyDescent="0.25">
      <c r="A193" s="152" t="s">
        <v>492</v>
      </c>
      <c r="B193" s="21" t="s">
        <v>213</v>
      </c>
      <c r="C193" s="4">
        <v>62.015048200999999</v>
      </c>
      <c r="D193" s="7" t="str">
        <f t="shared" si="24"/>
        <v>N/A</v>
      </c>
      <c r="E193" s="4">
        <v>60.102816271999998</v>
      </c>
      <c r="F193" s="7" t="str">
        <f t="shared" si="25"/>
        <v>N/A</v>
      </c>
      <c r="G193" s="4">
        <v>66.446808511</v>
      </c>
      <c r="H193" s="7" t="str">
        <f t="shared" si="26"/>
        <v>N/A</v>
      </c>
      <c r="I193" s="8">
        <v>-3.08</v>
      </c>
      <c r="J193" s="8">
        <v>10.56</v>
      </c>
      <c r="K193" s="25" t="s">
        <v>736</v>
      </c>
      <c r="L193" s="91" t="str">
        <f t="shared" si="27"/>
        <v>Yes</v>
      </c>
    </row>
    <row r="194" spans="1:12" x14ac:dyDescent="0.25">
      <c r="A194" s="148" t="s">
        <v>1540</v>
      </c>
      <c r="B194" s="21" t="s">
        <v>213</v>
      </c>
      <c r="C194" s="22">
        <v>7.7648900305000002</v>
      </c>
      <c r="D194" s="7" t="str">
        <f t="shared" si="24"/>
        <v>N/A</v>
      </c>
      <c r="E194" s="22">
        <v>8.1212624585000004</v>
      </c>
      <c r="F194" s="7" t="str">
        <f t="shared" si="25"/>
        <v>N/A</v>
      </c>
      <c r="G194" s="22">
        <v>8.3252467484999997</v>
      </c>
      <c r="H194" s="7" t="str">
        <f t="shared" si="26"/>
        <v>N/A</v>
      </c>
      <c r="I194" s="8">
        <v>4.59</v>
      </c>
      <c r="J194" s="8">
        <v>2.512</v>
      </c>
      <c r="K194" s="25" t="s">
        <v>736</v>
      </c>
      <c r="L194" s="91" t="str">
        <f t="shared" si="27"/>
        <v>Yes</v>
      </c>
    </row>
    <row r="195" spans="1:12" x14ac:dyDescent="0.25">
      <c r="A195" s="152" t="s">
        <v>1541</v>
      </c>
      <c r="B195" s="21" t="s">
        <v>213</v>
      </c>
      <c r="C195" s="22">
        <v>1.9346201743</v>
      </c>
      <c r="D195" s="7" t="str">
        <f t="shared" si="24"/>
        <v>N/A</v>
      </c>
      <c r="E195" s="22">
        <v>2.0990752972000002</v>
      </c>
      <c r="F195" s="7" t="str">
        <f t="shared" si="25"/>
        <v>N/A</v>
      </c>
      <c r="G195" s="22">
        <v>2.4752704791000002</v>
      </c>
      <c r="H195" s="7" t="str">
        <f t="shared" si="26"/>
        <v>N/A</v>
      </c>
      <c r="I195" s="8">
        <v>8.5009999999999994</v>
      </c>
      <c r="J195" s="8">
        <v>17.920000000000002</v>
      </c>
      <c r="K195" s="25" t="s">
        <v>736</v>
      </c>
      <c r="L195" s="91" t="str">
        <f t="shared" si="27"/>
        <v>Yes</v>
      </c>
    </row>
    <row r="196" spans="1:12" x14ac:dyDescent="0.25">
      <c r="A196" s="152" t="s">
        <v>1542</v>
      </c>
      <c r="B196" s="21" t="s">
        <v>213</v>
      </c>
      <c r="C196" s="22">
        <v>13.680878794</v>
      </c>
      <c r="D196" s="7" t="str">
        <f t="shared" si="24"/>
        <v>N/A</v>
      </c>
      <c r="E196" s="22">
        <v>14.188051471</v>
      </c>
      <c r="F196" s="7" t="str">
        <f t="shared" si="25"/>
        <v>N/A</v>
      </c>
      <c r="G196" s="22">
        <v>13.048696975</v>
      </c>
      <c r="H196" s="7" t="str">
        <f t="shared" si="26"/>
        <v>N/A</v>
      </c>
      <c r="I196" s="8">
        <v>3.7069999999999999</v>
      </c>
      <c r="J196" s="8">
        <v>-8.0299999999999994</v>
      </c>
      <c r="K196" s="25" t="s">
        <v>736</v>
      </c>
      <c r="L196" s="91" t="str">
        <f t="shared" si="27"/>
        <v>Yes</v>
      </c>
    </row>
    <row r="197" spans="1:12" x14ac:dyDescent="0.25">
      <c r="A197" s="152" t="s">
        <v>1543</v>
      </c>
      <c r="B197" s="21" t="s">
        <v>213</v>
      </c>
      <c r="C197" s="22">
        <v>3.9035604148999998</v>
      </c>
      <c r="D197" s="7" t="str">
        <f t="shared" si="24"/>
        <v>N/A</v>
      </c>
      <c r="E197" s="22">
        <v>4.3751387347000001</v>
      </c>
      <c r="F197" s="7" t="str">
        <f t="shared" si="25"/>
        <v>N/A</v>
      </c>
      <c r="G197" s="22">
        <v>5.1209016393000004</v>
      </c>
      <c r="H197" s="7" t="str">
        <f t="shared" si="26"/>
        <v>N/A</v>
      </c>
      <c r="I197" s="8">
        <v>12.08</v>
      </c>
      <c r="J197" s="8">
        <v>17.05</v>
      </c>
      <c r="K197" s="25" t="s">
        <v>736</v>
      </c>
      <c r="L197" s="91" t="str">
        <f t="shared" si="27"/>
        <v>Yes</v>
      </c>
    </row>
    <row r="198" spans="1:12" x14ac:dyDescent="0.25">
      <c r="A198" s="152" t="s">
        <v>1544</v>
      </c>
      <c r="B198" s="21" t="s">
        <v>213</v>
      </c>
      <c r="C198" s="22">
        <v>3.2518286311</v>
      </c>
      <c r="D198" s="7" t="str">
        <f t="shared" si="24"/>
        <v>N/A</v>
      </c>
      <c r="E198" s="22">
        <v>3.1381957774</v>
      </c>
      <c r="F198" s="7" t="str">
        <f t="shared" si="25"/>
        <v>N/A</v>
      </c>
      <c r="G198" s="22">
        <v>3.2210810810999999</v>
      </c>
      <c r="H198" s="7" t="str">
        <f t="shared" si="26"/>
        <v>N/A</v>
      </c>
      <c r="I198" s="8">
        <v>-3.49</v>
      </c>
      <c r="J198" s="8">
        <v>2.641</v>
      </c>
      <c r="K198" s="25" t="s">
        <v>736</v>
      </c>
      <c r="L198" s="91" t="str">
        <f t="shared" si="27"/>
        <v>Yes</v>
      </c>
    </row>
    <row r="199" spans="1:12" x14ac:dyDescent="0.25">
      <c r="A199" s="148" t="s">
        <v>1545</v>
      </c>
      <c r="B199" s="21" t="s">
        <v>213</v>
      </c>
      <c r="C199" s="22">
        <v>193.98073554999999</v>
      </c>
      <c r="D199" s="7" t="str">
        <f t="shared" si="24"/>
        <v>N/A</v>
      </c>
      <c r="E199" s="22">
        <v>194.33632208</v>
      </c>
      <c r="F199" s="7" t="str">
        <f t="shared" si="25"/>
        <v>N/A</v>
      </c>
      <c r="G199" s="22">
        <v>194.22883173</v>
      </c>
      <c r="H199" s="7" t="str">
        <f t="shared" si="26"/>
        <v>N/A</v>
      </c>
      <c r="I199" s="8">
        <v>0.18329999999999999</v>
      </c>
      <c r="J199" s="8">
        <v>-5.5E-2</v>
      </c>
      <c r="K199" s="25" t="s">
        <v>736</v>
      </c>
      <c r="L199" s="91" t="str">
        <f t="shared" si="27"/>
        <v>Yes</v>
      </c>
    </row>
    <row r="200" spans="1:12" x14ac:dyDescent="0.25">
      <c r="A200" s="152" t="s">
        <v>1546</v>
      </c>
      <c r="B200" s="21" t="s">
        <v>213</v>
      </c>
      <c r="C200" s="22">
        <v>229.79286872</v>
      </c>
      <c r="D200" s="7" t="str">
        <f t="shared" si="24"/>
        <v>N/A</v>
      </c>
      <c r="E200" s="22">
        <v>231.33037845000001</v>
      </c>
      <c r="F200" s="7" t="str">
        <f t="shared" si="25"/>
        <v>N/A</v>
      </c>
      <c r="G200" s="22">
        <v>238.98389406000001</v>
      </c>
      <c r="H200" s="7" t="str">
        <f t="shared" si="26"/>
        <v>N/A</v>
      </c>
      <c r="I200" s="8">
        <v>0.66910000000000003</v>
      </c>
      <c r="J200" s="8">
        <v>3.3079999999999998</v>
      </c>
      <c r="K200" s="25" t="s">
        <v>736</v>
      </c>
      <c r="L200" s="91" t="str">
        <f t="shared" si="27"/>
        <v>Yes</v>
      </c>
    </row>
    <row r="201" spans="1:12" x14ac:dyDescent="0.25">
      <c r="A201" s="152" t="s">
        <v>1547</v>
      </c>
      <c r="B201" s="21" t="s">
        <v>213</v>
      </c>
      <c r="C201" s="22">
        <v>176.75776397999999</v>
      </c>
      <c r="D201" s="7" t="str">
        <f t="shared" si="24"/>
        <v>N/A</v>
      </c>
      <c r="E201" s="22">
        <v>183.23433242999999</v>
      </c>
      <c r="F201" s="7" t="str">
        <f t="shared" si="25"/>
        <v>N/A</v>
      </c>
      <c r="G201" s="22">
        <v>183.79052235</v>
      </c>
      <c r="H201" s="7" t="str">
        <f t="shared" si="26"/>
        <v>N/A</v>
      </c>
      <c r="I201" s="8">
        <v>3.6640000000000001</v>
      </c>
      <c r="J201" s="8">
        <v>0.30349999999999999</v>
      </c>
      <c r="K201" s="25" t="s">
        <v>736</v>
      </c>
      <c r="L201" s="91" t="str">
        <f t="shared" si="27"/>
        <v>Yes</v>
      </c>
    </row>
    <row r="202" spans="1:12" x14ac:dyDescent="0.25">
      <c r="A202" s="152" t="s">
        <v>1548</v>
      </c>
      <c r="B202" s="21" t="s">
        <v>213</v>
      </c>
      <c r="C202" s="22">
        <v>101.32261905</v>
      </c>
      <c r="D202" s="7" t="str">
        <f t="shared" si="24"/>
        <v>N/A</v>
      </c>
      <c r="E202" s="22">
        <v>100.2109375</v>
      </c>
      <c r="F202" s="7" t="str">
        <f t="shared" si="25"/>
        <v>N/A</v>
      </c>
      <c r="G202" s="22">
        <v>84.065803668000001</v>
      </c>
      <c r="H202" s="7" t="str">
        <f t="shared" si="26"/>
        <v>N/A</v>
      </c>
      <c r="I202" s="8">
        <v>-1.1000000000000001</v>
      </c>
      <c r="J202" s="8">
        <v>-16.100000000000001</v>
      </c>
      <c r="K202" s="25" t="s">
        <v>736</v>
      </c>
      <c r="L202" s="91" t="str">
        <f t="shared" si="27"/>
        <v>Yes</v>
      </c>
    </row>
    <row r="203" spans="1:12" x14ac:dyDescent="0.25">
      <c r="A203" s="152" t="s">
        <v>1549</v>
      </c>
      <c r="B203" s="21" t="s">
        <v>213</v>
      </c>
      <c r="C203" s="22">
        <v>40.714285713999999</v>
      </c>
      <c r="D203" s="7" t="str">
        <f t="shared" si="24"/>
        <v>N/A</v>
      </c>
      <c r="E203" s="22">
        <v>36.208333332999999</v>
      </c>
      <c r="F203" s="7" t="str">
        <f t="shared" si="25"/>
        <v>N/A</v>
      </c>
      <c r="G203" s="22">
        <v>17.2</v>
      </c>
      <c r="H203" s="7" t="str">
        <f t="shared" si="26"/>
        <v>N/A</v>
      </c>
      <c r="I203" s="8">
        <v>-11.1</v>
      </c>
      <c r="J203" s="8">
        <v>-52.5</v>
      </c>
      <c r="K203" s="25" t="s">
        <v>736</v>
      </c>
      <c r="L203" s="91" t="str">
        <f t="shared" si="27"/>
        <v>No</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33.33</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12</v>
      </c>
      <c r="F205" s="7" t="str">
        <f t="shared" si="29"/>
        <v>N/A</v>
      </c>
      <c r="G205" s="22">
        <v>19</v>
      </c>
      <c r="H205" s="7" t="str">
        <f t="shared" si="30"/>
        <v>N/A</v>
      </c>
      <c r="I205" s="8">
        <v>9.0909999999999993</v>
      </c>
      <c r="J205" s="8">
        <v>58.33</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11</v>
      </c>
      <c r="H206" s="7" t="str">
        <f t="shared" si="30"/>
        <v>N/A</v>
      </c>
      <c r="I206" s="8">
        <v>0</v>
      </c>
      <c r="J206" s="8">
        <v>100</v>
      </c>
      <c r="K206" s="10" t="s">
        <v>213</v>
      </c>
      <c r="L206" s="91" t="str">
        <f t="shared" si="31"/>
        <v>N/A</v>
      </c>
    </row>
    <row r="207" spans="1:12" ht="25" x14ac:dyDescent="0.25">
      <c r="A207" s="148" t="s">
        <v>1550</v>
      </c>
      <c r="B207" s="21" t="s">
        <v>213</v>
      </c>
      <c r="C207" s="22">
        <v>65</v>
      </c>
      <c r="D207" s="7" t="str">
        <f t="shared" si="28"/>
        <v>N/A</v>
      </c>
      <c r="E207" s="22">
        <v>61</v>
      </c>
      <c r="F207" s="7" t="str">
        <f t="shared" si="29"/>
        <v>N/A</v>
      </c>
      <c r="G207" s="22">
        <v>62</v>
      </c>
      <c r="H207" s="7" t="str">
        <f t="shared" si="30"/>
        <v>N/A</v>
      </c>
      <c r="I207" s="8">
        <v>-6.15</v>
      </c>
      <c r="J207" s="8">
        <v>1.639</v>
      </c>
      <c r="K207" s="10" t="s">
        <v>213</v>
      </c>
      <c r="L207" s="91" t="str">
        <f t="shared" si="31"/>
        <v>N/A</v>
      </c>
    </row>
    <row r="208" spans="1:12" x14ac:dyDescent="0.25">
      <c r="A208" s="148" t="s">
        <v>1598</v>
      </c>
      <c r="B208" s="21" t="s">
        <v>213</v>
      </c>
      <c r="C208" s="22">
        <v>12</v>
      </c>
      <c r="D208" s="7" t="str">
        <f t="shared" si="28"/>
        <v>N/A</v>
      </c>
      <c r="E208" s="22">
        <v>13</v>
      </c>
      <c r="F208" s="7" t="str">
        <f t="shared" si="29"/>
        <v>N/A</v>
      </c>
      <c r="G208" s="22">
        <v>17</v>
      </c>
      <c r="H208" s="7" t="str">
        <f t="shared" si="30"/>
        <v>N/A</v>
      </c>
      <c r="I208" s="8">
        <v>8.3330000000000002</v>
      </c>
      <c r="J208" s="8">
        <v>30.77</v>
      </c>
      <c r="K208" s="10" t="s">
        <v>213</v>
      </c>
      <c r="L208" s="91" t="str">
        <f t="shared" si="31"/>
        <v>N/A</v>
      </c>
    </row>
    <row r="209" spans="1:12" x14ac:dyDescent="0.25">
      <c r="A209" s="148" t="s">
        <v>1599</v>
      </c>
      <c r="B209" s="21" t="s">
        <v>213</v>
      </c>
      <c r="C209" s="22">
        <v>20</v>
      </c>
      <c r="D209" s="7" t="str">
        <f t="shared" si="28"/>
        <v>N/A</v>
      </c>
      <c r="E209" s="22">
        <v>17</v>
      </c>
      <c r="F209" s="7" t="str">
        <f t="shared" si="29"/>
        <v>N/A</v>
      </c>
      <c r="G209" s="22">
        <v>31</v>
      </c>
      <c r="H209" s="7" t="str">
        <f t="shared" si="30"/>
        <v>N/A</v>
      </c>
      <c r="I209" s="8">
        <v>-15</v>
      </c>
      <c r="J209" s="8">
        <v>82.35</v>
      </c>
      <c r="K209" s="10" t="s">
        <v>213</v>
      </c>
      <c r="L209" s="91" t="str">
        <f t="shared" si="31"/>
        <v>N/A</v>
      </c>
    </row>
    <row r="210" spans="1:12" x14ac:dyDescent="0.25">
      <c r="A210" s="148" t="s">
        <v>125</v>
      </c>
      <c r="B210" s="21" t="s">
        <v>213</v>
      </c>
      <c r="C210" s="26">
        <v>3265708</v>
      </c>
      <c r="D210" s="7" t="str">
        <f t="shared" si="28"/>
        <v>N/A</v>
      </c>
      <c r="E210" s="26">
        <v>4284024</v>
      </c>
      <c r="F210" s="7" t="str">
        <f t="shared" si="29"/>
        <v>N/A</v>
      </c>
      <c r="G210" s="26">
        <v>3622927</v>
      </c>
      <c r="H210" s="7" t="str">
        <f t="shared" si="30"/>
        <v>N/A</v>
      </c>
      <c r="I210" s="8">
        <v>31.18</v>
      </c>
      <c r="J210" s="8">
        <v>-15.4</v>
      </c>
      <c r="K210" s="10" t="s">
        <v>213</v>
      </c>
      <c r="L210" s="91" t="str">
        <f t="shared" si="31"/>
        <v>N/A</v>
      </c>
    </row>
    <row r="211" spans="1:12" x14ac:dyDescent="0.25">
      <c r="A211" s="148" t="s">
        <v>1600</v>
      </c>
      <c r="B211" s="21" t="s">
        <v>213</v>
      </c>
      <c r="C211" s="26">
        <v>1352843</v>
      </c>
      <c r="D211" s="7" t="str">
        <f t="shared" si="28"/>
        <v>N/A</v>
      </c>
      <c r="E211" s="26">
        <v>1358533</v>
      </c>
      <c r="F211" s="7" t="str">
        <f t="shared" si="29"/>
        <v>N/A</v>
      </c>
      <c r="G211" s="26">
        <v>1490741</v>
      </c>
      <c r="H211" s="7" t="str">
        <f t="shared" si="30"/>
        <v>N/A</v>
      </c>
      <c r="I211" s="8">
        <v>0.42059999999999997</v>
      </c>
      <c r="J211" s="8">
        <v>9.7319999999999993</v>
      </c>
      <c r="K211" s="10" t="s">
        <v>213</v>
      </c>
      <c r="L211" s="91" t="str">
        <f t="shared" si="31"/>
        <v>N/A</v>
      </c>
    </row>
    <row r="212" spans="1:12" x14ac:dyDescent="0.25">
      <c r="A212" s="148" t="s">
        <v>1551</v>
      </c>
      <c r="B212" s="21" t="s">
        <v>213</v>
      </c>
      <c r="C212" s="26">
        <v>253675</v>
      </c>
      <c r="D212" s="7" t="str">
        <f t="shared" si="28"/>
        <v>N/A</v>
      </c>
      <c r="E212" s="26">
        <v>254370</v>
      </c>
      <c r="F212" s="7" t="str">
        <f t="shared" si="29"/>
        <v>N/A</v>
      </c>
      <c r="G212" s="26">
        <v>264448</v>
      </c>
      <c r="H212" s="7" t="str">
        <f t="shared" si="30"/>
        <v>N/A</v>
      </c>
      <c r="I212" s="8">
        <v>0.27400000000000002</v>
      </c>
      <c r="J212" s="8">
        <v>3.9620000000000002</v>
      </c>
      <c r="K212" s="10" t="s">
        <v>213</v>
      </c>
      <c r="L212" s="91" t="str">
        <f t="shared" si="31"/>
        <v>N/A</v>
      </c>
    </row>
    <row r="213" spans="1:12" x14ac:dyDescent="0.25">
      <c r="A213" s="148" t="s">
        <v>1601</v>
      </c>
      <c r="B213" s="21" t="s">
        <v>213</v>
      </c>
      <c r="C213" s="26">
        <v>3246901</v>
      </c>
      <c r="D213" s="7" t="str">
        <f t="shared" si="28"/>
        <v>N/A</v>
      </c>
      <c r="E213" s="26">
        <v>4170971</v>
      </c>
      <c r="F213" s="7" t="str">
        <f t="shared" si="29"/>
        <v>N/A</v>
      </c>
      <c r="G213" s="26">
        <v>3572299</v>
      </c>
      <c r="H213" s="7" t="str">
        <f t="shared" si="30"/>
        <v>N/A</v>
      </c>
      <c r="I213" s="8">
        <v>28.46</v>
      </c>
      <c r="J213" s="8">
        <v>-14.4</v>
      </c>
      <c r="K213" s="10" t="s">
        <v>213</v>
      </c>
      <c r="L213" s="91" t="str">
        <f t="shared" si="31"/>
        <v>N/A</v>
      </c>
    </row>
    <row r="214" spans="1:12" x14ac:dyDescent="0.25">
      <c r="A214" s="152" t="s">
        <v>1602</v>
      </c>
      <c r="B214" s="21" t="s">
        <v>213</v>
      </c>
      <c r="C214" s="26">
        <v>409247</v>
      </c>
      <c r="D214" s="7" t="str">
        <f t="shared" si="28"/>
        <v>N/A</v>
      </c>
      <c r="E214" s="26">
        <v>476210</v>
      </c>
      <c r="F214" s="7" t="str">
        <f t="shared" si="29"/>
        <v>N/A</v>
      </c>
      <c r="G214" s="26">
        <v>645036</v>
      </c>
      <c r="H214" s="7" t="str">
        <f t="shared" si="30"/>
        <v>N/A</v>
      </c>
      <c r="I214" s="8">
        <v>16.36</v>
      </c>
      <c r="J214" s="8">
        <v>35.450000000000003</v>
      </c>
      <c r="K214" s="10" t="s">
        <v>213</v>
      </c>
      <c r="L214" s="91" t="str">
        <f t="shared" si="31"/>
        <v>N/A</v>
      </c>
    </row>
    <row r="215" spans="1:12" ht="25" x14ac:dyDescent="0.25">
      <c r="A215" s="148" t="s">
        <v>1365</v>
      </c>
      <c r="B215" s="21" t="s">
        <v>213</v>
      </c>
      <c r="C215" s="26">
        <v>1176434</v>
      </c>
      <c r="D215" s="7" t="str">
        <f t="shared" ref="D215:D229" si="32">IF($B215="N/A","N/A",IF(C215&gt;10,"No",IF(C215&lt;-10,"No","Yes")))</f>
        <v>N/A</v>
      </c>
      <c r="E215" s="26">
        <v>1076923</v>
      </c>
      <c r="F215" s="7" t="str">
        <f t="shared" ref="F215:F229" si="33">IF($B215="N/A","N/A",IF(E215&gt;10,"No",IF(E215&lt;-10,"No","Yes")))</f>
        <v>N/A</v>
      </c>
      <c r="G215" s="26">
        <v>1242761</v>
      </c>
      <c r="H215" s="7" t="str">
        <f t="shared" ref="H215:H229" si="34">IF($B215="N/A","N/A",IF(G215&gt;10,"No",IF(G215&lt;-10,"No","Yes")))</f>
        <v>N/A</v>
      </c>
      <c r="I215" s="8">
        <v>-8.4600000000000009</v>
      </c>
      <c r="J215" s="8">
        <v>15.4</v>
      </c>
      <c r="K215" s="25" t="s">
        <v>736</v>
      </c>
      <c r="L215" s="91" t="str">
        <f t="shared" ref="L215:L229" si="35">IF(J215="Div by 0", "N/A", IF(K215="N/A","N/A", IF(J215&gt;VALUE(MID(K215,1,2)), "No", IF(J215&lt;-1*VALUE(MID(K215,1,2)), "No", "Yes"))))</f>
        <v>Yes</v>
      </c>
    </row>
    <row r="216" spans="1:12" x14ac:dyDescent="0.25">
      <c r="A216" s="148" t="s">
        <v>647</v>
      </c>
      <c r="B216" s="21" t="s">
        <v>213</v>
      </c>
      <c r="C216" s="22">
        <v>4419</v>
      </c>
      <c r="D216" s="7" t="str">
        <f t="shared" si="32"/>
        <v>N/A</v>
      </c>
      <c r="E216" s="22">
        <v>5995</v>
      </c>
      <c r="F216" s="7" t="str">
        <f t="shared" si="33"/>
        <v>N/A</v>
      </c>
      <c r="G216" s="22">
        <v>4741</v>
      </c>
      <c r="H216" s="7" t="str">
        <f t="shared" si="34"/>
        <v>N/A</v>
      </c>
      <c r="I216" s="8">
        <v>35.659999999999997</v>
      </c>
      <c r="J216" s="8">
        <v>-20.9</v>
      </c>
      <c r="K216" s="25" t="s">
        <v>736</v>
      </c>
      <c r="L216" s="91" t="str">
        <f t="shared" si="35"/>
        <v>Yes</v>
      </c>
    </row>
    <row r="217" spans="1:12" x14ac:dyDescent="0.25">
      <c r="A217" s="148" t="s">
        <v>1366</v>
      </c>
      <c r="B217" s="21" t="s">
        <v>213</v>
      </c>
      <c r="C217" s="26">
        <v>266.22176962999998</v>
      </c>
      <c r="D217" s="7" t="str">
        <f t="shared" si="32"/>
        <v>N/A</v>
      </c>
      <c r="E217" s="26">
        <v>179.63686405000001</v>
      </c>
      <c r="F217" s="7" t="str">
        <f t="shared" si="33"/>
        <v>N/A</v>
      </c>
      <c r="G217" s="26">
        <v>262.13056317000002</v>
      </c>
      <c r="H217" s="7" t="str">
        <f t="shared" si="34"/>
        <v>N/A</v>
      </c>
      <c r="I217" s="8">
        <v>-32.5</v>
      </c>
      <c r="J217" s="8">
        <v>45.92</v>
      </c>
      <c r="K217" s="25" t="s">
        <v>736</v>
      </c>
      <c r="L217" s="91" t="str">
        <f t="shared" si="35"/>
        <v>No</v>
      </c>
    </row>
    <row r="218" spans="1:12" ht="25" x14ac:dyDescent="0.25">
      <c r="A218" s="148" t="s">
        <v>1367</v>
      </c>
      <c r="B218" s="21" t="s">
        <v>213</v>
      </c>
      <c r="C218" s="26">
        <v>1579227</v>
      </c>
      <c r="D218" s="7" t="str">
        <f t="shared" si="32"/>
        <v>N/A</v>
      </c>
      <c r="E218" s="26">
        <v>1656700</v>
      </c>
      <c r="F218" s="7" t="str">
        <f t="shared" si="33"/>
        <v>N/A</v>
      </c>
      <c r="G218" s="26">
        <v>1768185</v>
      </c>
      <c r="H218" s="7" t="str">
        <f t="shared" si="34"/>
        <v>N/A</v>
      </c>
      <c r="I218" s="8">
        <v>4.9059999999999997</v>
      </c>
      <c r="J218" s="8">
        <v>6.7290000000000001</v>
      </c>
      <c r="K218" s="25" t="s">
        <v>736</v>
      </c>
      <c r="L218" s="91" t="str">
        <f t="shared" si="35"/>
        <v>Yes</v>
      </c>
    </row>
    <row r="219" spans="1:12" x14ac:dyDescent="0.25">
      <c r="A219" s="148" t="s">
        <v>514</v>
      </c>
      <c r="B219" s="21" t="s">
        <v>213</v>
      </c>
      <c r="C219" s="22">
        <v>3010</v>
      </c>
      <c r="D219" s="7" t="str">
        <f t="shared" si="32"/>
        <v>N/A</v>
      </c>
      <c r="E219" s="22">
        <v>2996</v>
      </c>
      <c r="F219" s="7" t="str">
        <f t="shared" si="33"/>
        <v>N/A</v>
      </c>
      <c r="G219" s="22">
        <v>2931</v>
      </c>
      <c r="H219" s="7" t="str">
        <f t="shared" si="34"/>
        <v>N/A</v>
      </c>
      <c r="I219" s="8">
        <v>-0.46500000000000002</v>
      </c>
      <c r="J219" s="8">
        <v>-2.17</v>
      </c>
      <c r="K219" s="25" t="s">
        <v>736</v>
      </c>
      <c r="L219" s="91" t="str">
        <f t="shared" si="35"/>
        <v>Yes</v>
      </c>
    </row>
    <row r="220" spans="1:12" x14ac:dyDescent="0.25">
      <c r="A220" s="148" t="s">
        <v>1368</v>
      </c>
      <c r="B220" s="21" t="s">
        <v>213</v>
      </c>
      <c r="C220" s="26">
        <v>524.66013289</v>
      </c>
      <c r="D220" s="7" t="str">
        <f t="shared" si="32"/>
        <v>N/A</v>
      </c>
      <c r="E220" s="26">
        <v>552.97062749999998</v>
      </c>
      <c r="F220" s="7" t="str">
        <f t="shared" si="33"/>
        <v>N/A</v>
      </c>
      <c r="G220" s="26">
        <v>603.27021493999996</v>
      </c>
      <c r="H220" s="7" t="str">
        <f t="shared" si="34"/>
        <v>N/A</v>
      </c>
      <c r="I220" s="8">
        <v>5.3959999999999999</v>
      </c>
      <c r="J220" s="8">
        <v>9.0960000000000001</v>
      </c>
      <c r="K220" s="25" t="s">
        <v>736</v>
      </c>
      <c r="L220" s="91" t="str">
        <f t="shared" si="35"/>
        <v>Yes</v>
      </c>
    </row>
    <row r="221" spans="1:12" ht="25" x14ac:dyDescent="0.25">
      <c r="A221" s="148" t="s">
        <v>1369</v>
      </c>
      <c r="B221" s="21" t="s">
        <v>213</v>
      </c>
      <c r="C221" s="26">
        <v>1528858</v>
      </c>
      <c r="D221" s="7" t="str">
        <f t="shared" si="32"/>
        <v>N/A</v>
      </c>
      <c r="E221" s="26">
        <v>1513569</v>
      </c>
      <c r="F221" s="7" t="str">
        <f t="shared" si="33"/>
        <v>N/A</v>
      </c>
      <c r="G221" s="26">
        <v>2262678</v>
      </c>
      <c r="H221" s="7" t="str">
        <f t="shared" si="34"/>
        <v>N/A</v>
      </c>
      <c r="I221" s="8">
        <v>-1</v>
      </c>
      <c r="J221" s="8">
        <v>49.49</v>
      </c>
      <c r="K221" s="25" t="s">
        <v>736</v>
      </c>
      <c r="L221" s="91" t="str">
        <f t="shared" si="35"/>
        <v>No</v>
      </c>
    </row>
    <row r="222" spans="1:12" x14ac:dyDescent="0.25">
      <c r="A222" s="148" t="s">
        <v>515</v>
      </c>
      <c r="B222" s="21" t="s">
        <v>213</v>
      </c>
      <c r="C222" s="22">
        <v>5001</v>
      </c>
      <c r="D222" s="7" t="str">
        <f t="shared" si="32"/>
        <v>N/A</v>
      </c>
      <c r="E222" s="22">
        <v>5151</v>
      </c>
      <c r="F222" s="7" t="str">
        <f t="shared" si="33"/>
        <v>N/A</v>
      </c>
      <c r="G222" s="22">
        <v>5296</v>
      </c>
      <c r="H222" s="7" t="str">
        <f t="shared" si="34"/>
        <v>N/A</v>
      </c>
      <c r="I222" s="8">
        <v>2.9990000000000001</v>
      </c>
      <c r="J222" s="8">
        <v>2.8149999999999999</v>
      </c>
      <c r="K222" s="25" t="s">
        <v>736</v>
      </c>
      <c r="L222" s="91" t="str">
        <f t="shared" si="35"/>
        <v>Yes</v>
      </c>
    </row>
    <row r="223" spans="1:12" ht="25" x14ac:dyDescent="0.25">
      <c r="A223" s="148" t="s">
        <v>1370</v>
      </c>
      <c r="B223" s="21" t="s">
        <v>213</v>
      </c>
      <c r="C223" s="26">
        <v>305.71045791</v>
      </c>
      <c r="D223" s="7" t="str">
        <f t="shared" si="32"/>
        <v>N/A</v>
      </c>
      <c r="E223" s="26">
        <v>293.83983691999998</v>
      </c>
      <c r="F223" s="7" t="str">
        <f t="shared" si="33"/>
        <v>N/A</v>
      </c>
      <c r="G223" s="26">
        <v>427.24282477000003</v>
      </c>
      <c r="H223" s="7" t="str">
        <f t="shared" si="34"/>
        <v>N/A</v>
      </c>
      <c r="I223" s="8">
        <v>-3.88</v>
      </c>
      <c r="J223" s="8">
        <v>45.4</v>
      </c>
      <c r="K223" s="25" t="s">
        <v>736</v>
      </c>
      <c r="L223" s="91" t="str">
        <f t="shared" si="35"/>
        <v>No</v>
      </c>
    </row>
    <row r="224" spans="1:12" ht="25" x14ac:dyDescent="0.25">
      <c r="A224" s="148" t="s">
        <v>1371</v>
      </c>
      <c r="B224" s="21" t="s">
        <v>213</v>
      </c>
      <c r="C224" s="26">
        <v>6362607</v>
      </c>
      <c r="D224" s="7" t="str">
        <f t="shared" si="32"/>
        <v>N/A</v>
      </c>
      <c r="E224" s="26">
        <v>7180633</v>
      </c>
      <c r="F224" s="7" t="str">
        <f t="shared" si="33"/>
        <v>N/A</v>
      </c>
      <c r="G224" s="26">
        <v>7959496</v>
      </c>
      <c r="H224" s="7" t="str">
        <f t="shared" si="34"/>
        <v>N/A</v>
      </c>
      <c r="I224" s="8">
        <v>12.86</v>
      </c>
      <c r="J224" s="8">
        <v>10.85</v>
      </c>
      <c r="K224" s="25" t="s">
        <v>736</v>
      </c>
      <c r="L224" s="91" t="str">
        <f t="shared" si="35"/>
        <v>Yes</v>
      </c>
    </row>
    <row r="225" spans="1:12" x14ac:dyDescent="0.25">
      <c r="A225" s="148" t="s">
        <v>516</v>
      </c>
      <c r="B225" s="21" t="s">
        <v>213</v>
      </c>
      <c r="C225" s="22">
        <v>2526</v>
      </c>
      <c r="D225" s="7" t="str">
        <f t="shared" si="32"/>
        <v>N/A</v>
      </c>
      <c r="E225" s="22">
        <v>2619</v>
      </c>
      <c r="F225" s="7" t="str">
        <f t="shared" si="33"/>
        <v>N/A</v>
      </c>
      <c r="G225" s="22">
        <v>2667</v>
      </c>
      <c r="H225" s="7" t="str">
        <f t="shared" si="34"/>
        <v>N/A</v>
      </c>
      <c r="I225" s="8">
        <v>3.6819999999999999</v>
      </c>
      <c r="J225" s="8">
        <v>1.833</v>
      </c>
      <c r="K225" s="25" t="s">
        <v>736</v>
      </c>
      <c r="L225" s="91" t="str">
        <f t="shared" si="35"/>
        <v>Yes</v>
      </c>
    </row>
    <row r="226" spans="1:12" x14ac:dyDescent="0.25">
      <c r="A226" s="148" t="s">
        <v>1372</v>
      </c>
      <c r="B226" s="21" t="s">
        <v>213</v>
      </c>
      <c r="C226" s="26">
        <v>2518.8467933000002</v>
      </c>
      <c r="D226" s="7" t="str">
        <f t="shared" si="32"/>
        <v>N/A</v>
      </c>
      <c r="E226" s="26">
        <v>2741.7460863000001</v>
      </c>
      <c r="F226" s="7" t="str">
        <f t="shared" si="33"/>
        <v>N/A</v>
      </c>
      <c r="G226" s="26">
        <v>2984.4379453000001</v>
      </c>
      <c r="H226" s="7" t="str">
        <f t="shared" si="34"/>
        <v>N/A</v>
      </c>
      <c r="I226" s="8">
        <v>8.8490000000000002</v>
      </c>
      <c r="J226" s="8">
        <v>8.8520000000000003</v>
      </c>
      <c r="K226" s="25" t="s">
        <v>736</v>
      </c>
      <c r="L226" s="91" t="str">
        <f t="shared" si="35"/>
        <v>Yes</v>
      </c>
    </row>
    <row r="227" spans="1:12" ht="25" x14ac:dyDescent="0.25">
      <c r="A227" s="148" t="s">
        <v>1373</v>
      </c>
      <c r="B227" s="21" t="s">
        <v>213</v>
      </c>
      <c r="C227" s="26">
        <v>87870649</v>
      </c>
      <c r="D227" s="7" t="str">
        <f t="shared" si="32"/>
        <v>N/A</v>
      </c>
      <c r="E227" s="26">
        <v>91942752</v>
      </c>
      <c r="F227" s="7" t="str">
        <f t="shared" si="33"/>
        <v>N/A</v>
      </c>
      <c r="G227" s="26">
        <v>92685048</v>
      </c>
      <c r="H227" s="7" t="str">
        <f t="shared" si="34"/>
        <v>N/A</v>
      </c>
      <c r="I227" s="8">
        <v>4.6340000000000003</v>
      </c>
      <c r="J227" s="8">
        <v>0.80730000000000002</v>
      </c>
      <c r="K227" s="25" t="s">
        <v>736</v>
      </c>
      <c r="L227" s="91" t="str">
        <f t="shared" si="35"/>
        <v>Yes</v>
      </c>
    </row>
    <row r="228" spans="1:12" ht="25" x14ac:dyDescent="0.25">
      <c r="A228" s="148" t="s">
        <v>517</v>
      </c>
      <c r="B228" s="21" t="s">
        <v>213</v>
      </c>
      <c r="C228" s="22">
        <v>4462</v>
      </c>
      <c r="D228" s="7" t="str">
        <f t="shared" si="32"/>
        <v>N/A</v>
      </c>
      <c r="E228" s="22">
        <v>4453</v>
      </c>
      <c r="F228" s="7" t="str">
        <f t="shared" si="33"/>
        <v>N/A</v>
      </c>
      <c r="G228" s="22">
        <v>4652</v>
      </c>
      <c r="H228" s="7" t="str">
        <f t="shared" si="34"/>
        <v>N/A</v>
      </c>
      <c r="I228" s="8">
        <v>-0.20200000000000001</v>
      </c>
      <c r="J228" s="8">
        <v>4.4690000000000003</v>
      </c>
      <c r="K228" s="25" t="s">
        <v>736</v>
      </c>
      <c r="L228" s="91" t="str">
        <f t="shared" si="35"/>
        <v>Yes</v>
      </c>
    </row>
    <row r="229" spans="1:12" ht="25" x14ac:dyDescent="0.25">
      <c r="A229" s="148" t="s">
        <v>1374</v>
      </c>
      <c r="B229" s="21" t="s">
        <v>213</v>
      </c>
      <c r="C229" s="26">
        <v>19693.108247</v>
      </c>
      <c r="D229" s="7" t="str">
        <f t="shared" si="32"/>
        <v>N/A</v>
      </c>
      <c r="E229" s="26">
        <v>20647.373006999998</v>
      </c>
      <c r="F229" s="7" t="str">
        <f t="shared" si="33"/>
        <v>N/A</v>
      </c>
      <c r="G229" s="26">
        <v>19923.699054000001</v>
      </c>
      <c r="H229" s="7" t="str">
        <f t="shared" si="34"/>
        <v>N/A</v>
      </c>
      <c r="I229" s="8">
        <v>4.8460000000000001</v>
      </c>
      <c r="J229" s="8">
        <v>-3.5</v>
      </c>
      <c r="K229" s="25" t="s">
        <v>736</v>
      </c>
      <c r="L229" s="91" t="str">
        <f t="shared" si="35"/>
        <v>Yes</v>
      </c>
    </row>
    <row r="230" spans="1:12" x14ac:dyDescent="0.25">
      <c r="A230" s="122" t="s">
        <v>1375</v>
      </c>
      <c r="B230" s="21" t="s">
        <v>213</v>
      </c>
      <c r="C230" s="10">
        <v>173050804</v>
      </c>
      <c r="D230" s="7" t="str">
        <f t="shared" ref="D230:D253" si="36">IF($B230="N/A","N/A",IF(C230&gt;10,"No",IF(C230&lt;-10,"No","Yes")))</f>
        <v>N/A</v>
      </c>
      <c r="E230" s="10">
        <v>180526482</v>
      </c>
      <c r="F230" s="7" t="str">
        <f t="shared" ref="F230:F253" si="37">IF($B230="N/A","N/A",IF(E230&gt;10,"No",IF(E230&lt;-10,"No","Yes")))</f>
        <v>N/A</v>
      </c>
      <c r="G230" s="10">
        <v>183051159</v>
      </c>
      <c r="H230" s="7" t="str">
        <f t="shared" ref="H230:H253" si="38">IF($B230="N/A","N/A",IF(G230&gt;10,"No",IF(G230&lt;-10,"No","Yes")))</f>
        <v>N/A</v>
      </c>
      <c r="I230" s="8">
        <v>4.32</v>
      </c>
      <c r="J230" s="8">
        <v>1.399</v>
      </c>
      <c r="K230" s="25" t="s">
        <v>736</v>
      </c>
      <c r="L230" s="91" t="str">
        <f t="shared" ref="L230:L253" si="39">IF(J230="Div by 0", "N/A", IF(K230="N/A","N/A", IF(J230&gt;VALUE(MID(K230,1,2)), "No", IF(J230&lt;-1*VALUE(MID(K230,1,2)), "No", "Yes"))))</f>
        <v>Yes</v>
      </c>
    </row>
    <row r="231" spans="1:12" x14ac:dyDescent="0.25">
      <c r="A231" s="122" t="s">
        <v>1552</v>
      </c>
      <c r="B231" s="21" t="s">
        <v>213</v>
      </c>
      <c r="C231" s="1">
        <v>9966</v>
      </c>
      <c r="D231" s="1" t="str">
        <f t="shared" si="36"/>
        <v>N/A</v>
      </c>
      <c r="E231" s="1">
        <v>10104</v>
      </c>
      <c r="F231" s="1" t="str">
        <f t="shared" si="37"/>
        <v>N/A</v>
      </c>
      <c r="G231" s="1">
        <v>10467</v>
      </c>
      <c r="H231" s="7" t="str">
        <f t="shared" si="38"/>
        <v>N/A</v>
      </c>
      <c r="I231" s="8">
        <v>1.385</v>
      </c>
      <c r="J231" s="8">
        <v>3.593</v>
      </c>
      <c r="K231" s="25" t="s">
        <v>736</v>
      </c>
      <c r="L231" s="91" t="str">
        <f t="shared" si="39"/>
        <v>Yes</v>
      </c>
    </row>
    <row r="232" spans="1:12" x14ac:dyDescent="0.25">
      <c r="A232" s="122" t="s">
        <v>1553</v>
      </c>
      <c r="B232" s="21" t="s">
        <v>213</v>
      </c>
      <c r="C232" s="10">
        <v>17364.118403</v>
      </c>
      <c r="D232" s="7" t="str">
        <f t="shared" si="36"/>
        <v>N/A</v>
      </c>
      <c r="E232" s="10">
        <v>17866.833135000001</v>
      </c>
      <c r="F232" s="7" t="str">
        <f t="shared" si="37"/>
        <v>N/A</v>
      </c>
      <c r="G232" s="10">
        <v>17488.407279999999</v>
      </c>
      <c r="H232" s="7" t="str">
        <f t="shared" si="38"/>
        <v>N/A</v>
      </c>
      <c r="I232" s="8">
        <v>2.895</v>
      </c>
      <c r="J232" s="8">
        <v>-2.12</v>
      </c>
      <c r="K232" s="25" t="s">
        <v>736</v>
      </c>
      <c r="L232" s="91" t="str">
        <f t="shared" si="39"/>
        <v>Yes</v>
      </c>
    </row>
    <row r="233" spans="1:12" x14ac:dyDescent="0.25">
      <c r="A233" s="153" t="s">
        <v>1554</v>
      </c>
      <c r="B233" s="21" t="s">
        <v>213</v>
      </c>
      <c r="C233" s="10">
        <v>10533.01175</v>
      </c>
      <c r="D233" s="7" t="str">
        <f t="shared" si="36"/>
        <v>N/A</v>
      </c>
      <c r="E233" s="10">
        <v>10743.438952</v>
      </c>
      <c r="F233" s="7" t="str">
        <f t="shared" si="37"/>
        <v>N/A</v>
      </c>
      <c r="G233" s="10">
        <v>10734.38335</v>
      </c>
      <c r="H233" s="7" t="str">
        <f t="shared" si="38"/>
        <v>N/A</v>
      </c>
      <c r="I233" s="8">
        <v>1.998</v>
      </c>
      <c r="J233" s="8">
        <v>-8.4000000000000005E-2</v>
      </c>
      <c r="K233" s="25" t="s">
        <v>736</v>
      </c>
      <c r="L233" s="91" t="str">
        <f t="shared" si="39"/>
        <v>Yes</v>
      </c>
    </row>
    <row r="234" spans="1:12" x14ac:dyDescent="0.25">
      <c r="A234" s="153" t="s">
        <v>1555</v>
      </c>
      <c r="B234" s="21" t="s">
        <v>213</v>
      </c>
      <c r="C234" s="10">
        <v>23512.451970999999</v>
      </c>
      <c r="D234" s="7" t="str">
        <f t="shared" si="36"/>
        <v>N/A</v>
      </c>
      <c r="E234" s="10">
        <v>24274.057116</v>
      </c>
      <c r="F234" s="7" t="str">
        <f t="shared" si="37"/>
        <v>N/A</v>
      </c>
      <c r="G234" s="10">
        <v>23557.024981999999</v>
      </c>
      <c r="H234" s="7" t="str">
        <f t="shared" si="38"/>
        <v>N/A</v>
      </c>
      <c r="I234" s="8">
        <v>3.2389999999999999</v>
      </c>
      <c r="J234" s="8">
        <v>-2.95</v>
      </c>
      <c r="K234" s="25" t="s">
        <v>736</v>
      </c>
      <c r="L234" s="91" t="str">
        <f t="shared" si="39"/>
        <v>Yes</v>
      </c>
    </row>
    <row r="235" spans="1:12" x14ac:dyDescent="0.25">
      <c r="A235" s="153" t="s">
        <v>1556</v>
      </c>
      <c r="B235" s="21" t="s">
        <v>213</v>
      </c>
      <c r="C235" s="10">
        <v>20283</v>
      </c>
      <c r="D235" s="7" t="str">
        <f t="shared" si="36"/>
        <v>N/A</v>
      </c>
      <c r="E235" s="10">
        <v>34414.925000000003</v>
      </c>
      <c r="F235" s="7" t="str">
        <f t="shared" si="37"/>
        <v>N/A</v>
      </c>
      <c r="G235" s="10">
        <v>28554.731706999999</v>
      </c>
      <c r="H235" s="7" t="str">
        <f t="shared" si="38"/>
        <v>N/A</v>
      </c>
      <c r="I235" s="8">
        <v>69.67</v>
      </c>
      <c r="J235" s="8">
        <v>-17</v>
      </c>
      <c r="K235" s="25" t="s">
        <v>736</v>
      </c>
      <c r="L235" s="91" t="str">
        <f t="shared" si="39"/>
        <v>Yes</v>
      </c>
    </row>
    <row r="236" spans="1:12" x14ac:dyDescent="0.25">
      <c r="A236" s="153" t="s">
        <v>1557</v>
      </c>
      <c r="B236" s="21" t="s">
        <v>213</v>
      </c>
      <c r="C236" s="10">
        <v>3072.7368421000001</v>
      </c>
      <c r="D236" s="7" t="str">
        <f t="shared" si="36"/>
        <v>N/A</v>
      </c>
      <c r="E236" s="10">
        <v>6102.7333332999997</v>
      </c>
      <c r="F236" s="7" t="str">
        <f t="shared" si="37"/>
        <v>N/A</v>
      </c>
      <c r="G236" s="10">
        <v>6115.7792208000001</v>
      </c>
      <c r="H236" s="7" t="str">
        <f t="shared" si="38"/>
        <v>N/A</v>
      </c>
      <c r="I236" s="8">
        <v>98.61</v>
      </c>
      <c r="J236" s="8">
        <v>0.21379999999999999</v>
      </c>
      <c r="K236" s="25" t="s">
        <v>736</v>
      </c>
      <c r="L236" s="91" t="str">
        <f t="shared" si="39"/>
        <v>Yes</v>
      </c>
    </row>
    <row r="237" spans="1:12" x14ac:dyDescent="0.25">
      <c r="A237" s="148" t="s">
        <v>1558</v>
      </c>
      <c r="B237" s="21" t="s">
        <v>213</v>
      </c>
      <c r="C237" s="7">
        <v>8.1580196788000006</v>
      </c>
      <c r="D237" s="7" t="str">
        <f t="shared" si="36"/>
        <v>N/A</v>
      </c>
      <c r="E237" s="7">
        <v>7.9795929649000001</v>
      </c>
      <c r="F237" s="7" t="str">
        <f t="shared" si="37"/>
        <v>N/A</v>
      </c>
      <c r="G237" s="7">
        <v>8.8636536848999992</v>
      </c>
      <c r="H237" s="7" t="str">
        <f t="shared" si="38"/>
        <v>N/A</v>
      </c>
      <c r="I237" s="8">
        <v>-2.19</v>
      </c>
      <c r="J237" s="8">
        <v>11.08</v>
      </c>
      <c r="K237" s="25" t="s">
        <v>736</v>
      </c>
      <c r="L237" s="91" t="str">
        <f t="shared" si="39"/>
        <v>Yes</v>
      </c>
    </row>
    <row r="238" spans="1:12" x14ac:dyDescent="0.25">
      <c r="A238" s="152" t="s">
        <v>1559</v>
      </c>
      <c r="B238" s="21" t="s">
        <v>213</v>
      </c>
      <c r="C238" s="7">
        <v>28.991700731000002</v>
      </c>
      <c r="D238" s="7" t="str">
        <f t="shared" si="36"/>
        <v>N/A</v>
      </c>
      <c r="E238" s="7">
        <v>28.846505393000001</v>
      </c>
      <c r="F238" s="7" t="str">
        <f t="shared" si="37"/>
        <v>N/A</v>
      </c>
      <c r="G238" s="7">
        <v>29.780852106000001</v>
      </c>
      <c r="H238" s="7" t="str">
        <f t="shared" si="38"/>
        <v>N/A</v>
      </c>
      <c r="I238" s="8">
        <v>-0.501</v>
      </c>
      <c r="J238" s="8">
        <v>3.2389999999999999</v>
      </c>
      <c r="K238" s="25" t="s">
        <v>736</v>
      </c>
      <c r="L238" s="91" t="str">
        <f t="shared" si="39"/>
        <v>Yes</v>
      </c>
    </row>
    <row r="239" spans="1:12" x14ac:dyDescent="0.25">
      <c r="A239" s="152" t="s">
        <v>1560</v>
      </c>
      <c r="B239" s="21" t="s">
        <v>213</v>
      </c>
      <c r="C239" s="7">
        <v>13.576141736</v>
      </c>
      <c r="D239" s="7" t="str">
        <f t="shared" si="36"/>
        <v>N/A</v>
      </c>
      <c r="E239" s="7">
        <v>13.104237120000001</v>
      </c>
      <c r="F239" s="7" t="str">
        <f t="shared" si="37"/>
        <v>N/A</v>
      </c>
      <c r="G239" s="7">
        <v>13.120558892</v>
      </c>
      <c r="H239" s="7" t="str">
        <f t="shared" si="38"/>
        <v>N/A</v>
      </c>
      <c r="I239" s="8">
        <v>-3.48</v>
      </c>
      <c r="J239" s="8">
        <v>0.1246</v>
      </c>
      <c r="K239" s="25" t="s">
        <v>736</v>
      </c>
      <c r="L239" s="91" t="str">
        <f t="shared" si="39"/>
        <v>Yes</v>
      </c>
    </row>
    <row r="240" spans="1:12" x14ac:dyDescent="0.25">
      <c r="A240" s="152" t="s">
        <v>1561</v>
      </c>
      <c r="B240" s="21" t="s">
        <v>213</v>
      </c>
      <c r="C240" s="7">
        <v>7.91922392E-2</v>
      </c>
      <c r="D240" s="7" t="str">
        <f t="shared" si="36"/>
        <v>N/A</v>
      </c>
      <c r="E240" s="7">
        <v>7.6775431899999996E-2</v>
      </c>
      <c r="F240" s="7" t="str">
        <f t="shared" si="37"/>
        <v>N/A</v>
      </c>
      <c r="G240" s="7">
        <v>8.9410327999999997E-2</v>
      </c>
      <c r="H240" s="7" t="str">
        <f t="shared" si="38"/>
        <v>N/A</v>
      </c>
      <c r="I240" s="8">
        <v>-3.05</v>
      </c>
      <c r="J240" s="8">
        <v>16.46</v>
      </c>
      <c r="K240" s="25" t="s">
        <v>736</v>
      </c>
      <c r="L240" s="91" t="str">
        <f t="shared" si="39"/>
        <v>Yes</v>
      </c>
    </row>
    <row r="241" spans="1:12" x14ac:dyDescent="0.25">
      <c r="A241" s="152" t="s">
        <v>1562</v>
      </c>
      <c r="B241" s="21" t="s">
        <v>213</v>
      </c>
      <c r="C241" s="7">
        <v>0.1116858688</v>
      </c>
      <c r="D241" s="7" t="str">
        <f t="shared" si="36"/>
        <v>N/A</v>
      </c>
      <c r="E241" s="7">
        <v>0.33527045150000001</v>
      </c>
      <c r="F241" s="7" t="str">
        <f t="shared" si="37"/>
        <v>N/A</v>
      </c>
      <c r="G241" s="7">
        <v>0.54609929079999997</v>
      </c>
      <c r="H241" s="7" t="str">
        <f t="shared" si="38"/>
        <v>N/A</v>
      </c>
      <c r="I241" s="8">
        <v>200.2</v>
      </c>
      <c r="J241" s="8">
        <v>62.88</v>
      </c>
      <c r="K241" s="25" t="s">
        <v>736</v>
      </c>
      <c r="L241" s="91" t="str">
        <f t="shared" si="39"/>
        <v>No</v>
      </c>
    </row>
    <row r="242" spans="1:12" x14ac:dyDescent="0.25">
      <c r="A242" s="122" t="s">
        <v>1387</v>
      </c>
      <c r="B242" s="21" t="s">
        <v>213</v>
      </c>
      <c r="C242" s="10">
        <v>87870649</v>
      </c>
      <c r="D242" s="7" t="str">
        <f t="shared" si="36"/>
        <v>N/A</v>
      </c>
      <c r="E242" s="10">
        <v>91942752</v>
      </c>
      <c r="F242" s="7" t="str">
        <f t="shared" si="37"/>
        <v>N/A</v>
      </c>
      <c r="G242" s="10">
        <v>92685048</v>
      </c>
      <c r="H242" s="7" t="str">
        <f t="shared" si="38"/>
        <v>N/A</v>
      </c>
      <c r="I242" s="8">
        <v>4.6340000000000003</v>
      </c>
      <c r="J242" s="8">
        <v>0.80730000000000002</v>
      </c>
      <c r="K242" s="25" t="s">
        <v>736</v>
      </c>
      <c r="L242" s="91" t="str">
        <f t="shared" si="39"/>
        <v>Yes</v>
      </c>
    </row>
    <row r="243" spans="1:12" x14ac:dyDescent="0.25">
      <c r="A243" s="122" t="s">
        <v>1563</v>
      </c>
      <c r="B243" s="21" t="s">
        <v>213</v>
      </c>
      <c r="C243" s="1">
        <v>4462</v>
      </c>
      <c r="D243" s="1" t="str">
        <f t="shared" si="36"/>
        <v>N/A</v>
      </c>
      <c r="E243" s="1">
        <v>4453</v>
      </c>
      <c r="F243" s="1" t="str">
        <f t="shared" si="37"/>
        <v>N/A</v>
      </c>
      <c r="G243" s="1">
        <v>4652</v>
      </c>
      <c r="H243" s="7" t="str">
        <f t="shared" si="38"/>
        <v>N/A</v>
      </c>
      <c r="I243" s="8">
        <v>-0.20200000000000001</v>
      </c>
      <c r="J243" s="8">
        <v>4.4690000000000003</v>
      </c>
      <c r="K243" s="25" t="s">
        <v>736</v>
      </c>
      <c r="L243" s="91" t="str">
        <f t="shared" si="39"/>
        <v>Yes</v>
      </c>
    </row>
    <row r="244" spans="1:12" ht="25" x14ac:dyDescent="0.25">
      <c r="A244" s="122" t="s">
        <v>1564</v>
      </c>
      <c r="B244" s="21" t="s">
        <v>213</v>
      </c>
      <c r="C244" s="10">
        <v>19693.108247</v>
      </c>
      <c r="D244" s="7" t="str">
        <f t="shared" si="36"/>
        <v>N/A</v>
      </c>
      <c r="E244" s="10">
        <v>20647.373006999998</v>
      </c>
      <c r="F244" s="7" t="str">
        <f t="shared" si="37"/>
        <v>N/A</v>
      </c>
      <c r="G244" s="10">
        <v>19923.699054000001</v>
      </c>
      <c r="H244" s="7" t="str">
        <f t="shared" si="38"/>
        <v>N/A</v>
      </c>
      <c r="I244" s="8">
        <v>4.8460000000000001</v>
      </c>
      <c r="J244" s="8">
        <v>-3.5</v>
      </c>
      <c r="K244" s="25" t="s">
        <v>736</v>
      </c>
      <c r="L244" s="91" t="str">
        <f t="shared" si="39"/>
        <v>Yes</v>
      </c>
    </row>
    <row r="245" spans="1:12" ht="25" x14ac:dyDescent="0.25">
      <c r="A245" s="153" t="s">
        <v>1565</v>
      </c>
      <c r="B245" s="21" t="s">
        <v>213</v>
      </c>
      <c r="C245" s="10">
        <v>4613.6391615000002</v>
      </c>
      <c r="D245" s="7" t="str">
        <f t="shared" si="36"/>
        <v>N/A</v>
      </c>
      <c r="E245" s="10">
        <v>5165.1268164000003</v>
      </c>
      <c r="F245" s="7" t="str">
        <f t="shared" si="37"/>
        <v>N/A</v>
      </c>
      <c r="G245" s="10">
        <v>5117.4418305999998</v>
      </c>
      <c r="H245" s="7" t="str">
        <f t="shared" si="38"/>
        <v>N/A</v>
      </c>
      <c r="I245" s="8">
        <v>11.95</v>
      </c>
      <c r="J245" s="8">
        <v>-0.92300000000000004</v>
      </c>
      <c r="K245" s="25" t="s">
        <v>736</v>
      </c>
      <c r="L245" s="91" t="str">
        <f t="shared" si="39"/>
        <v>Yes</v>
      </c>
    </row>
    <row r="246" spans="1:12" ht="25" x14ac:dyDescent="0.25">
      <c r="A246" s="153" t="s">
        <v>1566</v>
      </c>
      <c r="B246" s="21" t="s">
        <v>213</v>
      </c>
      <c r="C246" s="10">
        <v>34919.957169000001</v>
      </c>
      <c r="D246" s="7" t="str">
        <f t="shared" si="36"/>
        <v>N/A</v>
      </c>
      <c r="E246" s="10">
        <v>36874.507586</v>
      </c>
      <c r="F246" s="7" t="str">
        <f t="shared" si="37"/>
        <v>N/A</v>
      </c>
      <c r="G246" s="10">
        <v>35049.273794000001</v>
      </c>
      <c r="H246" s="7" t="str">
        <f t="shared" si="38"/>
        <v>N/A</v>
      </c>
      <c r="I246" s="8">
        <v>5.5970000000000004</v>
      </c>
      <c r="J246" s="8">
        <v>-4.95</v>
      </c>
      <c r="K246" s="25" t="s">
        <v>736</v>
      </c>
      <c r="L246" s="91" t="str">
        <f t="shared" si="39"/>
        <v>Yes</v>
      </c>
    </row>
    <row r="247" spans="1:12" ht="25" x14ac:dyDescent="0.25">
      <c r="A247" s="153" t="s">
        <v>1567</v>
      </c>
      <c r="B247" s="21" t="s">
        <v>213</v>
      </c>
      <c r="C247" s="10">
        <v>37202.5</v>
      </c>
      <c r="D247" s="7" t="str">
        <f t="shared" si="36"/>
        <v>N/A</v>
      </c>
      <c r="E247" s="10">
        <v>816</v>
      </c>
      <c r="F247" s="7" t="str">
        <f t="shared" si="37"/>
        <v>N/A</v>
      </c>
      <c r="G247" s="10" t="s">
        <v>1747</v>
      </c>
      <c r="H247" s="7" t="str">
        <f t="shared" si="38"/>
        <v>N/A</v>
      </c>
      <c r="I247" s="8">
        <v>-97.8</v>
      </c>
      <c r="J247" s="8" t="s">
        <v>1747</v>
      </c>
      <c r="K247" s="25" t="s">
        <v>736</v>
      </c>
      <c r="L247" s="91" t="str">
        <f t="shared" si="39"/>
        <v>N/A</v>
      </c>
    </row>
    <row r="248" spans="1:12" ht="25" x14ac:dyDescent="0.25">
      <c r="A248" s="153" t="s">
        <v>1568</v>
      </c>
      <c r="B248" s="21" t="s">
        <v>213</v>
      </c>
      <c r="C248" s="10" t="s">
        <v>1747</v>
      </c>
      <c r="D248" s="7" t="str">
        <f t="shared" si="36"/>
        <v>N/A</v>
      </c>
      <c r="E248" s="10">
        <v>1646.5</v>
      </c>
      <c r="F248" s="7" t="str">
        <f t="shared" si="37"/>
        <v>N/A</v>
      </c>
      <c r="G248" s="10">
        <v>5545.3846154000003</v>
      </c>
      <c r="H248" s="7" t="str">
        <f t="shared" si="38"/>
        <v>N/A</v>
      </c>
      <c r="I248" s="8" t="s">
        <v>1747</v>
      </c>
      <c r="J248" s="8">
        <v>236.8</v>
      </c>
      <c r="K248" s="25" t="s">
        <v>736</v>
      </c>
      <c r="L248" s="91" t="str">
        <f t="shared" si="39"/>
        <v>No</v>
      </c>
    </row>
    <row r="249" spans="1:12" ht="25" x14ac:dyDescent="0.25">
      <c r="A249" s="148" t="s">
        <v>1569</v>
      </c>
      <c r="B249" s="21" t="s">
        <v>213</v>
      </c>
      <c r="C249" s="7">
        <v>3.6525269724</v>
      </c>
      <c r="D249" s="7" t="str">
        <f t="shared" si="36"/>
        <v>N/A</v>
      </c>
      <c r="E249" s="7">
        <v>3.5167386652000001</v>
      </c>
      <c r="F249" s="7" t="str">
        <f t="shared" si="37"/>
        <v>N/A</v>
      </c>
      <c r="G249" s="7">
        <v>3.9394016377000001</v>
      </c>
      <c r="H249" s="7" t="str">
        <f t="shared" si="38"/>
        <v>N/A</v>
      </c>
      <c r="I249" s="8">
        <v>-3.72</v>
      </c>
      <c r="J249" s="8">
        <v>12.02</v>
      </c>
      <c r="K249" s="25" t="s">
        <v>736</v>
      </c>
      <c r="L249" s="91" t="str">
        <f t="shared" si="39"/>
        <v>Yes</v>
      </c>
    </row>
    <row r="250" spans="1:12" ht="25" x14ac:dyDescent="0.25">
      <c r="A250" s="152" t="s">
        <v>1570</v>
      </c>
      <c r="B250" s="21" t="s">
        <v>213</v>
      </c>
      <c r="C250" s="7">
        <v>13.885792147</v>
      </c>
      <c r="D250" s="7" t="str">
        <f t="shared" si="36"/>
        <v>N/A</v>
      </c>
      <c r="E250" s="7">
        <v>13.838279203000001</v>
      </c>
      <c r="F250" s="7" t="str">
        <f t="shared" si="37"/>
        <v>N/A</v>
      </c>
      <c r="G250" s="7">
        <v>14.311949070000001</v>
      </c>
      <c r="H250" s="7" t="str">
        <f t="shared" si="38"/>
        <v>N/A</v>
      </c>
      <c r="I250" s="8">
        <v>-0.34200000000000003</v>
      </c>
      <c r="J250" s="8">
        <v>3.423</v>
      </c>
      <c r="K250" s="25" t="s">
        <v>736</v>
      </c>
      <c r="L250" s="91" t="str">
        <f t="shared" si="39"/>
        <v>Yes</v>
      </c>
    </row>
    <row r="251" spans="1:12" ht="25" x14ac:dyDescent="0.25">
      <c r="A251" s="152" t="s">
        <v>1571</v>
      </c>
      <c r="B251" s="21" t="s">
        <v>213</v>
      </c>
      <c r="C251" s="7">
        <v>5.7619369251999997</v>
      </c>
      <c r="D251" s="7" t="str">
        <f t="shared" si="36"/>
        <v>N/A</v>
      </c>
      <c r="E251" s="7">
        <v>5.4082952059</v>
      </c>
      <c r="F251" s="7" t="str">
        <f t="shared" si="37"/>
        <v>N/A</v>
      </c>
      <c r="G251" s="7">
        <v>5.5051797976000003</v>
      </c>
      <c r="H251" s="7" t="str">
        <f t="shared" si="38"/>
        <v>N/A</v>
      </c>
      <c r="I251" s="8">
        <v>-6.14</v>
      </c>
      <c r="J251" s="8">
        <v>1.7909999999999999</v>
      </c>
      <c r="K251" s="25" t="s">
        <v>736</v>
      </c>
      <c r="L251" s="91" t="str">
        <f t="shared" si="39"/>
        <v>Yes</v>
      </c>
    </row>
    <row r="252" spans="1:12" ht="25" x14ac:dyDescent="0.25">
      <c r="A252" s="152" t="s">
        <v>1572</v>
      </c>
      <c r="B252" s="21" t="s">
        <v>213</v>
      </c>
      <c r="C252" s="7">
        <v>3.9596120000000004E-3</v>
      </c>
      <c r="D252" s="7" t="str">
        <f t="shared" si="36"/>
        <v>N/A</v>
      </c>
      <c r="E252" s="7">
        <v>1.9193858000000001E-3</v>
      </c>
      <c r="F252" s="7" t="str">
        <f t="shared" si="37"/>
        <v>N/A</v>
      </c>
      <c r="G252" s="7">
        <v>0</v>
      </c>
      <c r="H252" s="7" t="str">
        <f t="shared" si="38"/>
        <v>N/A</v>
      </c>
      <c r="I252" s="8">
        <v>-51.5</v>
      </c>
      <c r="J252" s="8">
        <v>-100</v>
      </c>
      <c r="K252" s="25" t="s">
        <v>736</v>
      </c>
      <c r="L252" s="91" t="str">
        <f t="shared" si="39"/>
        <v>No</v>
      </c>
    </row>
    <row r="253" spans="1:12" ht="25" x14ac:dyDescent="0.25">
      <c r="A253" s="154" t="s">
        <v>1573</v>
      </c>
      <c r="B253" s="99" t="s">
        <v>213</v>
      </c>
      <c r="C253" s="130">
        <v>0</v>
      </c>
      <c r="D253" s="130" t="str">
        <f t="shared" si="36"/>
        <v>N/A</v>
      </c>
      <c r="E253" s="130">
        <v>3.35270451E-2</v>
      </c>
      <c r="F253" s="130" t="str">
        <f t="shared" si="37"/>
        <v>N/A</v>
      </c>
      <c r="G253" s="130">
        <v>9.2198581599999996E-2</v>
      </c>
      <c r="H253" s="130" t="str">
        <f t="shared" si="38"/>
        <v>N/A</v>
      </c>
      <c r="I253" s="131" t="s">
        <v>1747</v>
      </c>
      <c r="J253" s="131">
        <v>175</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31242</v>
      </c>
      <c r="D7" s="18" t="str">
        <f>IF($B7="N/A","N/A",IF(C7&gt;15,"No",IF(C7&lt;-15,"No","Yes")))</f>
        <v>N/A</v>
      </c>
      <c r="E7" s="17">
        <v>30106</v>
      </c>
      <c r="F7" s="18" t="str">
        <f>IF($B7="N/A","N/A",IF(E7&gt;15,"No",IF(E7&lt;-15,"No","Yes")))</f>
        <v>N/A</v>
      </c>
      <c r="G7" s="17">
        <v>28054</v>
      </c>
      <c r="H7" s="18" t="str">
        <f>IF($B7="N/A","N/A",IF(G7&gt;15,"No",IF(G7&lt;-15,"No","Yes")))</f>
        <v>N/A</v>
      </c>
      <c r="I7" s="19">
        <v>-3.64</v>
      </c>
      <c r="J7" s="19">
        <v>-6.82</v>
      </c>
      <c r="K7" s="92" t="str">
        <f t="shared" ref="K7:K24" si="0">IF(J7="Div by 0", "N/A", IF(J7="N/A","N/A", IF(J7&gt;30, "No", IF(J7&lt;-30, "No", "Yes"))))</f>
        <v>Yes</v>
      </c>
    </row>
    <row r="8" spans="1:11" x14ac:dyDescent="0.25">
      <c r="A8" s="88" t="s">
        <v>361</v>
      </c>
      <c r="B8" s="16" t="s">
        <v>213</v>
      </c>
      <c r="C8" s="20">
        <v>99.996799181</v>
      </c>
      <c r="D8" s="18" t="str">
        <f>IF($B8="N/A","N/A",IF(C8&gt;15,"No",IF(C8&lt;-15,"No","Yes")))</f>
        <v>N/A</v>
      </c>
      <c r="E8" s="20">
        <v>99.936889656999995</v>
      </c>
      <c r="F8" s="18" t="str">
        <f>IF($B8="N/A","N/A",IF(E8&gt;15,"No",IF(E8&lt;-15,"No","Yes")))</f>
        <v>N/A</v>
      </c>
      <c r="G8" s="20">
        <v>100</v>
      </c>
      <c r="H8" s="18" t="str">
        <f>IF($B8="N/A","N/A",IF(G8&gt;15,"No",IF(G8&lt;-15,"No","Yes")))</f>
        <v>N/A</v>
      </c>
      <c r="I8" s="19">
        <v>-0.06</v>
      </c>
      <c r="J8" s="19">
        <v>6.3200000000000006E-2</v>
      </c>
      <c r="K8" s="92" t="str">
        <f t="shared" si="0"/>
        <v>Yes</v>
      </c>
    </row>
    <row r="9" spans="1:11" x14ac:dyDescent="0.25">
      <c r="A9" s="88" t="s">
        <v>302</v>
      </c>
      <c r="B9" s="21" t="s">
        <v>213</v>
      </c>
      <c r="C9" s="5">
        <v>3.2008193999999998E-3</v>
      </c>
      <c r="D9" s="5" t="str">
        <f>IF($B9="N/A","N/A",IF(C9&gt;15,"No",IF(C9&lt;-15,"No","Yes")))</f>
        <v>N/A</v>
      </c>
      <c r="E9" s="5">
        <v>6.3110343499999999E-2</v>
      </c>
      <c r="F9" s="5" t="str">
        <f>IF($B9="N/A","N/A",IF(E9&gt;15,"No",IF(E9&lt;-15,"No","Yes")))</f>
        <v>N/A</v>
      </c>
      <c r="G9" s="5">
        <v>0</v>
      </c>
      <c r="H9" s="5" t="str">
        <f>IF($B9="N/A","N/A",IF(G9&gt;15,"No",IF(G9&lt;-15,"No","Yes")))</f>
        <v>N/A</v>
      </c>
      <c r="I9" s="6">
        <v>1872</v>
      </c>
      <c r="J9" s="6">
        <v>-100</v>
      </c>
      <c r="K9" s="91" t="str">
        <f t="shared" si="0"/>
        <v>No</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0</v>
      </c>
      <c r="D12" s="5" t="str">
        <f t="shared" ref="D12:D13" si="1">IF(OR($B12="N/A",$C12="N/A"),"N/A",IF(C12&gt;100,"No",IF(C12&lt;95,"No","Yes")))</f>
        <v>N/A</v>
      </c>
      <c r="E12" s="5">
        <v>0</v>
      </c>
      <c r="F12" s="5" t="str">
        <f t="shared" ref="F12:F13" si="2">IF(OR($B12="N/A",$E12="N/A"),"N/A",IF(E12&gt;100,"No",IF(E12&lt;95,"No","Yes")))</f>
        <v>N/A</v>
      </c>
      <c r="G12" s="5">
        <v>14.953304341999999</v>
      </c>
      <c r="H12" s="5" t="str">
        <f t="shared" ref="H12:H13" si="3">IF($B12="N/A","N/A",IF(G12&gt;100,"No",IF(G12&lt;95,"No","Yes")))</f>
        <v>N/A</v>
      </c>
      <c r="I12" s="6" t="s">
        <v>1747</v>
      </c>
      <c r="J12" s="6" t="s">
        <v>1747</v>
      </c>
      <c r="K12" s="91" t="str">
        <f t="shared" si="0"/>
        <v>N/A</v>
      </c>
    </row>
    <row r="13" spans="1:11" x14ac:dyDescent="0.25">
      <c r="A13" s="88" t="s">
        <v>815</v>
      </c>
      <c r="B13" s="21" t="s">
        <v>214</v>
      </c>
      <c r="C13" s="5">
        <v>95.797324114999995</v>
      </c>
      <c r="D13" s="5" t="str">
        <f t="shared" si="1"/>
        <v>Yes</v>
      </c>
      <c r="E13" s="5">
        <v>97.080316216</v>
      </c>
      <c r="F13" s="5" t="str">
        <f t="shared" si="2"/>
        <v>Yes</v>
      </c>
      <c r="G13" s="5">
        <v>93.851144222000002</v>
      </c>
      <c r="H13" s="5" t="str">
        <f t="shared" si="3"/>
        <v>No</v>
      </c>
      <c r="I13" s="6">
        <v>1.339</v>
      </c>
      <c r="J13" s="6">
        <v>-3.33</v>
      </c>
      <c r="K13" s="91" t="str">
        <f t="shared" si="0"/>
        <v>Yes</v>
      </c>
    </row>
    <row r="14" spans="1:11" x14ac:dyDescent="0.25">
      <c r="A14" s="89" t="s">
        <v>305</v>
      </c>
      <c r="B14" s="21" t="s">
        <v>213</v>
      </c>
      <c r="C14" s="22">
        <v>31241</v>
      </c>
      <c r="D14" s="5" t="str">
        <f>IF($B14="N/A","N/A",IF(C14&gt;15,"No",IF(C14&lt;-15,"No","Yes")))</f>
        <v>N/A</v>
      </c>
      <c r="E14" s="22">
        <v>30087</v>
      </c>
      <c r="F14" s="5" t="str">
        <f>IF($B14="N/A","N/A",IF(E14&gt;15,"No",IF(E14&lt;-15,"No","Yes")))</f>
        <v>N/A</v>
      </c>
      <c r="G14" s="22">
        <v>28054</v>
      </c>
      <c r="H14" s="5" t="str">
        <f>IF($B14="N/A","N/A",IF(G14&gt;15,"No",IF(G14&lt;-15,"No","Yes")))</f>
        <v>N/A</v>
      </c>
      <c r="I14" s="6">
        <v>-3.69</v>
      </c>
      <c r="J14" s="6">
        <v>-6.76</v>
      </c>
      <c r="K14" s="91" t="str">
        <f t="shared" si="0"/>
        <v>Yes</v>
      </c>
    </row>
    <row r="15" spans="1:11" x14ac:dyDescent="0.25">
      <c r="A15" s="88" t="s">
        <v>433</v>
      </c>
      <c r="B15" s="21" t="s">
        <v>215</v>
      </c>
      <c r="C15" s="5">
        <v>20.335456612000002</v>
      </c>
      <c r="D15" s="5" t="str">
        <f>IF($B15="N/A","N/A",IF(C15&gt;20,"No",IF(C15&lt;5,"No","Yes")))</f>
        <v>No</v>
      </c>
      <c r="E15" s="5">
        <v>13.760095722000001</v>
      </c>
      <c r="F15" s="5" t="str">
        <f>IF($B15="N/A","N/A",IF(E15&gt;20,"No",IF(E15&lt;5,"No","Yes")))</f>
        <v>Yes</v>
      </c>
      <c r="G15" s="5">
        <v>11.11071505</v>
      </c>
      <c r="H15" s="5" t="str">
        <f>IF($B15="N/A","N/A",IF(G15&gt;20,"No",IF(G15&lt;5,"No","Yes")))</f>
        <v>Yes</v>
      </c>
      <c r="I15" s="6">
        <v>-32.299999999999997</v>
      </c>
      <c r="J15" s="6">
        <v>-19.3</v>
      </c>
      <c r="K15" s="91" t="str">
        <f t="shared" si="0"/>
        <v>Yes</v>
      </c>
    </row>
    <row r="16" spans="1:11" x14ac:dyDescent="0.25">
      <c r="A16" s="88" t="s">
        <v>434</v>
      </c>
      <c r="B16" s="21" t="s">
        <v>213</v>
      </c>
      <c r="C16" s="5">
        <v>79.664543387999998</v>
      </c>
      <c r="D16" s="5" t="str">
        <f>IF($B16="N/A","N/A",IF(C16&gt;15,"No",IF(C16&lt;-15,"No","Yes")))</f>
        <v>N/A</v>
      </c>
      <c r="E16" s="5">
        <v>86.239904277999997</v>
      </c>
      <c r="F16" s="5" t="str">
        <f>IF($B16="N/A","N/A",IF(E16&gt;15,"No",IF(E16&lt;-15,"No","Yes")))</f>
        <v>N/A</v>
      </c>
      <c r="G16" s="5">
        <v>88.889284950000004</v>
      </c>
      <c r="H16" s="5" t="str">
        <f>IF($B16="N/A","N/A",IF(G16&gt;15,"No",IF(G16&lt;-15,"No","Yes")))</f>
        <v>N/A</v>
      </c>
      <c r="I16" s="6">
        <v>8.2539999999999996</v>
      </c>
      <c r="J16" s="6">
        <v>3.0720000000000001</v>
      </c>
      <c r="K16" s="91" t="str">
        <f t="shared" si="0"/>
        <v>Yes</v>
      </c>
    </row>
    <row r="17" spans="1:11" x14ac:dyDescent="0.25">
      <c r="A17" s="88" t="s">
        <v>435</v>
      </c>
      <c r="B17" s="21" t="s">
        <v>213</v>
      </c>
      <c r="C17" s="5">
        <v>3.0376748504000002</v>
      </c>
      <c r="D17" s="5" t="str">
        <f>IF($B17="N/A","N/A",IF(C17&gt;15,"No",IF(C17&lt;-15,"No","Yes")))</f>
        <v>N/A</v>
      </c>
      <c r="E17" s="5">
        <v>6.1455113503999996</v>
      </c>
      <c r="F17" s="5" t="str">
        <f>IF($B17="N/A","N/A",IF(E17&gt;15,"No",IF(E17&lt;-15,"No","Yes")))</f>
        <v>N/A</v>
      </c>
      <c r="G17" s="5">
        <v>2.8195622727999998</v>
      </c>
      <c r="H17" s="5" t="str">
        <f>IF($B17="N/A","N/A",IF(G17&gt;15,"No",IF(G17&lt;-15,"No","Yes")))</f>
        <v>N/A</v>
      </c>
      <c r="I17" s="6">
        <v>102.3</v>
      </c>
      <c r="J17" s="6">
        <v>-54.1</v>
      </c>
      <c r="K17" s="91" t="str">
        <f t="shared" si="0"/>
        <v>No</v>
      </c>
    </row>
    <row r="18" spans="1:11" x14ac:dyDescent="0.25">
      <c r="A18" s="88" t="s">
        <v>816</v>
      </c>
      <c r="B18" s="21" t="s">
        <v>213</v>
      </c>
      <c r="C18" s="51">
        <v>9310.1970495000005</v>
      </c>
      <c r="D18" s="5" t="str">
        <f>IF($B18="N/A","N/A",IF(C18&gt;15,"No",IF(C18&lt;-15,"No","Yes")))</f>
        <v>N/A</v>
      </c>
      <c r="E18" s="51">
        <v>10433.991888</v>
      </c>
      <c r="F18" s="5" t="str">
        <f>IF($B18="N/A","N/A",IF(E18&gt;15,"No",IF(E18&lt;-15,"No","Yes")))</f>
        <v>N/A</v>
      </c>
      <c r="G18" s="51">
        <v>8951.5739570000005</v>
      </c>
      <c r="H18" s="5" t="str">
        <f>IF($B18="N/A","N/A",IF(G18&gt;15,"No",IF(G18&lt;-15,"No","Yes")))</f>
        <v>N/A</v>
      </c>
      <c r="I18" s="6">
        <v>12.07</v>
      </c>
      <c r="J18" s="6">
        <v>-14.2</v>
      </c>
      <c r="K18" s="91" t="str">
        <f t="shared" si="0"/>
        <v>Yes</v>
      </c>
    </row>
    <row r="19" spans="1:11" x14ac:dyDescent="0.25">
      <c r="A19" s="90" t="s">
        <v>306</v>
      </c>
      <c r="B19" s="21" t="s">
        <v>213</v>
      </c>
      <c r="C19" s="22">
        <v>266</v>
      </c>
      <c r="D19" s="21" t="s">
        <v>213</v>
      </c>
      <c r="E19" s="22">
        <v>394</v>
      </c>
      <c r="F19" s="21" t="s">
        <v>213</v>
      </c>
      <c r="G19" s="22">
        <v>1879</v>
      </c>
      <c r="H19" s="5" t="str">
        <f>IF($B19="N/A","N/A",IF(G19&gt;15,"No",IF(G19&lt;-15,"No","Yes")))</f>
        <v>N/A</v>
      </c>
      <c r="I19" s="6">
        <v>48.12</v>
      </c>
      <c r="J19" s="6">
        <v>376.9</v>
      </c>
      <c r="K19" s="91" t="str">
        <f t="shared" si="0"/>
        <v>No</v>
      </c>
    </row>
    <row r="20" spans="1:11" x14ac:dyDescent="0.25">
      <c r="A20" s="90" t="s">
        <v>346</v>
      </c>
      <c r="B20" s="21" t="s">
        <v>213</v>
      </c>
      <c r="C20" s="4">
        <v>0.85141796300000006</v>
      </c>
      <c r="D20" s="21" t="s">
        <v>213</v>
      </c>
      <c r="E20" s="4">
        <v>1.3087092274000001</v>
      </c>
      <c r="F20" s="21" t="s">
        <v>213</v>
      </c>
      <c r="G20" s="4">
        <v>6.6977971056000003</v>
      </c>
      <c r="H20" s="5" t="str">
        <f>IF($B20="N/A","N/A",IF(G20&gt;15,"No",IF(G20&lt;-15,"No","Yes")))</f>
        <v>N/A</v>
      </c>
      <c r="I20" s="6">
        <v>53.71</v>
      </c>
      <c r="J20" s="6">
        <v>411.8</v>
      </c>
      <c r="K20" s="91" t="str">
        <f t="shared" si="0"/>
        <v>No</v>
      </c>
    </row>
    <row r="21" spans="1:11" ht="25" x14ac:dyDescent="0.25">
      <c r="A21" s="90" t="s">
        <v>817</v>
      </c>
      <c r="B21" s="21" t="s">
        <v>213</v>
      </c>
      <c r="C21" s="23">
        <v>10618.917293</v>
      </c>
      <c r="D21" s="5" t="str">
        <f>IF($B21="N/A","N/A",IF(C21&gt;60,"No",IF(C21&lt;15,"No","Yes")))</f>
        <v>N/A</v>
      </c>
      <c r="E21" s="23">
        <v>8383.1878173000005</v>
      </c>
      <c r="F21" s="5" t="str">
        <f>IF($B21="N/A","N/A",IF(E21&gt;60,"No",IF(E21&lt;15,"No","Yes")))</f>
        <v>N/A</v>
      </c>
      <c r="G21" s="23">
        <v>7452.0516232</v>
      </c>
      <c r="H21" s="5" t="str">
        <f>IF($B21="N/A","N/A",IF(G21&gt;60,"No",IF(G21&lt;15,"No","Yes")))</f>
        <v>N/A</v>
      </c>
      <c r="I21" s="6">
        <v>-21.1</v>
      </c>
      <c r="J21" s="6">
        <v>-11.1</v>
      </c>
      <c r="K21" s="91" t="str">
        <f t="shared" si="0"/>
        <v>Yes</v>
      </c>
    </row>
    <row r="22" spans="1:11" x14ac:dyDescent="0.25">
      <c r="A22" s="90" t="s">
        <v>818</v>
      </c>
      <c r="B22" s="21" t="s">
        <v>217</v>
      </c>
      <c r="C22" s="22">
        <v>11</v>
      </c>
      <c r="D22" s="5" t="str">
        <f>IF($B22="N/A","N/A",IF(C22="N/A","N/A",IF(C22=0,"Yes","No")))</f>
        <v>No</v>
      </c>
      <c r="E22" s="22">
        <v>11</v>
      </c>
      <c r="F22" s="5" t="str">
        <f>IF($B22="N/A","N/A",IF(E22="N/A","N/A",IF(E22=0,"Yes","No")))</f>
        <v>No</v>
      </c>
      <c r="G22" s="22">
        <v>11</v>
      </c>
      <c r="H22" s="5" t="str">
        <f>IF($B22="N/A","N/A",IF(G22=0,"Yes","No"))</f>
        <v>No</v>
      </c>
      <c r="I22" s="6">
        <v>100</v>
      </c>
      <c r="J22" s="6">
        <v>-50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24888</v>
      </c>
      <c r="D6" s="5" t="str">
        <f>IF($B6="N/A","N/A",IF(C6&gt;15,"No",IF(C6&lt;-15,"No","Yes")))</f>
        <v>N/A</v>
      </c>
      <c r="E6" s="22">
        <v>25947</v>
      </c>
      <c r="F6" s="5" t="str">
        <f>IF($B6="N/A","N/A",IF(E6&gt;15,"No",IF(E6&lt;-15,"No","Yes")))</f>
        <v>N/A</v>
      </c>
      <c r="G6" s="22">
        <v>24937</v>
      </c>
      <c r="H6" s="5" t="str">
        <f>IF($B6="N/A","N/A",IF(G6&gt;15,"No",IF(G6&lt;-15,"No","Yes")))</f>
        <v>N/A</v>
      </c>
      <c r="I6" s="6">
        <v>4.2549999999999999</v>
      </c>
      <c r="J6" s="6">
        <v>-3.89</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5857.9823610000003</v>
      </c>
      <c r="D9" s="5" t="str">
        <f>IF($B9="N/A","N/A",IF(C9&gt;7000,"No",IF(C9&lt;2000,"No","Yes")))</f>
        <v>Yes</v>
      </c>
      <c r="E9" s="51">
        <v>6177.8224842999998</v>
      </c>
      <c r="F9" s="5" t="str">
        <f>IF($B9="N/A","N/A",IF(E9&gt;7000,"No",IF(E9&lt;2000,"No","Yes")))</f>
        <v>Yes</v>
      </c>
      <c r="G9" s="51">
        <v>6504.5182259000003</v>
      </c>
      <c r="H9" s="5" t="str">
        <f>IF($B9="N/A","N/A",IF(G9&gt;7000,"No",IF(G9&lt;2000,"No","Yes")))</f>
        <v>Yes</v>
      </c>
      <c r="I9" s="6">
        <v>5.46</v>
      </c>
      <c r="J9" s="6">
        <v>5.2880000000000003</v>
      </c>
      <c r="K9" s="91" t="str">
        <f t="shared" si="0"/>
        <v>Yes</v>
      </c>
    </row>
    <row r="10" spans="1:11" x14ac:dyDescent="0.25">
      <c r="A10" s="87" t="s">
        <v>822</v>
      </c>
      <c r="B10" s="21" t="s">
        <v>213</v>
      </c>
      <c r="C10" s="51">
        <v>1101.9127888</v>
      </c>
      <c r="D10" s="5" t="str">
        <f>IF($B10="N/A","N/A",IF(C10&gt;15,"No",IF(C10&lt;-15,"No","Yes")))</f>
        <v>N/A</v>
      </c>
      <c r="E10" s="51">
        <v>1135.9488819999999</v>
      </c>
      <c r="F10" s="5" t="str">
        <f>IF($B10="N/A","N/A",IF(E10&gt;15,"No",IF(E10&lt;-15,"No","Yes")))</f>
        <v>N/A</v>
      </c>
      <c r="G10" s="51">
        <v>1166.3730112999999</v>
      </c>
      <c r="H10" s="5" t="str">
        <f>IF($B10="N/A","N/A",IF(G10&gt;15,"No",IF(G10&lt;-15,"No","Yes")))</f>
        <v>N/A</v>
      </c>
      <c r="I10" s="6">
        <v>3.089</v>
      </c>
      <c r="J10" s="6">
        <v>2.6779999999999999</v>
      </c>
      <c r="K10" s="91" t="str">
        <f t="shared" si="0"/>
        <v>Yes</v>
      </c>
    </row>
    <row r="11" spans="1:11" x14ac:dyDescent="0.25">
      <c r="A11" s="87" t="s">
        <v>309</v>
      </c>
      <c r="B11" s="21" t="s">
        <v>219</v>
      </c>
      <c r="C11" s="5">
        <v>0.4058180649</v>
      </c>
      <c r="D11" s="5" t="str">
        <f>IF($B11="N/A","N/A",IF(C11&gt;10,"No",IF(C11&lt;=0,"No","Yes")))</f>
        <v>Yes</v>
      </c>
      <c r="E11" s="5">
        <v>0.41237908039999999</v>
      </c>
      <c r="F11" s="5" t="str">
        <f>IF($B11="N/A","N/A",IF(E11&gt;10,"No",IF(E11&lt;=0,"No","Yes")))</f>
        <v>Yes</v>
      </c>
      <c r="G11" s="5">
        <v>0.2406063279</v>
      </c>
      <c r="H11" s="5" t="str">
        <f>IF($B11="N/A","N/A",IF(G11&gt;10,"No",IF(G11&lt;=0,"No","Yes")))</f>
        <v>Yes</v>
      </c>
      <c r="I11" s="6">
        <v>1.617</v>
      </c>
      <c r="J11" s="6">
        <v>-41.7</v>
      </c>
      <c r="K11" s="91" t="str">
        <f t="shared" si="0"/>
        <v>No</v>
      </c>
    </row>
    <row r="12" spans="1:11" x14ac:dyDescent="0.25">
      <c r="A12" s="87" t="s">
        <v>823</v>
      </c>
      <c r="B12" s="21" t="s">
        <v>213</v>
      </c>
      <c r="C12" s="51">
        <v>3762.8712870999998</v>
      </c>
      <c r="D12" s="5" t="str">
        <f>IF($B12="N/A","N/A",IF(C12&gt;15,"No",IF(C12&lt;-15,"No","Yes")))</f>
        <v>N/A</v>
      </c>
      <c r="E12" s="51">
        <v>3935.6635514</v>
      </c>
      <c r="F12" s="5" t="str">
        <f>IF($B12="N/A","N/A",IF(E12&gt;15,"No",IF(E12&lt;-15,"No","Yes")))</f>
        <v>N/A</v>
      </c>
      <c r="G12" s="51">
        <v>2852.3833332999998</v>
      </c>
      <c r="H12" s="5" t="str">
        <f>IF($B12="N/A","N/A",IF(G12&gt;15,"No",IF(G12&lt;-15,"No","Yes")))</f>
        <v>N/A</v>
      </c>
      <c r="I12" s="6">
        <v>4.5919999999999996</v>
      </c>
      <c r="J12" s="6">
        <v>-27.5</v>
      </c>
      <c r="K12" s="91" t="str">
        <f t="shared" si="0"/>
        <v>Yes</v>
      </c>
    </row>
    <row r="13" spans="1:11" x14ac:dyDescent="0.25">
      <c r="A13" s="87" t="s">
        <v>310</v>
      </c>
      <c r="B13" s="21" t="s">
        <v>214</v>
      </c>
      <c r="C13" s="4">
        <v>99.947765992000001</v>
      </c>
      <c r="D13" s="5" t="str">
        <f>IF($B13="N/A","N/A",IF(C13&gt;100,"No",IF(C13&lt;95,"No","Yes")))</f>
        <v>Yes</v>
      </c>
      <c r="E13" s="4">
        <v>99.976875938999996</v>
      </c>
      <c r="F13" s="5" t="str">
        <f>IF($B13="N/A","N/A",IF(E13&gt;100,"No",IF(E13&lt;95,"No","Yes")))</f>
        <v>Yes</v>
      </c>
      <c r="G13" s="4">
        <v>99.919797891000002</v>
      </c>
      <c r="H13" s="5" t="str">
        <f>IF($B13="N/A","N/A",IF(G13&gt;100,"No",IF(G13&lt;95,"No","Yes")))</f>
        <v>Yes</v>
      </c>
      <c r="I13" s="6">
        <v>2.9100000000000001E-2</v>
      </c>
      <c r="J13" s="6">
        <v>-5.7000000000000002E-2</v>
      </c>
      <c r="K13" s="91" t="str">
        <f t="shared" si="0"/>
        <v>Yes</v>
      </c>
    </row>
    <row r="14" spans="1:11" x14ac:dyDescent="0.25">
      <c r="A14" s="87" t="s">
        <v>824</v>
      </c>
      <c r="B14" s="21" t="s">
        <v>220</v>
      </c>
      <c r="C14" s="4">
        <v>1.2031758794</v>
      </c>
      <c r="D14" s="5" t="str">
        <f>IF($B14="N/A","N/A",IF(C14&gt;1,"Yes","No"))</f>
        <v>Yes</v>
      </c>
      <c r="E14" s="4">
        <v>1.1954820554000001</v>
      </c>
      <c r="F14" s="5" t="str">
        <f>IF($B14="N/A","N/A",IF(E14&gt;1,"Yes","No"))</f>
        <v>Yes</v>
      </c>
      <c r="G14" s="4">
        <v>1.2107797889</v>
      </c>
      <c r="H14" s="5" t="str">
        <f>IF($B14="N/A","N/A",IF(G14&gt;1,"Yes","No"))</f>
        <v>Yes</v>
      </c>
      <c r="I14" s="6">
        <v>-0.63900000000000001</v>
      </c>
      <c r="J14" s="6">
        <v>1.28</v>
      </c>
      <c r="K14" s="91" t="str">
        <f t="shared" si="0"/>
        <v>Yes</v>
      </c>
    </row>
    <row r="15" spans="1:11" x14ac:dyDescent="0.25">
      <c r="A15" s="87" t="s">
        <v>311</v>
      </c>
      <c r="B15" s="21" t="s">
        <v>214</v>
      </c>
      <c r="C15" s="4">
        <v>99.883477980999999</v>
      </c>
      <c r="D15" s="5" t="str">
        <f>IF($B15="N/A","N/A",IF(C15&gt;100,"No",IF(C15&lt;95,"No","Yes")))</f>
        <v>Yes</v>
      </c>
      <c r="E15" s="4">
        <v>99.915211778</v>
      </c>
      <c r="F15" s="5" t="str">
        <f>IF($B15="N/A","N/A",IF(E15&gt;100,"No",IF(E15&lt;95,"No","Yes")))</f>
        <v>Yes</v>
      </c>
      <c r="G15" s="4">
        <v>84.577134379</v>
      </c>
      <c r="H15" s="5" t="str">
        <f>IF($B15="N/A","N/A",IF(G15&gt;100,"No",IF(G15&lt;95,"No","Yes")))</f>
        <v>No</v>
      </c>
      <c r="I15" s="6">
        <v>3.1800000000000002E-2</v>
      </c>
      <c r="J15" s="6">
        <v>-15.4</v>
      </c>
      <c r="K15" s="91" t="str">
        <f t="shared" si="0"/>
        <v>Yes</v>
      </c>
    </row>
    <row r="16" spans="1:11" x14ac:dyDescent="0.25">
      <c r="A16" s="87" t="s">
        <v>825</v>
      </c>
      <c r="B16" s="21" t="s">
        <v>221</v>
      </c>
      <c r="C16" s="4">
        <v>11.072569291000001</v>
      </c>
      <c r="D16" s="5" t="str">
        <f>IF($B16="N/A","N/A",IF(C16&gt;3,"Yes","No"))</f>
        <v>Yes</v>
      </c>
      <c r="E16" s="4">
        <v>11.161157184</v>
      </c>
      <c r="F16" s="5" t="str">
        <f>IF($B16="N/A","N/A",IF(E16&gt;3,"Yes","No"))</f>
        <v>Yes</v>
      </c>
      <c r="G16" s="4">
        <v>11.035892087000001</v>
      </c>
      <c r="H16" s="5" t="str">
        <f>IF($B16="N/A","N/A",IF(G16&gt;3,"Yes","No"))</f>
        <v>Yes</v>
      </c>
      <c r="I16" s="6">
        <v>0.80010000000000003</v>
      </c>
      <c r="J16" s="6">
        <v>-1.1200000000000001</v>
      </c>
      <c r="K16" s="91" t="str">
        <f t="shared" si="0"/>
        <v>Yes</v>
      </c>
    </row>
    <row r="17" spans="1:11" x14ac:dyDescent="0.25">
      <c r="A17" s="87" t="s">
        <v>826</v>
      </c>
      <c r="B17" s="21" t="s">
        <v>222</v>
      </c>
      <c r="C17" s="4">
        <v>5.3483904673999998</v>
      </c>
      <c r="D17" s="5" t="str">
        <f>IF($B17="N/A","N/A",IF(C17&gt;=8,"No",IF(C17&lt;2,"No","Yes")))</f>
        <v>Yes</v>
      </c>
      <c r="E17" s="4">
        <v>5.4624310882999998</v>
      </c>
      <c r="F17" s="5" t="str">
        <f>IF($B17="N/A","N/A",IF(E17&gt;=8,"No",IF(E17&lt;2,"No","Yes")))</f>
        <v>Yes</v>
      </c>
      <c r="G17" s="4">
        <v>5.5439525184000003</v>
      </c>
      <c r="H17" s="5" t="str">
        <f>IF($B17="N/A","N/A",IF(G17&gt;=8,"No",IF(G17&lt;2,"No","Yes")))</f>
        <v>Yes</v>
      </c>
      <c r="I17" s="6">
        <v>2.1320000000000001</v>
      </c>
      <c r="J17" s="6">
        <v>1.492</v>
      </c>
      <c r="K17" s="91" t="str">
        <f t="shared" si="0"/>
        <v>Yes</v>
      </c>
    </row>
    <row r="18" spans="1:11" x14ac:dyDescent="0.25">
      <c r="A18" s="87" t="s">
        <v>827</v>
      </c>
      <c r="B18" s="21" t="s">
        <v>222</v>
      </c>
      <c r="C18" s="4">
        <v>5.3200353897000001</v>
      </c>
      <c r="D18" s="5" t="str">
        <f>IF($B18="N/A","N/A",IF(C18&gt;=8,"No",IF(C18&lt;2,"No","Yes")))</f>
        <v>Yes</v>
      </c>
      <c r="E18" s="4">
        <v>5.4407171775999998</v>
      </c>
      <c r="F18" s="5" t="str">
        <f>IF($B18="N/A","N/A",IF(E18&gt;=8,"No",IF(E18&lt;2,"No","Yes")))</f>
        <v>Yes</v>
      </c>
      <c r="G18" s="4">
        <v>5.5604232038000001</v>
      </c>
      <c r="H18" s="5" t="str">
        <f>IF($B18="N/A","N/A",IF(G18&gt;=8,"No",IF(G18&lt;2,"No","Yes")))</f>
        <v>Yes</v>
      </c>
      <c r="I18" s="6">
        <v>2.2679999999999998</v>
      </c>
      <c r="J18" s="6">
        <v>2.2000000000000002</v>
      </c>
      <c r="K18" s="91" t="str">
        <f t="shared" si="0"/>
        <v>Yes</v>
      </c>
    </row>
    <row r="19" spans="1:11" x14ac:dyDescent="0.25">
      <c r="A19" s="87"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91" t="str">
        <f t="shared" si="0"/>
        <v>Yes</v>
      </c>
    </row>
    <row r="20" spans="1:11" x14ac:dyDescent="0.25">
      <c r="A20" s="87" t="s">
        <v>31</v>
      </c>
      <c r="B20" s="29" t="s">
        <v>214</v>
      </c>
      <c r="C20" s="4">
        <v>99.184345868999998</v>
      </c>
      <c r="D20" s="5" t="str">
        <f>IF($B20="N/A","N/A",IF(C20&gt;100,"No",IF(C20&lt;95,"No","Yes")))</f>
        <v>Yes</v>
      </c>
      <c r="E20" s="4">
        <v>99.159825799000004</v>
      </c>
      <c r="F20" s="5" t="str">
        <f>IF($B20="N/A","N/A",IF(E20&gt;100,"No",IF(E20&lt;95,"No","Yes")))</f>
        <v>Yes</v>
      </c>
      <c r="G20" s="4">
        <v>98.925291735000002</v>
      </c>
      <c r="H20" s="5" t="str">
        <f>IF($B20="N/A","N/A",IF(G20&gt;100,"No",IF(G20&lt;95,"No","Yes")))</f>
        <v>Yes</v>
      </c>
      <c r="I20" s="6">
        <v>-2.5000000000000001E-2</v>
      </c>
      <c r="J20" s="6">
        <v>-0.23699999999999999</v>
      </c>
      <c r="K20" s="91" t="str">
        <f t="shared" si="0"/>
        <v>Yes</v>
      </c>
    </row>
    <row r="21" spans="1:11" x14ac:dyDescent="0.25">
      <c r="A21" s="87" t="s">
        <v>313</v>
      </c>
      <c r="B21" s="21" t="s">
        <v>214</v>
      </c>
      <c r="C21" s="4">
        <v>98.842815814999994</v>
      </c>
      <c r="D21" s="5" t="str">
        <f>IF($B21="N/A","N/A",IF(C21&gt;100,"No",IF(C21&lt;95,"No","Yes")))</f>
        <v>Yes</v>
      </c>
      <c r="E21" s="4">
        <v>98.674220525999999</v>
      </c>
      <c r="F21" s="5" t="str">
        <f>IF($B21="N/A","N/A",IF(E21&gt;100,"No",IF(E21&lt;95,"No","Yes")))</f>
        <v>Yes</v>
      </c>
      <c r="G21" s="4">
        <v>98.640574247000004</v>
      </c>
      <c r="H21" s="5" t="str">
        <f>IF($B21="N/A","N/A",IF(G21&gt;100,"No",IF(G21&lt;95,"No","Yes")))</f>
        <v>Yes</v>
      </c>
      <c r="I21" s="6">
        <v>-0.17100000000000001</v>
      </c>
      <c r="J21" s="6">
        <v>-3.4000000000000002E-2</v>
      </c>
      <c r="K21" s="91" t="str">
        <f t="shared" si="0"/>
        <v>Yes</v>
      </c>
    </row>
    <row r="22" spans="1:11" x14ac:dyDescent="0.25">
      <c r="A22" s="87" t="s">
        <v>1695</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91" t="str">
        <f t="shared" si="0"/>
        <v>N/A</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5.2964480873999999</v>
      </c>
      <c r="D24" s="5" t="str">
        <f>IF($B24="N/A","N/A",IF(C24&gt;=2,"Yes","No"))</f>
        <v>Yes</v>
      </c>
      <c r="E24" s="4">
        <v>5.5496589200999997</v>
      </c>
      <c r="F24" s="5" t="str">
        <f>IF($B24="N/A","N/A",IF(E24&gt;=2,"Yes","No"))</f>
        <v>Yes</v>
      </c>
      <c r="G24" s="4">
        <v>5.6294261538999999</v>
      </c>
      <c r="H24" s="5" t="str">
        <f>IF($B24="N/A","N/A",IF(G24&gt;=2,"Yes","No"))</f>
        <v>Yes</v>
      </c>
      <c r="I24" s="6">
        <v>4.7809999999999997</v>
      </c>
      <c r="J24" s="6">
        <v>1.4370000000000001</v>
      </c>
      <c r="K24" s="91" t="str">
        <f t="shared" si="0"/>
        <v>Yes</v>
      </c>
    </row>
    <row r="25" spans="1:11" x14ac:dyDescent="0.25">
      <c r="A25" s="87" t="s">
        <v>829</v>
      </c>
      <c r="B25" s="21" t="s">
        <v>226</v>
      </c>
      <c r="C25" s="4">
        <v>5.1189328190000003</v>
      </c>
      <c r="D25" s="5" t="str">
        <f>IF($B25="N/A","N/A",IF(C25&gt;30,"No",IF(C25&lt;5,"No","Yes")))</f>
        <v>Yes</v>
      </c>
      <c r="E25" s="4">
        <v>4.7635564805000001</v>
      </c>
      <c r="F25" s="5" t="str">
        <f>IF($B25="N/A","N/A",IF(E25&gt;30,"No",IF(E25&lt;5,"No","Yes")))</f>
        <v>No</v>
      </c>
      <c r="G25" s="4">
        <v>4.8482175081000003</v>
      </c>
      <c r="H25" s="5" t="str">
        <f>IF($B25="N/A","N/A",IF(G25&gt;30,"No",IF(G25&lt;5,"No","Yes")))</f>
        <v>No</v>
      </c>
      <c r="I25" s="6">
        <v>-6.94</v>
      </c>
      <c r="J25" s="6">
        <v>1.7769999999999999</v>
      </c>
      <c r="K25" s="91" t="str">
        <f t="shared" si="0"/>
        <v>Yes</v>
      </c>
    </row>
    <row r="26" spans="1:11" x14ac:dyDescent="0.25">
      <c r="A26" s="87" t="s">
        <v>830</v>
      </c>
      <c r="B26" s="21" t="s">
        <v>227</v>
      </c>
      <c r="C26" s="4">
        <v>18.719864994999998</v>
      </c>
      <c r="D26" s="5" t="str">
        <f>IF($B26="N/A","N/A",IF(C26&gt;75,"No",IF(C26&lt;15,"No","Yes")))</f>
        <v>Yes</v>
      </c>
      <c r="E26" s="4">
        <v>18.873087447</v>
      </c>
      <c r="F26" s="5" t="str">
        <f>IF($B26="N/A","N/A",IF(E26&gt;75,"No",IF(E26&lt;15,"No","Yes")))</f>
        <v>Yes</v>
      </c>
      <c r="G26" s="4">
        <v>18.085575650999999</v>
      </c>
      <c r="H26" s="5" t="str">
        <f>IF($B26="N/A","N/A",IF(G26&gt;75,"No",IF(G26&lt;15,"No","Yes")))</f>
        <v>Yes</v>
      </c>
      <c r="I26" s="6">
        <v>0.81850000000000001</v>
      </c>
      <c r="J26" s="6">
        <v>-4.17</v>
      </c>
      <c r="K26" s="91" t="str">
        <f t="shared" si="0"/>
        <v>Yes</v>
      </c>
    </row>
    <row r="27" spans="1:11" x14ac:dyDescent="0.25">
      <c r="A27" s="87" t="s">
        <v>831</v>
      </c>
      <c r="B27" s="21" t="s">
        <v>228</v>
      </c>
      <c r="C27" s="4">
        <v>76.161202185999997</v>
      </c>
      <c r="D27" s="5" t="str">
        <f>IF($B27="N/A","N/A",IF(C27&gt;70,"No",IF(C27&lt;25,"No","Yes")))</f>
        <v>No</v>
      </c>
      <c r="E27" s="4">
        <v>76.363356072000002</v>
      </c>
      <c r="F27" s="5" t="str">
        <f>IF($B27="N/A","N/A",IF(E27&gt;70,"No",IF(E27&lt;25,"No","Yes")))</f>
        <v>No</v>
      </c>
      <c r="G27" s="4">
        <v>77.066206840999996</v>
      </c>
      <c r="H27" s="5" t="str">
        <f>IF($B27="N/A","N/A",IF(G27&gt;70,"No",IF(G27&lt;25,"No","Yes")))</f>
        <v>No</v>
      </c>
      <c r="I27" s="6">
        <v>0.26540000000000002</v>
      </c>
      <c r="J27" s="6">
        <v>0.9204</v>
      </c>
      <c r="K27" s="91" t="str">
        <f t="shared" si="0"/>
        <v>Yes</v>
      </c>
    </row>
    <row r="28" spans="1:11" x14ac:dyDescent="0.25">
      <c r="A28" s="87" t="s">
        <v>318</v>
      </c>
      <c r="B28" s="21" t="s">
        <v>229</v>
      </c>
      <c r="C28" s="4">
        <v>63.375924140000002</v>
      </c>
      <c r="D28" s="5" t="str">
        <f>IF($B28="N/A","N/A",IF(C28&gt;70,"No",IF(C28&lt;35,"No","Yes")))</f>
        <v>Yes</v>
      </c>
      <c r="E28" s="4">
        <v>66.235017536000001</v>
      </c>
      <c r="F28" s="5" t="str">
        <f>IF($B28="N/A","N/A",IF(E28&gt;70,"No",IF(E28&lt;35,"No","Yes")))</f>
        <v>Yes</v>
      </c>
      <c r="G28" s="4">
        <v>64.943658017999994</v>
      </c>
      <c r="H28" s="5" t="str">
        <f>IF($B28="N/A","N/A",IF(G28&gt;70,"No",IF(G28&lt;35,"No","Yes")))</f>
        <v>Yes</v>
      </c>
      <c r="I28" s="6">
        <v>4.5110000000000001</v>
      </c>
      <c r="J28" s="6">
        <v>-1.95</v>
      </c>
      <c r="K28" s="91" t="str">
        <f t="shared" si="0"/>
        <v>Yes</v>
      </c>
    </row>
    <row r="29" spans="1:11" x14ac:dyDescent="0.25">
      <c r="A29" s="87" t="s">
        <v>832</v>
      </c>
      <c r="B29" s="21" t="s">
        <v>220</v>
      </c>
      <c r="C29" s="4">
        <v>1.8456856654</v>
      </c>
      <c r="D29" s="5" t="str">
        <f>IF($B29="N/A","N/A",IF(C29&gt;1,"Yes","No"))</f>
        <v>Yes</v>
      </c>
      <c r="E29" s="4">
        <v>1.9533341092000001</v>
      </c>
      <c r="F29" s="5" t="str">
        <f>IF($B29="N/A","N/A",IF(E29&gt;1,"Yes","No"))</f>
        <v>Yes</v>
      </c>
      <c r="G29" s="4">
        <v>2.0647113306999998</v>
      </c>
      <c r="H29" s="5" t="str">
        <f>IF($B29="N/A","N/A",IF(G29&gt;1,"Yes","No"))</f>
        <v>Yes</v>
      </c>
      <c r="I29" s="6">
        <v>5.8319999999999999</v>
      </c>
      <c r="J29" s="6">
        <v>5.702</v>
      </c>
      <c r="K29" s="91" t="str">
        <f t="shared" si="0"/>
        <v>Yes</v>
      </c>
    </row>
    <row r="30" spans="1:11" x14ac:dyDescent="0.25">
      <c r="A30" s="87" t="s">
        <v>319</v>
      </c>
      <c r="B30" s="21" t="s">
        <v>213</v>
      </c>
      <c r="C30" s="4">
        <v>1.9019844000000001E-2</v>
      </c>
      <c r="D30" s="5" t="str">
        <f>IF($B30="N/A","N/A",IF(C30&gt;15,"No",IF(C30&lt;-15,"No","Yes")))</f>
        <v>N/A</v>
      </c>
      <c r="E30" s="4">
        <v>0</v>
      </c>
      <c r="F30" s="5" t="str">
        <f>IF($B30="N/A","N/A",IF(E30&gt;15,"No",IF(E30&lt;-15,"No","Yes")))</f>
        <v>N/A</v>
      </c>
      <c r="G30" s="4">
        <v>0</v>
      </c>
      <c r="H30" s="5" t="str">
        <f>IF($B30="N/A","N/A",IF(G30&gt;15,"No",IF(G30&lt;-15,"No","Yes")))</f>
        <v>N/A</v>
      </c>
      <c r="I30" s="6">
        <v>-100</v>
      </c>
      <c r="J30" s="6" t="s">
        <v>1747</v>
      </c>
      <c r="K30" s="91" t="str">
        <f t="shared" si="0"/>
        <v>N/A</v>
      </c>
    </row>
    <row r="31" spans="1:11" x14ac:dyDescent="0.25">
      <c r="A31" s="87" t="s">
        <v>833</v>
      </c>
      <c r="B31" s="21" t="s">
        <v>213</v>
      </c>
      <c r="C31" s="4">
        <v>99.974640207999997</v>
      </c>
      <c r="D31" s="5" t="str">
        <f>IF($B31="N/A","N/A",IF(C31&gt;15,"No",IF(C31&lt;-15,"No","Yes")))</f>
        <v>N/A</v>
      </c>
      <c r="E31" s="4">
        <v>99.982543930999995</v>
      </c>
      <c r="F31" s="5" t="str">
        <f>IF($B31="N/A","N/A",IF(E31&gt;15,"No",IF(E31&lt;-15,"No","Yes")))</f>
        <v>N/A</v>
      </c>
      <c r="G31" s="4">
        <v>99.981475763999995</v>
      </c>
      <c r="H31" s="5" t="str">
        <f>IF($B31="N/A","N/A",IF(G31&gt;15,"No",IF(G31&lt;-15,"No","Yes")))</f>
        <v>N/A</v>
      </c>
      <c r="I31" s="6">
        <v>7.9000000000000008E-3</v>
      </c>
      <c r="J31" s="6">
        <v>-1E-3</v>
      </c>
      <c r="K31" s="91" t="str">
        <f t="shared" si="0"/>
        <v>Yes</v>
      </c>
    </row>
    <row r="32" spans="1:11" x14ac:dyDescent="0.25">
      <c r="A32" s="87" t="s">
        <v>320</v>
      </c>
      <c r="B32" s="21" t="s">
        <v>213</v>
      </c>
      <c r="C32" s="4">
        <v>100</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99.987316887999995</v>
      </c>
      <c r="D33" s="5" t="str">
        <f>IF($B33="N/A","N/A",IF(C33&gt;15,"No",IF(C33&lt;-15,"No","Yes")))</f>
        <v>N/A</v>
      </c>
      <c r="E33" s="4">
        <v>99.988360588999996</v>
      </c>
      <c r="F33" s="5" t="str">
        <f>IF($B33="N/A","N/A",IF(E33&gt;15,"No",IF(E33&lt;-15,"No","Yes")))</f>
        <v>N/A</v>
      </c>
      <c r="G33" s="4">
        <v>99.987648221000001</v>
      </c>
      <c r="H33" s="5" t="str">
        <f>IF($B33="N/A","N/A",IF(G33&gt;15,"No",IF(G33&lt;-15,"No","Yes")))</f>
        <v>N/A</v>
      </c>
      <c r="I33" s="6">
        <v>1E-3</v>
      </c>
      <c r="J33" s="6">
        <v>-1E-3</v>
      </c>
      <c r="K33" s="91" t="str">
        <f t="shared" si="0"/>
        <v>Yes</v>
      </c>
    </row>
    <row r="34" spans="1:11" x14ac:dyDescent="0.25">
      <c r="A34" s="87" t="s">
        <v>322</v>
      </c>
      <c r="B34" s="21" t="s">
        <v>230</v>
      </c>
      <c r="C34" s="4">
        <v>0</v>
      </c>
      <c r="D34" s="5" t="str">
        <f>IF($B34="N/A","N/A",IF(C34&gt;=90,"Yes","No"))</f>
        <v>No</v>
      </c>
      <c r="E34" s="4">
        <v>0</v>
      </c>
      <c r="F34" s="5" t="str">
        <f>IF($B34="N/A","N/A",IF(E34&gt;=90,"Yes","No"))</f>
        <v>No</v>
      </c>
      <c r="G34" s="4">
        <v>0</v>
      </c>
      <c r="H34" s="5" t="str">
        <f>IF($B34="N/A","N/A",IF(G34&gt;=90,"Yes","No"))</f>
        <v>No</v>
      </c>
      <c r="I34" s="6" t="s">
        <v>1747</v>
      </c>
      <c r="J34" s="6" t="s">
        <v>1747</v>
      </c>
      <c r="K34" s="91" t="str">
        <f t="shared" si="0"/>
        <v>N/A</v>
      </c>
    </row>
    <row r="35" spans="1:11" x14ac:dyDescent="0.25">
      <c r="A35" s="87" t="s">
        <v>323</v>
      </c>
      <c r="B35" s="21" t="s">
        <v>213</v>
      </c>
      <c r="C35" s="4">
        <v>24.875441980000002</v>
      </c>
      <c r="D35" s="5" t="str">
        <f>IF($B35="N/A","N/A",IF(C35&gt;15,"No",IF(C35&lt;-15,"No","Yes")))</f>
        <v>N/A</v>
      </c>
      <c r="E35" s="4">
        <v>23.887154584000001</v>
      </c>
      <c r="F35" s="5" t="str">
        <f>IF($B35="N/A","N/A",IF(E35&gt;15,"No",IF(E35&lt;-15,"No","Yes")))</f>
        <v>N/A</v>
      </c>
      <c r="G35" s="4">
        <v>23.382924971000001</v>
      </c>
      <c r="H35" s="5" t="str">
        <f>IF($B35="N/A","N/A",IF(G35&gt;15,"No",IF(G35&lt;-15,"No","Yes")))</f>
        <v>N/A</v>
      </c>
      <c r="I35" s="6">
        <v>-3.97</v>
      </c>
      <c r="J35" s="6">
        <v>-2.11</v>
      </c>
      <c r="K35" s="91" t="str">
        <f t="shared" si="0"/>
        <v>Yes</v>
      </c>
    </row>
    <row r="36" spans="1:11" x14ac:dyDescent="0.25">
      <c r="A36" s="87" t="s">
        <v>1730</v>
      </c>
      <c r="B36" s="21" t="s">
        <v>213</v>
      </c>
      <c r="C36" s="4">
        <v>25.429926069</v>
      </c>
      <c r="D36" s="5" t="str">
        <f>IF($B36="N/A","N/A",IF(C36&gt;15,"No",IF(C36&lt;-15,"No","Yes")))</f>
        <v>N/A</v>
      </c>
      <c r="E36" s="4">
        <v>24.804408987999999</v>
      </c>
      <c r="F36" s="5" t="str">
        <f>IF($B36="N/A","N/A",IF(E36&gt;15,"No",IF(E36&lt;-15,"No","Yes")))</f>
        <v>N/A</v>
      </c>
      <c r="G36" s="4">
        <v>24.754381039999998</v>
      </c>
      <c r="H36" s="5" t="str">
        <f>IF($B36="N/A","N/A",IF(G36&gt;15,"No",IF(G36&lt;-15,"No","Yes")))</f>
        <v>N/A</v>
      </c>
      <c r="I36" s="6">
        <v>-2.46</v>
      </c>
      <c r="J36" s="6">
        <v>-0.20200000000000001</v>
      </c>
      <c r="K36" s="91" t="str">
        <f t="shared" si="0"/>
        <v>Yes</v>
      </c>
    </row>
    <row r="37" spans="1:11" x14ac:dyDescent="0.25">
      <c r="A37" s="87" t="s">
        <v>372</v>
      </c>
      <c r="B37" s="21" t="s">
        <v>231</v>
      </c>
      <c r="C37" s="4">
        <v>90.601896495999995</v>
      </c>
      <c r="D37" s="5" t="str">
        <f>IF($B37="N/A","N/A",IF(C37&gt;90,"No",IF(C37&lt;75,"No","Yes")))</f>
        <v>No</v>
      </c>
      <c r="E37" s="4">
        <v>90.823601957999998</v>
      </c>
      <c r="F37" s="5" t="str">
        <f>IF($B37="N/A","N/A",IF(E37&gt;90,"No",IF(E37&lt;75,"No","Yes")))</f>
        <v>No</v>
      </c>
      <c r="G37" s="4">
        <v>90.271484139999998</v>
      </c>
      <c r="H37" s="5" t="str">
        <f>IF($B37="N/A","N/A",IF(G37&gt;90,"No",IF(G37&lt;75,"No","Yes")))</f>
        <v>No</v>
      </c>
      <c r="I37" s="6">
        <v>0.2447</v>
      </c>
      <c r="J37" s="6">
        <v>-0.60799999999999998</v>
      </c>
      <c r="K37" s="91" t="str">
        <f>IF(J37="Div by 0", "N/A", IF(J37="N/A","N/A", IF(J37&gt;30, "No", IF(J37&lt;-30, "No", "Yes"))))</f>
        <v>Yes</v>
      </c>
    </row>
    <row r="38" spans="1:11" x14ac:dyDescent="0.25">
      <c r="A38" s="87" t="s">
        <v>373</v>
      </c>
      <c r="B38" s="21" t="s">
        <v>232</v>
      </c>
      <c r="C38" s="4">
        <v>6.4488910317999997</v>
      </c>
      <c r="D38" s="5" t="str">
        <f>IF($B38="N/A","N/A",IF(C38&gt;10,"No",IF(C38&lt;1,"No","Yes")))</f>
        <v>Yes</v>
      </c>
      <c r="E38" s="4">
        <v>6.2396423479000003</v>
      </c>
      <c r="F38" s="5" t="str">
        <f>IF($B38="N/A","N/A",IF(E38&gt;10,"No",IF(E38&lt;1,"No","Yes")))</f>
        <v>Yes</v>
      </c>
      <c r="G38" s="4">
        <v>6.3359666359000002</v>
      </c>
      <c r="H38" s="5" t="str">
        <f>IF($B38="N/A","N/A",IF(G38&gt;10,"No",IF(G38&lt;1,"No","Yes")))</f>
        <v>Yes</v>
      </c>
      <c r="I38" s="6">
        <v>-3.24</v>
      </c>
      <c r="J38" s="6">
        <v>1.544</v>
      </c>
      <c r="K38" s="91" t="str">
        <f>IF(J38="Div by 0", "N/A", IF(J38="N/A","N/A", IF(J38&gt;30, "No", IF(J38&lt;-30, "No", "Yes"))))</f>
        <v>Yes</v>
      </c>
    </row>
    <row r="39" spans="1:11" x14ac:dyDescent="0.25">
      <c r="A39" s="87" t="s">
        <v>374</v>
      </c>
      <c r="B39" s="21" t="s">
        <v>233</v>
      </c>
      <c r="C39" s="4">
        <v>1.7277402764000001</v>
      </c>
      <c r="D39" s="5" t="str">
        <f>IF($B39="N/A","N/A",IF(C39&gt;2,"No",IF(C39&lt;=0,"No","Yes")))</f>
        <v>Yes</v>
      </c>
      <c r="E39" s="4">
        <v>1.7073264732</v>
      </c>
      <c r="F39" s="5" t="str">
        <f>IF($B39="N/A","N/A",IF(E39&gt;2,"No",IF(E39&lt;=0,"No","Yes")))</f>
        <v>Yes</v>
      </c>
      <c r="G39" s="4">
        <v>2.1895175842999999</v>
      </c>
      <c r="H39" s="5" t="str">
        <f>IF($B39="N/A","N/A",IF(G39&gt;2,"No",IF(G39&lt;=0,"No","Yes")))</f>
        <v>No</v>
      </c>
      <c r="I39" s="6">
        <v>-1.18</v>
      </c>
      <c r="J39" s="6">
        <v>28.24</v>
      </c>
      <c r="K39" s="91" t="str">
        <f>IF(J39="Div by 0", "N/A", IF(J39="N/A","N/A", IF(J39&gt;30, "No", IF(J39&lt;-30, "No", "Yes"))))</f>
        <v>Yes</v>
      </c>
    </row>
    <row r="40" spans="1:11" x14ac:dyDescent="0.25">
      <c r="A40" s="103" t="s">
        <v>375</v>
      </c>
      <c r="B40" s="99" t="s">
        <v>234</v>
      </c>
      <c r="C40" s="104">
        <v>1.2214721954000001</v>
      </c>
      <c r="D40" s="100" t="str">
        <f>IF($B40="N/A","N/A",IF(C40&gt;3,"No",IF(C40&lt;=0,"No","Yes")))</f>
        <v>Yes</v>
      </c>
      <c r="E40" s="104">
        <v>1.2294292211</v>
      </c>
      <c r="F40" s="100" t="str">
        <f>IF($B40="N/A","N/A",IF(E40&gt;3,"No",IF(E40&lt;=0,"No","Yes")))</f>
        <v>Yes</v>
      </c>
      <c r="G40" s="104">
        <v>1.2030316397</v>
      </c>
      <c r="H40" s="100" t="str">
        <f>IF($B40="N/A","N/A",IF(G40&gt;3,"No",IF(G40&lt;=0,"No","Yes")))</f>
        <v>Yes</v>
      </c>
      <c r="I40" s="101">
        <v>0.65139999999999998</v>
      </c>
      <c r="J40" s="101">
        <v>-2.15</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6353</v>
      </c>
      <c r="D6" s="5" t="str">
        <f>IF($B6="N/A","N/A",IF(C6&gt;15,"No",IF(C6&lt;-15,"No","Yes")))</f>
        <v>N/A</v>
      </c>
      <c r="E6" s="22">
        <v>4140</v>
      </c>
      <c r="F6" s="5" t="str">
        <f>IF($B6="N/A","N/A",IF(E6&gt;15,"No",IF(E6&lt;-15,"No","Yes")))</f>
        <v>N/A</v>
      </c>
      <c r="G6" s="22">
        <v>3117</v>
      </c>
      <c r="H6" s="5" t="str">
        <f>IF($B6="N/A","N/A",IF(G6&gt;15,"No",IF(G6&lt;-15,"No","Yes")))</f>
        <v>N/A</v>
      </c>
      <c r="I6" s="6">
        <v>-34.799999999999997</v>
      </c>
      <c r="J6" s="6">
        <v>-24.7</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1176.1478042000001</v>
      </c>
      <c r="D9" s="5" t="str">
        <f>IF($B9="N/A","N/A",IF(C9&gt;15,"No",IF(C9&lt;-15,"No","Yes")))</f>
        <v>N/A</v>
      </c>
      <c r="E9" s="51">
        <v>1822.9855072</v>
      </c>
      <c r="F9" s="5" t="str">
        <f>IF($B9="N/A","N/A",IF(E9&gt;15,"No",IF(E9&lt;-15,"No","Yes")))</f>
        <v>N/A</v>
      </c>
      <c r="G9" s="51">
        <v>1765.0343279000001</v>
      </c>
      <c r="H9" s="5" t="str">
        <f>IF($B9="N/A","N/A",IF(G9&gt;15,"No",IF(G9&lt;-15,"No","Yes")))</f>
        <v>N/A</v>
      </c>
      <c r="I9" s="6">
        <v>55</v>
      </c>
      <c r="J9" s="6">
        <v>-3.18</v>
      </c>
      <c r="K9" s="91" t="str">
        <f t="shared" si="0"/>
        <v>Yes</v>
      </c>
    </row>
    <row r="10" spans="1:11" x14ac:dyDescent="0.25">
      <c r="A10" s="87" t="s">
        <v>309</v>
      </c>
      <c r="B10" s="21" t="s">
        <v>213</v>
      </c>
      <c r="C10" s="4">
        <v>1.5740595E-2</v>
      </c>
      <c r="D10" s="5" t="str">
        <f>IF($B10="N/A","N/A",IF(C10&gt;15,"No",IF(C10&lt;-15,"No","Yes")))</f>
        <v>N/A</v>
      </c>
      <c r="E10" s="4">
        <v>0</v>
      </c>
      <c r="F10" s="5" t="str">
        <f>IF($B10="N/A","N/A",IF(E10&gt;15,"No",IF(E10&lt;-15,"No","Yes")))</f>
        <v>N/A</v>
      </c>
      <c r="G10" s="4">
        <v>0</v>
      </c>
      <c r="H10" s="5" t="str">
        <f>IF($B10="N/A","N/A",IF(G10&gt;15,"No",IF(G10&lt;-15,"No","Yes")))</f>
        <v>N/A</v>
      </c>
      <c r="I10" s="6">
        <v>-100</v>
      </c>
      <c r="J10" s="6" t="s">
        <v>1747</v>
      </c>
      <c r="K10" s="91" t="str">
        <f t="shared" si="0"/>
        <v>N/A</v>
      </c>
    </row>
    <row r="11" spans="1:11" x14ac:dyDescent="0.25">
      <c r="A11" s="87" t="s">
        <v>823</v>
      </c>
      <c r="B11" s="21" t="s">
        <v>213</v>
      </c>
      <c r="C11" s="51">
        <v>23956</v>
      </c>
      <c r="D11" s="5" t="str">
        <f>IF($B11="N/A","N/A",IF(C11&gt;15,"No",IF(C11&lt;-15,"No","Yes")))</f>
        <v>N/A</v>
      </c>
      <c r="E11" s="51" t="s">
        <v>1747</v>
      </c>
      <c r="F11" s="5" t="str">
        <f>IF($B11="N/A","N/A",IF(E11&gt;15,"No",IF(E11&lt;-15,"No","Yes")))</f>
        <v>N/A</v>
      </c>
      <c r="G11" s="51" t="s">
        <v>1747</v>
      </c>
      <c r="H11" s="5" t="str">
        <f>IF($B11="N/A","N/A",IF(G11&gt;15,"No",IF(G11&lt;-15,"No","Yes")))</f>
        <v>N/A</v>
      </c>
      <c r="I11" s="6" t="s">
        <v>1747</v>
      </c>
      <c r="J11" s="6" t="s">
        <v>1747</v>
      </c>
      <c r="K11" s="91" t="str">
        <f t="shared" si="0"/>
        <v>N/A</v>
      </c>
    </row>
    <row r="12" spans="1:11" x14ac:dyDescent="0.25">
      <c r="A12" s="87" t="s">
        <v>310</v>
      </c>
      <c r="B12" s="21" t="s">
        <v>214</v>
      </c>
      <c r="C12" s="4">
        <v>50.118054462000003</v>
      </c>
      <c r="D12" s="5" t="str">
        <f>IF($B12="N/A","N/A",IF(C12&gt;100,"No",IF(C12&lt;95,"No","Yes")))</f>
        <v>No</v>
      </c>
      <c r="E12" s="4">
        <v>76.014492754000003</v>
      </c>
      <c r="F12" s="5" t="str">
        <f>IF($B12="N/A","N/A",IF(E12&gt;100,"No",IF(E12&lt;95,"No","Yes")))</f>
        <v>No</v>
      </c>
      <c r="G12" s="4">
        <v>92.139878088000003</v>
      </c>
      <c r="H12" s="5" t="str">
        <f>IF($B12="N/A","N/A",IF(G12&gt;100,"No",IF(G12&lt;95,"No","Yes")))</f>
        <v>No</v>
      </c>
      <c r="I12" s="6">
        <v>51.67</v>
      </c>
      <c r="J12" s="6">
        <v>21.21</v>
      </c>
      <c r="K12" s="91" t="str">
        <f t="shared" si="0"/>
        <v>Yes</v>
      </c>
    </row>
    <row r="13" spans="1:11" x14ac:dyDescent="0.25">
      <c r="A13" s="87" t="s">
        <v>824</v>
      </c>
      <c r="B13" s="21" t="s">
        <v>220</v>
      </c>
      <c r="C13" s="4">
        <v>1.3385678392</v>
      </c>
      <c r="D13" s="5" t="str">
        <f>IF($B13="N/A","N/A",IF(C13&gt;1,"Yes","No"))</f>
        <v>Yes</v>
      </c>
      <c r="E13" s="4">
        <v>1.3803622498000001</v>
      </c>
      <c r="F13" s="5" t="str">
        <f>IF($B13="N/A","N/A",IF(E13&gt;1,"Yes","No"))</f>
        <v>Yes</v>
      </c>
      <c r="G13" s="4">
        <v>1.4042479108999999</v>
      </c>
      <c r="H13" s="5" t="str">
        <f>IF($B13="N/A","N/A",IF(G13&gt;1,"Yes","No"))</f>
        <v>Yes</v>
      </c>
      <c r="I13" s="6">
        <v>3.1219999999999999</v>
      </c>
      <c r="J13" s="6">
        <v>1.73</v>
      </c>
      <c r="K13" s="91" t="str">
        <f t="shared" si="0"/>
        <v>Yes</v>
      </c>
    </row>
    <row r="14" spans="1:11" x14ac:dyDescent="0.25">
      <c r="A14" s="87" t="s">
        <v>311</v>
      </c>
      <c r="B14" s="21" t="s">
        <v>214</v>
      </c>
      <c r="C14" s="4">
        <v>63.733669132999999</v>
      </c>
      <c r="D14" s="5" t="str">
        <f>IF($B14="N/A","N/A",IF(C14&gt;100,"No",IF(C14&lt;95,"No","Yes")))</f>
        <v>No</v>
      </c>
      <c r="E14" s="4">
        <v>87.826086957000001</v>
      </c>
      <c r="F14" s="5" t="str">
        <f>IF($B14="N/A","N/A",IF(E14&gt;100,"No",IF(E14&lt;95,"No","Yes")))</f>
        <v>No</v>
      </c>
      <c r="G14" s="4">
        <v>81.007378889999998</v>
      </c>
      <c r="H14" s="5" t="str">
        <f>IF($B14="N/A","N/A",IF(G14&gt;100,"No",IF(G14&lt;95,"No","Yes")))</f>
        <v>No</v>
      </c>
      <c r="I14" s="6">
        <v>37.799999999999997</v>
      </c>
      <c r="J14" s="6">
        <v>-7.76</v>
      </c>
      <c r="K14" s="91" t="str">
        <f t="shared" si="0"/>
        <v>Yes</v>
      </c>
    </row>
    <row r="15" spans="1:11" x14ac:dyDescent="0.25">
      <c r="A15" s="87" t="s">
        <v>825</v>
      </c>
      <c r="B15" s="21" t="s">
        <v>221</v>
      </c>
      <c r="C15" s="4">
        <v>13.600395159</v>
      </c>
      <c r="D15" s="5" t="str">
        <f>IF($B15="N/A","N/A",IF(C15&gt;3,"Yes","No"))</f>
        <v>Yes</v>
      </c>
      <c r="E15" s="4">
        <v>14.294829482999999</v>
      </c>
      <c r="F15" s="5" t="str">
        <f>IF($B15="N/A","N/A",IF(E15&gt;3,"Yes","No"))</f>
        <v>Yes</v>
      </c>
      <c r="G15" s="4">
        <v>15.748514850999999</v>
      </c>
      <c r="H15" s="5" t="str">
        <f>IF($B15="N/A","N/A",IF(G15&gt;3,"Yes","No"))</f>
        <v>Yes</v>
      </c>
      <c r="I15" s="6">
        <v>5.1059999999999999</v>
      </c>
      <c r="J15" s="6">
        <v>10.17</v>
      </c>
      <c r="K15" s="91" t="str">
        <f t="shared" si="0"/>
        <v>Yes</v>
      </c>
    </row>
    <row r="16" spans="1:11" x14ac:dyDescent="0.25">
      <c r="A16" s="87" t="s">
        <v>826</v>
      </c>
      <c r="B16" s="21" t="s">
        <v>222</v>
      </c>
      <c r="C16" s="4">
        <v>17.301274987999999</v>
      </c>
      <c r="D16" s="5" t="str">
        <f>IF($B16="N/A","N/A",IF(C16&gt;=8,"No",IF(C16&lt;2,"No","Yes")))</f>
        <v>No</v>
      </c>
      <c r="E16" s="4">
        <v>12.878985506999999</v>
      </c>
      <c r="F16" s="5" t="str">
        <f>IF($B16="N/A","N/A",IF(E16&gt;=8,"No",IF(E16&lt;2,"No","Yes")))</f>
        <v>No</v>
      </c>
      <c r="G16" s="4">
        <v>10.060956046999999</v>
      </c>
      <c r="H16" s="5" t="str">
        <f>IF($B16="N/A","N/A",IF(G16&gt;=8,"No",IF(G16&lt;2,"No","Yes")))</f>
        <v>No</v>
      </c>
      <c r="I16" s="6">
        <v>-25.6</v>
      </c>
      <c r="J16" s="6">
        <v>-21.9</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99.842594050000002</v>
      </c>
      <c r="D18" s="5" t="str">
        <f>IF($B18="N/A","N/A",IF(C18&gt;100,"No",IF(C18&lt;95,"No","Yes")))</f>
        <v>Yes</v>
      </c>
      <c r="E18" s="4">
        <v>99.637681158999996</v>
      </c>
      <c r="F18" s="5" t="str">
        <f>IF($B18="N/A","N/A",IF(E18&gt;100,"No",IF(E18&lt;95,"No","Yes")))</f>
        <v>Yes</v>
      </c>
      <c r="G18" s="4">
        <v>99.903753609000006</v>
      </c>
      <c r="H18" s="5" t="str">
        <f>IF($B18="N/A","N/A",IF(G18&gt;100,"No",IF(G18&lt;95,"No","Yes")))</f>
        <v>Yes</v>
      </c>
      <c r="I18" s="6">
        <v>-0.20499999999999999</v>
      </c>
      <c r="J18" s="6">
        <v>0.26700000000000002</v>
      </c>
      <c r="K18" s="91" t="str">
        <f t="shared" si="0"/>
        <v>Yes</v>
      </c>
    </row>
    <row r="19" spans="1:11" x14ac:dyDescent="0.25">
      <c r="A19" s="87" t="s">
        <v>313</v>
      </c>
      <c r="B19" s="21" t="s">
        <v>214</v>
      </c>
      <c r="C19" s="4">
        <v>99.952778214999995</v>
      </c>
      <c r="D19" s="5" t="str">
        <f>IF($B19="N/A","N/A",IF(C19&gt;100,"No",IF(C19&lt;95,"No","Yes")))</f>
        <v>Yes</v>
      </c>
      <c r="E19" s="4">
        <v>99.927536231999994</v>
      </c>
      <c r="F19" s="5" t="str">
        <f>IF($B19="N/A","N/A",IF(E19&gt;100,"No",IF(E19&lt;95,"No","Yes")))</f>
        <v>Yes</v>
      </c>
      <c r="G19" s="4">
        <v>99.775425088000006</v>
      </c>
      <c r="H19" s="5" t="str">
        <f>IF($B19="N/A","N/A",IF(G19&gt;100,"No",IF(G19&lt;95,"No","Yes")))</f>
        <v>Yes</v>
      </c>
      <c r="I19" s="6">
        <v>-2.5000000000000001E-2</v>
      </c>
      <c r="J19" s="6">
        <v>-0.152</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6.3905241618000002</v>
      </c>
      <c r="D21" s="5" t="str">
        <f>IF($B21="N/A","N/A",IF(C21&gt;=2,"Yes","No"))</f>
        <v>Yes</v>
      </c>
      <c r="E21" s="4">
        <v>7.3869565217000002</v>
      </c>
      <c r="F21" s="5" t="str">
        <f>IF($B21="N/A","N/A",IF(E21&gt;=2,"Yes","No"))</f>
        <v>Yes</v>
      </c>
      <c r="G21" s="4">
        <v>8.1770933590000006</v>
      </c>
      <c r="H21" s="5" t="str">
        <f>IF($B21="N/A","N/A",IF(G21&gt;=2,"Yes","No"))</f>
        <v>Yes</v>
      </c>
      <c r="I21" s="6">
        <v>15.59</v>
      </c>
      <c r="J21" s="6">
        <v>10.7</v>
      </c>
      <c r="K21" s="91" t="str">
        <f t="shared" si="0"/>
        <v>Yes</v>
      </c>
    </row>
    <row r="22" spans="1:11" x14ac:dyDescent="0.25">
      <c r="A22" s="87" t="s">
        <v>829</v>
      </c>
      <c r="B22" s="21" t="s">
        <v>226</v>
      </c>
      <c r="C22" s="4">
        <v>3.1166378089000002</v>
      </c>
      <c r="D22" s="5" t="str">
        <f>IF($B22="N/A","N/A",IF(C22&gt;30,"No",IF(C22&lt;5,"No","Yes")))</f>
        <v>No</v>
      </c>
      <c r="E22" s="4">
        <v>4.4202898551000001</v>
      </c>
      <c r="F22" s="5" t="str">
        <f>IF($B22="N/A","N/A",IF(E22&gt;30,"No",IF(E22&lt;5,"No","Yes")))</f>
        <v>No</v>
      </c>
      <c r="G22" s="4">
        <v>5.1652229708000004</v>
      </c>
      <c r="H22" s="5" t="str">
        <f>IF($B22="N/A","N/A",IF(G22&gt;30,"No",IF(G22&lt;5,"No","Yes")))</f>
        <v>Yes</v>
      </c>
      <c r="I22" s="6">
        <v>41.83</v>
      </c>
      <c r="J22" s="6">
        <v>16.850000000000001</v>
      </c>
      <c r="K22" s="91" t="str">
        <f t="shared" si="0"/>
        <v>Yes</v>
      </c>
    </row>
    <row r="23" spans="1:11" x14ac:dyDescent="0.25">
      <c r="A23" s="87" t="s">
        <v>830</v>
      </c>
      <c r="B23" s="21" t="s">
        <v>227</v>
      </c>
      <c r="C23" s="4">
        <v>69.762317015999997</v>
      </c>
      <c r="D23" s="5" t="str">
        <f>IF($B23="N/A","N/A",IF(C23&gt;75,"No",IF(C23&lt;15,"No","Yes")))</f>
        <v>Yes</v>
      </c>
      <c r="E23" s="4">
        <v>52.922705313999998</v>
      </c>
      <c r="F23" s="5" t="str">
        <f>IF($B23="N/A","N/A",IF(E23&gt;75,"No",IF(E23&lt;15,"No","Yes")))</f>
        <v>Yes</v>
      </c>
      <c r="G23" s="4">
        <v>44.690407442999998</v>
      </c>
      <c r="H23" s="5" t="str">
        <f>IF($B23="N/A","N/A",IF(G23&gt;75,"No",IF(G23&lt;15,"No","Yes")))</f>
        <v>Yes</v>
      </c>
      <c r="I23" s="6">
        <v>-24.1</v>
      </c>
      <c r="J23" s="6">
        <v>-15.6</v>
      </c>
      <c r="K23" s="91" t="str">
        <f t="shared" si="0"/>
        <v>Yes</v>
      </c>
    </row>
    <row r="24" spans="1:11" x14ac:dyDescent="0.25">
      <c r="A24" s="87" t="s">
        <v>831</v>
      </c>
      <c r="B24" s="21" t="s">
        <v>228</v>
      </c>
      <c r="C24" s="4">
        <v>27.121045175999999</v>
      </c>
      <c r="D24" s="5" t="str">
        <f>IF($B24="N/A","N/A",IF(C24&gt;70,"No",IF(C24&lt;25,"No","Yes")))</f>
        <v>Yes</v>
      </c>
      <c r="E24" s="4">
        <v>42.657004831000002</v>
      </c>
      <c r="F24" s="5" t="str">
        <f>IF($B24="N/A","N/A",IF(E24&gt;70,"No",IF(E24&lt;25,"No","Yes")))</f>
        <v>Yes</v>
      </c>
      <c r="G24" s="4">
        <v>50.144369586000003</v>
      </c>
      <c r="H24" s="5" t="str">
        <f>IF($B24="N/A","N/A",IF(G24&gt;70,"No",IF(G24&lt;25,"No","Yes")))</f>
        <v>Yes</v>
      </c>
      <c r="I24" s="6">
        <v>57.28</v>
      </c>
      <c r="J24" s="6">
        <v>17.55</v>
      </c>
      <c r="K24" s="91" t="str">
        <f t="shared" si="0"/>
        <v>Yes</v>
      </c>
    </row>
    <row r="25" spans="1:11" x14ac:dyDescent="0.25">
      <c r="A25" s="87" t="s">
        <v>318</v>
      </c>
      <c r="B25" s="21" t="s">
        <v>229</v>
      </c>
      <c r="C25" s="4">
        <v>24.035888557</v>
      </c>
      <c r="D25" s="5" t="str">
        <f>IF($B25="N/A","N/A",IF(C25&gt;70,"No",IF(C25&lt;35,"No","Yes")))</f>
        <v>No</v>
      </c>
      <c r="E25" s="4">
        <v>36.15942029</v>
      </c>
      <c r="F25" s="5" t="str">
        <f>IF($B25="N/A","N/A",IF(E25&gt;70,"No",IF(E25&lt;35,"No","Yes")))</f>
        <v>Yes</v>
      </c>
      <c r="G25" s="4">
        <v>44.594161051999997</v>
      </c>
      <c r="H25" s="5" t="str">
        <f>IF($B25="N/A","N/A",IF(G25&gt;70,"No",IF(G25&lt;35,"No","Yes")))</f>
        <v>Yes</v>
      </c>
      <c r="I25" s="6">
        <v>50.44</v>
      </c>
      <c r="J25" s="6">
        <v>23.33</v>
      </c>
      <c r="K25" s="91" t="str">
        <f t="shared" si="0"/>
        <v>Yes</v>
      </c>
    </row>
    <row r="26" spans="1:11" x14ac:dyDescent="0.25">
      <c r="A26" s="87" t="s">
        <v>832</v>
      </c>
      <c r="B26" s="21" t="s">
        <v>220</v>
      </c>
      <c r="C26" s="4">
        <v>1.9482645711</v>
      </c>
      <c r="D26" s="5" t="str">
        <f>IF($B26="N/A","N/A",IF(C26&gt;1,"Yes","No"))</f>
        <v>Yes</v>
      </c>
      <c r="E26" s="4">
        <v>2.0674682699</v>
      </c>
      <c r="F26" s="5" t="str">
        <f>IF($B26="N/A","N/A",IF(E26&gt;1,"Yes","No"))</f>
        <v>Yes</v>
      </c>
      <c r="G26" s="4">
        <v>2.1798561151000002</v>
      </c>
      <c r="H26" s="5" t="str">
        <f>IF($B26="N/A","N/A",IF(G26&gt;1,"Yes","No"))</f>
        <v>Yes</v>
      </c>
      <c r="I26" s="6">
        <v>6.1180000000000003</v>
      </c>
      <c r="J26" s="6">
        <v>5.4359999999999999</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99.869024230999997</v>
      </c>
      <c r="D28" s="5" t="str">
        <f>IF($B28="N/A","N/A",IF(C28&gt;15,"No",IF(C28&lt;-15,"No","Yes")))</f>
        <v>N/A</v>
      </c>
      <c r="E28" s="4">
        <v>100</v>
      </c>
      <c r="F28" s="5" t="str">
        <f>IF($B28="N/A","N/A",IF(E28&gt;15,"No",IF(E28&lt;-15,"No","Yes")))</f>
        <v>N/A</v>
      </c>
      <c r="G28" s="4">
        <v>100</v>
      </c>
      <c r="H28" s="5" t="str">
        <f>IF($B28="N/A","N/A",IF(G28&gt;15,"No",IF(G28&lt;-15,"No","Yes")))</f>
        <v>N/A</v>
      </c>
      <c r="I28" s="6">
        <v>0.13109999999999999</v>
      </c>
      <c r="J28" s="6">
        <v>0</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99.93442623</v>
      </c>
      <c r="D30" s="5" t="str">
        <f>IF($B30="N/A","N/A",IF(C30&gt;15,"No",IF(C30&lt;-15,"No","Yes")))</f>
        <v>N/A</v>
      </c>
      <c r="E30" s="4">
        <v>100</v>
      </c>
      <c r="F30" s="5" t="str">
        <f>IF($B30="N/A","N/A",IF(E30&gt;15,"No",IF(E30&lt;-15,"No","Yes")))</f>
        <v>N/A</v>
      </c>
      <c r="G30" s="4">
        <v>100</v>
      </c>
      <c r="H30" s="5" t="str">
        <f>IF($B30="N/A","N/A",IF(G30&gt;15,"No",IF(G30&lt;-15,"No","Yes")))</f>
        <v>N/A</v>
      </c>
      <c r="I30" s="6">
        <v>6.5600000000000006E-2</v>
      </c>
      <c r="J30" s="6">
        <v>0</v>
      </c>
      <c r="K30" s="91" t="str">
        <f t="shared" si="0"/>
        <v>Yes</v>
      </c>
    </row>
    <row r="31" spans="1:11" x14ac:dyDescent="0.25">
      <c r="A31" s="103" t="s">
        <v>322</v>
      </c>
      <c r="B31" s="99" t="s">
        <v>230</v>
      </c>
      <c r="C31" s="104">
        <v>0</v>
      </c>
      <c r="D31" s="100" t="str">
        <f>IF($B31="N/A","N/A",IF(C31&gt;=90,"Yes","No"))</f>
        <v>No</v>
      </c>
      <c r="E31" s="104">
        <v>0</v>
      </c>
      <c r="F31" s="100" t="str">
        <f>IF($B31="N/A","N/A",IF(E31&gt;=90,"Yes","No"))</f>
        <v>No</v>
      </c>
      <c r="G31" s="104">
        <v>0</v>
      </c>
      <c r="H31" s="100" t="str">
        <f>IF($B31="N/A","N/A",IF(G31&gt;=90,"Yes","No"))</f>
        <v>No</v>
      </c>
      <c r="I31" s="101" t="s">
        <v>1747</v>
      </c>
      <c r="J31" s="101" t="s">
        <v>1747</v>
      </c>
      <c r="K31" s="102" t="str">
        <f t="shared" si="0"/>
        <v>N/A</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11</v>
      </c>
      <c r="D6" s="5" t="str">
        <f>IF(OR($B6="N/A",$C6="N/A"),"N/A",IF(C6&lt;0,"No","Yes"))</f>
        <v>N/A</v>
      </c>
      <c r="E6" s="22">
        <v>19</v>
      </c>
      <c r="F6" s="5" t="str">
        <f>IF($B6="N/A","N/A",IF(E6&lt;0,"No","Yes"))</f>
        <v>N/A</v>
      </c>
      <c r="G6" s="22">
        <v>0</v>
      </c>
      <c r="H6" s="5" t="str">
        <f>IF($B6="N/A","N/A",IF(G6&lt;0,"No","Yes"))</f>
        <v>N/A</v>
      </c>
      <c r="I6" s="6">
        <v>1800</v>
      </c>
      <c r="J6" s="6">
        <v>-100</v>
      </c>
      <c r="K6" s="91" t="str">
        <f t="shared" ref="K6:K35" si="0">IF(J6="Div by 0", "N/A", IF(J6="N/A","N/A", IF(J6&gt;30, "No", IF(J6&lt;-30, "No", "Yes"))))</f>
        <v>No</v>
      </c>
    </row>
    <row r="7" spans="1:11" x14ac:dyDescent="0.25">
      <c r="A7" s="87" t="s">
        <v>436</v>
      </c>
      <c r="B7" s="60" t="s">
        <v>213</v>
      </c>
      <c r="C7" s="5">
        <v>0</v>
      </c>
      <c r="D7" s="5" t="str">
        <f t="shared" ref="D7:D17" si="1">IF(OR($B7="N/A",$C7="N/A"),"N/A",IF(C7&lt;0,"No","Yes"))</f>
        <v>N/A</v>
      </c>
      <c r="E7" s="5">
        <v>0</v>
      </c>
      <c r="F7" s="5" t="str">
        <f t="shared" ref="F7:F17" si="2">IF($B7="N/A","N/A",IF(E7&lt;0,"No","Yes"))</f>
        <v>N/A</v>
      </c>
      <c r="G7" s="5" t="s">
        <v>1747</v>
      </c>
      <c r="H7" s="5" t="str">
        <f t="shared" ref="H7:H17" si="3">IF($B7="N/A","N/A",IF(G7&lt;0,"No","Yes"))</f>
        <v>N/A</v>
      </c>
      <c r="I7" s="6" t="s">
        <v>1747</v>
      </c>
      <c r="J7" s="6" t="s">
        <v>1747</v>
      </c>
      <c r="K7" s="91" t="str">
        <f t="shared" si="0"/>
        <v>N/A</v>
      </c>
    </row>
    <row r="8" spans="1:11" x14ac:dyDescent="0.25">
      <c r="A8" s="87" t="s">
        <v>437</v>
      </c>
      <c r="B8" s="60" t="s">
        <v>213</v>
      </c>
      <c r="C8" s="5">
        <v>0</v>
      </c>
      <c r="D8" s="5" t="str">
        <f t="shared" si="1"/>
        <v>N/A</v>
      </c>
      <c r="E8" s="5">
        <v>0</v>
      </c>
      <c r="F8" s="5" t="str">
        <f t="shared" si="2"/>
        <v>N/A</v>
      </c>
      <c r="G8" s="5" t="s">
        <v>1747</v>
      </c>
      <c r="H8" s="5" t="str">
        <f t="shared" si="3"/>
        <v>N/A</v>
      </c>
      <c r="I8" s="6" t="s">
        <v>1747</v>
      </c>
      <c r="J8" s="6" t="s">
        <v>1747</v>
      </c>
      <c r="K8" s="91" t="str">
        <f t="shared" si="0"/>
        <v>N/A</v>
      </c>
    </row>
    <row r="9" spans="1:11" x14ac:dyDescent="0.25">
      <c r="A9" s="87" t="s">
        <v>438</v>
      </c>
      <c r="B9" s="60" t="s">
        <v>213</v>
      </c>
      <c r="C9" s="5">
        <v>0</v>
      </c>
      <c r="D9" s="5" t="str">
        <f t="shared" si="1"/>
        <v>N/A</v>
      </c>
      <c r="E9" s="5">
        <v>36.842105263000001</v>
      </c>
      <c r="F9" s="5" t="str">
        <f t="shared" si="2"/>
        <v>N/A</v>
      </c>
      <c r="G9" s="5" t="s">
        <v>1747</v>
      </c>
      <c r="H9" s="5" t="str">
        <f t="shared" si="3"/>
        <v>N/A</v>
      </c>
      <c r="I9" s="6" t="s">
        <v>1747</v>
      </c>
      <c r="J9" s="6" t="s">
        <v>1747</v>
      </c>
      <c r="K9" s="91" t="str">
        <f t="shared" si="0"/>
        <v>N/A</v>
      </c>
    </row>
    <row r="10" spans="1:11" x14ac:dyDescent="0.25">
      <c r="A10" s="87" t="s">
        <v>439</v>
      </c>
      <c r="B10" s="60" t="s">
        <v>213</v>
      </c>
      <c r="C10" s="5">
        <v>100</v>
      </c>
      <c r="D10" s="5" t="str">
        <f t="shared" si="1"/>
        <v>N/A</v>
      </c>
      <c r="E10" s="5">
        <v>63.157894736999999</v>
      </c>
      <c r="F10" s="5" t="str">
        <f t="shared" si="2"/>
        <v>N/A</v>
      </c>
      <c r="G10" s="5" t="s">
        <v>1747</v>
      </c>
      <c r="H10" s="5" t="str">
        <f t="shared" si="3"/>
        <v>N/A</v>
      </c>
      <c r="I10" s="6">
        <v>-36.799999999999997</v>
      </c>
      <c r="J10" s="6" t="s">
        <v>1747</v>
      </c>
      <c r="K10" s="91" t="str">
        <f t="shared" si="0"/>
        <v>N/A</v>
      </c>
    </row>
    <row r="11" spans="1:11" x14ac:dyDescent="0.25">
      <c r="A11" s="88" t="s">
        <v>324</v>
      </c>
      <c r="B11" s="60" t="s">
        <v>213</v>
      </c>
      <c r="C11" s="5">
        <v>0</v>
      </c>
      <c r="D11" s="5" t="str">
        <f t="shared" si="1"/>
        <v>N/A</v>
      </c>
      <c r="E11" s="5">
        <v>100</v>
      </c>
      <c r="F11" s="5" t="str">
        <f t="shared" si="2"/>
        <v>N/A</v>
      </c>
      <c r="G11" s="5" t="s">
        <v>1747</v>
      </c>
      <c r="H11" s="5" t="str">
        <f t="shared" si="3"/>
        <v>N/A</v>
      </c>
      <c r="I11" s="6" t="s">
        <v>1747</v>
      </c>
      <c r="J11" s="6" t="s">
        <v>1747</v>
      </c>
      <c r="K11" s="91" t="str">
        <f t="shared" si="0"/>
        <v>N/A</v>
      </c>
    </row>
    <row r="12" spans="1:11" x14ac:dyDescent="0.25">
      <c r="A12" s="88" t="s">
        <v>310</v>
      </c>
      <c r="B12" s="60" t="s">
        <v>213</v>
      </c>
      <c r="C12" s="5">
        <v>100</v>
      </c>
      <c r="D12" s="5" t="str">
        <f t="shared" si="1"/>
        <v>N/A</v>
      </c>
      <c r="E12" s="5">
        <v>100</v>
      </c>
      <c r="F12" s="5" t="str">
        <f t="shared" si="2"/>
        <v>N/A</v>
      </c>
      <c r="G12" s="5" t="s">
        <v>1747</v>
      </c>
      <c r="H12" s="5" t="str">
        <f t="shared" si="3"/>
        <v>N/A</v>
      </c>
      <c r="I12" s="6">
        <v>0</v>
      </c>
      <c r="J12" s="6" t="s">
        <v>1747</v>
      </c>
      <c r="K12" s="91" t="str">
        <f t="shared" si="0"/>
        <v>N/A</v>
      </c>
    </row>
    <row r="13" spans="1:11" x14ac:dyDescent="0.25">
      <c r="A13" s="88" t="s">
        <v>824</v>
      </c>
      <c r="B13" s="60" t="s">
        <v>213</v>
      </c>
      <c r="C13" s="5">
        <v>1</v>
      </c>
      <c r="D13" s="5" t="str">
        <f t="shared" si="1"/>
        <v>N/A</v>
      </c>
      <c r="E13" s="5">
        <v>1.0526315789</v>
      </c>
      <c r="F13" s="5" t="str">
        <f t="shared" si="2"/>
        <v>N/A</v>
      </c>
      <c r="G13" s="5" t="s">
        <v>1747</v>
      </c>
      <c r="H13" s="5" t="str">
        <f t="shared" si="3"/>
        <v>N/A</v>
      </c>
      <c r="I13" s="6">
        <v>5.2629999999999999</v>
      </c>
      <c r="J13" s="6" t="s">
        <v>1747</v>
      </c>
      <c r="K13" s="91" t="str">
        <f t="shared" si="0"/>
        <v>N/A</v>
      </c>
    </row>
    <row r="14" spans="1:11" x14ac:dyDescent="0.25">
      <c r="A14" s="88" t="s">
        <v>311</v>
      </c>
      <c r="B14" s="60" t="s">
        <v>213</v>
      </c>
      <c r="C14" s="5">
        <v>100</v>
      </c>
      <c r="D14" s="5" t="str">
        <f t="shared" si="1"/>
        <v>N/A</v>
      </c>
      <c r="E14" s="5">
        <v>100</v>
      </c>
      <c r="F14" s="5" t="str">
        <f t="shared" si="2"/>
        <v>N/A</v>
      </c>
      <c r="G14" s="5" t="s">
        <v>1747</v>
      </c>
      <c r="H14" s="5" t="str">
        <f t="shared" si="3"/>
        <v>N/A</v>
      </c>
      <c r="I14" s="6">
        <v>0</v>
      </c>
      <c r="J14" s="6" t="s">
        <v>1747</v>
      </c>
      <c r="K14" s="91" t="str">
        <f t="shared" si="0"/>
        <v>N/A</v>
      </c>
    </row>
    <row r="15" spans="1:11" x14ac:dyDescent="0.25">
      <c r="A15" s="88" t="s">
        <v>825</v>
      </c>
      <c r="B15" s="60" t="s">
        <v>213</v>
      </c>
      <c r="C15" s="5">
        <v>10</v>
      </c>
      <c r="D15" s="5" t="str">
        <f t="shared" si="1"/>
        <v>N/A</v>
      </c>
      <c r="E15" s="5">
        <v>11</v>
      </c>
      <c r="F15" s="5" t="str">
        <f t="shared" si="2"/>
        <v>N/A</v>
      </c>
      <c r="G15" s="5" t="s">
        <v>1747</v>
      </c>
      <c r="H15" s="5" t="str">
        <f t="shared" si="3"/>
        <v>N/A</v>
      </c>
      <c r="I15" s="6">
        <v>10</v>
      </c>
      <c r="J15" s="6" t="s">
        <v>1747</v>
      </c>
      <c r="K15" s="91" t="str">
        <f t="shared" si="0"/>
        <v>N/A</v>
      </c>
    </row>
    <row r="16" spans="1:11" x14ac:dyDescent="0.25">
      <c r="A16" s="88" t="s">
        <v>834</v>
      </c>
      <c r="B16" s="60" t="s">
        <v>213</v>
      </c>
      <c r="C16" s="5">
        <v>3</v>
      </c>
      <c r="D16" s="5" t="str">
        <f t="shared" si="1"/>
        <v>N/A</v>
      </c>
      <c r="E16" s="5">
        <v>3.0526315788999998</v>
      </c>
      <c r="F16" s="5" t="str">
        <f t="shared" si="2"/>
        <v>N/A</v>
      </c>
      <c r="G16" s="5" t="s">
        <v>1747</v>
      </c>
      <c r="H16" s="5" t="str">
        <f t="shared" si="3"/>
        <v>N/A</v>
      </c>
      <c r="I16" s="6">
        <v>1.754</v>
      </c>
      <c r="J16" s="6" t="s">
        <v>1747</v>
      </c>
      <c r="K16" s="91" t="str">
        <f t="shared" si="0"/>
        <v>N/A</v>
      </c>
    </row>
    <row r="17" spans="1:11" x14ac:dyDescent="0.25">
      <c r="A17" s="88" t="s">
        <v>827</v>
      </c>
      <c r="B17" s="60" t="s">
        <v>213</v>
      </c>
      <c r="C17" s="5">
        <v>3</v>
      </c>
      <c r="D17" s="5" t="str">
        <f t="shared" si="1"/>
        <v>N/A</v>
      </c>
      <c r="E17" s="5">
        <v>3.1666666666999999</v>
      </c>
      <c r="F17" s="5" t="str">
        <f t="shared" si="2"/>
        <v>N/A</v>
      </c>
      <c r="G17" s="5" t="s">
        <v>1747</v>
      </c>
      <c r="H17" s="5" t="str">
        <f t="shared" si="3"/>
        <v>N/A</v>
      </c>
      <c r="I17" s="6">
        <v>5.556</v>
      </c>
      <c r="J17" s="6" t="s">
        <v>1747</v>
      </c>
      <c r="K17" s="91" t="str">
        <f t="shared" si="0"/>
        <v>N/A</v>
      </c>
    </row>
    <row r="18" spans="1:11" x14ac:dyDescent="0.25">
      <c r="A18" s="87" t="s">
        <v>312</v>
      </c>
      <c r="B18" s="21" t="s">
        <v>223</v>
      </c>
      <c r="C18" s="5">
        <v>100</v>
      </c>
      <c r="D18" s="5" t="str">
        <f>IF(OR($B18="N/A",$C18="N/A"),"N/A",IF(C18&gt;100,"No",IF(C18&lt;98,"No","Yes")))</f>
        <v>Yes</v>
      </c>
      <c r="E18" s="5">
        <v>100</v>
      </c>
      <c r="F18" s="5" t="str">
        <f>IF(OR($B18="N/A",$E18="N/A"),"N/A",IF(E18&gt;100,"No",IF(E18&lt;98,"No","Yes")))</f>
        <v>Yes</v>
      </c>
      <c r="G18" s="5" t="s">
        <v>1747</v>
      </c>
      <c r="H18" s="5" t="str">
        <f>IF($B18="N/A","N/A",IF(G18&gt;100,"No",IF(G18&lt;98,"No","Yes")))</f>
        <v>No</v>
      </c>
      <c r="I18" s="6">
        <v>0</v>
      </c>
      <c r="J18" s="6" t="s">
        <v>1747</v>
      </c>
      <c r="K18" s="91" t="str">
        <f t="shared" si="0"/>
        <v>N/A</v>
      </c>
    </row>
    <row r="19" spans="1:11" x14ac:dyDescent="0.25">
      <c r="A19" s="87" t="s">
        <v>31</v>
      </c>
      <c r="B19" s="21" t="s">
        <v>214</v>
      </c>
      <c r="C19" s="5">
        <v>100</v>
      </c>
      <c r="D19" s="5" t="str">
        <f>IF(OR($B19="N/A",$C19="N/A"),"N/A",IF(C19&gt;100,"No",IF(C19&lt;95,"No","Yes")))</f>
        <v>Yes</v>
      </c>
      <c r="E19" s="5">
        <v>100</v>
      </c>
      <c r="F19" s="5" t="str">
        <f>IF(OR($B19="N/A",$E19="N/A"),"N/A",IF(E19&gt;100,"No",IF(E19&lt;98,"No","Yes")))</f>
        <v>Yes</v>
      </c>
      <c r="G19" s="5" t="s">
        <v>1747</v>
      </c>
      <c r="H19" s="5" t="str">
        <f>IF($B19="N/A","N/A",IF(G19&gt;100,"No",IF(G19&lt;95,"No","Yes")))</f>
        <v>No</v>
      </c>
      <c r="I19" s="6">
        <v>0</v>
      </c>
      <c r="J19" s="6" t="s">
        <v>1747</v>
      </c>
      <c r="K19" s="91" t="str">
        <f t="shared" si="0"/>
        <v>N/A</v>
      </c>
    </row>
    <row r="20" spans="1:11" x14ac:dyDescent="0.25">
      <c r="A20" s="88" t="s">
        <v>313</v>
      </c>
      <c r="B20" s="60" t="s">
        <v>213</v>
      </c>
      <c r="C20" s="5">
        <v>100</v>
      </c>
      <c r="D20" s="5" t="str">
        <f t="shared" ref="D20:D35" si="4">IF(OR($B20="N/A",$C20="N/A"),"N/A",IF(C20&lt;0,"No","Yes"))</f>
        <v>N/A</v>
      </c>
      <c r="E20" s="5">
        <v>100</v>
      </c>
      <c r="F20" s="5" t="str">
        <f t="shared" ref="F20:F34" si="5">IF($B20="N/A","N/A",IF(E20&lt;0,"No","Yes"))</f>
        <v>N/A</v>
      </c>
      <c r="G20" s="5" t="s">
        <v>1747</v>
      </c>
      <c r="H20" s="5" t="str">
        <f t="shared" ref="H20:H35" si="6">IF($B20="N/A","N/A",IF(G20&lt;0,"No","Yes"))</f>
        <v>N/A</v>
      </c>
      <c r="I20" s="6">
        <v>0</v>
      </c>
      <c r="J20" s="6" t="s">
        <v>1747</v>
      </c>
      <c r="K20" s="91" t="str">
        <f t="shared" si="0"/>
        <v>N/A</v>
      </c>
    </row>
    <row r="21" spans="1:11" x14ac:dyDescent="0.25">
      <c r="A21" s="88" t="s">
        <v>835</v>
      </c>
      <c r="B21" s="60" t="s">
        <v>213</v>
      </c>
      <c r="C21" s="5">
        <v>0</v>
      </c>
      <c r="D21" s="5" t="str">
        <f t="shared" si="4"/>
        <v>N/A</v>
      </c>
      <c r="E21" s="5">
        <v>0</v>
      </c>
      <c r="F21" s="5" t="str">
        <f t="shared" si="5"/>
        <v>N/A</v>
      </c>
      <c r="G21" s="5" t="s">
        <v>1747</v>
      </c>
      <c r="H21" s="5" t="str">
        <f t="shared" si="6"/>
        <v>N/A</v>
      </c>
      <c r="I21" s="6" t="s">
        <v>1747</v>
      </c>
      <c r="J21" s="6" t="s">
        <v>1747</v>
      </c>
      <c r="K21" s="91" t="str">
        <f t="shared" si="0"/>
        <v>N/A</v>
      </c>
    </row>
    <row r="22" spans="1:11" x14ac:dyDescent="0.25">
      <c r="A22" s="88" t="s">
        <v>314</v>
      </c>
      <c r="B22" s="60" t="s">
        <v>213</v>
      </c>
      <c r="C22" s="5">
        <v>100</v>
      </c>
      <c r="D22" s="5" t="str">
        <f t="shared" si="4"/>
        <v>N/A</v>
      </c>
      <c r="E22" s="5">
        <v>100</v>
      </c>
      <c r="F22" s="5" t="str">
        <f t="shared" si="5"/>
        <v>N/A</v>
      </c>
      <c r="G22" s="5" t="s">
        <v>1747</v>
      </c>
      <c r="H22" s="5" t="str">
        <f t="shared" si="6"/>
        <v>N/A</v>
      </c>
      <c r="I22" s="6">
        <v>0</v>
      </c>
      <c r="J22" s="6" t="s">
        <v>1747</v>
      </c>
      <c r="K22" s="91" t="str">
        <f t="shared" si="0"/>
        <v>N/A</v>
      </c>
    </row>
    <row r="23" spans="1:11" x14ac:dyDescent="0.25">
      <c r="A23" s="88" t="s">
        <v>828</v>
      </c>
      <c r="B23" s="60" t="s">
        <v>213</v>
      </c>
      <c r="C23" s="5">
        <v>2</v>
      </c>
      <c r="D23" s="5" t="str">
        <f t="shared" si="4"/>
        <v>N/A</v>
      </c>
      <c r="E23" s="5">
        <v>3.9473684211000002</v>
      </c>
      <c r="F23" s="5" t="str">
        <f t="shared" si="5"/>
        <v>N/A</v>
      </c>
      <c r="G23" s="5" t="s">
        <v>1747</v>
      </c>
      <c r="H23" s="5" t="str">
        <f t="shared" si="6"/>
        <v>N/A</v>
      </c>
      <c r="I23" s="6">
        <v>97.37</v>
      </c>
      <c r="J23" s="6" t="s">
        <v>1747</v>
      </c>
      <c r="K23" s="91" t="str">
        <f t="shared" si="0"/>
        <v>N/A</v>
      </c>
    </row>
    <row r="24" spans="1:11" x14ac:dyDescent="0.25">
      <c r="A24" s="88" t="s">
        <v>315</v>
      </c>
      <c r="B24" s="60" t="s">
        <v>213</v>
      </c>
      <c r="C24" s="5">
        <v>100</v>
      </c>
      <c r="D24" s="5" t="str">
        <f t="shared" si="4"/>
        <v>N/A</v>
      </c>
      <c r="E24" s="5">
        <v>0</v>
      </c>
      <c r="F24" s="5" t="str">
        <f t="shared" si="5"/>
        <v>N/A</v>
      </c>
      <c r="G24" s="5" t="s">
        <v>1747</v>
      </c>
      <c r="H24" s="5" t="str">
        <f t="shared" si="6"/>
        <v>N/A</v>
      </c>
      <c r="I24" s="6">
        <v>-100</v>
      </c>
      <c r="J24" s="6" t="s">
        <v>1747</v>
      </c>
      <c r="K24" s="91" t="str">
        <f t="shared" si="0"/>
        <v>N/A</v>
      </c>
    </row>
    <row r="25" spans="1:11" x14ac:dyDescent="0.25">
      <c r="A25" s="88" t="s">
        <v>316</v>
      </c>
      <c r="B25" s="60" t="s">
        <v>213</v>
      </c>
      <c r="C25" s="5">
        <v>0</v>
      </c>
      <c r="D25" s="5" t="str">
        <f t="shared" si="4"/>
        <v>N/A</v>
      </c>
      <c r="E25" s="5">
        <v>5.2631578947</v>
      </c>
      <c r="F25" s="5" t="str">
        <f t="shared" si="5"/>
        <v>N/A</v>
      </c>
      <c r="G25" s="5" t="s">
        <v>1747</v>
      </c>
      <c r="H25" s="5" t="str">
        <f t="shared" si="6"/>
        <v>N/A</v>
      </c>
      <c r="I25" s="6" t="s">
        <v>1747</v>
      </c>
      <c r="J25" s="6" t="s">
        <v>1747</v>
      </c>
      <c r="K25" s="91" t="str">
        <f t="shared" si="0"/>
        <v>N/A</v>
      </c>
    </row>
    <row r="26" spans="1:11" x14ac:dyDescent="0.25">
      <c r="A26" s="88" t="s">
        <v>317</v>
      </c>
      <c r="B26" s="60" t="s">
        <v>213</v>
      </c>
      <c r="C26" s="5">
        <v>0</v>
      </c>
      <c r="D26" s="5" t="str">
        <f t="shared" si="4"/>
        <v>N/A</v>
      </c>
      <c r="E26" s="5">
        <v>94.736842104999994</v>
      </c>
      <c r="F26" s="5" t="str">
        <f t="shared" si="5"/>
        <v>N/A</v>
      </c>
      <c r="G26" s="5" t="s">
        <v>1747</v>
      </c>
      <c r="H26" s="5" t="str">
        <f t="shared" si="6"/>
        <v>N/A</v>
      </c>
      <c r="I26" s="6" t="s">
        <v>1747</v>
      </c>
      <c r="J26" s="6" t="s">
        <v>1747</v>
      </c>
      <c r="K26" s="91" t="str">
        <f t="shared" si="0"/>
        <v>N/A</v>
      </c>
    </row>
    <row r="27" spans="1:11" x14ac:dyDescent="0.25">
      <c r="A27" s="88" t="s">
        <v>318</v>
      </c>
      <c r="B27" s="60" t="s">
        <v>213</v>
      </c>
      <c r="C27" s="5">
        <v>0</v>
      </c>
      <c r="D27" s="5" t="str">
        <f t="shared" si="4"/>
        <v>N/A</v>
      </c>
      <c r="E27" s="5">
        <v>5.2631578947</v>
      </c>
      <c r="F27" s="5" t="str">
        <f t="shared" si="5"/>
        <v>N/A</v>
      </c>
      <c r="G27" s="5" t="s">
        <v>1747</v>
      </c>
      <c r="H27" s="5" t="str">
        <f t="shared" si="6"/>
        <v>N/A</v>
      </c>
      <c r="I27" s="6" t="s">
        <v>1747</v>
      </c>
      <c r="J27" s="6" t="s">
        <v>1747</v>
      </c>
      <c r="K27" s="91" t="str">
        <f t="shared" si="0"/>
        <v>N/A</v>
      </c>
    </row>
    <row r="28" spans="1:11" x14ac:dyDescent="0.25">
      <c r="A28" s="88" t="s">
        <v>832</v>
      </c>
      <c r="B28" s="60" t="s">
        <v>213</v>
      </c>
      <c r="C28" s="5" t="s">
        <v>1747</v>
      </c>
      <c r="D28" s="5" t="str">
        <f t="shared" si="4"/>
        <v>N/A</v>
      </c>
      <c r="E28" s="5">
        <v>2</v>
      </c>
      <c r="F28" s="5" t="str">
        <f t="shared" si="5"/>
        <v>N/A</v>
      </c>
      <c r="G28" s="5" t="s">
        <v>1747</v>
      </c>
      <c r="H28" s="5" t="str">
        <f t="shared" si="6"/>
        <v>N/A</v>
      </c>
      <c r="I28" s="6" t="s">
        <v>1747</v>
      </c>
      <c r="J28" s="6" t="s">
        <v>1747</v>
      </c>
      <c r="K28" s="91" t="str">
        <f t="shared" si="0"/>
        <v>N/A</v>
      </c>
    </row>
    <row r="29" spans="1:11" x14ac:dyDescent="0.25">
      <c r="A29" s="88" t="s">
        <v>319</v>
      </c>
      <c r="B29" s="60" t="s">
        <v>213</v>
      </c>
      <c r="C29" s="5" t="s">
        <v>1747</v>
      </c>
      <c r="D29" s="5" t="str">
        <f t="shared" si="4"/>
        <v>N/A</v>
      </c>
      <c r="E29" s="5">
        <v>0</v>
      </c>
      <c r="F29" s="5" t="str">
        <f t="shared" si="5"/>
        <v>N/A</v>
      </c>
      <c r="G29" s="5" t="s">
        <v>1747</v>
      </c>
      <c r="H29" s="5" t="str">
        <f t="shared" si="6"/>
        <v>N/A</v>
      </c>
      <c r="I29" s="6" t="s">
        <v>1747</v>
      </c>
      <c r="J29" s="6" t="s">
        <v>1747</v>
      </c>
      <c r="K29" s="91" t="str">
        <f t="shared" si="0"/>
        <v>N/A</v>
      </c>
    </row>
    <row r="30" spans="1:11" x14ac:dyDescent="0.25">
      <c r="A30" s="88" t="s">
        <v>833</v>
      </c>
      <c r="B30" s="60" t="s">
        <v>213</v>
      </c>
      <c r="C30" s="5" t="s">
        <v>1747</v>
      </c>
      <c r="D30" s="5" t="str">
        <f t="shared" si="4"/>
        <v>N/A</v>
      </c>
      <c r="E30" s="5">
        <v>100</v>
      </c>
      <c r="F30" s="5" t="str">
        <f t="shared" si="5"/>
        <v>N/A</v>
      </c>
      <c r="G30" s="5" t="s">
        <v>1747</v>
      </c>
      <c r="H30" s="5" t="str">
        <f t="shared" si="6"/>
        <v>N/A</v>
      </c>
      <c r="I30" s="6" t="s">
        <v>1747</v>
      </c>
      <c r="J30" s="6" t="s">
        <v>1747</v>
      </c>
      <c r="K30" s="91" t="str">
        <f t="shared" si="0"/>
        <v>N/A</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t="s">
        <v>1747</v>
      </c>
      <c r="D32" s="5" t="str">
        <f t="shared" si="4"/>
        <v>N/A</v>
      </c>
      <c r="E32" s="5">
        <v>100</v>
      </c>
      <c r="F32" s="5" t="str">
        <f t="shared" si="5"/>
        <v>N/A</v>
      </c>
      <c r="G32" s="5" t="s">
        <v>1747</v>
      </c>
      <c r="H32" s="5" t="str">
        <f t="shared" si="6"/>
        <v>N/A</v>
      </c>
      <c r="I32" s="6" t="s">
        <v>1747</v>
      </c>
      <c r="J32" s="6" t="s">
        <v>1747</v>
      </c>
      <c r="K32" s="91" t="str">
        <f t="shared" si="0"/>
        <v>N/A</v>
      </c>
    </row>
    <row r="33" spans="1:11" x14ac:dyDescent="0.25">
      <c r="A33" s="88" t="s">
        <v>322</v>
      </c>
      <c r="B33" s="60" t="s">
        <v>213</v>
      </c>
      <c r="C33" s="5">
        <v>0</v>
      </c>
      <c r="D33" s="5" t="str">
        <f t="shared" si="4"/>
        <v>N/A</v>
      </c>
      <c r="E33" s="5">
        <v>0</v>
      </c>
      <c r="F33" s="5" t="str">
        <f t="shared" si="5"/>
        <v>N/A</v>
      </c>
      <c r="G33" s="5" t="s">
        <v>1747</v>
      </c>
      <c r="H33" s="5" t="str">
        <f t="shared" si="6"/>
        <v>N/A</v>
      </c>
      <c r="I33" s="6" t="s">
        <v>1747</v>
      </c>
      <c r="J33" s="6" t="s">
        <v>1747</v>
      </c>
      <c r="K33" s="91" t="str">
        <f t="shared" si="0"/>
        <v>N/A</v>
      </c>
    </row>
    <row r="34" spans="1:11" x14ac:dyDescent="0.25">
      <c r="A34" s="88" t="s">
        <v>323</v>
      </c>
      <c r="B34" s="60" t="s">
        <v>213</v>
      </c>
      <c r="C34" s="5">
        <v>100</v>
      </c>
      <c r="D34" s="5" t="str">
        <f t="shared" si="4"/>
        <v>N/A</v>
      </c>
      <c r="E34" s="5">
        <v>52.631578947000001</v>
      </c>
      <c r="F34" s="5" t="str">
        <f t="shared" si="5"/>
        <v>N/A</v>
      </c>
      <c r="G34" s="5" t="s">
        <v>1747</v>
      </c>
      <c r="H34" s="5" t="str">
        <f t="shared" si="6"/>
        <v>N/A</v>
      </c>
      <c r="I34" s="6">
        <v>-47.4</v>
      </c>
      <c r="J34" s="6" t="s">
        <v>1747</v>
      </c>
      <c r="K34" s="91" t="str">
        <f t="shared" si="0"/>
        <v>N/A</v>
      </c>
    </row>
    <row r="35" spans="1:11" x14ac:dyDescent="0.25">
      <c r="A35" s="88" t="s">
        <v>1730</v>
      </c>
      <c r="B35" s="60" t="s">
        <v>213</v>
      </c>
      <c r="C35" s="5">
        <v>0</v>
      </c>
      <c r="D35" s="5" t="str">
        <f t="shared" si="4"/>
        <v>N/A</v>
      </c>
      <c r="E35" s="5">
        <v>31.578947368000001</v>
      </c>
      <c r="F35" s="5" t="str">
        <f>IF($B35="N/A","N/A",IF(E35&lt;0,"No","Yes"))</f>
        <v>N/A</v>
      </c>
      <c r="G35" s="5" t="s">
        <v>1747</v>
      </c>
      <c r="H35" s="5" t="str">
        <f t="shared" si="6"/>
        <v>N/A</v>
      </c>
      <c r="I35" s="6" t="s">
        <v>1747</v>
      </c>
      <c r="J35" s="6" t="s">
        <v>1747</v>
      </c>
      <c r="K35" s="91" t="str">
        <f t="shared" si="0"/>
        <v>N/A</v>
      </c>
    </row>
    <row r="36" spans="1:11" x14ac:dyDescent="0.25">
      <c r="A36" s="89" t="s">
        <v>372</v>
      </c>
      <c r="B36" s="1" t="s">
        <v>213</v>
      </c>
      <c r="C36" s="4">
        <v>100</v>
      </c>
      <c r="D36" s="5" t="str">
        <f t="shared" ref="D36:D39" si="7">IF($B36="N/A","N/A",IF(C36&lt;0,"No","Yes"))</f>
        <v>N/A</v>
      </c>
      <c r="E36" s="4">
        <v>100</v>
      </c>
      <c r="F36" s="5" t="str">
        <f t="shared" ref="F36:F39" si="8">IF($B36="N/A","N/A",IF(E36&lt;0,"No","Yes"))</f>
        <v>N/A</v>
      </c>
      <c r="G36" s="4" t="s">
        <v>1747</v>
      </c>
      <c r="H36" s="5" t="str">
        <f t="shared" ref="H36:H39" si="9">IF($B36="N/A","N/A",IF(G36&lt;0,"No","Yes"))</f>
        <v>N/A</v>
      </c>
      <c r="I36" s="6">
        <v>0</v>
      </c>
      <c r="J36" s="6" t="s">
        <v>1747</v>
      </c>
      <c r="K36" s="91" t="str">
        <f>IF(J36="Div by 0", "N/A", IF(J36="N/A","N/A", IF(J36&gt;30, "No", IF(J36&lt;-30, "No", "Yes"))))</f>
        <v>N/A</v>
      </c>
    </row>
    <row r="37" spans="1:11" x14ac:dyDescent="0.25">
      <c r="A37" s="89" t="s">
        <v>373</v>
      </c>
      <c r="B37" s="1" t="s">
        <v>213</v>
      </c>
      <c r="C37" s="4">
        <v>0</v>
      </c>
      <c r="D37" s="5" t="str">
        <f t="shared" si="7"/>
        <v>N/A</v>
      </c>
      <c r="E37" s="4">
        <v>0</v>
      </c>
      <c r="F37" s="5" t="str">
        <f t="shared" si="8"/>
        <v>N/A</v>
      </c>
      <c r="G37" s="4" t="s">
        <v>1747</v>
      </c>
      <c r="H37" s="5" t="str">
        <f t="shared" si="9"/>
        <v>N/A</v>
      </c>
      <c r="I37" s="6" t="s">
        <v>1747</v>
      </c>
      <c r="J37" s="6" t="s">
        <v>1747</v>
      </c>
      <c r="K37" s="91" t="str">
        <f>IF(J37="Div by 0", "N/A", IF(J37="N/A","N/A", IF(J37&gt;30, "No", IF(J37&lt;-30, "No", "Yes"))))</f>
        <v>N/A</v>
      </c>
    </row>
    <row r="38" spans="1:11" x14ac:dyDescent="0.25">
      <c r="A38" s="89" t="s">
        <v>374</v>
      </c>
      <c r="B38" s="1" t="s">
        <v>213</v>
      </c>
      <c r="C38" s="4">
        <v>0</v>
      </c>
      <c r="D38" s="5" t="str">
        <f t="shared" si="7"/>
        <v>N/A</v>
      </c>
      <c r="E38" s="4">
        <v>0</v>
      </c>
      <c r="F38" s="5" t="str">
        <f t="shared" si="8"/>
        <v>N/A</v>
      </c>
      <c r="G38" s="4" t="s">
        <v>1747</v>
      </c>
      <c r="H38" s="5" t="str">
        <f t="shared" si="9"/>
        <v>N/A</v>
      </c>
      <c r="I38" s="6" t="s">
        <v>1747</v>
      </c>
      <c r="J38" s="6" t="s">
        <v>1747</v>
      </c>
      <c r="K38" s="91" t="str">
        <f>IF(J38="Div by 0", "N/A", IF(J38="N/A","N/A", IF(J38&gt;30, "No", IF(J38&lt;-30, "No", "Yes"))))</f>
        <v>N/A</v>
      </c>
    </row>
    <row r="39" spans="1:11" x14ac:dyDescent="0.25">
      <c r="A39" s="106" t="s">
        <v>375</v>
      </c>
      <c r="B39" s="107" t="s">
        <v>213</v>
      </c>
      <c r="C39" s="104">
        <v>0</v>
      </c>
      <c r="D39" s="100" t="str">
        <f t="shared" si="7"/>
        <v>N/A</v>
      </c>
      <c r="E39" s="104">
        <v>0</v>
      </c>
      <c r="F39" s="100" t="str">
        <f t="shared" si="8"/>
        <v>N/A</v>
      </c>
      <c r="G39" s="104" t="s">
        <v>1747</v>
      </c>
      <c r="H39" s="100" t="str">
        <f t="shared" si="9"/>
        <v>N/A</v>
      </c>
      <c r="I39" s="101" t="s">
        <v>1747</v>
      </c>
      <c r="J39" s="101" t="s">
        <v>1747</v>
      </c>
      <c r="K39" s="102" t="str">
        <f>IF(J39="Div by 0", "N/A", IF(J39="N/A","N/A", IF(J39&gt;30, "No", IF(J39&lt;-30, "No", "Yes"))))</f>
        <v>N/A</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65289</v>
      </c>
      <c r="D7" s="18" t="str">
        <f>IF($B7="N/A","N/A",IF(C7&gt;15,"No",IF(C7&lt;-15,"No","Yes")))</f>
        <v>N/A</v>
      </c>
      <c r="E7" s="17">
        <v>65952</v>
      </c>
      <c r="F7" s="18" t="str">
        <f>IF($B7="N/A","N/A",IF(E7&gt;15,"No",IF(E7&lt;-15,"No","Yes")))</f>
        <v>N/A</v>
      </c>
      <c r="G7" s="17">
        <v>66379</v>
      </c>
      <c r="H7" s="18" t="str">
        <f>IF($B7="N/A","N/A",IF(G7&gt;15,"No",IF(G7&lt;-15,"No","Yes")))</f>
        <v>N/A</v>
      </c>
      <c r="I7" s="19">
        <v>1.0149999999999999</v>
      </c>
      <c r="J7" s="19">
        <v>0.64739999999999998</v>
      </c>
      <c r="K7" s="92" t="str">
        <f t="shared" ref="K7:K24" si="0">IF(J7="Div by 0", "N/A", IF(J7="N/A","N/A", IF(J7&gt;30, "No", IF(J7&lt;-30, "No", "Yes"))))</f>
        <v>Yes</v>
      </c>
    </row>
    <row r="8" spans="1:11" x14ac:dyDescent="0.25">
      <c r="A8" s="108" t="s">
        <v>362</v>
      </c>
      <c r="B8" s="16" t="s">
        <v>213</v>
      </c>
      <c r="C8" s="20">
        <v>100</v>
      </c>
      <c r="D8" s="18" t="str">
        <f>IF($B8="N/A","N/A",IF(C8&gt;15,"No",IF(C8&lt;-15,"No","Yes")))</f>
        <v>N/A</v>
      </c>
      <c r="E8" s="20">
        <v>99.995451236999997</v>
      </c>
      <c r="F8" s="18" t="str">
        <f>IF($B8="N/A","N/A",IF(E8&gt;15,"No",IF(E8&lt;-15,"No","Yes")))</f>
        <v>N/A</v>
      </c>
      <c r="G8" s="20">
        <v>100</v>
      </c>
      <c r="H8" s="18" t="str">
        <f>IF($B8="N/A","N/A",IF(G8&gt;15,"No",IF(G8&lt;-15,"No","Yes")))</f>
        <v>N/A</v>
      </c>
      <c r="I8" s="19">
        <v>-5.0000000000000001E-3</v>
      </c>
      <c r="J8" s="19">
        <v>4.4999999999999997E-3</v>
      </c>
      <c r="K8" s="92" t="str">
        <f t="shared" si="0"/>
        <v>Yes</v>
      </c>
    </row>
    <row r="9" spans="1:11" x14ac:dyDescent="0.25">
      <c r="A9" s="108" t="s">
        <v>119</v>
      </c>
      <c r="B9" s="21" t="s">
        <v>213</v>
      </c>
      <c r="C9" s="4">
        <v>0</v>
      </c>
      <c r="D9" s="5" t="str">
        <f>IF($B9="N/A","N/A",IF(C9&gt;15,"No",IF(C9&lt;-15,"No","Yes")))</f>
        <v>N/A</v>
      </c>
      <c r="E9" s="4">
        <v>4.5487627000000003E-3</v>
      </c>
      <c r="F9" s="5" t="str">
        <f>IF($B9="N/A","N/A",IF(E9&gt;15,"No",IF(E9&lt;-15,"No","Yes")))</f>
        <v>N/A</v>
      </c>
      <c r="G9" s="4">
        <v>0</v>
      </c>
      <c r="H9" s="5" t="str">
        <f>IF($B9="N/A","N/A",IF(G9&gt;15,"No",IF(G9&lt;-15,"No","Yes")))</f>
        <v>N/A</v>
      </c>
      <c r="I9" s="6" t="s">
        <v>1747</v>
      </c>
      <c r="J9" s="6">
        <v>-100</v>
      </c>
      <c r="K9" s="91" t="str">
        <f t="shared" si="0"/>
        <v>No</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29.735483771999998</v>
      </c>
      <c r="D13" s="5" t="str">
        <f t="shared" si="1"/>
        <v>No</v>
      </c>
      <c r="E13" s="4">
        <v>30.164361960000001</v>
      </c>
      <c r="F13" s="5" t="str">
        <f t="shared" si="2"/>
        <v>No</v>
      </c>
      <c r="G13" s="4">
        <v>31.445185977000001</v>
      </c>
      <c r="H13" s="5" t="str">
        <f t="shared" si="3"/>
        <v>No</v>
      </c>
      <c r="I13" s="6">
        <v>1.4419999999999999</v>
      </c>
      <c r="J13" s="6">
        <v>4.2460000000000004</v>
      </c>
      <c r="K13" s="91" t="str">
        <f t="shared" si="0"/>
        <v>Yes</v>
      </c>
    </row>
    <row r="14" spans="1:11" x14ac:dyDescent="0.25">
      <c r="A14" s="108" t="s">
        <v>13</v>
      </c>
      <c r="B14" s="21" t="s">
        <v>213</v>
      </c>
      <c r="C14" s="22">
        <v>65289</v>
      </c>
      <c r="D14" s="5" t="str">
        <f>IF($B14="N/A","N/A",IF(C14&gt;15,"No",IF(C14&lt;-15,"No","Yes")))</f>
        <v>N/A</v>
      </c>
      <c r="E14" s="22">
        <v>65949</v>
      </c>
      <c r="F14" s="5" t="str">
        <f>IF($B14="N/A","N/A",IF(E14&gt;15,"No",IF(E14&lt;-15,"No","Yes")))</f>
        <v>N/A</v>
      </c>
      <c r="G14" s="22">
        <v>66379</v>
      </c>
      <c r="H14" s="5" t="str">
        <f>IF($B14="N/A","N/A",IF(G14&gt;15,"No",IF(G14&lt;-15,"No","Yes")))</f>
        <v>N/A</v>
      </c>
      <c r="I14" s="6">
        <v>1.0109999999999999</v>
      </c>
      <c r="J14" s="6">
        <v>0.65200000000000002</v>
      </c>
      <c r="K14" s="91" t="str">
        <f t="shared" si="0"/>
        <v>Yes</v>
      </c>
    </row>
    <row r="15" spans="1:11" x14ac:dyDescent="0.25">
      <c r="A15" s="108" t="s">
        <v>440</v>
      </c>
      <c r="B15" s="21" t="s">
        <v>215</v>
      </c>
      <c r="C15" s="4">
        <v>0.53454640139999998</v>
      </c>
      <c r="D15" s="5" t="str">
        <f>IF($B15="N/A","N/A",IF(C15&gt;20,"No",IF(C15&lt;5,"No","Yes")))</f>
        <v>No</v>
      </c>
      <c r="E15" s="4">
        <v>0.28658508849999997</v>
      </c>
      <c r="F15" s="5" t="str">
        <f>IF($B15="N/A","N/A",IF(E15&gt;20,"No",IF(E15&lt;5,"No","Yes")))</f>
        <v>No</v>
      </c>
      <c r="G15" s="4">
        <v>0.30883261270000001</v>
      </c>
      <c r="H15" s="5" t="str">
        <f>IF($B15="N/A","N/A",IF(G15&gt;20,"No",IF(G15&lt;5,"No","Yes")))</f>
        <v>No</v>
      </c>
      <c r="I15" s="6">
        <v>-46.4</v>
      </c>
      <c r="J15" s="6">
        <v>7.7629999999999999</v>
      </c>
      <c r="K15" s="91" t="str">
        <f t="shared" si="0"/>
        <v>Yes</v>
      </c>
    </row>
    <row r="16" spans="1:11" x14ac:dyDescent="0.25">
      <c r="A16" s="108" t="s">
        <v>441</v>
      </c>
      <c r="B16" s="16" t="s">
        <v>213</v>
      </c>
      <c r="C16" s="4">
        <v>99.465453599</v>
      </c>
      <c r="D16" s="5" t="str">
        <f>IF($B16="N/A","N/A",IF(C16&gt;15,"No",IF(C16&lt;-15,"No","Yes")))</f>
        <v>N/A</v>
      </c>
      <c r="E16" s="4">
        <v>99.713414912000005</v>
      </c>
      <c r="F16" s="5" t="str">
        <f>IF($B16="N/A","N/A",IF(E16&gt;15,"No",IF(E16&lt;-15,"No","Yes")))</f>
        <v>N/A</v>
      </c>
      <c r="G16" s="4">
        <v>99.691167386999993</v>
      </c>
      <c r="H16" s="5" t="str">
        <f>IF($B16="N/A","N/A",IF(G16&gt;15,"No",IF(G16&lt;-15,"No","Yes")))</f>
        <v>N/A</v>
      </c>
      <c r="I16" s="6">
        <v>0.24929999999999999</v>
      </c>
      <c r="J16" s="6">
        <v>-2.1999999999999999E-2</v>
      </c>
      <c r="K16" s="91" t="str">
        <f t="shared" si="0"/>
        <v>Yes</v>
      </c>
    </row>
    <row r="17" spans="1:11" x14ac:dyDescent="0.25">
      <c r="A17" s="108" t="s">
        <v>442</v>
      </c>
      <c r="B17" s="21" t="s">
        <v>235</v>
      </c>
      <c r="C17" s="4">
        <v>9.1577447961999994</v>
      </c>
      <c r="D17" s="5" t="str">
        <f>IF($B17="N/A","N/A",IF(C17&gt;1,"Yes","No"))</f>
        <v>Yes</v>
      </c>
      <c r="E17" s="4">
        <v>7.7347647425000003</v>
      </c>
      <c r="F17" s="5" t="str">
        <f>IF($B17="N/A","N/A",IF(E17&gt;1,"Yes","No"))</f>
        <v>Yes</v>
      </c>
      <c r="G17" s="4">
        <v>9.1188478283999999</v>
      </c>
      <c r="H17" s="5" t="str">
        <f>IF($B17="N/A","N/A",IF(G17&gt;1,"Yes","No"))</f>
        <v>Yes</v>
      </c>
      <c r="I17" s="6">
        <v>-15.5</v>
      </c>
      <c r="J17" s="6">
        <v>17.89</v>
      </c>
      <c r="K17" s="91" t="str">
        <f t="shared" si="0"/>
        <v>Yes</v>
      </c>
    </row>
    <row r="18" spans="1:11" x14ac:dyDescent="0.25">
      <c r="A18" s="108" t="s">
        <v>859</v>
      </c>
      <c r="B18" s="21" t="s">
        <v>213</v>
      </c>
      <c r="C18" s="62">
        <v>2483.6191671000001</v>
      </c>
      <c r="D18" s="5" t="str">
        <f>IF($B18="N/A","N/A",IF(C18&gt;15,"No",IF(C18&lt;-15,"No","Yes")))</f>
        <v>N/A</v>
      </c>
      <c r="E18" s="62">
        <v>2494.3640463000002</v>
      </c>
      <c r="F18" s="5" t="str">
        <f>IF($B18="N/A","N/A",IF(E18&gt;15,"No",IF(E18&lt;-15,"No","Yes")))</f>
        <v>N/A</v>
      </c>
      <c r="G18" s="62">
        <v>2059.6705766</v>
      </c>
      <c r="H18" s="5" t="str">
        <f>IF($B18="N/A","N/A",IF(G18&gt;15,"No",IF(G18&lt;-15,"No","Yes")))</f>
        <v>N/A</v>
      </c>
      <c r="I18" s="6">
        <v>0.43259999999999998</v>
      </c>
      <c r="J18" s="6">
        <v>-17.399999999999999</v>
      </c>
      <c r="K18" s="91" t="str">
        <f t="shared" si="0"/>
        <v>Yes</v>
      </c>
    </row>
    <row r="19" spans="1:11" x14ac:dyDescent="0.25">
      <c r="A19" s="90" t="s">
        <v>131</v>
      </c>
      <c r="B19" s="21" t="s">
        <v>213</v>
      </c>
      <c r="C19" s="22">
        <v>181</v>
      </c>
      <c r="D19" s="21" t="s">
        <v>213</v>
      </c>
      <c r="E19" s="22">
        <v>267</v>
      </c>
      <c r="F19" s="21" t="s">
        <v>213</v>
      </c>
      <c r="G19" s="22">
        <v>996</v>
      </c>
      <c r="H19" s="5" t="str">
        <f>IF($B19="N/A","N/A",IF(G19&gt;15,"No",IF(G19&lt;-15,"No","Yes")))</f>
        <v>N/A</v>
      </c>
      <c r="I19" s="6">
        <v>47.51</v>
      </c>
      <c r="J19" s="6">
        <v>273</v>
      </c>
      <c r="K19" s="91" t="str">
        <f t="shared" si="0"/>
        <v>No</v>
      </c>
    </row>
    <row r="20" spans="1:11" x14ac:dyDescent="0.25">
      <c r="A20" s="90" t="s">
        <v>346</v>
      </c>
      <c r="B20" s="16" t="s">
        <v>213</v>
      </c>
      <c r="C20" s="4">
        <v>0.27722893599999998</v>
      </c>
      <c r="D20" s="21" t="s">
        <v>213</v>
      </c>
      <c r="E20" s="4">
        <v>0.40483988360000001</v>
      </c>
      <c r="F20" s="21" t="s">
        <v>213</v>
      </c>
      <c r="G20" s="4">
        <v>1.5004745477000001</v>
      </c>
      <c r="H20" s="5" t="str">
        <f>IF($B20="N/A","N/A",IF(G20&gt;15,"No",IF(G20&lt;-15,"No","Yes")))</f>
        <v>N/A</v>
      </c>
      <c r="I20" s="6">
        <v>46.03</v>
      </c>
      <c r="J20" s="6">
        <v>270.60000000000002</v>
      </c>
      <c r="K20" s="91" t="str">
        <f t="shared" si="0"/>
        <v>No</v>
      </c>
    </row>
    <row r="21" spans="1:11" ht="25" x14ac:dyDescent="0.25">
      <c r="A21" s="90" t="s">
        <v>838</v>
      </c>
      <c r="B21" s="21" t="s">
        <v>213</v>
      </c>
      <c r="C21" s="62">
        <v>3965.6132597000001</v>
      </c>
      <c r="D21" s="5" t="str">
        <f>IF($B21="N/A","N/A",IF(C21&gt;60,"No",IF(C21&lt;15,"No","Yes")))</f>
        <v>N/A</v>
      </c>
      <c r="E21" s="62">
        <v>3272.3970036999999</v>
      </c>
      <c r="F21" s="5" t="str">
        <f>IF($B21="N/A","N/A",IF(E21&gt;60,"No",IF(E21&lt;15,"No","Yes")))</f>
        <v>N/A</v>
      </c>
      <c r="G21" s="62">
        <v>3274.4598394</v>
      </c>
      <c r="H21" s="5" t="str">
        <f>IF($B21="N/A","N/A",IF(G21&gt;60,"No",IF(G21&lt;15,"No","Yes")))</f>
        <v>N/A</v>
      </c>
      <c r="I21" s="6">
        <v>-17.5</v>
      </c>
      <c r="J21" s="6">
        <v>6.3E-2</v>
      </c>
      <c r="K21" s="91" t="str">
        <f t="shared" si="0"/>
        <v>Yes</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64940</v>
      </c>
      <c r="D6" s="5" t="str">
        <f>IF($B6="N/A","N/A",IF(C6&gt;15,"No",IF(C6&lt;-15,"No","Yes")))</f>
        <v>N/A</v>
      </c>
      <c r="E6" s="22">
        <v>65760</v>
      </c>
      <c r="F6" s="5" t="str">
        <f>IF($B6="N/A","N/A",IF(E6&gt;15,"No",IF(E6&lt;-15,"No","Yes")))</f>
        <v>N/A</v>
      </c>
      <c r="G6" s="22">
        <v>66174</v>
      </c>
      <c r="H6" s="5" t="str">
        <f>IF($B6="N/A","N/A",IF(G6&gt;15,"No",IF(G6&lt;-15,"No","Yes")))</f>
        <v>N/A</v>
      </c>
      <c r="I6" s="6">
        <v>1.2629999999999999</v>
      </c>
      <c r="J6" s="6">
        <v>0.62960000000000005</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159.61753991</v>
      </c>
      <c r="D9" s="5" t="str">
        <f>IF($B9="N/A","N/A",IF(C9&gt;100,"No",IF(C9&lt;50,"No","Yes")))</f>
        <v>No</v>
      </c>
      <c r="E9" s="23">
        <v>121.3377016</v>
      </c>
      <c r="F9" s="5" t="str">
        <f>IF($B9="N/A","N/A",IF(E9&gt;100,"No",IF(E9&lt;50,"No","Yes")))</f>
        <v>No</v>
      </c>
      <c r="G9" s="23">
        <v>123.42882267</v>
      </c>
      <c r="H9" s="5" t="str">
        <f>IF($B9="N/A","N/A",IF(G9&gt;100,"No",IF(G9&lt;50,"No","Yes")))</f>
        <v>No</v>
      </c>
      <c r="I9" s="6">
        <v>-24</v>
      </c>
      <c r="J9" s="6">
        <v>1.7230000000000001</v>
      </c>
      <c r="K9" s="91" t="str">
        <f t="shared" si="0"/>
        <v>Yes</v>
      </c>
    </row>
    <row r="10" spans="1:11" ht="25" x14ac:dyDescent="0.25">
      <c r="A10" s="110" t="s">
        <v>841</v>
      </c>
      <c r="B10" s="21" t="s">
        <v>213</v>
      </c>
      <c r="C10" s="23">
        <v>455.52095050000003</v>
      </c>
      <c r="D10" s="5" t="str">
        <f>IF($B10="N/A","N/A",IF(C10&gt;15,"No",IF(C10&lt;-15,"No","Yes")))</f>
        <v>N/A</v>
      </c>
      <c r="E10" s="23">
        <v>460.94611219000001</v>
      </c>
      <c r="F10" s="5" t="str">
        <f>IF($B10="N/A","N/A",IF(E10&gt;15,"No",IF(E10&lt;-15,"No","Yes")))</f>
        <v>N/A</v>
      </c>
      <c r="G10" s="23">
        <v>456.29030884000002</v>
      </c>
      <c r="H10" s="5" t="str">
        <f>IF($B10="N/A","N/A",IF(G10&gt;15,"No",IF(G10&lt;-15,"No","Yes")))</f>
        <v>N/A</v>
      </c>
      <c r="I10" s="6">
        <v>1.1910000000000001</v>
      </c>
      <c r="J10" s="6">
        <v>-1.01</v>
      </c>
      <c r="K10" s="91" t="str">
        <f t="shared" si="0"/>
        <v>Yes</v>
      </c>
    </row>
    <row r="11" spans="1:11" ht="25" x14ac:dyDescent="0.25">
      <c r="A11" s="110" t="s">
        <v>842</v>
      </c>
      <c r="B11" s="21" t="s">
        <v>213</v>
      </c>
      <c r="C11" s="23">
        <v>460</v>
      </c>
      <c r="D11" s="5" t="str">
        <f>IF($B11="N/A","N/A",IF(C11&gt;15,"No",IF(C11&lt;-15,"No","Yes")))</f>
        <v>N/A</v>
      </c>
      <c r="E11" s="23">
        <v>304.92708333000002</v>
      </c>
      <c r="F11" s="5" t="str">
        <f>IF($B11="N/A","N/A",IF(E11&gt;15,"No",IF(E11&lt;-15,"No","Yes")))</f>
        <v>N/A</v>
      </c>
      <c r="G11" s="23">
        <v>469.95192307999997</v>
      </c>
      <c r="H11" s="5" t="str">
        <f>IF($B11="N/A","N/A",IF(G11&gt;15,"No",IF(G11&lt;-15,"No","Yes")))</f>
        <v>N/A</v>
      </c>
      <c r="I11" s="6">
        <v>-33.700000000000003</v>
      </c>
      <c r="J11" s="6">
        <v>54.12</v>
      </c>
      <c r="K11" s="91" t="str">
        <f t="shared" si="0"/>
        <v>No</v>
      </c>
    </row>
    <row r="12" spans="1:11" ht="25" x14ac:dyDescent="0.25">
      <c r="A12" s="110" t="s">
        <v>843</v>
      </c>
      <c r="B12" s="21" t="s">
        <v>213</v>
      </c>
      <c r="C12" s="23">
        <v>374.04136915999999</v>
      </c>
      <c r="D12" s="5" t="str">
        <f>IF($B12="N/A","N/A",IF(C12&gt;15,"No",IF(C12&lt;-15,"No","Yes")))</f>
        <v>N/A</v>
      </c>
      <c r="E12" s="23">
        <v>374.07689932</v>
      </c>
      <c r="F12" s="5" t="str">
        <f>IF($B12="N/A","N/A",IF(E12&gt;15,"No",IF(E12&lt;-15,"No","Yes")))</f>
        <v>N/A</v>
      </c>
      <c r="G12" s="23">
        <v>385.97972548000001</v>
      </c>
      <c r="H12" s="5" t="str">
        <f>IF($B12="N/A","N/A",IF(G12&gt;15,"No",IF(G12&lt;-15,"No","Yes")))</f>
        <v>N/A</v>
      </c>
      <c r="I12" s="6">
        <v>9.4999999999999998E-3</v>
      </c>
      <c r="J12" s="6">
        <v>3.1819999999999999</v>
      </c>
      <c r="K12" s="91" t="str">
        <f t="shared" si="0"/>
        <v>Yes</v>
      </c>
    </row>
    <row r="13" spans="1:11" x14ac:dyDescent="0.25">
      <c r="A13" s="110" t="s">
        <v>652</v>
      </c>
      <c r="B13" s="21" t="s">
        <v>237</v>
      </c>
      <c r="C13" s="4">
        <v>88.358484755000006</v>
      </c>
      <c r="D13" s="5" t="str">
        <f>IF($B13="N/A","N/A",IF(C13&gt;99,"No",IF(C13&lt;75,"No","Yes")))</f>
        <v>Yes</v>
      </c>
      <c r="E13" s="4">
        <v>86.677311435999997</v>
      </c>
      <c r="F13" s="5" t="str">
        <f>IF($B13="N/A","N/A",IF(E13&gt;99,"No",IF(E13&lt;75,"No","Yes")))</f>
        <v>Yes</v>
      </c>
      <c r="G13" s="4">
        <v>87.909148607999995</v>
      </c>
      <c r="H13" s="5" t="str">
        <f>IF($B13="N/A","N/A",IF(G13&gt;99,"No",IF(G13&lt;75,"No","Yes")))</f>
        <v>Yes</v>
      </c>
      <c r="I13" s="6">
        <v>-1.9</v>
      </c>
      <c r="J13" s="6">
        <v>1.421</v>
      </c>
      <c r="K13" s="91" t="str">
        <f t="shared" ref="K13:K24" si="1">IF(J13="Div by 0", "N/A", IF(J13="N/A","N/A", IF(J13&gt;30, "No", IF(J13&lt;-30, "No", "Yes"))))</f>
        <v>Yes</v>
      </c>
    </row>
    <row r="14" spans="1:11" x14ac:dyDescent="0.25">
      <c r="A14" s="110" t="s">
        <v>493</v>
      </c>
      <c r="B14" s="21" t="s">
        <v>213</v>
      </c>
      <c r="C14" s="5">
        <v>99.925060997000003</v>
      </c>
      <c r="D14" s="5" t="str">
        <f>IF($B14="N/A","N/A",IF(C14&gt;15,"No",IF(C14&lt;-15,"No","Yes")))</f>
        <v>N/A</v>
      </c>
      <c r="E14" s="5">
        <v>99.810522992000003</v>
      </c>
      <c r="F14" s="5" t="str">
        <f>IF($B14="N/A","N/A",IF(E14&gt;15,"No",IF(E14&lt;-15,"No","Yes")))</f>
        <v>N/A</v>
      </c>
      <c r="G14" s="5">
        <v>99.864198168000001</v>
      </c>
      <c r="H14" s="5" t="str">
        <f>IF($B14="N/A","N/A",IF(G14&gt;15,"No",IF(G14&lt;-15,"No","Yes")))</f>
        <v>N/A</v>
      </c>
      <c r="I14" s="6">
        <v>-0.115</v>
      </c>
      <c r="J14" s="6">
        <v>5.3800000000000001E-2</v>
      </c>
      <c r="K14" s="91" t="str">
        <f t="shared" si="1"/>
        <v>Yes</v>
      </c>
    </row>
    <row r="15" spans="1:11" x14ac:dyDescent="0.25">
      <c r="A15" s="110" t="s">
        <v>844</v>
      </c>
      <c r="B15" s="21" t="s">
        <v>213</v>
      </c>
      <c r="C15" s="22">
        <v>16.894936951999998</v>
      </c>
      <c r="D15" s="5" t="str">
        <f>IF($B15="N/A","N/A",IF(C15&gt;15,"No",IF(C15&lt;-15,"No","Yes")))</f>
        <v>N/A</v>
      </c>
      <c r="E15" s="6">
        <v>16.955388374000002</v>
      </c>
      <c r="F15" s="5" t="str">
        <f>IF($B15="N/A","N/A",IF(E15&gt;15,"No",IF(E15&lt;-15,"No","Yes")))</f>
        <v>N/A</v>
      </c>
      <c r="G15" s="6">
        <v>16.805539297999999</v>
      </c>
      <c r="H15" s="5" t="str">
        <f>IF($B15="N/A","N/A",IF(G15&gt;15,"No",IF(G15&lt;-15,"No","Yes")))</f>
        <v>N/A</v>
      </c>
      <c r="I15" s="6">
        <v>0.35780000000000001</v>
      </c>
      <c r="J15" s="6">
        <v>-0.88400000000000001</v>
      </c>
      <c r="K15" s="91" t="str">
        <f t="shared" si="1"/>
        <v>Yes</v>
      </c>
    </row>
    <row r="16" spans="1:11" x14ac:dyDescent="0.25">
      <c r="A16" s="111" t="s">
        <v>653</v>
      </c>
      <c r="B16" s="29" t="s">
        <v>238</v>
      </c>
      <c r="C16" s="5">
        <v>1.9618109023999999</v>
      </c>
      <c r="D16" s="5" t="str">
        <f>IF($B16="N/A","N/A",IF(C16&gt;20,"No",IF(C16&lt;=0,"No","Yes")))</f>
        <v>Yes</v>
      </c>
      <c r="E16" s="5">
        <v>1.9388686130999999</v>
      </c>
      <c r="F16" s="5" t="str">
        <f>IF($B16="N/A","N/A",IF(E16&gt;20,"No",IF(E16&lt;=0,"No","Yes")))</f>
        <v>Yes</v>
      </c>
      <c r="G16" s="5">
        <v>1.911626923</v>
      </c>
      <c r="H16" s="5" t="str">
        <f>IF($B16="N/A","N/A",IF(G16&gt;20,"No",IF(G16&lt;=0,"No","Yes")))</f>
        <v>Yes</v>
      </c>
      <c r="I16" s="6">
        <v>-1.17</v>
      </c>
      <c r="J16" s="6">
        <v>-1.41</v>
      </c>
      <c r="K16" s="91" t="str">
        <f t="shared" si="1"/>
        <v>Yes</v>
      </c>
    </row>
    <row r="17" spans="1:11" x14ac:dyDescent="0.25">
      <c r="A17" s="111"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91" t="str">
        <f t="shared" si="1"/>
        <v>Yes</v>
      </c>
    </row>
    <row r="18" spans="1:11" x14ac:dyDescent="0.25">
      <c r="A18" s="111" t="s">
        <v>845</v>
      </c>
      <c r="B18" s="21" t="s">
        <v>213</v>
      </c>
      <c r="C18" s="6">
        <v>29.729199372</v>
      </c>
      <c r="D18" s="5" t="str">
        <f>IF($B18="N/A","N/A",IF(C18&gt;15,"No",IF(C18&lt;-15,"No","Yes")))</f>
        <v>N/A</v>
      </c>
      <c r="E18" s="6">
        <v>29.836862745000001</v>
      </c>
      <c r="F18" s="5" t="str">
        <f>IF($B18="N/A","N/A",IF(E18&gt;15,"No",IF(E18&lt;-15,"No","Yes")))</f>
        <v>N/A</v>
      </c>
      <c r="G18" s="6">
        <v>29.691699605</v>
      </c>
      <c r="H18" s="5" t="str">
        <f>IF($B18="N/A","N/A",IF(G18&gt;15,"No",IF(G18&lt;-15,"No","Yes")))</f>
        <v>N/A</v>
      </c>
      <c r="I18" s="6">
        <v>0.36209999999999998</v>
      </c>
      <c r="J18" s="6">
        <v>-0.48699999999999999</v>
      </c>
      <c r="K18" s="91" t="str">
        <f t="shared" si="1"/>
        <v>Yes</v>
      </c>
    </row>
    <row r="19" spans="1:11" x14ac:dyDescent="0.25">
      <c r="A19" s="110" t="s">
        <v>654</v>
      </c>
      <c r="B19" s="29" t="s">
        <v>239</v>
      </c>
      <c r="C19" s="5">
        <v>3.0797658999999998E-3</v>
      </c>
      <c r="D19" s="5" t="str">
        <f>IF($B19="N/A","N/A",IF(C19&gt;10,"No",IF(C19&lt;=0,"No","Yes")))</f>
        <v>Yes</v>
      </c>
      <c r="E19" s="5">
        <v>1.2165450100000001E-2</v>
      </c>
      <c r="F19" s="5" t="str">
        <f>IF($B19="N/A","N/A",IF(E19&gt;10,"No",IF(E19&lt;=0,"No","Yes")))</f>
        <v>Yes</v>
      </c>
      <c r="G19" s="5">
        <v>2.5689848000000001E-2</v>
      </c>
      <c r="H19" s="5" t="str">
        <f>IF($B19="N/A","N/A",IF(G19&gt;10,"No",IF(G19&lt;=0,"No","Yes")))</f>
        <v>Yes</v>
      </c>
      <c r="I19" s="6">
        <v>295</v>
      </c>
      <c r="J19" s="6">
        <v>111.2</v>
      </c>
      <c r="K19" s="91" t="str">
        <f t="shared" si="1"/>
        <v>No</v>
      </c>
    </row>
    <row r="20" spans="1:11" x14ac:dyDescent="0.25">
      <c r="A20" s="110" t="s">
        <v>129</v>
      </c>
      <c r="B20" s="21" t="s">
        <v>213</v>
      </c>
      <c r="C20" s="5">
        <v>100</v>
      </c>
      <c r="D20" s="5" t="str">
        <f>IF($B20="N/A","N/A",IF(C20&gt;15,"No",IF(C20&lt;-15,"No","Yes")))</f>
        <v>N/A</v>
      </c>
      <c r="E20" s="5">
        <v>100</v>
      </c>
      <c r="F20" s="5" t="str">
        <f>IF($B20="N/A","N/A",IF(E20&gt;15,"No",IF(E20&lt;-15,"No","Yes")))</f>
        <v>N/A</v>
      </c>
      <c r="G20" s="5">
        <v>94.117647059000006</v>
      </c>
      <c r="H20" s="5" t="str">
        <f>IF($B20="N/A","N/A",IF(G20&gt;15,"No",IF(G20&lt;-15,"No","Yes")))</f>
        <v>N/A</v>
      </c>
      <c r="I20" s="6">
        <v>0</v>
      </c>
      <c r="J20" s="6">
        <v>-5.88</v>
      </c>
      <c r="K20" s="91" t="str">
        <f t="shared" si="1"/>
        <v>Yes</v>
      </c>
    </row>
    <row r="21" spans="1:11" x14ac:dyDescent="0.25">
      <c r="A21" s="110" t="s">
        <v>846</v>
      </c>
      <c r="B21" s="21" t="s">
        <v>213</v>
      </c>
      <c r="C21" s="6">
        <v>4.5</v>
      </c>
      <c r="D21" s="5" t="str">
        <f>IF($B21="N/A","N/A",IF(C21&gt;15,"No",IF(C21&lt;-15,"No","Yes")))</f>
        <v>N/A</v>
      </c>
      <c r="E21" s="6">
        <v>12</v>
      </c>
      <c r="F21" s="5" t="str">
        <f>IF($B21="N/A","N/A",IF(E21&gt;15,"No",IF(E21&lt;-15,"No","Yes")))</f>
        <v>N/A</v>
      </c>
      <c r="G21" s="6">
        <v>6.5</v>
      </c>
      <c r="H21" s="5" t="str">
        <f>IF($B21="N/A","N/A",IF(G21&gt;15,"No",IF(G21&lt;-15,"No","Yes")))</f>
        <v>N/A</v>
      </c>
      <c r="I21" s="6">
        <v>166.7</v>
      </c>
      <c r="J21" s="6">
        <v>-45.8</v>
      </c>
      <c r="K21" s="91" t="str">
        <f t="shared" si="1"/>
        <v>No</v>
      </c>
    </row>
    <row r="22" spans="1:11" x14ac:dyDescent="0.25">
      <c r="A22" s="110" t="s">
        <v>1696</v>
      </c>
      <c r="B22" s="29" t="s">
        <v>224</v>
      </c>
      <c r="C22" s="5">
        <v>9.6766245765000001</v>
      </c>
      <c r="D22" s="5" t="str">
        <f>IF($B22="N/A","N/A",IF(C22&gt;5,"No",IF(C22&lt;=0,"No","Yes")))</f>
        <v>No</v>
      </c>
      <c r="E22" s="5">
        <v>11.371654501</v>
      </c>
      <c r="F22" s="5" t="str">
        <f>IF($B22="N/A","N/A",IF(E22&gt;5,"No",IF(E22&lt;=0,"No","Yes")))</f>
        <v>No</v>
      </c>
      <c r="G22" s="5">
        <v>10.153534621</v>
      </c>
      <c r="H22" s="5" t="str">
        <f>IF($B22="N/A","N/A",IF(G22&gt;5,"No",IF(G22&lt;=0,"No","Yes")))</f>
        <v>No</v>
      </c>
      <c r="I22" s="6">
        <v>17.52</v>
      </c>
      <c r="J22" s="6">
        <v>-10.7</v>
      </c>
      <c r="K22" s="91" t="str">
        <f t="shared" si="1"/>
        <v>Yes</v>
      </c>
    </row>
    <row r="23" spans="1:11" x14ac:dyDescent="0.25">
      <c r="A23" s="110" t="s">
        <v>130</v>
      </c>
      <c r="B23" s="21" t="s">
        <v>213</v>
      </c>
      <c r="C23" s="5">
        <v>99.984086568999999</v>
      </c>
      <c r="D23" s="5" t="str">
        <f>IF($B23="N/A","N/A",IF(C23&gt;15,"No",IF(C23&lt;-15,"No","Yes")))</f>
        <v>N/A</v>
      </c>
      <c r="E23" s="5">
        <v>99.986627440000007</v>
      </c>
      <c r="F23" s="5" t="str">
        <f>IF($B23="N/A","N/A",IF(E23&gt;15,"No",IF(E23&lt;-15,"No","Yes")))</f>
        <v>N/A</v>
      </c>
      <c r="G23" s="5">
        <v>99.985116833000006</v>
      </c>
      <c r="H23" s="5" t="str">
        <f>IF($B23="N/A","N/A",IF(G23&gt;15,"No",IF(G23&lt;-15,"No","Yes")))</f>
        <v>N/A</v>
      </c>
      <c r="I23" s="6">
        <v>2.5000000000000001E-3</v>
      </c>
      <c r="J23" s="6">
        <v>-2E-3</v>
      </c>
      <c r="K23" s="91" t="str">
        <f t="shared" si="1"/>
        <v>Yes</v>
      </c>
    </row>
    <row r="24" spans="1:11" x14ac:dyDescent="0.25">
      <c r="A24" s="110" t="s">
        <v>847</v>
      </c>
      <c r="B24" s="21" t="s">
        <v>213</v>
      </c>
      <c r="C24" s="6">
        <v>19.571223937999999</v>
      </c>
      <c r="D24" s="5" t="str">
        <f>IF($B24="N/A","N/A",IF(C24&gt;15,"No",IF(C24&lt;-15,"No","Yes")))</f>
        <v>N/A</v>
      </c>
      <c r="E24" s="6">
        <v>16.458071418999999</v>
      </c>
      <c r="F24" s="5" t="str">
        <f>IF($B24="N/A","N/A",IF(E24&gt;15,"No",IF(E24&lt;-15,"No","Yes")))</f>
        <v>N/A</v>
      </c>
      <c r="G24" s="6">
        <v>16.343108067999999</v>
      </c>
      <c r="H24" s="5" t="str">
        <f>IF($B24="N/A","N/A",IF(G24&gt;15,"No",IF(G24&lt;-15,"No","Yes")))</f>
        <v>N/A</v>
      </c>
      <c r="I24" s="6">
        <v>-15.9</v>
      </c>
      <c r="J24" s="6">
        <v>-0.69899999999999995</v>
      </c>
      <c r="K24" s="91" t="str">
        <f t="shared" si="1"/>
        <v>Yes</v>
      </c>
    </row>
    <row r="25" spans="1:11" x14ac:dyDescent="0.25">
      <c r="A25" s="110" t="s">
        <v>15</v>
      </c>
      <c r="B25" s="21" t="s">
        <v>240</v>
      </c>
      <c r="C25" s="5">
        <v>4.9276254999999998E-2</v>
      </c>
      <c r="D25" s="5" t="str">
        <f>IF($B25="N/A","N/A",IF(C25&gt;20,"No",IF(C25&lt;1,"No","Yes")))</f>
        <v>No</v>
      </c>
      <c r="E25" s="5">
        <v>3.4975669100000002E-2</v>
      </c>
      <c r="F25" s="5" t="str">
        <f>IF($B25="N/A","N/A",IF(E25&gt;20,"No",IF(E25&lt;1,"No","Yes")))</f>
        <v>No</v>
      </c>
      <c r="G25" s="5">
        <v>4.3823858299999997E-2</v>
      </c>
      <c r="H25" s="5" t="str">
        <f>IF($B25="N/A","N/A",IF(G25&gt;20,"No",IF(G25&lt;1,"No","Yes")))</f>
        <v>No</v>
      </c>
      <c r="I25" s="6">
        <v>-29</v>
      </c>
      <c r="J25" s="6">
        <v>25.3</v>
      </c>
      <c r="K25" s="91" t="str">
        <f t="shared" ref="K25:K34" si="2">IF(J25="Div by 0", "N/A", IF(J25="N/A","N/A", IF(J25&gt;30, "No", IF(J25&lt;-30, "No", "Yes"))))</f>
        <v>Yes</v>
      </c>
    </row>
    <row r="26" spans="1:11" x14ac:dyDescent="0.25">
      <c r="A26" s="110" t="s">
        <v>159</v>
      </c>
      <c r="B26" s="21" t="s">
        <v>214</v>
      </c>
      <c r="C26" s="5">
        <v>99.998460116999993</v>
      </c>
      <c r="D26" s="5" t="str">
        <f>IF($B26="N/A","N/A",IF(C26&gt;100,"No",IF(C26&lt;95,"No","Yes")))</f>
        <v>Yes</v>
      </c>
      <c r="E26" s="5">
        <v>100</v>
      </c>
      <c r="F26" s="5" t="str">
        <f>IF($B26="N/A","N/A",IF(E26&gt;100,"No",IF(E26&lt;95,"No","Yes")))</f>
        <v>Yes</v>
      </c>
      <c r="G26" s="5">
        <v>100</v>
      </c>
      <c r="H26" s="5" t="str">
        <f>IF($B26="N/A","N/A",IF(G26&gt;100,"No",IF(G26&lt;95,"No","Yes")))</f>
        <v>Yes</v>
      </c>
      <c r="I26" s="6">
        <v>1.5E-3</v>
      </c>
      <c r="J26" s="6">
        <v>0</v>
      </c>
      <c r="K26" s="91" t="str">
        <f t="shared" si="2"/>
        <v>Yes</v>
      </c>
    </row>
    <row r="27" spans="1:11" x14ac:dyDescent="0.25">
      <c r="A27" s="110" t="s">
        <v>32</v>
      </c>
      <c r="B27" s="21" t="s">
        <v>214</v>
      </c>
      <c r="C27" s="5">
        <v>99.975361871999993</v>
      </c>
      <c r="D27" s="5" t="str">
        <f>IF($B27="N/A","N/A",IF(C27&gt;100,"No",IF(C27&lt;95,"No","Yes")))</f>
        <v>Yes</v>
      </c>
      <c r="E27" s="5">
        <v>99.969586375000006</v>
      </c>
      <c r="F27" s="5" t="str">
        <f>IF($B27="N/A","N/A",IF(E27&gt;100,"No",IF(E27&lt;95,"No","Yes")))</f>
        <v>Yes</v>
      </c>
      <c r="G27" s="5">
        <v>99.983377157000007</v>
      </c>
      <c r="H27" s="5" t="str">
        <f>IF($B27="N/A","N/A",IF(G27&gt;100,"No",IF(G27&lt;95,"No","Yes")))</f>
        <v>Yes</v>
      </c>
      <c r="I27" s="6">
        <v>-6.0000000000000001E-3</v>
      </c>
      <c r="J27" s="6">
        <v>1.38E-2</v>
      </c>
      <c r="K27" s="91" t="str">
        <f t="shared" si="2"/>
        <v>Yes</v>
      </c>
    </row>
    <row r="28" spans="1:11" x14ac:dyDescent="0.25">
      <c r="A28" s="110" t="s">
        <v>848</v>
      </c>
      <c r="B28" s="21" t="s">
        <v>226</v>
      </c>
      <c r="C28" s="5">
        <v>10.586223893</v>
      </c>
      <c r="D28" s="5" t="str">
        <f>IF($B28="N/A","N/A",IF(C28&gt;30,"No",IF(C28&lt;5,"No","Yes")))</f>
        <v>Yes</v>
      </c>
      <c r="E28" s="5">
        <v>9.1861880134000007</v>
      </c>
      <c r="F28" s="5" t="str">
        <f>IF($B28="N/A","N/A",IF(E28&gt;30,"No",IF(E28&lt;5,"No","Yes")))</f>
        <v>Yes</v>
      </c>
      <c r="G28" s="5">
        <v>8.7677402777999998</v>
      </c>
      <c r="H28" s="5" t="str">
        <f>IF($B28="N/A","N/A",IF(G28&gt;30,"No",IF(G28&lt;5,"No","Yes")))</f>
        <v>Yes</v>
      </c>
      <c r="I28" s="6">
        <v>-13.2</v>
      </c>
      <c r="J28" s="6">
        <v>-4.5599999999999996</v>
      </c>
      <c r="K28" s="91" t="str">
        <f t="shared" si="2"/>
        <v>Yes</v>
      </c>
    </row>
    <row r="29" spans="1:11" x14ac:dyDescent="0.25">
      <c r="A29" s="110" t="s">
        <v>849</v>
      </c>
      <c r="B29" s="21" t="s">
        <v>227</v>
      </c>
      <c r="C29" s="5">
        <v>45.659540386000003</v>
      </c>
      <c r="D29" s="5" t="str">
        <f>IF($B29="N/A","N/A",IF(C29&gt;75,"No",IF(C29&lt;15,"No","Yes")))</f>
        <v>Yes</v>
      </c>
      <c r="E29" s="5">
        <v>44.300273806</v>
      </c>
      <c r="F29" s="5" t="str">
        <f>IF($B29="N/A","N/A",IF(E29&gt;75,"No",IF(E29&lt;15,"No","Yes")))</f>
        <v>Yes</v>
      </c>
      <c r="G29" s="5">
        <v>43.021023835000001</v>
      </c>
      <c r="H29" s="5" t="str">
        <f>IF($B29="N/A","N/A",IF(G29&gt;75,"No",IF(G29&lt;15,"No","Yes")))</f>
        <v>Yes</v>
      </c>
      <c r="I29" s="6">
        <v>-2.98</v>
      </c>
      <c r="J29" s="6">
        <v>-2.89</v>
      </c>
      <c r="K29" s="91" t="str">
        <f t="shared" si="2"/>
        <v>Yes</v>
      </c>
    </row>
    <row r="30" spans="1:11" x14ac:dyDescent="0.25">
      <c r="A30" s="110" t="s">
        <v>850</v>
      </c>
      <c r="B30" s="21" t="s">
        <v>228</v>
      </c>
      <c r="C30" s="5">
        <v>43.754235721999997</v>
      </c>
      <c r="D30" s="5" t="str">
        <f>IF($B30="N/A","N/A",IF(C30&gt;70,"No",IF(C30&lt;25,"No","Yes")))</f>
        <v>Yes</v>
      </c>
      <c r="E30" s="5">
        <v>46.513538181000001</v>
      </c>
      <c r="F30" s="5" t="str">
        <f>IF($B30="N/A","N/A",IF(E30&gt;70,"No",IF(E30&lt;25,"No","Yes")))</f>
        <v>Yes</v>
      </c>
      <c r="G30" s="5">
        <v>48.211235887000001</v>
      </c>
      <c r="H30" s="5" t="str">
        <f>IF($B30="N/A","N/A",IF(G30&gt;70,"No",IF(G30&lt;25,"No","Yes")))</f>
        <v>Yes</v>
      </c>
      <c r="I30" s="6">
        <v>6.306</v>
      </c>
      <c r="J30" s="6">
        <v>3.65</v>
      </c>
      <c r="K30" s="91" t="str">
        <f t="shared" si="2"/>
        <v>Yes</v>
      </c>
    </row>
    <row r="31" spans="1:11" x14ac:dyDescent="0.25">
      <c r="A31" s="110" t="s">
        <v>160</v>
      </c>
      <c r="B31" s="21"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91" t="str">
        <f t="shared" si="2"/>
        <v>Yes</v>
      </c>
    </row>
    <row r="32" spans="1:11" x14ac:dyDescent="0.25">
      <c r="A32" s="89" t="s">
        <v>372</v>
      </c>
      <c r="B32" s="21" t="s">
        <v>241</v>
      </c>
      <c r="C32" s="5">
        <v>3.0582075762000001</v>
      </c>
      <c r="D32" s="5" t="str">
        <f>IF($B32="N/A","N/A",IF(C32&gt;5,"No",IF(C32&lt;1,"No","Yes")))</f>
        <v>Yes</v>
      </c>
      <c r="E32" s="5">
        <v>3.1143552310999998</v>
      </c>
      <c r="F32" s="5" t="str">
        <f>IF($B32="N/A","N/A",IF(E32&gt;5,"No",IF(E32&lt;1,"No","Yes")))</f>
        <v>Yes</v>
      </c>
      <c r="G32" s="5">
        <v>3.4046604406999998</v>
      </c>
      <c r="H32" s="5" t="str">
        <f>IF($B32="N/A","N/A",IF(G32&gt;5,"No",IF(G32&lt;1,"No","Yes")))</f>
        <v>Yes</v>
      </c>
      <c r="I32" s="6">
        <v>1.8360000000000001</v>
      </c>
      <c r="J32" s="6">
        <v>9.3219999999999992</v>
      </c>
      <c r="K32" s="91" t="str">
        <f t="shared" si="2"/>
        <v>Yes</v>
      </c>
    </row>
    <row r="33" spans="1:11" x14ac:dyDescent="0.25">
      <c r="A33" s="89" t="s">
        <v>374</v>
      </c>
      <c r="B33" s="21" t="s">
        <v>242</v>
      </c>
      <c r="C33" s="5">
        <v>93.447797967</v>
      </c>
      <c r="D33" s="5" t="str">
        <f>IF($B33="N/A","N/A",IF(C33&gt;98,"No",IF(C33&lt;8,"No","Yes")))</f>
        <v>Yes</v>
      </c>
      <c r="E33" s="5">
        <v>93.553832116999999</v>
      </c>
      <c r="F33" s="5" t="str">
        <f>IF($B33="N/A","N/A",IF(E33&gt;98,"No",IF(E33&lt;8,"No","Yes")))</f>
        <v>Yes</v>
      </c>
      <c r="G33" s="5">
        <v>92.744884698000007</v>
      </c>
      <c r="H33" s="5" t="str">
        <f>IF($B33="N/A","N/A",IF(G33&gt;98,"No",IF(G33&lt;8,"No","Yes")))</f>
        <v>Yes</v>
      </c>
      <c r="I33" s="6">
        <v>0.1135</v>
      </c>
      <c r="J33" s="6">
        <v>-0.86499999999999999</v>
      </c>
      <c r="K33" s="91" t="str">
        <f t="shared" si="2"/>
        <v>Yes</v>
      </c>
    </row>
    <row r="34" spans="1:11" x14ac:dyDescent="0.25">
      <c r="A34" s="106" t="s">
        <v>375</v>
      </c>
      <c r="B34" s="112" t="s">
        <v>224</v>
      </c>
      <c r="C34" s="100">
        <v>0.29103788110000001</v>
      </c>
      <c r="D34" s="100" t="str">
        <f>IF($B34="N/A","N/A",IF(C34&gt;5,"No",IF(C34&lt;=0,"No","Yes")))</f>
        <v>Yes</v>
      </c>
      <c r="E34" s="100">
        <v>0.26763990269999999</v>
      </c>
      <c r="F34" s="100" t="str">
        <f>IF($B34="N/A","N/A",IF(E34&gt;5,"No",IF(E34&lt;=0,"No","Yes")))</f>
        <v>Yes</v>
      </c>
      <c r="G34" s="100">
        <v>0.3657025418</v>
      </c>
      <c r="H34" s="100" t="str">
        <f>IF($B34="N/A","N/A",IF(G34&gt;5,"No",IF(G34&lt;=0,"No","Yes")))</f>
        <v>Yes</v>
      </c>
      <c r="I34" s="101">
        <v>-8.0399999999999991</v>
      </c>
      <c r="J34" s="101">
        <v>36.64</v>
      </c>
      <c r="K34" s="102" t="str">
        <f t="shared" si="2"/>
        <v>No</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349</v>
      </c>
      <c r="D6" s="5" t="str">
        <f>IF($B6="N/A","N/A",IF(C6&gt;15,"No",IF(C6&lt;-15,"No","Yes")))</f>
        <v>N/A</v>
      </c>
      <c r="E6" s="22">
        <v>189</v>
      </c>
      <c r="F6" s="5" t="str">
        <f>IF($B6="N/A","N/A",IF(E6&gt;15,"No",IF(E6&lt;-15,"No","Yes")))</f>
        <v>N/A</v>
      </c>
      <c r="G6" s="22">
        <v>205</v>
      </c>
      <c r="H6" s="5" t="str">
        <f>IF($B6="N/A","N/A",IF(G6&gt;15,"No",IF(G6&lt;-15,"No","Yes")))</f>
        <v>N/A</v>
      </c>
      <c r="I6" s="6">
        <v>-45.8</v>
      </c>
      <c r="J6" s="6">
        <v>8.4659999999999993</v>
      </c>
      <c r="K6" s="91" t="str">
        <f t="shared" ref="K6:K2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4440.2464183000002</v>
      </c>
      <c r="D9" s="5" t="str">
        <f>IF($B9="N/A","N/A",IF(C9&gt;15,"No",IF(C9&lt;-15,"No","Yes")))</f>
        <v>N/A</v>
      </c>
      <c r="E9" s="23">
        <v>4631.6190476000002</v>
      </c>
      <c r="F9" s="5" t="str">
        <f>IF($B9="N/A","N/A",IF(E9&gt;15,"No",IF(E9&lt;-15,"No","Yes")))</f>
        <v>N/A</v>
      </c>
      <c r="G9" s="23">
        <v>4896.2634146</v>
      </c>
      <c r="H9" s="5" t="str">
        <f>IF($B9="N/A","N/A",IF(G9&gt;15,"No",IF(G9&lt;-15,"No","Yes")))</f>
        <v>N/A</v>
      </c>
      <c r="I9" s="6">
        <v>4.3099999999999996</v>
      </c>
      <c r="J9" s="6">
        <v>5.7140000000000004</v>
      </c>
      <c r="K9" s="91" t="str">
        <f t="shared" si="0"/>
        <v>Yes</v>
      </c>
    </row>
    <row r="10" spans="1:11" x14ac:dyDescent="0.25">
      <c r="A10" s="110" t="s">
        <v>652</v>
      </c>
      <c r="B10" s="21" t="s">
        <v>237</v>
      </c>
      <c r="C10" s="4">
        <v>95.702005731</v>
      </c>
      <c r="D10" s="5" t="str">
        <f>IF($B10="N/A","N/A",IF(C10&gt;99,"No",IF(C10&lt;75,"No","Yes")))</f>
        <v>Yes</v>
      </c>
      <c r="E10" s="4">
        <v>93.650793651000001</v>
      </c>
      <c r="F10" s="5" t="str">
        <f>IF($B10="N/A","N/A",IF(E10&gt;99,"No",IF(E10&lt;75,"No","Yes")))</f>
        <v>Yes</v>
      </c>
      <c r="G10" s="4">
        <v>96.585365854000003</v>
      </c>
      <c r="H10" s="5" t="str">
        <f>IF($B10="N/A","N/A",IF(G10&gt;99,"No",IF(G10&lt;75,"No","Yes")))</f>
        <v>Yes</v>
      </c>
      <c r="I10" s="6">
        <v>-2.14</v>
      </c>
      <c r="J10" s="6">
        <v>3.1339999999999999</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4.2979942693000002</v>
      </c>
      <c r="D12" s="5" t="str">
        <f>IF($B12="N/A","N/A",IF(C12&gt;10,"No",IF(C12&lt;=0,"No","Yes")))</f>
        <v>Yes</v>
      </c>
      <c r="E12" s="5">
        <v>5.8201058201000002</v>
      </c>
      <c r="F12" s="5" t="str">
        <f>IF($B12="N/A","N/A",IF(E12&gt;10,"No",IF(E12&lt;=0,"No","Yes")))</f>
        <v>Yes</v>
      </c>
      <c r="G12" s="5">
        <v>2.9268292683000001</v>
      </c>
      <c r="H12" s="5" t="str">
        <f>IF($B12="N/A","N/A",IF(G12&gt;10,"No",IF(G12&lt;=0,"No","Yes")))</f>
        <v>Yes</v>
      </c>
      <c r="I12" s="6">
        <v>35.409999999999997</v>
      </c>
      <c r="J12" s="6">
        <v>-49.7</v>
      </c>
      <c r="K12" s="91" t="str">
        <f t="shared" si="0"/>
        <v>No</v>
      </c>
    </row>
    <row r="13" spans="1:11" x14ac:dyDescent="0.25">
      <c r="A13" s="110" t="s">
        <v>655</v>
      </c>
      <c r="B13" s="29" t="s">
        <v>224</v>
      </c>
      <c r="C13" s="5">
        <v>0</v>
      </c>
      <c r="D13" s="5" t="str">
        <f>IF($B13="N/A","N/A",IF(C13&gt;5,"No",IF(C13&lt;=0,"No","Yes")))</f>
        <v>No</v>
      </c>
      <c r="E13" s="5">
        <v>0.52910052910000005</v>
      </c>
      <c r="F13" s="5" t="str">
        <f>IF($B13="N/A","N/A",IF(E13&gt;5,"No",IF(E13&lt;=0,"No","Yes")))</f>
        <v>Yes</v>
      </c>
      <c r="G13" s="5">
        <v>0.487804878</v>
      </c>
      <c r="H13" s="5" t="str">
        <f>IF($B13="N/A","N/A",IF(G13&gt;5,"No",IF(G13&lt;=0,"No","Yes")))</f>
        <v>Yes</v>
      </c>
      <c r="I13" s="6" t="s">
        <v>1747</v>
      </c>
      <c r="J13" s="6">
        <v>-7.8</v>
      </c>
      <c r="K13" s="91" t="str">
        <f t="shared" si="0"/>
        <v>Yes</v>
      </c>
    </row>
    <row r="14" spans="1:11" x14ac:dyDescent="0.25">
      <c r="A14" s="110"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91" t="str">
        <f t="shared" si="0"/>
        <v>Yes</v>
      </c>
    </row>
    <row r="15" spans="1:11" x14ac:dyDescent="0.25">
      <c r="A15" s="110" t="s">
        <v>32</v>
      </c>
      <c r="B15" s="21" t="s">
        <v>214</v>
      </c>
      <c r="C15" s="5">
        <v>99.713467049000002</v>
      </c>
      <c r="D15" s="5" t="str">
        <f>IF($B15="N/A","N/A",IF(C15&gt;100,"No",IF(C15&lt;95,"No","Yes")))</f>
        <v>Yes</v>
      </c>
      <c r="E15" s="5">
        <v>100</v>
      </c>
      <c r="F15" s="5" t="str">
        <f>IF($B15="N/A","N/A",IF(E15&gt;100,"No",IF(E15&lt;95,"No","Yes")))</f>
        <v>Yes</v>
      </c>
      <c r="G15" s="5">
        <v>98.536585365999997</v>
      </c>
      <c r="H15" s="5" t="str">
        <f>IF($B15="N/A","N/A",IF(G15&gt;100,"No",IF(G15&lt;95,"No","Yes")))</f>
        <v>Yes</v>
      </c>
      <c r="I15" s="6">
        <v>0.28739999999999999</v>
      </c>
      <c r="J15" s="6">
        <v>-1.46</v>
      </c>
      <c r="K15" s="91" t="str">
        <f t="shared" si="0"/>
        <v>Yes</v>
      </c>
    </row>
    <row r="16" spans="1:11" x14ac:dyDescent="0.25">
      <c r="A16" s="110" t="s">
        <v>848</v>
      </c>
      <c r="B16" s="21" t="s">
        <v>226</v>
      </c>
      <c r="C16" s="5">
        <v>4.0229885056999999</v>
      </c>
      <c r="D16" s="5" t="str">
        <f>IF($B16="N/A","N/A",IF(C16&gt;30,"No",IF(C16&lt;5,"No","Yes")))</f>
        <v>No</v>
      </c>
      <c r="E16" s="5">
        <v>1.0582010582000001</v>
      </c>
      <c r="F16" s="5" t="str">
        <f>IF($B16="N/A","N/A",IF(E16&gt;30,"No",IF(E16&lt;5,"No","Yes")))</f>
        <v>No</v>
      </c>
      <c r="G16" s="5">
        <v>0.495049505</v>
      </c>
      <c r="H16" s="5" t="str">
        <f>IF($B16="N/A","N/A",IF(G16&gt;30,"No",IF(G16&lt;5,"No","Yes")))</f>
        <v>No</v>
      </c>
      <c r="I16" s="6">
        <v>-73.7</v>
      </c>
      <c r="J16" s="6">
        <v>-53.2</v>
      </c>
      <c r="K16" s="91" t="str">
        <f t="shared" si="0"/>
        <v>No</v>
      </c>
    </row>
    <row r="17" spans="1:11" x14ac:dyDescent="0.25">
      <c r="A17" s="110" t="s">
        <v>849</v>
      </c>
      <c r="B17" s="21" t="s">
        <v>227</v>
      </c>
      <c r="C17" s="5">
        <v>60.344827586000001</v>
      </c>
      <c r="D17" s="5" t="str">
        <f>IF($B17="N/A","N/A",IF(C17&gt;75,"No",IF(C17&lt;15,"No","Yes")))</f>
        <v>Yes</v>
      </c>
      <c r="E17" s="5">
        <v>70.370370370000003</v>
      </c>
      <c r="F17" s="5" t="str">
        <f>IF($B17="N/A","N/A",IF(E17&gt;75,"No",IF(E17&lt;15,"No","Yes")))</f>
        <v>Yes</v>
      </c>
      <c r="G17" s="5">
        <v>75.742574257000001</v>
      </c>
      <c r="H17" s="5" t="str">
        <f>IF($B17="N/A","N/A",IF(G17&gt;75,"No",IF(G17&lt;15,"No","Yes")))</f>
        <v>No</v>
      </c>
      <c r="I17" s="6">
        <v>16.61</v>
      </c>
      <c r="J17" s="6">
        <v>7.6340000000000003</v>
      </c>
      <c r="K17" s="91" t="str">
        <f t="shared" si="0"/>
        <v>Yes</v>
      </c>
    </row>
    <row r="18" spans="1:11" x14ac:dyDescent="0.25">
      <c r="A18" s="110" t="s">
        <v>850</v>
      </c>
      <c r="B18" s="21" t="s">
        <v>228</v>
      </c>
      <c r="C18" s="5">
        <v>35.632183908000002</v>
      </c>
      <c r="D18" s="5" t="str">
        <f>IF($B18="N/A","N/A",IF(C18&gt;70,"No",IF(C18&lt;25,"No","Yes")))</f>
        <v>Yes</v>
      </c>
      <c r="E18" s="5">
        <v>28.571428570999998</v>
      </c>
      <c r="F18" s="5" t="str">
        <f>IF($B18="N/A","N/A",IF(E18&gt;70,"No",IF(E18&lt;25,"No","Yes")))</f>
        <v>Yes</v>
      </c>
      <c r="G18" s="5">
        <v>23.762376238000002</v>
      </c>
      <c r="H18" s="5" t="str">
        <f>IF($B18="N/A","N/A",IF(G18&gt;70,"No",IF(G18&lt;25,"No","Yes")))</f>
        <v>No</v>
      </c>
      <c r="I18" s="6">
        <v>-19.8</v>
      </c>
      <c r="J18" s="6">
        <v>-16.8</v>
      </c>
      <c r="K18" s="91" t="str">
        <f t="shared" si="0"/>
        <v>Yes</v>
      </c>
    </row>
    <row r="19" spans="1:11" x14ac:dyDescent="0.25">
      <c r="A19" s="110"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91" t="str">
        <f t="shared" si="0"/>
        <v>Yes</v>
      </c>
    </row>
    <row r="20" spans="1:11" x14ac:dyDescent="0.25">
      <c r="A20" s="89" t="s">
        <v>372</v>
      </c>
      <c r="B20" s="21" t="s">
        <v>241</v>
      </c>
      <c r="C20" s="5">
        <v>12.893982808000001</v>
      </c>
      <c r="D20" s="5" t="str">
        <f>IF($B20="N/A","N/A",IF(C20&gt;5,"No",IF(C20&lt;1,"No","Yes")))</f>
        <v>No</v>
      </c>
      <c r="E20" s="5">
        <v>14.285714285999999</v>
      </c>
      <c r="F20" s="5" t="str">
        <f>IF($B20="N/A","N/A",IF(E20&gt;5,"No",IF(E20&lt;1,"No","Yes")))</f>
        <v>No</v>
      </c>
      <c r="G20" s="5">
        <v>13.170731707</v>
      </c>
      <c r="H20" s="5" t="str">
        <f>IF($B20="N/A","N/A",IF(G20&gt;5,"No",IF(G20&lt;1,"No","Yes")))</f>
        <v>No</v>
      </c>
      <c r="I20" s="6">
        <v>10.79</v>
      </c>
      <c r="J20" s="6">
        <v>-7.8</v>
      </c>
      <c r="K20" s="91" t="str">
        <f t="shared" si="0"/>
        <v>Yes</v>
      </c>
    </row>
    <row r="21" spans="1:11" x14ac:dyDescent="0.25">
      <c r="A21" s="89" t="s">
        <v>374</v>
      </c>
      <c r="B21" s="21" t="s">
        <v>242</v>
      </c>
      <c r="C21" s="5">
        <v>80.229226361000002</v>
      </c>
      <c r="D21" s="5" t="str">
        <f>IF($B21="N/A","N/A",IF(C21&gt;98,"No",IF(C21&lt;8,"No","Yes")))</f>
        <v>Yes</v>
      </c>
      <c r="E21" s="5">
        <v>77.248677248999996</v>
      </c>
      <c r="F21" s="5" t="str">
        <f>IF($B21="N/A","N/A",IF(E21&gt;98,"No",IF(E21&lt;8,"No","Yes")))</f>
        <v>Yes</v>
      </c>
      <c r="G21" s="5">
        <v>80.975609755999997</v>
      </c>
      <c r="H21" s="5" t="str">
        <f>IF($B21="N/A","N/A",IF(G21&gt;98,"No",IF(G21&lt;8,"No","Yes")))</f>
        <v>Yes</v>
      </c>
      <c r="I21" s="6">
        <v>-3.72</v>
      </c>
      <c r="J21" s="6">
        <v>4.8250000000000002</v>
      </c>
      <c r="K21" s="91" t="str">
        <f t="shared" si="0"/>
        <v>Yes</v>
      </c>
    </row>
    <row r="22" spans="1:11" x14ac:dyDescent="0.25">
      <c r="A22" s="106" t="s">
        <v>375</v>
      </c>
      <c r="B22" s="112" t="s">
        <v>224</v>
      </c>
      <c r="C22" s="100">
        <v>1.4326647563999999</v>
      </c>
      <c r="D22" s="100" t="str">
        <f>IF($B22="N/A","N/A",IF(C22&gt;5,"No",IF(C22&lt;=0,"No","Yes")))</f>
        <v>Yes</v>
      </c>
      <c r="E22" s="100">
        <v>2.6455026455000001</v>
      </c>
      <c r="F22" s="100" t="str">
        <f>IF($B22="N/A","N/A",IF(E22&gt;5,"No",IF(E22&lt;=0,"No","Yes")))</f>
        <v>Yes</v>
      </c>
      <c r="G22" s="100">
        <v>0.9756097561</v>
      </c>
      <c r="H22" s="100" t="str">
        <f>IF($B22="N/A","N/A",IF(G22&gt;5,"No",IF(G22&lt;=0,"No","Yes")))</f>
        <v>Yes</v>
      </c>
      <c r="I22" s="101">
        <v>84.66</v>
      </c>
      <c r="J22" s="101">
        <v>-63.1</v>
      </c>
      <c r="K22" s="102" t="str">
        <f t="shared" si="0"/>
        <v>No</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2025-04-25T11:33:08Z</dcterms:modified>
  <dc:language>English</dc:language>
</cp:coreProperties>
</file>