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179ECDE6-D56A-4043-9CAE-AC2495F80627}"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<sst xmlns="http://schemas.openxmlformats.org/spreadsheetml/2006/main" count="6211" uniqueCount="1120">
  <si>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</si>
  <si>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</si>
  <si>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</si>
  <si>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</si>
  <si>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</si>
  <si>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</si>
  <si>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</si>
  <si>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</si>
  <si>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</si>
  <si>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</si>
  <si>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</si>
  <si>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</si>
  <si>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</si>
  <si>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</si>
  <si>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</si>
  <si>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</si>
  <si>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</si>
  <si>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</si>
  <si>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</si>
  <si>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</si>
  <si>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</si>
  <si>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</si>
  <si>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</si>
  <si>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</si>
  <si>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</si>
  <si>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</si>
  <si>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</si>
  <si>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</si>
  <si>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</si>
  <si>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</si>
  <si>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</si>
  <si>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</si>
  <si>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</si>
  <si>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</si>
  <si>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</si>
  <si>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</si>
  <si>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</si>
  <si>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</si>
  <si>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</si>
  <si>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</si>
  <si>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</si>
  <si>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</si>
  <si>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</si>
  <si>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</si>
  <si>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</si>
  <si>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</si>
  <si>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</si>
  <si>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</si>
  <si>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</si>
  <si>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</si>
  <si>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</si>
  <si>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</si>
  <si>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</si>
  <si>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</si>
  <si>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</si>
  <si>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</si>
  <si>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</si>
  <si>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</si>
  <si>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</si>
  <si>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</si>
  <si>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</si>
  <si>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</si>
  <si>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</si>
  <si>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</si>
  <si>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</si>
  <si>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</si>
  <si>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</si>
  <si>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</si>
  <si>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</si>
  <si>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</si>
  <si>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</si>
  <si>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</si>
  <si>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</si>
  <si>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</si>
  <si>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</si>
  <si>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</si>
  <si>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</si>
  <si>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</si>
  <si>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</si>
  <si>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</si>
  <si>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</si>
  <si>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</si>
  <si>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</si>
  <si>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</si>
  <si>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</si>
  <si>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</si>
  <si>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</si>
  <si>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</si>
  <si>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</si>
  <si>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</si>
  <si>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</si>
  <si>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</si>
  <si>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</si>
  <si>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</si>
  <si>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</si>
  <si>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</si>
  <si>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</si>
  <si>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</si>
  <si>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</si>
  <si>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</si>
  <si>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</si>
  <si>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</si>
  <si>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</si>
  <si>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</si>
  <si>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</si>
  <si>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</si>
  <si>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</si>
  <si>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</si>
  <si>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</si>
  <si>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</si>
  <si>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</si>
  <si>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</si>
  <si>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</si>
  <si>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</si>
  <si>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</si>
  <si>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</si>
  <si>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</si>
  <si>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</si>
  <si>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</si>
  <si>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</si>
  <si>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</si>
  <si>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</si>
  <si>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</si>
  <si>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</si>
  <si>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</si>
  <si>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</si>
  <si>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</si>
  <si>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</si>
  <si>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</si>
  <si>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</si>
  <si>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</si>
  <si>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</si>
  <si>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</si>
  <si>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</si>
  <si>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</si>
  <si>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</si>
  <si>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</si>
  <si>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</si>
  <si>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</si>
  <si>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</si>
  <si>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</si>
  <si>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</si>
  <si>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</si>
  <si>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</si>
  <si>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</si>
  <si>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</si>
  <si>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</si>
  <si>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</si>
  <si>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</si>
  <si>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</si>
  <si>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</si>
  <si>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</si>
  <si>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</si>
  <si>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</si>
  <si>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</si>
  <si>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</si>
  <si>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</si>
  <si>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</si>
  <si>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</si>
  <si>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</si>
  <si>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</si>
  <si>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</si>
  <si>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</si>
  <si>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</si>
  <si>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</si>
  <si>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</si>
  <si>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</si>
  <si>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</si>
  <si>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</si>
  <si>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</si>
  <si>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</si>
  <si>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</si>
  <si>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</si>
  <si>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</si>
  <si>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</si>
  <si>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</si>
  <si>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</si>
  <si>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</si>
  <si>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</si>
  <si>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</si>
  <si>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</si>
  <si>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</si>
  <si>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</si>
  <si>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</si>
  <si>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</si>
  <si>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</si>
  <si>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</si>
  <si>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</si>
  <si>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</si>
  <si>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</si>
  <si>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</si>
  <si>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</si>
  <si>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</si>
  <si>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</si>
  <si>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</si>
  <si>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</si>
  <si>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</si>
  <si>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</si>
  <si>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</si>
  <si>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</si>
  <si>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</si>
  <si>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</si>
  <si>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</si>
  <si>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</si>
  <si>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</si>
  <si>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</si>
  <si>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</si>
  <si>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</si>
  <si>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</si>
  <si>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</si>
  <si>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</si>
  <si>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</si>
  <si>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</si>
  <si>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</si>
  <si>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</si>
  <si>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</si>
  <si>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</si>
  <si>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</si>
  <si>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</si>
  <si>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</si>
  <si>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</si>
  <si>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</si>
  <si>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</si>
  <si>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</si>
  <si>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</si>
  <si>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</si>
  <si>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</si>
  <si>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</si>
  <si>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</si>
  <si>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</si>
  <si>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</si>
  <si>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</si>
  <si>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</si>
  <si>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</si>
  <si>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</si>
  <si>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</si>
  <si>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</si>
  <si>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</si>
  <si>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</si>
  <si>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</si>
  <si>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</si>
  <si>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</si>
  <si>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</si>
  <si>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</si>
  <si>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</si>
  <si>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</si>
  <si>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</si>
  <si>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</si>
  <si>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</si>
  <si>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</si>
  <si>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</si>
  <si>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</si>
  <si>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</si>
  <si>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</si>
  <si>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</si>
  <si>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</si>
  <si>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</si>
  <si>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</si>
  <si>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</si>
  <si>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</si>
  <si>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</si>
  <si>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</si>
  <si>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</si>
  <si>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</si>
  <si>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</si>
  <si>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</si>
  <si>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</si>
  <si>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</si>
  <si>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</si>
  <si>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</si>
  <si>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</si>
  <si>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</si>
  <si>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</si>
  <si>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</si>
  <si>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</si>
  <si>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</si>
  <si>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</si>
  <si>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</si>
  <si>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</si>
  <si>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</si>
  <si>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</si>
  <si>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</si>
  <si>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</si>
  <si>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</si>
  <si>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</si>
  <si>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</si>
  <si>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</si>
  <si>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</si>
  <si>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</si>
  <si>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</si>
  <si>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</si>
  <si>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</si>
  <si>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</si>
  <si>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</si>
  <si>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</si>
  <si>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</si>
  <si>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</si>
  <si>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</si>
  <si>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</si>
  <si>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</si>
  <si>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</si>
  <si>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</si>
  <si>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</si>
  <si>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</si>
  <si>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</si>
  <si>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</si>
  <si>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</si>
  <si>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</si>
  <si>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</si>
  <si>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</si>
  <si>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</si>
  <si>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</si>
  <si>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</si>
  <si>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</si>
  <si>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</si>
  <si>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</si>
  <si>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</si>
  <si>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</si>
  <si>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</si>
  <si>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</si>
  <si>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</si>
  <si>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</si>
  <si>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</si>
  <si>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</si>
  <si>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</si>
  <si>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</si>
  <si>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</si>
  <si>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</si>
  <si>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</si>
  <si>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</si>
  <si>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</si>
  <si>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</si>
  <si>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</si>
  <si>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</si>
  <si>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</si>
  <si>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</si>
  <si>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</si>
  <si>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</si>
  <si>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</si>
  <si>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</si>
  <si>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</si>
  <si>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</si>
  <si>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</si>
  <si>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</si>
  <si>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</si>
  <si>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</si>
  <si>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</si>
  <si>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</si>
  <si>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</si>
  <si>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</si>
  <si>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</si>
  <si>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</si>
  <si>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</si>
  <si>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</si>
  <si>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</si>
  <si>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</si>
  <si>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</si>
  <si>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</si>
  <si>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</si>
  <si>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</si>
  <si>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</si>
  <si>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</si>
  <si>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</si>
  <si>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</si>
  <si>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</si>
  <si>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</si>
  <si>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</si>
  <si>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</si>
  <si>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</si>
  <si>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</si>
  <si>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</si>
  <si>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</si>
  <si>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</si>
  <si>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</si>
  <si>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</si>
  <si>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</si>
  <si>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</si>
  <si>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</si>
  <si>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</si>
  <si>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</si>
  <si>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</si>
  <si>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</si>
  <si>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</si>
  <si>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</si>
  <si>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</si>
  <si>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</si>
  <si>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</si>
  <si>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</si>
  <si>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</si>
  <si>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</si>
  <si>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</si>
  <si>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</si>
  <si>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</si>
  <si>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</si>
  <si>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</si>
  <si>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</si>
  <si>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</si>
  <si>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</si>
  <si>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</si>
  <si>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</si>
  <si>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</si>
  <si>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</si>
  <si>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</si>
  <si>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</si>
  <si>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</si>
  <si>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</si>
  <si>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</si>
  <si>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</si>
  <si>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</si>
  <si>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</si>
  <si>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</si>
  <si>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</si>
  <si>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</si>
  <si>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</si>
  <si>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</si>
  <si>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</si>
  <si>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</si>
  <si>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</si>
  <si>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</si>
  <si>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</si>
  <si>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</si>
  <si>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</si>
  <si>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</si>
  <si>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</si>
  <si>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</si>
  <si>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</si>
  <si>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</si>
  <si>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</si>
  <si>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</si>
  <si>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</si>
  <si>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</si>
  <si>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</si>
  <si>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</si>
  <si>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</si>
  <si>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</si>
  <si>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</si>
  <si>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</si>
  <si>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</si>
  <si>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</si>
  <si>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</si>
  <si>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</si>
  <si>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</si>
  <si>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</si>
  <si>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</si>
  <si>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</si>
  <si>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</si>
  <si>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</si>
  <si>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</si>
  <si>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</si>
  <si>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</si>
  <si>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</si>
  <si>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</si>
  <si>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</si>
  <si>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</si>
  <si>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</si>
  <si>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</si>
  <si>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</si>
  <si>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</si>
  <si>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</si>
  <si>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</si>
  <si>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</si>
  <si>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</si>
  <si>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</si>
  <si>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</si>
  <si>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</si>
  <si>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</si>
  <si>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</si>
  <si>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</si>
  <si>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</si>
  <si>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</si>
  <si>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</si>
  <si>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</si>
  <si>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</si>
  <si>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</si>
  <si>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</si>
  <si>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</si>
  <si>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</si>
  <si>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</si>
  <si>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</si>
  <si>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</si>
  <si>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</si>
  <si>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</si>
  <si>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</si>
  <si>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</si>
  <si>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</si>
  <si>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</si>
  <si>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</si>
  <si>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</si>
  <si>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</si>
  <si>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</si>
  <si>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</si>
  <si>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</si>
  <si>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</si>
  <si>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</si>
  <si>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</si>
  <si>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</si>
  <si>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</si>
  <si>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</si>
  <si>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</si>
  <si>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</si>
  <si>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</si>
  <si>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</si>
  <si>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</si>
  <si>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</si>
  <si>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</si>
  <si>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</si>
  <si>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</si>
  <si>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</si>
  <si>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</si>
  <si>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</si>
  <si>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</si>
  <si>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</si>
  <si>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</si>
  <si>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</si>
  <si>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</si>
  <si>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</si>
  <si>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</si>
  <si>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</si>
  <si>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</si>
  <si>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</si>
  <si>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</si>
  <si>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</si>
  <si>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</si>
  <si>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</si>
  <si>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</si>
  <si>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</si>
  <si>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</si>
  <si>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</si>
  <si>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</si>
  <si>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</si>
  <si>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</si>
  <si>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</si>
  <si>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</si>
  <si>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</si>
  <si>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</si>
  <si>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</si>
  <si>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</si>
  <si>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</si>
  <si>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</si>
  <si>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</si>
  <si>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</si>
  <si>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</si>
  <si>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</si>
  <si>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</si>
  <si>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</si>
  <si>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</si>
  <si>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</si>
  <si>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</si>
  <si>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</si>
  <si>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</si>
  <si>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</si>
  <si>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</si>
  <si>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</si>
  <si>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</si>
  <si>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</si>
  <si>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</si>
  <si>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</si>
  <si>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</si>
  <si>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</si>
  <si>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</si>
  <si>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</si>
  <si>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</si>
  <si>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</si>
  <si>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</si>
  <si>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</si>
  <si>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</si>
  <si>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</si>
  <si>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</si>
  <si>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</si>
  <si>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</si>
  <si>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</si>
  <si>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</si>
  <si>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</si>
  <si>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</si>
  <si>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</si>
  <si>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</si>
  <si>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</si>
  <si>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</si>
  <si>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</si>
  <si>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</si>
  <si>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</si>
  <si>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</si>
  <si>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</si>
  <si>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</si>
  <si>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</si>
  <si>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</si>
  <si>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</si>
  <si>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</si>
  <si>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</si>
  <si>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</si>
  <si>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</si>
  <si>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</si>
  <si>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</si>
  <si>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</si>
  <si>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</si>
  <si>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</si>
  <si>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</si>
  <si>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</si>
  <si>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</si>
  <si>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</si>
  <si>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</si>
  <si>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</si>
  <si>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</si>
  <si>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</si>
  <si>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</si>
  <si>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</si>
  <si>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</si>
  <si>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</si>
  <si>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</si>
  <si>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</si>
  <si>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</si>
  <si>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</si>
  <si>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</si>
  <si>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</si>
  <si>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</si>
  <si>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</si>
  <si>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</si>
  <si>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</si>
  <si>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</si>
  <si>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</si>
  <si>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</si>
  <si>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</si>
  <si>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</si>
  <si>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</si>
  <si>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</si>
  <si>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</si>
  <si>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</si>
  <si>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</si>
  <si>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</si>
  <si>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</si>
  <si>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</si>
  <si>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</si>
  <si>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</si>
  <si>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</si>
  <si>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</si>
  <si>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</si>
  <si>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</si>
  <si>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</si>
  <si>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</si>
  <si>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</si>
  <si>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</si>
  <si>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</si>
  <si>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</si>
  <si>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</si>
  <si>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</si>
  <si>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</si>
  <si>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</si>
  <si>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</si>
  <si>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</si>
  <si>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</si>
  <si>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</si>
  <si>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</si>
  <si>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</si>
  <si>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</si>
  <si>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</si>
  <si>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</si>
  <si>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</si>
  <si>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</si>
  <si>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</si>
  <si>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</si>
  <si>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</si>
  <si>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</si>
  <si>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</si>
  <si>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</si>
  <si>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</si>
  <si>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</si>
  <si>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</si>
  <si>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</si>
  <si>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</si>
  <si>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</si>
  <si>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</si>
  <si>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</si>
  <si>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</si>
  <si>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</si>
  <si>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</si>
  <si>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</si>
  <si>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</si>
  <si>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</si>
  <si>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</si>
  <si>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</si>
  <si>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</si>
  <si>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</si>
  <si>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</si>
  <si>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</si>
  <si>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</si>
  <si>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</si>
  <si>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</si>
  <si>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</si>
  <si>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</si>
  <si>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</si>
  <si>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</si>
  <si>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</si>
  <si>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</si>
  <si>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</si>
  <si>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</si>
  <si>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</si>
  <si>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</si>
  <si>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</si>
  <si>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</si>
  <si>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</si>
  <si>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</si>
  <si>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</si>
  <si>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</si>
  <si>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</si>
  <si>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</si>
  <si>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</si>
  <si>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</si>
  <si>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</si>
  <si>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</si>
  <si>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</si>
  <si>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</si>
  <si>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</si>
  <si>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</si>
  <si>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</si>
  <si>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</si>
  <si>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</si>
  <si>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</si>
  <si>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</si>
  <si>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</si>
  <si>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</si>
  <si>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</si>
  <si>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</si>
  <si>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</si>
  <si>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</si>
  <si>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</si>
  <si>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</si>
  <si>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</si>
  <si>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</si>
  <si>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</si>
  <si>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</si>
  <si>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</si>
  <si>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</si>
  <si>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</si>
  <si>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</si>
  <si>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</si>
  <si>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</si>
  <si>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</si>
  <si>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</si>
  <si>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</si>
  <si>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</si>
  <si>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</si>
  <si>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</si>
  <si>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</si>
  <si>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</si>
  <si>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</si>
  <si>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</si>
  <si>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</si>
  <si>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</si>
  <si>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</si>
  <si>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</si>
  <si>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</si>
  <si>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</si>
  <si>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</si>
  <si>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</si>
  <si>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</si>
  <si>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</si>
  <si>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</si>
  <si>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</si>
  <si>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</si>
  <si>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</si>
  <si>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</si>
  <si>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</si>
  <si>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</si>
  <si>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</si>
  <si>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</si>
  <si>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</si>
  <si>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</si>
  <si>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</si>
  <si>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</si>
  <si>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</si>
  <si>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</si>
  <si>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</si>
  <si>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</si>
  <si>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</si>
  <si>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</si>
  <si>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</si>
  <si>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</si>
  <si>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</si>
  <si>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</si>
  <si>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</si>
  <si>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</si>
  <si>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</si>
  <si>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</si>
  <si>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</si>
  <si>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</si>
  <si>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</si>
  <si>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</si>
  <si>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</si>
  <si>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</si>
  <si>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</si>
  <si>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</si>
  <si>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</si>
  <si>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</si>
  <si>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</si>
  <si>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</si>
  <si>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</si>
  <si>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</si>
  <si>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</si>
  <si>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</si>
  <si>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</si>
  <si>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</si>
  <si>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</si>
  <si>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</si>
  <si>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</si>
  <si>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</si>
  <si>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</si>
  <si>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</si>
  <si>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</si>
  <si>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</si>
  <si>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</si>
  <si>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</si>
  <si>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</si>
  <si>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</si>
  <si>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</si>
  <si>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</si>
  <si>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</si>
  <si>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</si>
  <si>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</si>
  <si>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</si>
  <si>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</si>
  <si>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</si>
  <si>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</si>
  <si>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</si>
  <si>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</si>
  <si>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</si>
  <si>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</si>
  <si>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</si>
  <si>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</si>
  <si>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</si>
  <si>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</si>
  <si>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</si>
  <si>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</si>
  <si>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</si>
  <si>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</si>
  <si>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</si>
  <si>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</si>
  <si>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</si>
  <si>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</si>
  <si>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</si>
  <si>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</si>
  <si>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</si>
  <si>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</si>
  <si>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</si>
  <si>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</si>
  <si>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</si>
  <si>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</si>
  <si>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</si>
  <si>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</si>
  <si>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</si>
  <si>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</si>
  <si>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</si>
  <si>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</si>
  <si>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</si>
  <si>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</si>
  <si>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</si>
  <si>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</si>
  <si>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</si>
  <si>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</si>
  <si>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</si>
  <si>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</si>
  <si>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</si>
  <si>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</si>
  <si>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</si>
  <si>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</si>
  <si>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</si>
  <si>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</si>
  <si>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</si>
  <si>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</si>
  <si>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</si>
  <si>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</si>
  <si>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</si>
  <si>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</si>
  <si>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</si>
  <si>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</si>
  <si>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</si>
  <si>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</si>
  <si>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</si>
  <si>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</si>
  <si>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</si>
  <si>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</si>
  <si>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</si>
  <si>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</si>
  <si>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</si>
  <si>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</si>
  <si>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</si>
  <si>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</si>
  <si>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</si>
  <si>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</si>
  <si>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</si>
  <si>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</si>
  <si>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</si>
  <si>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</si>
  <si>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</si>
  <si>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</si>
  <si>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</si>
  <si>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</si>
  <si>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</si>
  <si>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</si>
  <si>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</si>
  <si>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</si>
  <si>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</si>
  <si>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</si>
  <si>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</si>
  <si>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</si>
  <si>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</si>
  <si>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</si>
  <si>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</si>
  <si>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</si>
  <si>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</si>
  <si>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</si>
  <si>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</si>
  <si>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</si>
  <si>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</si>
  <si>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</si>
  <si>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</si>
  <si>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</si>
  <si>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</si>
  <si>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</si>
  <si>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</si>
  <si>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</si>
  <si>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</si>
  <si>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</si>
  <si>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</si>
  <si>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</si>
  <si>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</si>
  <si>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</si>
  <si>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</si>
  <si>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</si>
  <si>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</si>
  <si>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</si>
  <si>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</si>
  <si>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</si>
  <si>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</si>
  <si>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</si>
  <si>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</si>
  <si>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</si>
  <si>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</si>
  <si>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</si>
  <si>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</si>
  <si>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</si>
  <si>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</si>
  <si>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</si>
  <si>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</si>
  <si>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</si>
  <si>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</si>
  <si>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</si>
  <si>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</si>
  <si>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</si>
  <si>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</si>
  <si>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</si>
  <si>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</si>
  <si>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</si>
  <si>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</si>
  <si>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</si>
  <si>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</si>
  <si>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</si>
  <si>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</si>
  <si>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</si>
  <si>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</si>
  <si>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</si>
  <si>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</si>
  <si>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</si>
  <si>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</si>
  <si>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</si>
  <si>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</si>
  <si>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</si>
  <si>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</si>
  <si>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</si>
  <si>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</si>
  <si>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</si>
  <si>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</si>
  <si>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</si>
  <si>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</si>
  <si>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</si>
  <si>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</si>
  <si>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</si>
  <si>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</si>
  <si>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</si>
  <si>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</si>
  <si>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</si>
  <si>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</si>
  <si>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</si>
  <si>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</si>
  <si>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</si>
  <si>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</si>
  <si>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</si>
  <si>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</si>
  <si>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</si>
  <si>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</si>
  <si>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</si>
  <si>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</si>
  <si>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</si>
  <si>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</si>
  <si>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</si>
  <si>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</si>
  <si>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</si>
  <si>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</si>
  <si>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</si>
  <si>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</si>
  <si>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</si>
  <si>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</si>
  <si>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</si>
  <si>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</si>
  <si>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</si>
  <si>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</si>
  <si>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</si>
  <si>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</si>
  <si>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</si>
  <si>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</si>
  <si>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</si>
  <si>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</si>
  <si>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</si>
  <si>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</si>
  <si>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</si>
  <si>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</si>
  <si>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</si>
  <si>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</si>
  <si>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</si>
  <si>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</si>
  <si>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</si>
  <si>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</si>
  <si>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</si>
  <si>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</si>
  <si>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</si>
  <si>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</si>
  <si>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</si>
  <si>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</si>
  <si>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</si>
  <si>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</si>
  <si>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</si>
  <si>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</si>
  <si>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</si>
  <si>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</si>
  <si>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</si>
  <si>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</si>
  <si>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</si>
  <si>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</si>
  <si>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</si>
  <si>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</si>
  <si>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</si>
  <si>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</si>
  <si>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</si>
  <si>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</si>
  <si>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</si>
  <si>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</si>
  <si>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</si>
  <si>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</si>
  <si>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</si>
  <si>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</si>
  <si>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</si>
  <si>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</si>
  <si>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</si>
  <si>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</si>
  <si>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</si>
  <si>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</si>
  <si>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</si>
  <si>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</si>
  <si>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</si>
  <si>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</si>
  <si>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</si>
  <si>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</si>
  <si>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</si>
  <si>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</si>
  <si>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</si>
  <si>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</si>
  <si>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</si>
  <si>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</si>
  <si>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</si>
  <si>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</si>
  <si>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</si>
  <si>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</si>
  <si>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</si>
  <si>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</si>
  <si>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</si>
  <si>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</si>
  <si>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</si>
  <si>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</si>
  <si>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</si>
  <si>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</si>
  <si>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</si>
  <si>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</si>
  <si>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</si>
  <si>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</si>
  <si>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</si>
  <si>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</si>
  <si>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</si>
  <si>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</si>
  <si>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NJ</t>
  </si>
  <si>
    <t>Div by 0</t>
  </si>
  <si>
    <t>-7.38</t>
  </si>
  <si>
    <t>30.43</t>
  </si>
  <si>
    <t>14.77</t>
  </si>
  <si>
    <t>-2.74</t>
  </si>
  <si>
    <t>2.264</t>
  </si>
  <si>
    <t>5.673</t>
  </si>
  <si>
    <t>4.497</t>
  </si>
  <si>
    <t>-.876</t>
  </si>
  <si>
    <t>-12.9</t>
  </si>
  <si>
    <t>-52.0</t>
  </si>
  <si>
    <t>12.43</t>
  </si>
  <si>
    <t>49.35</t>
  </si>
  <si>
    <t>-.685</t>
  </si>
  <si>
    <t>-1.90</t>
  </si>
  <si>
    <t>-2.39</t>
  </si>
  <si>
    <t>1.024</t>
  </si>
  <si>
    <t>-3.97</t>
  </si>
  <si>
    <t>.3350</t>
  </si>
  <si>
    <t>40.28</t>
  </si>
  <si>
    <t>1.855</t>
  </si>
  <si>
    <t>1.566</t>
  </si>
  <si>
    <t>6.648</t>
  </si>
  <si>
    <t>1.364</t>
  </si>
  <si>
    <t>-2.37</t>
  </si>
  <si>
    <t>7.570</t>
  </si>
  <si>
    <t>7.439</t>
  </si>
  <si>
    <t>-.111</t>
  </si>
  <si>
    <t>1.631</t>
  </si>
  <si>
    <t>.0000</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</si>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</sst>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153346</v>
      </c>
      <c r="D6" s="84" t="str">
        <f>IF($B6="N/A","N/A",IF(C6&gt;15,"No",IF(C6&lt;-15,"No","Yes")))</f>
        <v>N/A</v>
      </c>
      <c r="E6" s="80">
        <v>153882</v>
      </c>
      <c r="F6" s="84" t="str">
        <f>IF($B6="N/A","N/A",IF(E6&gt;15,"No",IF(E6&lt;-15,"No","Yes")))</f>
        <v>N/A</v>
      </c>
      <c r="G6" s="80">
        <v>153540</v>
      </c>
      <c r="H6" s="84" t="str">
        <f>IF($B6="N/A","N/A",IF(G6&gt;15,"No",IF(G6&lt;-15,"No","Yes")))</f>
        <v>N/A</v>
      </c>
      <c r="I6" s="87">
        <v>0.34949999999999998</v>
      </c>
      <c r="J6" s="87">
        <v>-0.222</v>
      </c>
      <c r="K6" s="84" t="str">
        <f>IF(J6="Div by 0", "N/A", IF(J6="N/A","N/A", IF(J6&gt;15, "No", IF(J6&lt;-15, "No", "Yes"))))</f>
        <v>Yes</v>
      </c>
    </row>
    <row r="7" spans="1:11" x14ac:dyDescent="0.25">
      <c r="A7" s="179" t="s">
        <v>694</v>
      </c>
      <c r="B7" s="79" t="s">
        <v>50</v>
      </c>
      <c r="C7" s="84">
        <v>34.911898581999999</v>
      </c>
      <c r="D7" s="84" t="str">
        <f>IF($B7="N/A","N/A",IF(C7&gt;15,"No",IF(C7&lt;-15,"No","Yes")))</f>
        <v>N/A</v>
      </c>
      <c r="E7" s="84">
        <v>35.386205013999998</v>
      </c>
      <c r="F7" s="84" t="str">
        <f>IF($B7="N/A","N/A",IF(E7&gt;15,"No",IF(E7&lt;-15,"No","Yes")))</f>
        <v>N/A</v>
      </c>
      <c r="G7" s="84">
        <v>38.570405106000003</v>
      </c>
      <c r="H7" s="84" t="str">
        <f>IF($B7="N/A","N/A",IF(G7&gt;15,"No",IF(G7&lt;-15,"No","Yes")))</f>
        <v>N/A</v>
      </c>
      <c r="I7" s="87">
        <v>1.359</v>
      </c>
      <c r="J7" s="87">
        <v>8.9979999999999993</v>
      </c>
      <c r="K7" s="84" t="str">
        <f>IF(J7="Div by 0", "N/A", IF(J7="N/A","N/A", IF(J7&gt;15, "No", IF(J7&lt;-15, "No", "Yes"))))</f>
        <v>Yes</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99810</v>
      </c>
      <c r="D9" s="84" t="str">
        <f>IF($B9="N/A","N/A",IF(C9&gt;15,"No",IF(C9&lt;-15,"No","Yes")))</f>
        <v>N/A</v>
      </c>
      <c r="E9" s="80">
        <v>99429</v>
      </c>
      <c r="F9" s="84" t="str">
        <f>IF($B9="N/A","N/A",IF(E9&gt;15,"No",IF(E9&lt;-15,"No","Yes")))</f>
        <v>N/A</v>
      </c>
      <c r="G9" s="80">
        <v>94319</v>
      </c>
      <c r="H9" s="84" t="str">
        <f>IF($B9="N/A","N/A",IF(G9&gt;15,"No",IF(G9&lt;-15,"No","Yes")))</f>
        <v>N/A</v>
      </c>
      <c r="I9" s="87">
        <v>-0.38200000000000001</v>
      </c>
      <c r="J9" s="87">
        <v>-5.14</v>
      </c>
      <c r="K9" s="84" t="str">
        <f t="shared" ref="K9:K18" si="0">IF(J9="Div by 0", "N/A", IF(J9="N/A","N/A", IF(J9&gt;15, "No", IF(J9&lt;-15, "No", "Yes"))))</f>
        <v>Yes</v>
      </c>
    </row>
    <row r="10" spans="1:11" x14ac:dyDescent="0.25">
      <c r="A10" s="179" t="s">
        <v>696</v>
      </c>
      <c r="B10" s="79" t="s">
        <v>52</v>
      </c>
      <c r="C10" s="84">
        <v>19.820659252999999</v>
      </c>
      <c r="D10" s="84" t="str">
        <f>IF($B10="N/A","N/A",IF(C10&gt;20,"No",IF(C10&lt;5,"No","Yes")))</f>
        <v>Yes</v>
      </c>
      <c r="E10" s="84">
        <v>19.987126492000002</v>
      </c>
      <c r="F10" s="84" t="str">
        <f>IF($B10="N/A","N/A",IF(E10&gt;20,"No",IF(E10&lt;5,"No","Yes")))</f>
        <v>Yes</v>
      </c>
      <c r="G10" s="84">
        <v>21.083768912</v>
      </c>
      <c r="H10" s="84" t="str">
        <f>IF($B10="N/A","N/A",IF(G10&gt;20,"No",IF(G10&lt;5,"No","Yes")))</f>
        <v>No</v>
      </c>
      <c r="I10" s="87">
        <v>0.83989999999999998</v>
      </c>
      <c r="J10" s="87">
        <v>5.4870000000000001</v>
      </c>
      <c r="K10" s="84" t="str">
        <f t="shared" si="0"/>
        <v>Yes</v>
      </c>
    </row>
    <row r="11" spans="1:11" x14ac:dyDescent="0.25">
      <c r="A11" s="179" t="s">
        <v>697</v>
      </c>
      <c r="B11" s="79" t="s">
        <v>50</v>
      </c>
      <c r="C11" s="84">
        <v>1.9747520289</v>
      </c>
      <c r="D11" s="84" t="str">
        <f>IF($B11="N/A","N/A",IF(C11&gt;15,"No",IF(C11&lt;-15,"No","Yes")))</f>
        <v>N/A</v>
      </c>
      <c r="E11" s="84">
        <v>1.7761417694999999</v>
      </c>
      <c r="F11" s="84" t="str">
        <f>IF($B11="N/A","N/A",IF(E11&gt;15,"No",IF(E11&lt;-15,"No","Yes")))</f>
        <v>N/A</v>
      </c>
      <c r="G11" s="84">
        <v>2.4353523680000002</v>
      </c>
      <c r="H11" s="84" t="str">
        <f>IF($B11="N/A","N/A",IF(G11&gt;15,"No",IF(G11&lt;-15,"No","Yes")))</f>
        <v>N/A</v>
      </c>
      <c r="I11" s="87">
        <v>-10.1</v>
      </c>
      <c r="J11" s="87">
        <v>37.11</v>
      </c>
      <c r="K11" s="84" t="str">
        <f t="shared" si="0"/>
        <v>No</v>
      </c>
    </row>
    <row r="12" spans="1:11" x14ac:dyDescent="0.25">
      <c r="A12" s="179" t="s">
        <v>698</v>
      </c>
      <c r="B12" s="79" t="s">
        <v>174</v>
      </c>
      <c r="C12" s="84">
        <v>95.687468289999998</v>
      </c>
      <c r="D12" s="84" t="str">
        <f>IF($B12="N/A","N/A",IF(C12&gt;1,"Yes","No"))</f>
        <v>Yes</v>
      </c>
      <c r="E12" s="84">
        <v>96.659116647999994</v>
      </c>
      <c r="F12" s="84" t="str">
        <f>IF($B12="N/A","N/A",IF(E12&gt;1,"Yes","No"))</f>
        <v>Yes</v>
      </c>
      <c r="G12" s="84">
        <v>86.155855463999998</v>
      </c>
      <c r="H12" s="84" t="str">
        <f>IF($B12="N/A","N/A",IF(G12&gt;1,"Yes","No"))</f>
        <v>Yes</v>
      </c>
      <c r="I12" s="87">
        <v>1.0149999999999999</v>
      </c>
      <c r="J12" s="87">
        <v>-10.9</v>
      </c>
      <c r="K12" s="84" t="str">
        <f t="shared" si="0"/>
        <v>Yes</v>
      </c>
    </row>
    <row r="13" spans="1:11" x14ac:dyDescent="0.25">
      <c r="A13" s="179" t="s">
        <v>699</v>
      </c>
      <c r="B13" s="79" t="s">
        <v>50</v>
      </c>
      <c r="C13" s="189">
        <v>13754.312024000001</v>
      </c>
      <c r="D13" s="84" t="str">
        <f>IF($B13="N/A","N/A",IF(C13&gt;15,"No",IF(C13&lt;-15,"No","Yes")))</f>
        <v>N/A</v>
      </c>
      <c r="E13" s="189">
        <v>13027.197622</v>
      </c>
      <c r="F13" s="84" t="str">
        <f>IF($B13="N/A","N/A",IF(E13&gt;15,"No",IF(E13&lt;-15,"No","Yes")))</f>
        <v>N/A</v>
      </c>
      <c r="G13" s="189">
        <v>11398.234219</v>
      </c>
      <c r="H13" s="84" t="str">
        <f>IF($B13="N/A","N/A",IF(G13&gt;15,"No",IF(G13&lt;-15,"No","Yes")))</f>
        <v>N/A</v>
      </c>
      <c r="I13" s="87">
        <v>-5.29</v>
      </c>
      <c r="J13" s="87">
        <v>-12.5</v>
      </c>
      <c r="K13" s="84" t="str">
        <f t="shared" si="0"/>
        <v>Yes</v>
      </c>
    </row>
    <row r="14" spans="1:11" ht="12.75" customHeight="1" x14ac:dyDescent="0.25">
      <c r="A14" s="153" t="s">
        <v>845</v>
      </c>
      <c r="B14" s="79" t="s">
        <v>50</v>
      </c>
      <c r="C14" s="80">
        <v>1016</v>
      </c>
      <c r="D14" s="79" t="s">
        <v>50</v>
      </c>
      <c r="E14" s="80">
        <v>941</v>
      </c>
      <c r="F14" s="79" t="s">
        <v>50</v>
      </c>
      <c r="G14" s="80">
        <v>909</v>
      </c>
      <c r="H14" s="84" t="str">
        <f>IF($B14="N/A","N/A",IF(G14&gt;15,"No",IF(G14&lt;-15,"No","Yes")))</f>
        <v>N/A</v>
      </c>
      <c r="I14" s="79" t="s">
        <v>1089</v>
      </c>
      <c r="J14" s="87">
        <v>-3.4</v>
      </c>
      <c r="K14" s="84" t="str">
        <f t="shared" si="0"/>
        <v>Yes</v>
      </c>
    </row>
    <row r="15" spans="1:11" ht="25" x14ac:dyDescent="0.25">
      <c r="A15" s="153" t="s">
        <v>846</v>
      </c>
      <c r="B15" s="79" t="s">
        <v>50</v>
      </c>
      <c r="C15" s="180">
        <v>5788.3730315000003</v>
      </c>
      <c r="D15" s="84" t="str">
        <f>IF($B15="N/A","N/A",IF(C15&gt;60,"No",IF(C15&lt;15,"No","Yes")))</f>
        <v>N/A</v>
      </c>
      <c r="E15" s="180">
        <v>6570.2539851000001</v>
      </c>
      <c r="F15" s="84" t="str">
        <f>IF($B15="N/A","N/A",IF(E15&gt;60,"No",IF(E15&lt;15,"No","Yes")))</f>
        <v>N/A</v>
      </c>
      <c r="G15" s="180">
        <v>5977.7029702999998</v>
      </c>
      <c r="H15" s="84" t="str">
        <f>IF($B15="N/A","N/A",IF(G15&gt;60,"No",IF(G15&lt;15,"No","Yes")))</f>
        <v>N/A</v>
      </c>
      <c r="I15" s="87">
        <v>13.51</v>
      </c>
      <c r="J15" s="87">
        <v>-9.02</v>
      </c>
      <c r="K15" s="84" t="str">
        <f t="shared" si="0"/>
        <v>Yes</v>
      </c>
    </row>
    <row r="16" spans="1:11" x14ac:dyDescent="0.25">
      <c r="A16" s="153" t="s">
        <v>164</v>
      </c>
      <c r="B16" s="79" t="s">
        <v>127</v>
      </c>
      <c r="C16" s="80">
        <v>0</v>
      </c>
      <c r="D16" s="84" t="str">
        <f>IF($B16="N/A","N/A",IF(C16="N/A","N/A",IF(C16=0,"Yes","No")))</f>
        <v>Yes</v>
      </c>
      <c r="E16" s="80">
        <v>11</v>
      </c>
      <c r="F16" s="84" t="str">
        <f>IF($B16="N/A","N/A",IF(E16="N/A","N/A",IF(E16=0,"Yes","No")))</f>
        <v>No</v>
      </c>
      <c r="G16" s="80">
        <v>11</v>
      </c>
      <c r="H16" s="84" t="str">
        <f>IF($B16="N/A","N/A",IF(G16=0,"Yes","No"))</f>
        <v>No</v>
      </c>
      <c r="I16" s="79" t="s">
        <v>1088</v>
      </c>
      <c r="J16" s="87">
        <v>-33.299999999999997</v>
      </c>
      <c r="K16" s="84" t="str">
        <f t="shared" si="0"/>
        <v>No</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1088</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1088</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80027</v>
      </c>
      <c r="D20" s="84" t="str">
        <f>IF($B20="N/A","N/A",IF(C20&gt;15,"No",IF(C20&lt;-15,"No","Yes")))</f>
        <v>N/A</v>
      </c>
      <c r="E20" s="80">
        <v>79556</v>
      </c>
      <c r="F20" s="84" t="str">
        <f>IF($B20="N/A","N/A",IF(E20&gt;15,"No",IF(E20&lt;-15,"No","Yes")))</f>
        <v>N/A</v>
      </c>
      <c r="G20" s="80">
        <v>74433</v>
      </c>
      <c r="H20" s="84" t="str">
        <f>IF($B20="N/A","N/A",IF(G20&gt;15,"No",IF(G20&lt;-15,"No","Yes")))</f>
        <v>N/A</v>
      </c>
      <c r="I20" s="87">
        <v>-0.58899999999999997</v>
      </c>
      <c r="J20" s="87">
        <v>-6.44</v>
      </c>
      <c r="K20" s="84" t="str">
        <f t="shared" ref="K20:K50" si="3">IF(J20="Div by 0", "N/A", IF(J20="N/A","N/A", IF(J20&gt;15, "No", IF(J20&lt;-15, "No", "Yes"))))</f>
        <v>Yes</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6503.4052131999997</v>
      </c>
      <c r="D23" s="84" t="str">
        <f>IF($B23="N/A","N/A",IF(C23&gt;7000,"No",IF(C23&lt;2000,"No","Yes")))</f>
        <v>Yes</v>
      </c>
      <c r="E23" s="189">
        <v>6592.4101262000004</v>
      </c>
      <c r="F23" s="84" t="str">
        <f>IF($B23="N/A","N/A",IF(E23&gt;7000,"No",IF(E23&lt;2000,"No","Yes")))</f>
        <v>Yes</v>
      </c>
      <c r="G23" s="189">
        <v>6879.3184339999998</v>
      </c>
      <c r="H23" s="84" t="str">
        <f>IF($B23="N/A","N/A",IF(G23&gt;7000,"No",IF(G23&lt;2000,"No","Yes")))</f>
        <v>Yes</v>
      </c>
      <c r="I23" s="87">
        <v>1.369</v>
      </c>
      <c r="J23" s="87">
        <v>4.3520000000000003</v>
      </c>
      <c r="K23" s="84" t="str">
        <f t="shared" si="3"/>
        <v>Yes</v>
      </c>
    </row>
    <row r="24" spans="1:11" x14ac:dyDescent="0.25">
      <c r="A24" s="178" t="s">
        <v>185</v>
      </c>
      <c r="B24" s="79" t="s">
        <v>50</v>
      </c>
      <c r="C24" s="189">
        <v>965.99113351999995</v>
      </c>
      <c r="D24" s="84" t="str">
        <f>IF($B24="N/A","N/A",IF(C24&gt;15,"No",IF(C24&lt;-15,"No","Yes")))</f>
        <v>N/A</v>
      </c>
      <c r="E24" s="189">
        <v>991.92162722</v>
      </c>
      <c r="F24" s="84" t="str">
        <f>IF($B24="N/A","N/A",IF(E24&gt;15,"No",IF(E24&lt;-15,"No","Yes")))</f>
        <v>N/A</v>
      </c>
      <c r="G24" s="189">
        <v>1011.9640568999999</v>
      </c>
      <c r="H24" s="84" t="str">
        <f>IF($B24="N/A","N/A",IF(G24&gt;15,"No",IF(G24&lt;-15,"No","Yes")))</f>
        <v>N/A</v>
      </c>
      <c r="I24" s="87">
        <v>2.6840000000000002</v>
      </c>
      <c r="J24" s="87">
        <v>2.0209999999999999</v>
      </c>
      <c r="K24" s="84" t="str">
        <f t="shared" si="3"/>
        <v>Yes</v>
      </c>
    </row>
    <row r="25" spans="1:11" x14ac:dyDescent="0.25">
      <c r="A25" s="178" t="s">
        <v>48</v>
      </c>
      <c r="B25" s="79" t="s">
        <v>15</v>
      </c>
      <c r="C25" s="84">
        <v>7.9173279018000002</v>
      </c>
      <c r="D25" s="84" t="str">
        <f>IF($B25="N/A","N/A",IF(C25&gt;10,"No",IF(C25&lt;=0,"No","Yes")))</f>
        <v>Yes</v>
      </c>
      <c r="E25" s="84">
        <v>8.1150384634999995</v>
      </c>
      <c r="F25" s="84" t="str">
        <f>IF($B25="N/A","N/A",IF(E25&gt;10,"No",IF(E25&lt;=0,"No","Yes")))</f>
        <v>Yes</v>
      </c>
      <c r="G25" s="84">
        <v>8.6211760912000006</v>
      </c>
      <c r="H25" s="84" t="str">
        <f>IF($B25="N/A","N/A",IF(G25&gt;10,"No",IF(G25&lt;=0,"No","Yes")))</f>
        <v>Yes</v>
      </c>
      <c r="I25" s="87">
        <v>2.4969999999999999</v>
      </c>
      <c r="J25" s="87">
        <v>6.2370000000000001</v>
      </c>
      <c r="K25" s="84" t="str">
        <f t="shared" si="3"/>
        <v>Yes</v>
      </c>
    </row>
    <row r="26" spans="1:11" x14ac:dyDescent="0.25">
      <c r="A26" s="178" t="s">
        <v>186</v>
      </c>
      <c r="B26" s="79" t="s">
        <v>50</v>
      </c>
      <c r="C26" s="189">
        <v>1614.1328914000001</v>
      </c>
      <c r="D26" s="84" t="str">
        <f>IF($B26="N/A","N/A",IF(C26&gt;15,"No",IF(C26&lt;-15,"No","Yes")))</f>
        <v>N/A</v>
      </c>
      <c r="E26" s="189">
        <v>1603.6287175</v>
      </c>
      <c r="F26" s="84" t="str">
        <f>IF($B26="N/A","N/A",IF(E26&gt;15,"No",IF(E26&lt;-15,"No","Yes")))</f>
        <v>N/A</v>
      </c>
      <c r="G26" s="189">
        <v>1710.4449119999999</v>
      </c>
      <c r="H26" s="84" t="str">
        <f>IF($B26="N/A","N/A",IF(G26&gt;15,"No",IF(G26&lt;-15,"No","Yes")))</f>
        <v>N/A</v>
      </c>
      <c r="I26" s="87">
        <v>-0.65100000000000002</v>
      </c>
      <c r="J26" s="87">
        <v>6.6609999999999996</v>
      </c>
      <c r="K26" s="84" t="str">
        <f t="shared" si="3"/>
        <v>Yes</v>
      </c>
    </row>
    <row r="27" spans="1:11" x14ac:dyDescent="0.25">
      <c r="A27" s="178" t="s">
        <v>125</v>
      </c>
      <c r="B27" s="79" t="s">
        <v>53</v>
      </c>
      <c r="C27" s="87">
        <v>99.998750422000001</v>
      </c>
      <c r="D27" s="84" t="str">
        <f>IF($B27="N/A","N/A",IF(C27&gt;100,"No",IF(C27&lt;95,"No","Yes")))</f>
        <v>Yes</v>
      </c>
      <c r="E27" s="87">
        <v>99.991201165999996</v>
      </c>
      <c r="F27" s="84" t="str">
        <f>IF($B27="N/A","N/A",IF(E27&gt;100,"No",IF(E27&lt;95,"No","Yes")))</f>
        <v>Yes</v>
      </c>
      <c r="G27" s="87">
        <v>99.998656510000004</v>
      </c>
      <c r="H27" s="84" t="str">
        <f>IF($B27="N/A","N/A",IF(G27&gt;100,"No",IF(G27&lt;95,"No","Yes")))</f>
        <v>Yes</v>
      </c>
      <c r="I27" s="87">
        <v>-8.0000000000000002E-3</v>
      </c>
      <c r="J27" s="87">
        <v>7.4999999999999997E-3</v>
      </c>
      <c r="K27" s="84" t="str">
        <f t="shared" si="3"/>
        <v>Yes</v>
      </c>
    </row>
    <row r="28" spans="1:11" x14ac:dyDescent="0.25">
      <c r="A28" s="178" t="s">
        <v>187</v>
      </c>
      <c r="B28" s="79" t="s">
        <v>128</v>
      </c>
      <c r="C28" s="87">
        <v>1.1562367230999999</v>
      </c>
      <c r="D28" s="84" t="str">
        <f>IF($B28="N/A","N/A",IF(C28&gt;1,"Yes","No"))</f>
        <v>Yes</v>
      </c>
      <c r="E28" s="87">
        <v>1.1608065469</v>
      </c>
      <c r="F28" s="84" t="str">
        <f>IF($B28="N/A","N/A",IF(E28&gt;1,"Yes","No"))</f>
        <v>Yes</v>
      </c>
      <c r="G28" s="87">
        <v>1.1745888865</v>
      </c>
      <c r="H28" s="84" t="str">
        <f>IF($B28="N/A","N/A",IF(G28&gt;1,"Yes","No"))</f>
        <v>Yes</v>
      </c>
      <c r="I28" s="87">
        <v>0.3952</v>
      </c>
      <c r="J28" s="87">
        <v>1.1870000000000001</v>
      </c>
      <c r="K28" s="84" t="str">
        <f t="shared" si="3"/>
        <v>Yes</v>
      </c>
    </row>
    <row r="29" spans="1:11" x14ac:dyDescent="0.25">
      <c r="A29" s="178" t="s">
        <v>126</v>
      </c>
      <c r="B29" s="79" t="s">
        <v>53</v>
      </c>
      <c r="C29" s="87">
        <v>99.845052295000002</v>
      </c>
      <c r="D29" s="84" t="str">
        <f>IF($B29="N/A","N/A",IF(C29&gt;100,"No",IF(C29&lt;95,"No","Yes")))</f>
        <v>Yes</v>
      </c>
      <c r="E29" s="87">
        <v>99.837850067999995</v>
      </c>
      <c r="F29" s="84" t="str">
        <f>IF($B29="N/A","N/A",IF(E29&gt;100,"No",IF(E29&lt;95,"No","Yes")))</f>
        <v>Yes</v>
      </c>
      <c r="G29" s="87">
        <v>99.858933538000002</v>
      </c>
      <c r="H29" s="84" t="str">
        <f>IF($B29="N/A","N/A",IF(G29&gt;100,"No",IF(G29&lt;95,"No","Yes")))</f>
        <v>Yes</v>
      </c>
      <c r="I29" s="87">
        <v>-7.0000000000000001E-3</v>
      </c>
      <c r="J29" s="87">
        <v>2.1100000000000001E-2</v>
      </c>
      <c r="K29" s="84" t="str">
        <f t="shared" si="3"/>
        <v>Yes</v>
      </c>
    </row>
    <row r="30" spans="1:11" x14ac:dyDescent="0.25">
      <c r="A30" s="178" t="s">
        <v>188</v>
      </c>
      <c r="B30" s="79" t="s">
        <v>129</v>
      </c>
      <c r="C30" s="87">
        <v>10.660037795999999</v>
      </c>
      <c r="D30" s="84" t="str">
        <f>IF($B30="N/A","N/A",IF(C30&gt;3,"Yes","No"))</f>
        <v>Yes</v>
      </c>
      <c r="E30" s="87">
        <v>10.623830687</v>
      </c>
      <c r="F30" s="84" t="str">
        <f>IF($B30="N/A","N/A",IF(E30&gt;3,"Yes","No"))</f>
        <v>Yes</v>
      </c>
      <c r="G30" s="87">
        <v>10.625107631000001</v>
      </c>
      <c r="H30" s="84" t="str">
        <f>IF($B30="N/A","N/A",IF(G30&gt;3,"Yes","No"))</f>
        <v>Yes</v>
      </c>
      <c r="I30" s="87">
        <v>-0.34</v>
      </c>
      <c r="J30" s="87">
        <v>1.2E-2</v>
      </c>
      <c r="K30" s="84" t="str">
        <f t="shared" si="3"/>
        <v>Yes</v>
      </c>
    </row>
    <row r="31" spans="1:11" x14ac:dyDescent="0.25">
      <c r="A31" s="178" t="s">
        <v>842</v>
      </c>
      <c r="B31" s="79" t="s">
        <v>16</v>
      </c>
      <c r="C31" s="87">
        <v>6.7708523373</v>
      </c>
      <c r="D31" s="84" t="str">
        <f>IF($B31="N/A","N/A",IF(C31&gt;=8,"No",IF(C31&lt;2,"No","Yes")))</f>
        <v>Yes</v>
      </c>
      <c r="E31" s="87">
        <v>6.6853662828999996</v>
      </c>
      <c r="F31" s="84" t="str">
        <f>IF($B31="N/A","N/A",IF(E31&gt;=8,"No",IF(E31&lt;2,"No","Yes")))</f>
        <v>Yes</v>
      </c>
      <c r="G31" s="87">
        <v>6.7561398322999997</v>
      </c>
      <c r="H31" s="84" t="str">
        <f>IF($B31="N/A","N/A",IF(G31&gt;=8,"No",IF(G31&lt;2,"No","Yes")))</f>
        <v>Yes</v>
      </c>
      <c r="I31" s="87">
        <v>-1.26</v>
      </c>
      <c r="J31" s="87">
        <v>1.0589999999999999</v>
      </c>
      <c r="K31" s="84" t="str">
        <f t="shared" si="3"/>
        <v>Yes</v>
      </c>
    </row>
    <row r="32" spans="1:11" x14ac:dyDescent="0.25">
      <c r="A32" s="178" t="s">
        <v>189</v>
      </c>
      <c r="B32" s="79" t="s">
        <v>16</v>
      </c>
      <c r="C32" s="87">
        <v>6.7323653267000001</v>
      </c>
      <c r="D32" s="84" t="str">
        <f>IF($B32="N/A","N/A",IF(C32&gt;=8,"No",IF(C32&lt;2,"No","Yes")))</f>
        <v>Yes</v>
      </c>
      <c r="E32" s="87">
        <v>6.6462683377999996</v>
      </c>
      <c r="F32" s="84" t="str">
        <f>IF($B32="N/A","N/A",IF(E32&gt;=8,"No",IF(E32&lt;2,"No","Yes")))</f>
        <v>Yes</v>
      </c>
      <c r="G32" s="87">
        <v>6.7980707223000003</v>
      </c>
      <c r="H32" s="84" t="str">
        <f>IF($B32="N/A","N/A",IF(G32&gt;=8,"No",IF(G32&lt;2,"No","Yes")))</f>
        <v>Yes</v>
      </c>
      <c r="I32" s="87">
        <v>-1.28</v>
      </c>
      <c r="J32" s="87">
        <v>2.2839999999999998</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99.998656510000004</v>
      </c>
      <c r="H33" s="84" t="str">
        <f>IF($B33="N/A","N/A",IF(G33&gt;100,"No",IF(G33&lt;98,"No","Yes")))</f>
        <v>Yes</v>
      </c>
      <c r="I33" s="87" t="s">
        <v>50</v>
      </c>
      <c r="J33" s="87" t="s">
        <v>50</v>
      </c>
      <c r="K33" s="84" t="str">
        <f t="shared" si="3"/>
        <v>N/A</v>
      </c>
    </row>
    <row r="34" spans="1:11" x14ac:dyDescent="0.25">
      <c r="A34" s="178" t="s">
        <v>190</v>
      </c>
      <c r="B34" s="182" t="s">
        <v>53</v>
      </c>
      <c r="C34" s="87">
        <v>99.692603746000003</v>
      </c>
      <c r="D34" s="84" t="str">
        <f>IF($B34="N/A","N/A",IF(C34&gt;100,"No",IF(C34&lt;95,"No","Yes")))</f>
        <v>Yes</v>
      </c>
      <c r="E34" s="87">
        <v>99.747347779999998</v>
      </c>
      <c r="F34" s="84" t="str">
        <f>IF($B34="N/A","N/A",IF(E34&gt;100,"No",IF(E34&lt;95,"No","Yes")))</f>
        <v>Yes</v>
      </c>
      <c r="G34" s="87">
        <v>99.717867075000001</v>
      </c>
      <c r="H34" s="84" t="str">
        <f>IF($B34="N/A","N/A",IF(G34&gt;100,"No",IF(G34&lt;95,"No","Yes")))</f>
        <v>Yes</v>
      </c>
      <c r="I34" s="87">
        <v>5.4899999999999997E-2</v>
      </c>
      <c r="J34" s="87">
        <v>-0.03</v>
      </c>
      <c r="K34" s="84" t="str">
        <f t="shared" si="3"/>
        <v>Yes</v>
      </c>
    </row>
    <row r="35" spans="1:11" x14ac:dyDescent="0.25">
      <c r="A35" s="178" t="s">
        <v>191</v>
      </c>
      <c r="B35" s="79" t="s">
        <v>53</v>
      </c>
      <c r="C35" s="87">
        <v>99.593887062999997</v>
      </c>
      <c r="D35" s="84" t="str">
        <f>IF($B35="N/A","N/A",IF(C35&gt;100,"No",IF(C35&lt;95,"No","Yes")))</f>
        <v>Yes</v>
      </c>
      <c r="E35" s="87">
        <v>99.571371110000001</v>
      </c>
      <c r="F35" s="84" t="str">
        <f>IF($B35="N/A","N/A",IF(E35&gt;100,"No",IF(E35&lt;95,"No","Yes")))</f>
        <v>Yes</v>
      </c>
      <c r="G35" s="87">
        <v>99.541869869999999</v>
      </c>
      <c r="H35" s="84" t="str">
        <f>IF($B35="N/A","N/A",IF(G35&gt;100,"No",IF(G35&lt;95,"No","Yes")))</f>
        <v>Yes</v>
      </c>
      <c r="I35" s="87">
        <v>-2.3E-2</v>
      </c>
      <c r="J35" s="87">
        <v>-0.03</v>
      </c>
      <c r="K35" s="84" t="str">
        <f t="shared" si="3"/>
        <v>Yes</v>
      </c>
    </row>
    <row r="36" spans="1:11" x14ac:dyDescent="0.25">
      <c r="A36" s="178" t="s">
        <v>192</v>
      </c>
      <c r="B36" s="79" t="s">
        <v>54</v>
      </c>
      <c r="C36" s="87">
        <v>0.4061129369</v>
      </c>
      <c r="D36" s="84" t="str">
        <f>IF($B36="N/A","N/A",IF(C36&gt;5,"No",IF(C36&lt;=0,"No","Yes")))</f>
        <v>Yes</v>
      </c>
      <c r="E36" s="87">
        <v>0.42862889030000001</v>
      </c>
      <c r="F36" s="84" t="str">
        <f>IF($B36="N/A","N/A",IF(E36&gt;5,"No",IF(E36&lt;=0,"No","Yes")))</f>
        <v>Yes</v>
      </c>
      <c r="G36" s="87">
        <v>0.45813013050000001</v>
      </c>
      <c r="H36" s="84" t="str">
        <f>IF($B36="N/A","N/A",IF(G36&gt;5,"No",IF(G36&lt;=0,"No","Yes")))</f>
        <v>Yes</v>
      </c>
      <c r="I36" s="87">
        <v>5.5439999999999996</v>
      </c>
      <c r="J36" s="87">
        <v>6.883</v>
      </c>
      <c r="K36" s="84" t="str">
        <f t="shared" si="3"/>
        <v>Yes</v>
      </c>
    </row>
    <row r="37" spans="1:11" x14ac:dyDescent="0.25">
      <c r="A37" s="178" t="s">
        <v>193</v>
      </c>
      <c r="B37" s="79" t="s">
        <v>55</v>
      </c>
      <c r="C37" s="87">
        <v>100</v>
      </c>
      <c r="D37" s="84" t="str">
        <f>IF($B37="N/A","N/A",IF(C37&gt;100,"No",IF(C37&lt;98,"No","Yes")))</f>
        <v>Yes</v>
      </c>
      <c r="E37" s="87">
        <v>100</v>
      </c>
      <c r="F37" s="84" t="str">
        <f>IF($B37="N/A","N/A",IF(E37&gt;100,"No",IF(E37&lt;98,"No","Yes")))</f>
        <v>Yes</v>
      </c>
      <c r="G37" s="87">
        <v>100</v>
      </c>
      <c r="H37" s="84" t="str">
        <f>IF($B37="N/A","N/A",IF(G37&gt;100,"No",IF(G37&lt;98,"No","Yes")))</f>
        <v>Yes</v>
      </c>
      <c r="I37" s="87">
        <v>0</v>
      </c>
      <c r="J37" s="87">
        <v>0</v>
      </c>
      <c r="K37" s="84" t="str">
        <f t="shared" si="3"/>
        <v>Yes</v>
      </c>
    </row>
    <row r="38" spans="1:11" x14ac:dyDescent="0.25">
      <c r="A38" s="178" t="s">
        <v>194</v>
      </c>
      <c r="B38" s="79" t="s">
        <v>17</v>
      </c>
      <c r="C38" s="87">
        <v>3.6992265111</v>
      </c>
      <c r="D38" s="84" t="str">
        <f>IF($B38="N/A","N/A",IF(C38&gt;=2,"Yes","No"))</f>
        <v>Yes</v>
      </c>
      <c r="E38" s="87">
        <v>3.7914676454</v>
      </c>
      <c r="F38" s="84" t="str">
        <f>IF($B38="N/A","N/A",IF(E38&gt;=2,"Yes","No"))</f>
        <v>Yes</v>
      </c>
      <c r="G38" s="87">
        <v>3.8370615184000001</v>
      </c>
      <c r="H38" s="84" t="str">
        <f>IF($B38="N/A","N/A",IF(G38&gt;=2,"Yes","No"))</f>
        <v>Yes</v>
      </c>
      <c r="I38" s="87">
        <v>2.4940000000000002</v>
      </c>
      <c r="J38" s="87">
        <v>1.2030000000000001</v>
      </c>
      <c r="K38" s="84" t="str">
        <f t="shared" si="3"/>
        <v>Yes</v>
      </c>
    </row>
    <row r="39" spans="1:11" x14ac:dyDescent="0.25">
      <c r="A39" s="178" t="s">
        <v>195</v>
      </c>
      <c r="B39" s="79" t="s">
        <v>56</v>
      </c>
      <c r="C39" s="87">
        <v>5.9292488785000002</v>
      </c>
      <c r="D39" s="84" t="str">
        <f>IF($B39="N/A","N/A",IF(C39&gt;30,"No",IF(C39&lt;5,"No","Yes")))</f>
        <v>Yes</v>
      </c>
      <c r="E39" s="87">
        <v>5.9241289154999999</v>
      </c>
      <c r="F39" s="84" t="str">
        <f>IF($B39="N/A","N/A",IF(E39&gt;30,"No",IF(E39&lt;5,"No","Yes")))</f>
        <v>Yes</v>
      </c>
      <c r="G39" s="87">
        <v>5.4142651781</v>
      </c>
      <c r="H39" s="84" t="str">
        <f>IF($B39="N/A","N/A",IF(G39&gt;30,"No",IF(G39&lt;5,"No","Yes")))</f>
        <v>Yes</v>
      </c>
      <c r="I39" s="87">
        <v>-8.5999999999999993E-2</v>
      </c>
      <c r="J39" s="87">
        <v>-8.61</v>
      </c>
      <c r="K39" s="84" t="str">
        <f t="shared" si="3"/>
        <v>Yes</v>
      </c>
    </row>
    <row r="40" spans="1:11" x14ac:dyDescent="0.25">
      <c r="A40" s="178" t="s">
        <v>196</v>
      </c>
      <c r="B40" s="79" t="s">
        <v>10</v>
      </c>
      <c r="C40" s="87">
        <v>20.440601297000001</v>
      </c>
      <c r="D40" s="84" t="str">
        <f>IF($B40="N/A","N/A",IF(C40&gt;75,"No",IF(C40&lt;15,"No","Yes")))</f>
        <v>Yes</v>
      </c>
      <c r="E40" s="87">
        <v>20.053798581999999</v>
      </c>
      <c r="F40" s="84" t="str">
        <f>IF($B40="N/A","N/A",IF(E40&gt;75,"No",IF(E40&lt;15,"No","Yes")))</f>
        <v>Yes</v>
      </c>
      <c r="G40" s="87">
        <v>19.108459957000001</v>
      </c>
      <c r="H40" s="84" t="str">
        <f>IF($B40="N/A","N/A",IF(G40&gt;75,"No",IF(G40&lt;15,"No","Yes")))</f>
        <v>Yes</v>
      </c>
      <c r="I40" s="87">
        <v>-1.89</v>
      </c>
      <c r="J40" s="87">
        <v>-4.71</v>
      </c>
      <c r="K40" s="84" t="str">
        <f t="shared" si="3"/>
        <v>Yes</v>
      </c>
    </row>
    <row r="41" spans="1:11" x14ac:dyDescent="0.25">
      <c r="A41" s="178" t="s">
        <v>197</v>
      </c>
      <c r="B41" s="79" t="s">
        <v>11</v>
      </c>
      <c r="C41" s="87">
        <v>73.630149824</v>
      </c>
      <c r="D41" s="84" t="str">
        <f>IF($B41="N/A","N/A",IF(C41&gt;70,"No",IF(C41&lt;25,"No","Yes")))</f>
        <v>No</v>
      </c>
      <c r="E41" s="87">
        <v>74.022072502</v>
      </c>
      <c r="F41" s="84" t="str">
        <f>IF($B41="N/A","N/A",IF(E41&gt;70,"No",IF(E41&lt;25,"No","Yes")))</f>
        <v>No</v>
      </c>
      <c r="G41" s="87">
        <v>75.477274864999998</v>
      </c>
      <c r="H41" s="84" t="str">
        <f>IF($B41="N/A","N/A",IF(G41&gt;70,"No",IF(G41&lt;25,"No","Yes")))</f>
        <v>No</v>
      </c>
      <c r="I41" s="87">
        <v>0.5323</v>
      </c>
      <c r="J41" s="87">
        <v>1.966</v>
      </c>
      <c r="K41" s="84" t="str">
        <f t="shared" si="3"/>
        <v>Yes</v>
      </c>
    </row>
    <row r="42" spans="1:11" x14ac:dyDescent="0.25">
      <c r="A42" s="178" t="s">
        <v>198</v>
      </c>
      <c r="B42" s="79" t="s">
        <v>18</v>
      </c>
      <c r="C42" s="87">
        <v>64.678171117000005</v>
      </c>
      <c r="D42" s="84" t="str">
        <f>IF($B42="N/A","N/A",IF(C42&gt;70,"No",IF(C42&lt;35,"No","Yes")))</f>
        <v>Yes</v>
      </c>
      <c r="E42" s="87">
        <v>65.756196892999995</v>
      </c>
      <c r="F42" s="84" t="str">
        <f>IF($B42="N/A","N/A",IF(E42&gt;70,"No",IF(E42&lt;35,"No","Yes")))</f>
        <v>Yes</v>
      </c>
      <c r="G42" s="87">
        <v>67.214810635000006</v>
      </c>
      <c r="H42" s="84" t="str">
        <f>IF($B42="N/A","N/A",IF(G42&gt;70,"No",IF(G42&lt;35,"No","Yes")))</f>
        <v>Yes</v>
      </c>
      <c r="I42" s="87">
        <v>1.667</v>
      </c>
      <c r="J42" s="87">
        <v>2.218</v>
      </c>
      <c r="K42" s="84" t="str">
        <f t="shared" si="3"/>
        <v>Yes</v>
      </c>
    </row>
    <row r="43" spans="1:11" x14ac:dyDescent="0.25">
      <c r="A43" s="178" t="s">
        <v>199</v>
      </c>
      <c r="B43" s="79" t="s">
        <v>128</v>
      </c>
      <c r="C43" s="87">
        <v>1.548125966</v>
      </c>
      <c r="D43" s="84" t="str">
        <f>IF($B43="N/A","N/A",IF(C43&gt;1,"Yes","No"))</f>
        <v>Yes</v>
      </c>
      <c r="E43" s="87">
        <v>1.5512205378999999</v>
      </c>
      <c r="F43" s="84" t="str">
        <f>IF($B43="N/A","N/A",IF(E43&gt;1,"Yes","No"))</f>
        <v>Yes</v>
      </c>
      <c r="G43" s="87">
        <v>1.5589646211999999</v>
      </c>
      <c r="H43" s="84" t="str">
        <f>IF($B43="N/A","N/A",IF(G43&gt;1,"Yes","No"))</f>
        <v>Yes</v>
      </c>
      <c r="I43" s="87">
        <v>0.19989999999999999</v>
      </c>
      <c r="J43" s="87">
        <v>0.49919999999999998</v>
      </c>
      <c r="K43" s="84" t="str">
        <f t="shared" si="3"/>
        <v>Yes</v>
      </c>
    </row>
    <row r="44" spans="1:11" x14ac:dyDescent="0.25">
      <c r="A44" s="178" t="s">
        <v>200</v>
      </c>
      <c r="B44" s="79" t="s">
        <v>50</v>
      </c>
      <c r="C44" s="87">
        <v>0</v>
      </c>
      <c r="D44" s="84" t="str">
        <f>IF($B44="N/A","N/A",IF(C44&gt;15,"No",IF(C44&lt;-15,"No","Yes")))</f>
        <v>N/A</v>
      </c>
      <c r="E44" s="87">
        <v>0</v>
      </c>
      <c r="F44" s="84" t="str">
        <f>IF($B44="N/A","N/A",IF(E44&gt;15,"No",IF(E44&lt;-15,"No","Yes")))</f>
        <v>N/A</v>
      </c>
      <c r="G44" s="87">
        <v>0</v>
      </c>
      <c r="H44" s="84" t="str">
        <f>IF($B44="N/A","N/A",IF(G44&gt;15,"No",IF(G44&lt;-15,"No","Yes")))</f>
        <v>N/A</v>
      </c>
      <c r="I44" s="87" t="s">
        <v>1088</v>
      </c>
      <c r="J44" s="87" t="s">
        <v>1088</v>
      </c>
      <c r="K44" s="84" t="str">
        <f t="shared" si="3"/>
        <v>N/A</v>
      </c>
    </row>
    <row r="45" spans="1:11" x14ac:dyDescent="0.25">
      <c r="A45" s="178" t="s">
        <v>201</v>
      </c>
      <c r="B45" s="79" t="s">
        <v>50</v>
      </c>
      <c r="C45" s="87">
        <v>100</v>
      </c>
      <c r="D45" s="84" t="str">
        <f>IF($B45="N/A","N/A",IF(C45&gt;15,"No",IF(C45&lt;-15,"No","Yes")))</f>
        <v>N/A</v>
      </c>
      <c r="E45" s="87">
        <v>99.998088429000006</v>
      </c>
      <c r="F45" s="84" t="str">
        <f>IF($B45="N/A","N/A",IF(E45&gt;15,"No",IF(E45&lt;-15,"No","Yes")))</f>
        <v>N/A</v>
      </c>
      <c r="G45" s="87">
        <v>99.998001199000001</v>
      </c>
      <c r="H45" s="84" t="str">
        <f>IF($B45="N/A","N/A",IF(G45&gt;15,"No",IF(G45&lt;-15,"No","Yes")))</f>
        <v>N/A</v>
      </c>
      <c r="I45" s="87">
        <v>-2E-3</v>
      </c>
      <c r="J45" s="87">
        <v>0</v>
      </c>
      <c r="K45" s="84" t="str">
        <f t="shared" si="3"/>
        <v>Yes</v>
      </c>
    </row>
    <row r="46" spans="1:11" x14ac:dyDescent="0.25">
      <c r="A46" s="178" t="s">
        <v>202</v>
      </c>
      <c r="B46" s="79" t="s">
        <v>50</v>
      </c>
      <c r="C46" s="87" t="s">
        <v>1088</v>
      </c>
      <c r="D46" s="84" t="str">
        <f>IF($B46="N/A","N/A",IF(C46&gt;15,"No",IF(C46&lt;-15,"No","Yes")))</f>
        <v>N/A</v>
      </c>
      <c r="E46" s="87" t="s">
        <v>1088</v>
      </c>
      <c r="F46" s="84" t="str">
        <f>IF($B46="N/A","N/A",IF(E46&gt;15,"No",IF(E46&lt;-15,"No","Yes")))</f>
        <v>N/A</v>
      </c>
      <c r="G46" s="87" t="s">
        <v>1088</v>
      </c>
      <c r="H46" s="84" t="str">
        <f>IF($B46="N/A","N/A",IF(G46&gt;15,"No",IF(G46&lt;-15,"No","Yes")))</f>
        <v>N/A</v>
      </c>
      <c r="I46" s="87" t="s">
        <v>1088</v>
      </c>
      <c r="J46" s="87" t="s">
        <v>1088</v>
      </c>
      <c r="K46" s="84" t="str">
        <f t="shared" si="3"/>
        <v>N/A</v>
      </c>
    </row>
    <row r="47" spans="1:11" x14ac:dyDescent="0.25">
      <c r="A47" s="178" t="s">
        <v>203</v>
      </c>
      <c r="B47" s="79" t="s">
        <v>50</v>
      </c>
      <c r="C47" s="87">
        <v>100</v>
      </c>
      <c r="D47" s="84" t="str">
        <f>IF($B47="N/A","N/A",IF(C47&gt;15,"No",IF(C47&lt;-15,"No","Yes")))</f>
        <v>N/A</v>
      </c>
      <c r="E47" s="87">
        <v>100</v>
      </c>
      <c r="F47" s="84" t="str">
        <f>IF($B47="N/A","N/A",IF(E47&gt;15,"No",IF(E47&lt;-15,"No","Yes")))</f>
        <v>N/A</v>
      </c>
      <c r="G47" s="87">
        <v>99.998001158999998</v>
      </c>
      <c r="H47" s="84" t="str">
        <f>IF($B47="N/A","N/A",IF(G47&gt;15,"No",IF(G47&lt;-15,"No","Yes")))</f>
        <v>N/A</v>
      </c>
      <c r="I47" s="87">
        <v>0</v>
      </c>
      <c r="J47" s="87">
        <v>-2E-3</v>
      </c>
      <c r="K47" s="84" t="str">
        <f t="shared" si="3"/>
        <v>Yes</v>
      </c>
    </row>
    <row r="48" spans="1:11" x14ac:dyDescent="0.25">
      <c r="A48" s="178" t="s">
        <v>204</v>
      </c>
      <c r="B48" s="79" t="s">
        <v>19</v>
      </c>
      <c r="C48" s="87">
        <v>98.744173841000006</v>
      </c>
      <c r="D48" s="84" t="str">
        <f>IF($B48="N/A","N/A",IF(C48&gt;=90,"Yes","No"))</f>
        <v>Yes</v>
      </c>
      <c r="E48" s="87">
        <v>98.628638945999995</v>
      </c>
      <c r="F48" s="84" t="str">
        <f>IF($B48="N/A","N/A",IF(E48&gt;=90,"Yes","No"))</f>
        <v>Yes</v>
      </c>
      <c r="G48" s="87">
        <v>98.673975252999995</v>
      </c>
      <c r="H48" s="84" t="str">
        <f>IF($B48="N/A","N/A",IF(G48&gt;=90,"Yes","No"))</f>
        <v>Yes</v>
      </c>
      <c r="I48" s="87">
        <v>-0.11700000000000001</v>
      </c>
      <c r="J48" s="87">
        <v>4.5999999999999999E-2</v>
      </c>
      <c r="K48" s="84" t="str">
        <f t="shared" si="3"/>
        <v>Yes</v>
      </c>
    </row>
    <row r="49" spans="1:11" x14ac:dyDescent="0.25">
      <c r="A49" s="178" t="s">
        <v>87</v>
      </c>
      <c r="B49" s="79" t="s">
        <v>50</v>
      </c>
      <c r="C49" s="87">
        <v>18.158871381000001</v>
      </c>
      <c r="D49" s="84" t="str">
        <f>IF($B49="N/A","N/A",IF(C49&gt;15,"No",IF(C49&lt;-15,"No","Yes")))</f>
        <v>N/A</v>
      </c>
      <c r="E49" s="87">
        <v>18.197244707999999</v>
      </c>
      <c r="F49" s="84" t="str">
        <f>IF($B49="N/A","N/A",IF(E49&gt;15,"No",IF(E49&lt;-15,"No","Yes")))</f>
        <v>N/A</v>
      </c>
      <c r="G49" s="87">
        <v>18.223099969</v>
      </c>
      <c r="H49" s="84" t="str">
        <f>IF($B49="N/A","N/A",IF(G49&gt;15,"No",IF(G49&lt;-15,"No","Yes")))</f>
        <v>N/A</v>
      </c>
      <c r="I49" s="87">
        <v>0.21129999999999999</v>
      </c>
      <c r="J49" s="87">
        <v>0.1421</v>
      </c>
      <c r="K49" s="84" t="str">
        <f t="shared" si="3"/>
        <v>Yes</v>
      </c>
    </row>
    <row r="50" spans="1:11" ht="25" x14ac:dyDescent="0.25">
      <c r="A50" s="178" t="s">
        <v>205</v>
      </c>
      <c r="B50" s="79" t="s">
        <v>50</v>
      </c>
      <c r="C50" s="87">
        <v>21.459007584999998</v>
      </c>
      <c r="D50" s="84" t="str">
        <f>IF($B50="N/A","N/A",IF(C50&gt;15,"No",IF(C50&lt;-15,"No","Yes")))</f>
        <v>N/A</v>
      </c>
      <c r="E50" s="87">
        <v>22.019709386999999</v>
      </c>
      <c r="F50" s="84" t="str">
        <f>IF($B50="N/A","N/A",IF(E50&gt;15,"No",IF(E50&lt;-15,"No","Yes")))</f>
        <v>N/A</v>
      </c>
      <c r="G50" s="87">
        <v>22.809775234</v>
      </c>
      <c r="H50" s="84" t="str">
        <f>IF($B50="N/A","N/A",IF(G50&gt;15,"No",IF(G50&lt;-15,"No","Yes")))</f>
        <v>N/A</v>
      </c>
      <c r="I50" s="87">
        <v>2.613</v>
      </c>
      <c r="J50" s="87">
        <v>3.5880000000000001</v>
      </c>
      <c r="K50" s="84" t="str">
        <f t="shared" si="3"/>
        <v>Yes</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81.445012308000003</v>
      </c>
      <c r="D52" s="84" t="str">
        <f>IF($B52="N/A","N/A",IF(C52&gt;90,"No",IF(C52&lt;75,"No","Yes")))</f>
        <v>Yes</v>
      </c>
      <c r="E52" s="87">
        <v>81.327618280999999</v>
      </c>
      <c r="F52" s="84" t="str">
        <f>IF($B52="N/A","N/A",IF(E52&gt;90,"No",IF(E52&lt;75,"No","Yes")))</f>
        <v>Yes</v>
      </c>
      <c r="G52" s="87">
        <v>80.775999893000005</v>
      </c>
      <c r="H52" s="84" t="str">
        <f>IF($B52="N/A","N/A",IF(G52&gt;90,"No",IF(G52&lt;75,"No","Yes")))</f>
        <v>Yes</v>
      </c>
      <c r="I52" s="87">
        <v>-0.14399999999999999</v>
      </c>
      <c r="J52" s="87">
        <v>-0.67800000000000005</v>
      </c>
      <c r="K52" s="84" t="str">
        <f>IF(J52="Div by 0", "N/A", IF(J52="N/A","N/A", IF(J52&gt;15, "No", IF(J52&lt;-15, "No", "Yes"))))</f>
        <v>Yes</v>
      </c>
    </row>
    <row r="53" spans="1:11" x14ac:dyDescent="0.25">
      <c r="A53" s="178" t="s">
        <v>701</v>
      </c>
      <c r="B53" s="79" t="s">
        <v>130</v>
      </c>
      <c r="C53" s="87">
        <v>15.665962737999999</v>
      </c>
      <c r="D53" s="84" t="str">
        <f>IF($B53="N/A","N/A",IF(C53&gt;10,"No",IF(C53&lt;1,"No","Yes")))</f>
        <v>No</v>
      </c>
      <c r="E53" s="87">
        <v>15.605359747</v>
      </c>
      <c r="F53" s="84" t="str">
        <f>IF($B53="N/A","N/A",IF(E53&gt;10,"No",IF(E53&lt;1,"No","Yes")))</f>
        <v>No</v>
      </c>
      <c r="G53" s="87">
        <v>15.447449384</v>
      </c>
      <c r="H53" s="84" t="str">
        <f>IF($B53="N/A","N/A",IF(G53&gt;10,"No",IF(G53&lt;1,"No","Yes")))</f>
        <v>No</v>
      </c>
      <c r="I53" s="87">
        <v>-0.38700000000000001</v>
      </c>
      <c r="J53" s="87">
        <v>-1.01</v>
      </c>
      <c r="K53" s="84" t="str">
        <f>IF(J53="Div by 0", "N/A", IF(J53="N/A","N/A", IF(J53&gt;15, "No", IF(J53&lt;-15, "No", "Yes"))))</f>
        <v>Yes</v>
      </c>
    </row>
    <row r="54" spans="1:11" x14ac:dyDescent="0.25">
      <c r="A54" s="178" t="s">
        <v>702</v>
      </c>
      <c r="B54" s="79" t="s">
        <v>172</v>
      </c>
      <c r="C54" s="87">
        <v>0.2161770402</v>
      </c>
      <c r="D54" s="84" t="str">
        <f>IF($B54="N/A","N/A",IF(C54&gt;2,"No",IF(C54&lt;=0,"No","Yes")))</f>
        <v>Yes</v>
      </c>
      <c r="E54" s="87">
        <v>0.1797475992</v>
      </c>
      <c r="F54" s="84" t="str">
        <f>IF($B54="N/A","N/A",IF(E54&gt;2,"No",IF(E54&lt;=0,"No","Yes")))</f>
        <v>Yes</v>
      </c>
      <c r="G54" s="87">
        <v>0.2109279486</v>
      </c>
      <c r="H54" s="84" t="str">
        <f>IF($B54="N/A","N/A",IF(G54&gt;2,"No",IF(G54&lt;=0,"No","Yes")))</f>
        <v>Yes</v>
      </c>
      <c r="I54" s="87">
        <v>-16.899999999999999</v>
      </c>
      <c r="J54" s="87">
        <v>17.350000000000001</v>
      </c>
      <c r="K54" s="84" t="str">
        <f>IF(J54="Div by 0", "N/A", IF(J54="N/A","N/A", IF(J54&gt;15, "No", IF(J54&lt;-15, "No", "Yes"))))</f>
        <v>No</v>
      </c>
    </row>
    <row r="55" spans="1:11" x14ac:dyDescent="0.25">
      <c r="A55" s="178" t="s">
        <v>703</v>
      </c>
      <c r="B55" s="79" t="s">
        <v>173</v>
      </c>
      <c r="C55" s="87">
        <v>1.4407637421999999</v>
      </c>
      <c r="D55" s="84" t="str">
        <f>IF($B55="N/A","N/A",IF(C55&gt;3,"No",IF(C55&lt;=0,"No","Yes")))</f>
        <v>Yes</v>
      </c>
      <c r="E55" s="87">
        <v>1.2620041229000001</v>
      </c>
      <c r="F55" s="84" t="str">
        <f>IF($B55="N/A","N/A",IF(E55&gt;3,"No",IF(E55&lt;=0,"No","Yes")))</f>
        <v>Yes</v>
      </c>
      <c r="G55" s="87">
        <v>1.3851383123000001</v>
      </c>
      <c r="H55" s="84" t="str">
        <f>IF($B55="N/A","N/A",IF(G55&gt;3,"No",IF(G55&lt;=0,"No","Yes")))</f>
        <v>Yes</v>
      </c>
      <c r="I55" s="87">
        <v>-12.4</v>
      </c>
      <c r="J55" s="87">
        <v>9.7569999999999997</v>
      </c>
      <c r="K55" s="84" t="str">
        <f>IF(J55="Div by 0", "N/A", IF(J55="N/A","N/A", IF(J55&gt;15, "No", IF(J55&lt;-15, "No", "Yes"))))</f>
        <v>Yes</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19783</v>
      </c>
      <c r="D57" s="84" t="str">
        <f>IF($B57="N/A","N/A",IF(C57&gt;15,"No",IF(C57&lt;-15,"No","Yes")))</f>
        <v>N/A</v>
      </c>
      <c r="E57" s="80">
        <v>19873</v>
      </c>
      <c r="F57" s="84" t="str">
        <f>IF($B57="N/A","N/A",IF(E57&gt;15,"No",IF(E57&lt;-15,"No","Yes")))</f>
        <v>N/A</v>
      </c>
      <c r="G57" s="80">
        <v>19886</v>
      </c>
      <c r="H57" s="84" t="str">
        <f>IF($B57="N/A","N/A",IF(G57&gt;15,"No",IF(G57&lt;-15,"No","Yes")))</f>
        <v>N/A</v>
      </c>
      <c r="I57" s="87">
        <v>0.45490000000000003</v>
      </c>
      <c r="J57" s="87">
        <v>6.54E-2</v>
      </c>
      <c r="K57" s="84" t="str">
        <f t="shared" ref="K57:K82" si="4">IF(J57="Div by 0", "N/A", IF(J57="N/A","N/A", IF(J57&gt;15, "No", IF(J57&lt;-15, "No", "Yes"))))</f>
        <v>Yes</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962.34408329999997</v>
      </c>
      <c r="D60" s="84" t="str">
        <f>IF($B60="N/A","N/A",IF(C60&gt;15,"No",IF(C60&lt;-15,"No","Yes")))</f>
        <v>N/A</v>
      </c>
      <c r="E60" s="189">
        <v>984.93191767999997</v>
      </c>
      <c r="F60" s="84" t="str">
        <f>IF($B60="N/A","N/A",IF(E60&gt;15,"No",IF(E60&lt;-15,"No","Yes")))</f>
        <v>N/A</v>
      </c>
      <c r="G60" s="189">
        <v>1089.2105501000001</v>
      </c>
      <c r="H60" s="84" t="str">
        <f>IF($B60="N/A","N/A",IF(G60&gt;15,"No",IF(G60&lt;-15,"No","Yes")))</f>
        <v>N/A</v>
      </c>
      <c r="I60" s="87">
        <v>2.347</v>
      </c>
      <c r="J60" s="87">
        <v>10.59</v>
      </c>
      <c r="K60" s="84" t="str">
        <f t="shared" si="4"/>
        <v>Yes</v>
      </c>
    </row>
    <row r="61" spans="1:11" x14ac:dyDescent="0.25">
      <c r="A61" s="178" t="s">
        <v>48</v>
      </c>
      <c r="B61" s="79" t="s">
        <v>50</v>
      </c>
      <c r="C61" s="87">
        <v>0.37405853509999998</v>
      </c>
      <c r="D61" s="84" t="str">
        <f>IF($B61="N/A","N/A",IF(C61&gt;15,"No",IF(C61&lt;-15,"No","Yes")))</f>
        <v>N/A</v>
      </c>
      <c r="E61" s="87">
        <v>0.4528757611</v>
      </c>
      <c r="F61" s="84" t="str">
        <f>IF($B61="N/A","N/A",IF(E61&gt;15,"No",IF(E61&lt;-15,"No","Yes")))</f>
        <v>N/A</v>
      </c>
      <c r="G61" s="87">
        <v>0.5078950015</v>
      </c>
      <c r="H61" s="84" t="str">
        <f>IF($B61="N/A","N/A",IF(G61&gt;15,"No",IF(G61&lt;-15,"No","Yes")))</f>
        <v>N/A</v>
      </c>
      <c r="I61" s="87">
        <v>21.07</v>
      </c>
      <c r="J61" s="87">
        <v>12.15</v>
      </c>
      <c r="K61" s="84" t="str">
        <f t="shared" si="4"/>
        <v>Yes</v>
      </c>
    </row>
    <row r="62" spans="1:11" x14ac:dyDescent="0.25">
      <c r="A62" s="178" t="s">
        <v>186</v>
      </c>
      <c r="B62" s="79" t="s">
        <v>50</v>
      </c>
      <c r="C62" s="189">
        <v>535.06756757000005</v>
      </c>
      <c r="D62" s="84" t="str">
        <f>IF($B62="N/A","N/A",IF(C62&gt;15,"No",IF(C62&lt;-15,"No","Yes")))</f>
        <v>N/A</v>
      </c>
      <c r="E62" s="189">
        <v>575.23333333000005</v>
      </c>
      <c r="F62" s="84" t="str">
        <f>IF($B62="N/A","N/A",IF(E62&gt;15,"No",IF(E62&lt;-15,"No","Yes")))</f>
        <v>N/A</v>
      </c>
      <c r="G62" s="189">
        <v>653.78217821999999</v>
      </c>
      <c r="H62" s="84" t="str">
        <f>IF($B62="N/A","N/A",IF(G62&gt;15,"No",IF(G62&lt;-15,"No","Yes")))</f>
        <v>N/A</v>
      </c>
      <c r="I62" s="87">
        <v>7.5069999999999997</v>
      </c>
      <c r="J62" s="87">
        <v>13.66</v>
      </c>
      <c r="K62" s="84" t="str">
        <f t="shared" si="4"/>
        <v>Yes</v>
      </c>
    </row>
    <row r="63" spans="1:11" x14ac:dyDescent="0.25">
      <c r="A63" s="178" t="s">
        <v>125</v>
      </c>
      <c r="B63" s="79" t="s">
        <v>53</v>
      </c>
      <c r="C63" s="87">
        <v>100</v>
      </c>
      <c r="D63" s="84" t="str">
        <f>IF($B63="N/A","N/A",IF(C63&gt;100,"No",IF(C63&lt;95,"No","Yes")))</f>
        <v>Yes</v>
      </c>
      <c r="E63" s="87">
        <v>100</v>
      </c>
      <c r="F63" s="84" t="str">
        <f>IF($B63="N/A","N/A",IF(E63&gt;100,"No",IF(E63&lt;95,"No","Yes")))</f>
        <v>Yes</v>
      </c>
      <c r="G63" s="87">
        <v>100</v>
      </c>
      <c r="H63" s="84" t="str">
        <f>IF($B63="N/A","N/A",IF(G63&gt;100,"No",IF(G63&lt;95,"No","Yes")))</f>
        <v>Yes</v>
      </c>
      <c r="I63" s="87">
        <v>0</v>
      </c>
      <c r="J63" s="87">
        <v>0</v>
      </c>
      <c r="K63" s="84" t="str">
        <f t="shared" si="4"/>
        <v>Yes</v>
      </c>
    </row>
    <row r="64" spans="1:11" x14ac:dyDescent="0.25">
      <c r="A64" s="178" t="s">
        <v>187</v>
      </c>
      <c r="B64" s="79" t="s">
        <v>128</v>
      </c>
      <c r="C64" s="87">
        <v>1.2340898751</v>
      </c>
      <c r="D64" s="84" t="str">
        <f>IF($B64="N/A","N/A",IF(C64&gt;1,"Yes","No"))</f>
        <v>Yes</v>
      </c>
      <c r="E64" s="87">
        <v>1.2239722235999999</v>
      </c>
      <c r="F64" s="84" t="str">
        <f>IF($B64="N/A","N/A",IF(E64&gt;1,"Yes","No"))</f>
        <v>Yes</v>
      </c>
      <c r="G64" s="87">
        <v>1.2151262195000001</v>
      </c>
      <c r="H64" s="84" t="str">
        <f>IF($B64="N/A","N/A",IF(G64&gt;1,"Yes","No"))</f>
        <v>Yes</v>
      </c>
      <c r="I64" s="87">
        <v>-0.82</v>
      </c>
      <c r="J64" s="87">
        <v>-0.72299999999999998</v>
      </c>
      <c r="K64" s="84" t="str">
        <f t="shared" si="4"/>
        <v>Yes</v>
      </c>
    </row>
    <row r="65" spans="1:11" x14ac:dyDescent="0.25">
      <c r="A65" s="178" t="s">
        <v>126</v>
      </c>
      <c r="B65" s="79" t="s">
        <v>53</v>
      </c>
      <c r="C65" s="87">
        <v>99.969670930000007</v>
      </c>
      <c r="D65" s="84" t="str">
        <f>IF($B65="N/A","N/A",IF(C65&gt;100,"No",IF(C65&lt;95,"No","Yes")))</f>
        <v>Yes</v>
      </c>
      <c r="E65" s="87">
        <v>99.929552658999995</v>
      </c>
      <c r="F65" s="84" t="str">
        <f>IF($B65="N/A","N/A",IF(E65&gt;100,"No",IF(E65&lt;95,"No","Yes")))</f>
        <v>Yes</v>
      </c>
      <c r="G65" s="87">
        <v>99.989942673000002</v>
      </c>
      <c r="H65" s="84" t="str">
        <f>IF($B65="N/A","N/A",IF(G65&gt;100,"No",IF(G65&lt;95,"No","Yes")))</f>
        <v>Yes</v>
      </c>
      <c r="I65" s="87">
        <v>-0.04</v>
      </c>
      <c r="J65" s="87">
        <v>6.0400000000000002E-2</v>
      </c>
      <c r="K65" s="84" t="str">
        <f t="shared" si="4"/>
        <v>Yes</v>
      </c>
    </row>
    <row r="66" spans="1:11" x14ac:dyDescent="0.25">
      <c r="A66" s="178" t="s">
        <v>188</v>
      </c>
      <c r="B66" s="79" t="s">
        <v>129</v>
      </c>
      <c r="C66" s="87">
        <v>14.220205289000001</v>
      </c>
      <c r="D66" s="84" t="str">
        <f>IF($B66="N/A","N/A",IF(C66&gt;3,"Yes","No"))</f>
        <v>Yes</v>
      </c>
      <c r="E66" s="87">
        <v>14.016516441</v>
      </c>
      <c r="F66" s="84" t="str">
        <f>IF($B66="N/A","N/A",IF(E66&gt;3,"Yes","No"))</f>
        <v>Yes</v>
      </c>
      <c r="G66" s="87">
        <v>13.894940655999999</v>
      </c>
      <c r="H66" s="84" t="str">
        <f>IF($B66="N/A","N/A",IF(G66&gt;3,"Yes","No"))</f>
        <v>Yes</v>
      </c>
      <c r="I66" s="87">
        <v>-1.43</v>
      </c>
      <c r="J66" s="87">
        <v>-0.86699999999999999</v>
      </c>
      <c r="K66" s="84" t="str">
        <f t="shared" si="4"/>
        <v>Yes</v>
      </c>
    </row>
    <row r="67" spans="1:11" x14ac:dyDescent="0.25">
      <c r="A67" s="178" t="s">
        <v>842</v>
      </c>
      <c r="B67" s="79" t="s">
        <v>16</v>
      </c>
      <c r="C67" s="87">
        <v>7.0472122528999996</v>
      </c>
      <c r="D67" s="84" t="str">
        <f>IF($B67="N/A","N/A",IF(C67&gt;=8,"No",IF(C67&lt;2,"No","Yes")))</f>
        <v>Yes</v>
      </c>
      <c r="E67" s="87">
        <v>6.7504654555999997</v>
      </c>
      <c r="F67" s="84" t="str">
        <f>IF($B67="N/A","N/A",IF(E67&gt;=8,"No",IF(E67&lt;2,"No","Yes")))</f>
        <v>Yes</v>
      </c>
      <c r="G67" s="87">
        <v>6.7044654531000001</v>
      </c>
      <c r="H67" s="84" t="str">
        <f>IF($B67="N/A","N/A",IF(G67&gt;=8,"No",IF(G67&lt;2,"No","Yes")))</f>
        <v>Yes</v>
      </c>
      <c r="I67" s="87">
        <v>-4.21</v>
      </c>
      <c r="J67" s="87">
        <v>-0.68100000000000005</v>
      </c>
      <c r="K67" s="84" t="str">
        <f t="shared" si="4"/>
        <v>Yes</v>
      </c>
    </row>
    <row r="68" spans="1:11" x14ac:dyDescent="0.25">
      <c r="A68" s="178" t="s">
        <v>943</v>
      </c>
      <c r="B68" s="79" t="s">
        <v>55</v>
      </c>
      <c r="C68" s="87" t="s">
        <v>50</v>
      </c>
      <c r="D68" s="84" t="str">
        <f>IF(OR($B68="N/A",$C68="N/A"),"N/A",IF(C68&gt;100,"No",IF(C68&lt;98,"No","Yes")))</f>
        <v>N/A</v>
      </c>
      <c r="E68" s="87" t="s">
        <v>50</v>
      </c>
      <c r="F68" s="84" t="str">
        <f>IF(OR($B68="N/A",$E68="N/A"),"N/A",IF(E68&gt;100,"No",IF(E68&lt;98,"No","Yes")))</f>
        <v>N/A</v>
      </c>
      <c r="G68" s="87">
        <v>100</v>
      </c>
      <c r="H68" s="84" t="str">
        <f>IF($B68="N/A","N/A",IF(G68&gt;100,"No",IF(G68&lt;98,"No","Yes")))</f>
        <v>Yes</v>
      </c>
      <c r="I68" s="87" t="s">
        <v>50</v>
      </c>
      <c r="J68" s="87" t="s">
        <v>50</v>
      </c>
      <c r="K68" s="84" t="str">
        <f t="shared" si="4"/>
        <v>N/A</v>
      </c>
    </row>
    <row r="69" spans="1:11" x14ac:dyDescent="0.25">
      <c r="A69" s="178" t="s">
        <v>190</v>
      </c>
      <c r="B69" s="79" t="s">
        <v>53</v>
      </c>
      <c r="C69" s="87">
        <v>99.974725774999996</v>
      </c>
      <c r="D69" s="84" t="str">
        <f>IF($B69="N/A","N/A",IF(C69&gt;100,"No",IF(C69&lt;95,"No","Yes")))</f>
        <v>Yes</v>
      </c>
      <c r="E69" s="87">
        <v>99.969808283000006</v>
      </c>
      <c r="F69" s="84" t="str">
        <f>IF($B69="N/A","N/A",IF(E69&gt;100,"No",IF(E69&lt;95,"No","Yes")))</f>
        <v>Yes</v>
      </c>
      <c r="G69" s="87">
        <v>99.969828019999994</v>
      </c>
      <c r="H69" s="84" t="str">
        <f>IF($B69="N/A","N/A",IF(G69&gt;100,"No",IF(G69&lt;95,"No","Yes")))</f>
        <v>Yes</v>
      </c>
      <c r="I69" s="87">
        <v>-5.0000000000000001E-3</v>
      </c>
      <c r="J69" s="87">
        <v>0</v>
      </c>
      <c r="K69" s="84" t="str">
        <f t="shared" si="4"/>
        <v>Yes</v>
      </c>
    </row>
    <row r="70" spans="1:11" x14ac:dyDescent="0.25">
      <c r="A70" s="178" t="s">
        <v>191</v>
      </c>
      <c r="B70" s="79" t="s">
        <v>53</v>
      </c>
      <c r="C70" s="87">
        <v>99.989890310000007</v>
      </c>
      <c r="D70" s="84" t="str">
        <f>IF($B70="N/A","N/A",IF(C70&gt;100,"No",IF(C70&lt;95,"No","Yes")))</f>
        <v>Yes</v>
      </c>
      <c r="E70" s="87">
        <v>100</v>
      </c>
      <c r="F70" s="84" t="str">
        <f>IF($B70="N/A","N/A",IF(E70&gt;100,"No",IF(E70&lt;95,"No","Yes")))</f>
        <v>Yes</v>
      </c>
      <c r="G70" s="87">
        <v>100</v>
      </c>
      <c r="H70" s="84" t="str">
        <f>IF($B70="N/A","N/A",IF(G70&gt;100,"No",IF(G70&lt;95,"No","Yes")))</f>
        <v>Yes</v>
      </c>
      <c r="I70" s="87">
        <v>1.01E-2</v>
      </c>
      <c r="J70" s="87">
        <v>0</v>
      </c>
      <c r="K70" s="84" t="str">
        <f t="shared" si="4"/>
        <v>Yes</v>
      </c>
    </row>
    <row r="71" spans="1:11" x14ac:dyDescent="0.25">
      <c r="A71" s="178" t="s">
        <v>193</v>
      </c>
      <c r="B71" s="79" t="s">
        <v>55</v>
      </c>
      <c r="C71" s="87">
        <v>100</v>
      </c>
      <c r="D71" s="84" t="str">
        <f>IF($B71="N/A","N/A",IF(C71&gt;100,"No",IF(C71&lt;98,"No","Yes")))</f>
        <v>Yes</v>
      </c>
      <c r="E71" s="87">
        <v>100</v>
      </c>
      <c r="F71" s="84" t="str">
        <f>IF($B71="N/A","N/A",IF(E71&gt;100,"No",IF(E71&lt;98,"No","Yes")))</f>
        <v>Yes</v>
      </c>
      <c r="G71" s="87">
        <v>100</v>
      </c>
      <c r="H71" s="84" t="str">
        <f>IF($B71="N/A","N/A",IF(G71&gt;100,"No",IF(G71&lt;98,"No","Yes")))</f>
        <v>Yes</v>
      </c>
      <c r="I71" s="87">
        <v>0</v>
      </c>
      <c r="J71" s="87">
        <v>0</v>
      </c>
      <c r="K71" s="84" t="str">
        <f t="shared" si="4"/>
        <v>Yes</v>
      </c>
    </row>
    <row r="72" spans="1:11" x14ac:dyDescent="0.25">
      <c r="A72" s="178" t="s">
        <v>194</v>
      </c>
      <c r="B72" s="79" t="s">
        <v>17</v>
      </c>
      <c r="C72" s="87">
        <v>4.7647980589000003</v>
      </c>
      <c r="D72" s="84" t="str">
        <f>IF($B72="N/A","N/A",IF(C72&gt;=2,"Yes","No"))</f>
        <v>Yes</v>
      </c>
      <c r="E72" s="87">
        <v>4.7990741207000003</v>
      </c>
      <c r="F72" s="84" t="str">
        <f>IF($B72="N/A","N/A",IF(E72&gt;=2,"Yes","No"))</f>
        <v>Yes</v>
      </c>
      <c r="G72" s="87">
        <v>4.8009655033999996</v>
      </c>
      <c r="H72" s="84" t="str">
        <f>IF($B72="N/A","N/A",IF(G72&gt;=2,"Yes","No"))</f>
        <v>Yes</v>
      </c>
      <c r="I72" s="87">
        <v>0.71940000000000004</v>
      </c>
      <c r="J72" s="87">
        <v>3.9399999999999998E-2</v>
      </c>
      <c r="K72" s="84" t="str">
        <f t="shared" si="4"/>
        <v>Yes</v>
      </c>
    </row>
    <row r="73" spans="1:11" x14ac:dyDescent="0.25">
      <c r="A73" s="178" t="s">
        <v>195</v>
      </c>
      <c r="B73" s="79" t="s">
        <v>56</v>
      </c>
      <c r="C73" s="87">
        <v>8.0776424203000001</v>
      </c>
      <c r="D73" s="84" t="str">
        <f>IF($B73="N/A","N/A",IF(C73&gt;30,"No",IF(C73&lt;5,"No","Yes")))</f>
        <v>Yes</v>
      </c>
      <c r="E73" s="87">
        <v>7.8297187138000002</v>
      </c>
      <c r="F73" s="84" t="str">
        <f>IF($B73="N/A","N/A",IF(E73&gt;30,"No",IF(E73&lt;5,"No","Yes")))</f>
        <v>Yes</v>
      </c>
      <c r="G73" s="87">
        <v>8.7901035904999993</v>
      </c>
      <c r="H73" s="84" t="str">
        <f>IF($B73="N/A","N/A",IF(G73&gt;30,"No",IF(G73&lt;5,"No","Yes")))</f>
        <v>Yes</v>
      </c>
      <c r="I73" s="87">
        <v>-3.07</v>
      </c>
      <c r="J73" s="87">
        <v>12.27</v>
      </c>
      <c r="K73" s="84" t="str">
        <f t="shared" si="4"/>
        <v>Yes</v>
      </c>
    </row>
    <row r="74" spans="1:11" x14ac:dyDescent="0.25">
      <c r="A74" s="178" t="s">
        <v>196</v>
      </c>
      <c r="B74" s="79" t="s">
        <v>10</v>
      </c>
      <c r="C74" s="87">
        <v>38.330890158000003</v>
      </c>
      <c r="D74" s="84" t="str">
        <f>IF($B74="N/A","N/A",IF(C74&gt;75,"No",IF(C74&lt;15,"No","Yes")))</f>
        <v>Yes</v>
      </c>
      <c r="E74" s="87">
        <v>38.268001812000001</v>
      </c>
      <c r="F74" s="84" t="str">
        <f>IF($B74="N/A","N/A",IF(E74&gt;75,"No",IF(E74&lt;15,"No","Yes")))</f>
        <v>Yes</v>
      </c>
      <c r="G74" s="87">
        <v>37.005933822999999</v>
      </c>
      <c r="H74" s="84" t="str">
        <f>IF($B74="N/A","N/A",IF(G74&gt;75,"No",IF(G74&lt;15,"No","Yes")))</f>
        <v>Yes</v>
      </c>
      <c r="I74" s="87">
        <v>-0.16400000000000001</v>
      </c>
      <c r="J74" s="87">
        <v>-3.3</v>
      </c>
      <c r="K74" s="84" t="str">
        <f t="shared" si="4"/>
        <v>Yes</v>
      </c>
    </row>
    <row r="75" spans="1:11" x14ac:dyDescent="0.25">
      <c r="A75" s="178" t="s">
        <v>197</v>
      </c>
      <c r="B75" s="79" t="s">
        <v>11</v>
      </c>
      <c r="C75" s="87">
        <v>53.591467422000001</v>
      </c>
      <c r="D75" s="84" t="str">
        <f>IF($B75="N/A","N/A",IF(C75&gt;70,"No",IF(C75&lt;25,"No","Yes")))</f>
        <v>Yes</v>
      </c>
      <c r="E75" s="87">
        <v>53.902279475</v>
      </c>
      <c r="F75" s="84" t="str">
        <f>IF($B75="N/A","N/A",IF(E75&gt;70,"No",IF(E75&lt;25,"No","Yes")))</f>
        <v>Yes</v>
      </c>
      <c r="G75" s="87">
        <v>54.203962586999999</v>
      </c>
      <c r="H75" s="84" t="str">
        <f>IF($B75="N/A","N/A",IF(G75&gt;70,"No",IF(G75&lt;25,"No","Yes")))</f>
        <v>Yes</v>
      </c>
      <c r="I75" s="87">
        <v>0.57999999999999996</v>
      </c>
      <c r="J75" s="87">
        <v>0.55969999999999998</v>
      </c>
      <c r="K75" s="84" t="str">
        <f t="shared" si="4"/>
        <v>Yes</v>
      </c>
    </row>
    <row r="76" spans="1:11" x14ac:dyDescent="0.25">
      <c r="A76" s="178" t="s">
        <v>198</v>
      </c>
      <c r="B76" s="79" t="s">
        <v>18</v>
      </c>
      <c r="C76" s="87">
        <v>48.577061112999999</v>
      </c>
      <c r="D76" s="84" t="str">
        <f>IF($B76="N/A","N/A",IF(C76&gt;70,"No",IF(C76&lt;35,"No","Yes")))</f>
        <v>Yes</v>
      </c>
      <c r="E76" s="87">
        <v>47.219846021999999</v>
      </c>
      <c r="F76" s="84" t="str">
        <f>IF($B76="N/A","N/A",IF(E76&gt;70,"No",IF(E76&lt;35,"No","Yes")))</f>
        <v>Yes</v>
      </c>
      <c r="G76" s="87">
        <v>48.727748165000001</v>
      </c>
      <c r="H76" s="84" t="str">
        <f>IF($B76="N/A","N/A",IF(G76&gt;70,"No",IF(G76&lt;35,"No","Yes")))</f>
        <v>Yes</v>
      </c>
      <c r="I76" s="87">
        <v>-2.79</v>
      </c>
      <c r="J76" s="87">
        <v>3.1930000000000001</v>
      </c>
      <c r="K76" s="84" t="str">
        <f t="shared" si="4"/>
        <v>Yes</v>
      </c>
    </row>
    <row r="77" spans="1:11" x14ac:dyDescent="0.25">
      <c r="A77" s="178" t="s">
        <v>199</v>
      </c>
      <c r="B77" s="79" t="s">
        <v>128</v>
      </c>
      <c r="C77" s="87">
        <v>1.5367325702000001</v>
      </c>
      <c r="D77" s="84" t="str">
        <f>IF($B77="N/A","N/A",IF(C77&gt;1,"Yes","No"))</f>
        <v>Yes</v>
      </c>
      <c r="E77" s="87">
        <v>1.5137468031000001</v>
      </c>
      <c r="F77" s="84" t="str">
        <f>IF($B77="N/A","N/A",IF(E77&gt;1,"Yes","No"))</f>
        <v>Yes</v>
      </c>
      <c r="G77" s="87">
        <v>1.5270381837</v>
      </c>
      <c r="H77" s="84" t="str">
        <f>IF($B77="N/A","N/A",IF(G77&gt;1,"Yes","No"))</f>
        <v>Yes</v>
      </c>
      <c r="I77" s="87">
        <v>-1.5</v>
      </c>
      <c r="J77" s="87">
        <v>0.878</v>
      </c>
      <c r="K77" s="84" t="str">
        <f t="shared" si="4"/>
        <v>Yes</v>
      </c>
    </row>
    <row r="78" spans="1:11" x14ac:dyDescent="0.25">
      <c r="A78" s="178" t="s">
        <v>200</v>
      </c>
      <c r="B78" s="79" t="s">
        <v>50</v>
      </c>
      <c r="C78" s="87">
        <v>0</v>
      </c>
      <c r="D78" s="84" t="str">
        <f>IF($B78="N/A","N/A",IF(C78&gt;15,"No",IF(C78&lt;-15,"No","Yes")))</f>
        <v>N/A</v>
      </c>
      <c r="E78" s="87">
        <v>0</v>
      </c>
      <c r="F78" s="84" t="str">
        <f>IF($B78="N/A","N/A",IF(E78&gt;15,"No",IF(E78&lt;-15,"No","Yes")))</f>
        <v>N/A</v>
      </c>
      <c r="G78" s="87">
        <v>0</v>
      </c>
      <c r="H78" s="84" t="str">
        <f>IF($B78="N/A","N/A",IF(G78&gt;15,"No",IF(G78&lt;-15,"No","Yes")))</f>
        <v>N/A</v>
      </c>
      <c r="I78" s="87" t="s">
        <v>1088</v>
      </c>
      <c r="J78" s="87" t="s">
        <v>1088</v>
      </c>
      <c r="K78" s="84" t="str">
        <f t="shared" si="4"/>
        <v>N/A</v>
      </c>
    </row>
    <row r="79" spans="1:11" x14ac:dyDescent="0.25">
      <c r="A79" s="178" t="s">
        <v>201</v>
      </c>
      <c r="B79" s="79" t="s">
        <v>50</v>
      </c>
      <c r="C79" s="87">
        <v>100</v>
      </c>
      <c r="D79" s="84" t="str">
        <f>IF($B79="N/A","N/A",IF(C79&gt;15,"No",IF(C79&lt;-15,"No","Yes")))</f>
        <v>N/A</v>
      </c>
      <c r="E79" s="87">
        <v>100</v>
      </c>
      <c r="F79" s="84" t="str">
        <f>IF($B79="N/A","N/A",IF(E79&gt;15,"No",IF(E79&lt;-15,"No","Yes")))</f>
        <v>N/A</v>
      </c>
      <c r="G79" s="87">
        <v>100</v>
      </c>
      <c r="H79" s="84" t="str">
        <f>IF($B79="N/A","N/A",IF(G79&gt;15,"No",IF(G79&lt;-15,"No","Yes")))</f>
        <v>N/A</v>
      </c>
      <c r="I79" s="87">
        <v>0</v>
      </c>
      <c r="J79" s="87">
        <v>0</v>
      </c>
      <c r="K79" s="84" t="str">
        <f t="shared" si="4"/>
        <v>Yes</v>
      </c>
    </row>
    <row r="80" spans="1:11" x14ac:dyDescent="0.25">
      <c r="A80" s="178" t="s">
        <v>202</v>
      </c>
      <c r="B80" s="79" t="s">
        <v>50</v>
      </c>
      <c r="C80" s="87" t="s">
        <v>1088</v>
      </c>
      <c r="D80" s="84" t="str">
        <f>IF($B80="N/A","N/A",IF(C80&gt;15,"No",IF(C80&lt;-15,"No","Yes")))</f>
        <v>N/A</v>
      </c>
      <c r="E80" s="87" t="s">
        <v>1088</v>
      </c>
      <c r="F80" s="84" t="str">
        <f>IF($B80="N/A","N/A",IF(E80&gt;15,"No",IF(E80&lt;-15,"No","Yes")))</f>
        <v>N/A</v>
      </c>
      <c r="G80" s="87" t="s">
        <v>1088</v>
      </c>
      <c r="H80" s="84" t="str">
        <f>IF($B80="N/A","N/A",IF(G80&gt;15,"No",IF(G80&lt;-15,"No","Yes")))</f>
        <v>N/A</v>
      </c>
      <c r="I80" s="87" t="s">
        <v>1088</v>
      </c>
      <c r="J80" s="87" t="s">
        <v>1088</v>
      </c>
      <c r="K80" s="84" t="str">
        <f t="shared" si="4"/>
        <v>N/A</v>
      </c>
    </row>
    <row r="81" spans="1:11" x14ac:dyDescent="0.25">
      <c r="A81" s="178" t="s">
        <v>203</v>
      </c>
      <c r="B81" s="79" t="s">
        <v>50</v>
      </c>
      <c r="C81" s="87">
        <v>100</v>
      </c>
      <c r="D81" s="84" t="str">
        <f>IF($B81="N/A","N/A",IF(C81&gt;15,"No",IF(C81&lt;-15,"No","Yes")))</f>
        <v>N/A</v>
      </c>
      <c r="E81" s="87">
        <v>100</v>
      </c>
      <c r="F81" s="84" t="str">
        <f>IF($B81="N/A","N/A",IF(E81&gt;15,"No",IF(E81&lt;-15,"No","Yes")))</f>
        <v>N/A</v>
      </c>
      <c r="G81" s="87">
        <v>100</v>
      </c>
      <c r="H81" s="84" t="str">
        <f>IF($B81="N/A","N/A",IF(G81&gt;15,"No",IF(G81&lt;-15,"No","Yes")))</f>
        <v>N/A</v>
      </c>
      <c r="I81" s="87">
        <v>0</v>
      </c>
      <c r="J81" s="87">
        <v>0</v>
      </c>
      <c r="K81" s="84" t="str">
        <f t="shared" si="4"/>
        <v>Yes</v>
      </c>
    </row>
    <row r="82" spans="1:11" x14ac:dyDescent="0.25">
      <c r="A82" s="178" t="s">
        <v>204</v>
      </c>
      <c r="B82" s="79" t="s">
        <v>19</v>
      </c>
      <c r="C82" s="87">
        <v>99.509680028000005</v>
      </c>
      <c r="D82" s="84" t="str">
        <f>IF($B82="N/A","N/A",IF(C82&gt;=90,"Yes","No"))</f>
        <v>Yes</v>
      </c>
      <c r="E82" s="87">
        <v>99.542092285999999</v>
      </c>
      <c r="F82" s="84" t="str">
        <f>IF($B82="N/A","N/A",IF(E82&gt;=90,"Yes","No"))</f>
        <v>Yes</v>
      </c>
      <c r="G82" s="87">
        <v>99.778738810999997</v>
      </c>
      <c r="H82" s="84" t="str">
        <f>IF($B82="N/A","N/A",IF(G82&gt;=90,"Yes","No"))</f>
        <v>Yes</v>
      </c>
      <c r="I82" s="87">
        <v>3.2599999999999997E-2</v>
      </c>
      <c r="J82" s="87">
        <v>0.23769999999999999</v>
      </c>
      <c r="K82" s="84" t="str">
        <f t="shared" si="4"/>
        <v>Yes</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467610</v>
      </c>
      <c r="D6" s="15" t="str">
        <f>IF($B6="N/A","N/A",IF(C6&gt;15,"No",IF(C6&lt;-15,"No","Yes")))</f>
        <v>N/A</v>
      </c>
      <c r="E6" s="14">
        <v>454978</v>
      </c>
      <c r="F6" s="15" t="str">
        <f>IF($B6="N/A","N/A",IF(E6&gt;15,"No",IF(E6&lt;-15,"No","Yes")))</f>
        <v>N/A</v>
      </c>
      <c r="G6" s="14">
        <v>448256</v>
      </c>
      <c r="H6" s="15" t="str">
        <f>IF($B6="N/A","N/A",IF(G6&gt;15,"No",IF(G6&lt;-15,"No","Yes")))</f>
        <v>N/A</v>
      </c>
      <c r="I6" s="16">
        <v>-2.7</v>
      </c>
      <c r="J6" s="16">
        <v>-1.48</v>
      </c>
      <c r="K6" s="15" t="str">
        <f>IF(J6="Div by 0", "N/A", IF(J6="N/A","N/A", IF(J6&gt;15, "No", IF(J6&lt;-15, "No", "Yes"))))</f>
        <v>Yes</v>
      </c>
    </row>
    <row r="7" spans="1:11" x14ac:dyDescent="0.25">
      <c r="A7" s="52"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467610</v>
      </c>
      <c r="D9" s="15" t="str">
        <f>IF($B9="N/A","N/A",IF(C9&gt;15,"No",IF(C9&lt;-15,"No","Yes")))</f>
        <v>N/A</v>
      </c>
      <c r="E9" s="14">
        <v>454978</v>
      </c>
      <c r="F9" s="15" t="str">
        <f>IF($B9="N/A","N/A",IF(E9&gt;15,"No",IF(E9&lt;-15,"No","Yes")))</f>
        <v>N/A</v>
      </c>
      <c r="G9" s="14">
        <v>448256</v>
      </c>
      <c r="H9" s="15" t="str">
        <f>IF($B9="N/A","N/A",IF(G9&gt;15,"No",IF(G9&lt;-15,"No","Yes")))</f>
        <v>N/A</v>
      </c>
      <c r="I9" s="16">
        <v>-2.7</v>
      </c>
      <c r="J9" s="16">
        <v>-1.48</v>
      </c>
      <c r="K9" s="15" t="str">
        <f t="shared" ref="K9:K18" si="0">IF(J9="Div by 0", "N/A", IF(J9="N/A","N/A", IF(J9&gt;15, "No", IF(J9&lt;-15, "No", "Yes"))))</f>
        <v>Yes</v>
      </c>
    </row>
    <row r="10" spans="1:11" x14ac:dyDescent="0.25">
      <c r="A10" s="52" t="s">
        <v>696</v>
      </c>
      <c r="B10" s="2" t="s">
        <v>52</v>
      </c>
      <c r="C10" s="17">
        <v>0.63407540470000001</v>
      </c>
      <c r="D10" s="15" t="str">
        <f>IF($B10="N/A","N/A",IF(C10&gt;20,"No",IF(C10&lt;5,"No","Yes")))</f>
        <v>No</v>
      </c>
      <c r="E10" s="17">
        <v>0.71080359930000003</v>
      </c>
      <c r="F10" s="15" t="str">
        <f>IF($B10="N/A","N/A",IF(E10&gt;20,"No",IF(E10&lt;5,"No","Yes")))</f>
        <v>No</v>
      </c>
      <c r="G10" s="17">
        <v>0.65587521419999995</v>
      </c>
      <c r="H10" s="15" t="str">
        <f>IF($B10="N/A","N/A",IF(G10&gt;20,"No",IF(G10&lt;5,"No","Yes")))</f>
        <v>No</v>
      </c>
      <c r="I10" s="16">
        <v>12.1</v>
      </c>
      <c r="J10" s="16">
        <v>-7.73</v>
      </c>
      <c r="K10" s="15" t="str">
        <f t="shared" si="0"/>
        <v>Yes</v>
      </c>
    </row>
    <row r="11" spans="1:11" x14ac:dyDescent="0.25">
      <c r="A11" s="52" t="s">
        <v>697</v>
      </c>
      <c r="B11" s="2" t="s">
        <v>51</v>
      </c>
      <c r="C11" s="17">
        <v>66.154915420999998</v>
      </c>
      <c r="D11" s="15" t="str">
        <f>IF($B11="N/A","N/A",IF(C11&gt;1,"Yes","No"))</f>
        <v>Yes</v>
      </c>
      <c r="E11" s="17">
        <v>65.135017516999994</v>
      </c>
      <c r="F11" s="15" t="str">
        <f>IF($B11="N/A","N/A",IF(E11&gt;1,"Yes","No"))</f>
        <v>Yes</v>
      </c>
      <c r="G11" s="17">
        <v>88.511921759000003</v>
      </c>
      <c r="H11" s="15" t="str">
        <f>IF($B11="N/A","N/A",IF(G11&gt;1,"Yes","No"))</f>
        <v>Yes</v>
      </c>
      <c r="I11" s="16">
        <v>-1.54</v>
      </c>
      <c r="J11" s="16">
        <v>35.89</v>
      </c>
      <c r="K11" s="15" t="str">
        <f t="shared" si="0"/>
        <v>No</v>
      </c>
    </row>
    <row r="12" spans="1:11" x14ac:dyDescent="0.25">
      <c r="A12" s="52" t="s">
        <v>698</v>
      </c>
      <c r="B12" s="2" t="s">
        <v>50</v>
      </c>
      <c r="C12" s="17">
        <v>95.849321312000001</v>
      </c>
      <c r="D12" s="15" t="str">
        <f>IF($B12="N/A","N/A",IF(C12&gt;15,"No",IF(C12&lt;-15,"No","Yes")))</f>
        <v>N/A</v>
      </c>
      <c r="E12" s="17">
        <v>95.214104942999995</v>
      </c>
      <c r="F12" s="15" t="str">
        <f>IF($B12="N/A","N/A",IF(E12&gt;15,"No",IF(E12&lt;-15,"No","Yes")))</f>
        <v>N/A</v>
      </c>
      <c r="G12" s="17">
        <v>98.211009173999997</v>
      </c>
      <c r="H12" s="15" t="str">
        <f>IF($B12="N/A","N/A",IF(G12&gt;15,"No",IF(G12&lt;-15,"No","Yes")))</f>
        <v>N/A</v>
      </c>
      <c r="I12" s="16">
        <v>-0.66300000000000003</v>
      </c>
      <c r="J12" s="16">
        <v>3.1480000000000001</v>
      </c>
      <c r="K12" s="15" t="str">
        <f t="shared" si="0"/>
        <v>Yes</v>
      </c>
    </row>
    <row r="13" spans="1:11" x14ac:dyDescent="0.25">
      <c r="A13" s="52" t="s">
        <v>699</v>
      </c>
      <c r="B13" s="2" t="s">
        <v>50</v>
      </c>
      <c r="C13" s="22">
        <v>4826.4332286999997</v>
      </c>
      <c r="D13" s="15" t="str">
        <f>IF($B13="N/A","N/A",IF(C13&gt;15,"No",IF(C13&lt;-15,"No","Yes")))</f>
        <v>N/A</v>
      </c>
      <c r="E13" s="22">
        <v>5815.2189236000004</v>
      </c>
      <c r="F13" s="15" t="str">
        <f>IF($B13="N/A","N/A",IF(E13&gt;15,"No",IF(E13&lt;-15,"No","Yes")))</f>
        <v>N/A</v>
      </c>
      <c r="G13" s="22">
        <v>6242.3237902000001</v>
      </c>
      <c r="H13" s="15" t="str">
        <f>IF($B13="N/A","N/A",IF(G13&gt;15,"No",IF(G13&lt;-15,"No","Yes")))</f>
        <v>N/A</v>
      </c>
      <c r="I13" s="16">
        <v>20.49</v>
      </c>
      <c r="J13" s="16">
        <v>7.3449999999999998</v>
      </c>
      <c r="K13" s="15" t="str">
        <f t="shared" si="0"/>
        <v>Yes</v>
      </c>
    </row>
    <row r="14" spans="1:11" ht="12.75" customHeight="1" x14ac:dyDescent="0.25">
      <c r="A14" s="31" t="s">
        <v>845</v>
      </c>
      <c r="B14" s="30" t="s">
        <v>50</v>
      </c>
      <c r="C14" s="27">
        <v>1449</v>
      </c>
      <c r="D14" s="30" t="s">
        <v>50</v>
      </c>
      <c r="E14" s="27">
        <v>1890</v>
      </c>
      <c r="F14" s="30" t="s">
        <v>50</v>
      </c>
      <c r="G14" s="27">
        <v>1693</v>
      </c>
      <c r="H14" s="15" t="str">
        <f>IF($B14="N/A","N/A",IF(G14&gt;15,"No",IF(G14&lt;-15,"No","Yes")))</f>
        <v>N/A</v>
      </c>
      <c r="I14" s="30" t="s">
        <v>1090</v>
      </c>
      <c r="J14" s="28">
        <v>-10.4</v>
      </c>
      <c r="K14" s="15" t="str">
        <f t="shared" si="0"/>
        <v>Yes</v>
      </c>
    </row>
    <row r="15" spans="1:11" ht="25" x14ac:dyDescent="0.25">
      <c r="A15" s="1" t="s">
        <v>846</v>
      </c>
      <c r="B15" s="30" t="s">
        <v>50</v>
      </c>
      <c r="C15" s="22">
        <v>7086.7584540999997</v>
      </c>
      <c r="D15" s="15" t="str">
        <f>IF($B15="N/A","N/A",IF(C15&gt;60,"No",IF(C15&lt;15,"No","Yes")))</f>
        <v>N/A</v>
      </c>
      <c r="E15" s="22">
        <v>5883.6439153000001</v>
      </c>
      <c r="F15" s="15" t="str">
        <f>IF($B15="N/A","N/A",IF(E15&gt;60,"No",IF(E15&lt;15,"No","Yes")))</f>
        <v>N/A</v>
      </c>
      <c r="G15" s="22">
        <v>6509.6940342999997</v>
      </c>
      <c r="H15" s="15" t="str">
        <f>IF($B15="N/A","N/A",IF(G15&gt;60,"No",IF(G15&lt;15,"No","Yes")))</f>
        <v>N/A</v>
      </c>
      <c r="I15" s="16">
        <v>-17</v>
      </c>
      <c r="J15" s="16">
        <v>10.64</v>
      </c>
      <c r="K15" s="15" t="str">
        <f t="shared" si="0"/>
        <v>Yes</v>
      </c>
    </row>
    <row r="16" spans="1:11" x14ac:dyDescent="0.25">
      <c r="A16" s="1" t="s">
        <v>165</v>
      </c>
      <c r="B16" s="30" t="s">
        <v>127</v>
      </c>
      <c r="C16" s="27">
        <v>0</v>
      </c>
      <c r="D16" s="15" t="str">
        <f>IF($B16="N/A","N/A",IF(C16="N/A","N/A",IF(C16=0,"Yes","No")))</f>
        <v>Yes</v>
      </c>
      <c r="E16" s="27">
        <v>0</v>
      </c>
      <c r="F16" s="15" t="str">
        <f>IF($B16="N/A","N/A",IF(E16="N/A","N/A",IF(E16=0,"Yes","No")))</f>
        <v>Yes</v>
      </c>
      <c r="G16" s="27">
        <v>0</v>
      </c>
      <c r="H16" s="15" t="str">
        <f>IF($B16="N/A","N/A",IF(G16=0,"Yes","No"))</f>
        <v>Yes</v>
      </c>
      <c r="I16" s="30" t="s">
        <v>1088</v>
      </c>
      <c r="J16" s="28" t="s">
        <v>1088</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1088</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1088</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464645</v>
      </c>
      <c r="D20" s="15" t="str">
        <f>IF($B20="N/A","N/A",IF(C20&gt;15,"No",IF(C20&lt;-15,"No","Yes")))</f>
        <v>N/A</v>
      </c>
      <c r="E20" s="14">
        <v>451744</v>
      </c>
      <c r="F20" s="15" t="str">
        <f>IF($B20="N/A","N/A",IF(E20&gt;15,"No",IF(E20&lt;-15,"No","Yes")))</f>
        <v>N/A</v>
      </c>
      <c r="G20" s="14">
        <v>445316</v>
      </c>
      <c r="H20" s="15" t="str">
        <f>IF($B20="N/A","N/A",IF(G20&gt;15,"No",IF(G20&lt;-15,"No","Yes")))</f>
        <v>N/A</v>
      </c>
      <c r="I20" s="16">
        <v>-2.78</v>
      </c>
      <c r="J20" s="16">
        <v>-1.42</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169.28177891000001</v>
      </c>
      <c r="D24" s="15" t="str">
        <f>IF($B24="N/A","N/A",IF(C24&gt;100,"No",IF(C24&lt;50,"No","Yes")))</f>
        <v>No</v>
      </c>
      <c r="E24" s="22">
        <v>174.72098073999999</v>
      </c>
      <c r="F24" s="15" t="str">
        <f>IF($B24="N/A","N/A",IF(E24&gt;100,"No",IF(E24&lt;50,"No","Yes")))</f>
        <v>No</v>
      </c>
      <c r="G24" s="22">
        <v>183.41185440000001</v>
      </c>
      <c r="H24" s="15" t="str">
        <f>IF($B24="N/A","N/A",IF(G24&gt;100,"No",IF(G24&lt;50,"No","Yes")))</f>
        <v>No</v>
      </c>
      <c r="I24" s="16">
        <v>3.2130000000000001</v>
      </c>
      <c r="J24" s="16">
        <v>4.9740000000000002</v>
      </c>
      <c r="K24" s="15" t="str">
        <f t="shared" ref="K24:K49" si="4">IF(J24="Div by 0", "N/A", IF(J24="N/A","N/A", IF(J24&gt;15, "No", IF(J24&lt;-15, "No", "Yes"))))</f>
        <v>Yes</v>
      </c>
    </row>
    <row r="25" spans="1:11" x14ac:dyDescent="0.25">
      <c r="A25" s="6" t="s">
        <v>212</v>
      </c>
      <c r="B25" s="2" t="s">
        <v>50</v>
      </c>
      <c r="C25" s="22">
        <v>572.02625399999999</v>
      </c>
      <c r="D25" s="15" t="str">
        <f>IF($B25="N/A","N/A",IF(C25&gt;15,"No",IF(C25&lt;-15,"No","Yes")))</f>
        <v>N/A</v>
      </c>
      <c r="E25" s="22">
        <v>608.25716402</v>
      </c>
      <c r="F25" s="15" t="str">
        <f>IF($B25="N/A","N/A",IF(E25&gt;15,"No",IF(E25&lt;-15,"No","Yes")))</f>
        <v>N/A</v>
      </c>
      <c r="G25" s="22">
        <v>644.44791570999996</v>
      </c>
      <c r="H25" s="15" t="str">
        <f>IF($B25="N/A","N/A",IF(G25&gt;15,"No",IF(G25&lt;-15,"No","Yes")))</f>
        <v>N/A</v>
      </c>
      <c r="I25" s="16">
        <v>6.3339999999999996</v>
      </c>
      <c r="J25" s="16">
        <v>5.95</v>
      </c>
      <c r="K25" s="15" t="str">
        <f t="shared" si="4"/>
        <v>Yes</v>
      </c>
    </row>
    <row r="26" spans="1:11" x14ac:dyDescent="0.25">
      <c r="A26" s="6" t="s">
        <v>833</v>
      </c>
      <c r="B26" s="2" t="s">
        <v>50</v>
      </c>
      <c r="C26" s="22">
        <v>345.24541515999999</v>
      </c>
      <c r="D26" s="15" t="str">
        <f>IF($B26="N/A","N/A",IF(C26&gt;15,"No",IF(C26&lt;-15,"No","Yes")))</f>
        <v>N/A</v>
      </c>
      <c r="E26" s="22">
        <v>351.75478816999998</v>
      </c>
      <c r="F26" s="15" t="str">
        <f>IF($B26="N/A","N/A",IF(E26&gt;15,"No",IF(E26&lt;-15,"No","Yes")))</f>
        <v>N/A</v>
      </c>
      <c r="G26" s="22">
        <v>404.98548541999997</v>
      </c>
      <c r="H26" s="15" t="str">
        <f>IF($B26="N/A","N/A",IF(G26&gt;15,"No",IF(G26&lt;-15,"No","Yes")))</f>
        <v>N/A</v>
      </c>
      <c r="I26" s="16">
        <v>1.885</v>
      </c>
      <c r="J26" s="16">
        <v>15.13</v>
      </c>
      <c r="K26" s="15" t="str">
        <f t="shared" si="4"/>
        <v>No</v>
      </c>
    </row>
    <row r="27" spans="1:11" x14ac:dyDescent="0.25">
      <c r="A27" s="6" t="s">
        <v>837</v>
      </c>
      <c r="B27" s="2" t="s">
        <v>50</v>
      </c>
      <c r="C27" s="22">
        <v>428.52463097999998</v>
      </c>
      <c r="D27" s="15" t="str">
        <f>IF($B27="N/A","N/A",IF(C27&gt;15,"No",IF(C27&lt;-15,"No","Yes")))</f>
        <v>N/A</v>
      </c>
      <c r="E27" s="22">
        <v>450.33854497999999</v>
      </c>
      <c r="F27" s="15" t="str">
        <f>IF($B27="N/A","N/A",IF(E27&gt;15,"No",IF(E27&lt;-15,"No","Yes")))</f>
        <v>N/A</v>
      </c>
      <c r="G27" s="22">
        <v>491.71564273000001</v>
      </c>
      <c r="H27" s="15" t="str">
        <f>IF($B27="N/A","N/A",IF(G27&gt;15,"No",IF(G27&lt;-15,"No","Yes")))</f>
        <v>N/A</v>
      </c>
      <c r="I27" s="16">
        <v>5.09</v>
      </c>
      <c r="J27" s="16">
        <v>9.1880000000000006</v>
      </c>
      <c r="K27" s="15" t="str">
        <f t="shared" si="4"/>
        <v>Yes</v>
      </c>
    </row>
    <row r="28" spans="1:11" x14ac:dyDescent="0.25">
      <c r="A28" s="204" t="s">
        <v>841</v>
      </c>
      <c r="B28" s="205"/>
      <c r="C28" s="205"/>
      <c r="D28" s="205"/>
      <c r="E28" s="205"/>
      <c r="F28" s="205"/>
      <c r="G28" s="205"/>
      <c r="H28" s="205"/>
      <c r="I28" s="205"/>
      <c r="J28" s="205"/>
      <c r="K28" s="206"/>
    </row>
    <row r="29" spans="1:11" x14ac:dyDescent="0.25">
      <c r="A29" s="6" t="s">
        <v>213</v>
      </c>
      <c r="B29" s="2" t="s">
        <v>61</v>
      </c>
      <c r="C29" s="16">
        <v>80.417307836999996</v>
      </c>
      <c r="D29" s="15" t="str">
        <f>IF($B29="N/A","N/A",IF(C29&gt;99,"No",IF(C29&lt;75,"No","Yes")))</f>
        <v>Yes</v>
      </c>
      <c r="E29" s="16">
        <v>81.002736063</v>
      </c>
      <c r="F29" s="15" t="str">
        <f>IF($B29="N/A","N/A",IF(E29&gt;99,"No",IF(E29&lt;75,"No","Yes")))</f>
        <v>Yes</v>
      </c>
      <c r="G29" s="16">
        <v>80.655085377999995</v>
      </c>
      <c r="H29" s="15" t="str">
        <f>IF($B29="N/A","N/A",IF(G29&gt;99,"No",IF(G29&lt;75,"No","Yes")))</f>
        <v>Yes</v>
      </c>
      <c r="I29" s="16">
        <v>0.72799999999999998</v>
      </c>
      <c r="J29" s="16">
        <v>-0.42899999999999999</v>
      </c>
      <c r="K29" s="15" t="str">
        <f t="shared" si="4"/>
        <v>Yes</v>
      </c>
    </row>
    <row r="30" spans="1:11" x14ac:dyDescent="0.25">
      <c r="A30" s="6" t="s">
        <v>115</v>
      </c>
      <c r="B30" s="2" t="s">
        <v>50</v>
      </c>
      <c r="C30" s="17">
        <v>95.895679169000005</v>
      </c>
      <c r="D30" s="15" t="str">
        <f>IF($B30="N/A","N/A",IF(C30&gt;15,"No",IF(C30&lt;-15,"No","Yes")))</f>
        <v>N/A</v>
      </c>
      <c r="E30" s="17">
        <v>97.625196419999995</v>
      </c>
      <c r="F30" s="15" t="str">
        <f>IF($B30="N/A","N/A",IF(E30&gt;15,"No",IF(E30&lt;-15,"No","Yes")))</f>
        <v>N/A</v>
      </c>
      <c r="G30" s="17">
        <v>98.248183311999995</v>
      </c>
      <c r="H30" s="15" t="str">
        <f>IF($B30="N/A","N/A",IF(G30&gt;15,"No",IF(G30&lt;-15,"No","Yes")))</f>
        <v>N/A</v>
      </c>
      <c r="I30" s="16">
        <v>1.804</v>
      </c>
      <c r="J30" s="16">
        <v>0.6381</v>
      </c>
      <c r="K30" s="15" t="str">
        <f t="shared" si="4"/>
        <v>Yes</v>
      </c>
    </row>
    <row r="31" spans="1:11" x14ac:dyDescent="0.25">
      <c r="A31" s="6" t="s">
        <v>117</v>
      </c>
      <c r="B31" s="2" t="s">
        <v>50</v>
      </c>
      <c r="C31" s="23">
        <v>28.444377775</v>
      </c>
      <c r="D31" s="15" t="str">
        <f>IF($B31="N/A","N/A",IF(C31&gt;15,"No",IF(C31&lt;-15,"No","Yes")))</f>
        <v>N/A</v>
      </c>
      <c r="E31" s="23">
        <v>28.462275533</v>
      </c>
      <c r="F31" s="15" t="str">
        <f>IF($B31="N/A","N/A",IF(E31&gt;15,"No",IF(E31&lt;-15,"No","Yes")))</f>
        <v>N/A</v>
      </c>
      <c r="G31" s="23">
        <v>28.478882219999999</v>
      </c>
      <c r="H31" s="15" t="str">
        <f>IF($B31="N/A","N/A",IF(G31&gt;15,"No",IF(G31&lt;-15,"No","Yes")))</f>
        <v>N/A</v>
      </c>
      <c r="I31" s="16">
        <v>6.2899999999999998E-2</v>
      </c>
      <c r="J31" s="16">
        <v>5.8299999999999998E-2</v>
      </c>
      <c r="K31" s="15" t="str">
        <f t="shared" si="4"/>
        <v>Yes</v>
      </c>
    </row>
    <row r="32" spans="1:11" x14ac:dyDescent="0.25">
      <c r="A32" s="6" t="s">
        <v>214</v>
      </c>
      <c r="B32" s="18" t="s">
        <v>62</v>
      </c>
      <c r="C32" s="17">
        <v>7.6512175962000004</v>
      </c>
      <c r="D32" s="15" t="str">
        <f>IF($B32="N/A","N/A",IF(C32&gt;20,"No",IF(C32&lt;=0,"No","Yes")))</f>
        <v>Yes</v>
      </c>
      <c r="E32" s="17">
        <v>7.6800134590000004</v>
      </c>
      <c r="F32" s="15" t="str">
        <f>IF($B32="N/A","N/A",IF(E32&gt;20,"No",IF(E32&lt;=0,"No","Yes")))</f>
        <v>Yes</v>
      </c>
      <c r="G32" s="17">
        <v>7.5761930853999999</v>
      </c>
      <c r="H32" s="15" t="str">
        <f>IF($B32="N/A","N/A",IF(G32&gt;20,"No",IF(G32&lt;=0,"No","Yes")))</f>
        <v>Yes</v>
      </c>
      <c r="I32" s="16">
        <v>0.37640000000000001</v>
      </c>
      <c r="J32" s="16">
        <v>-1.35</v>
      </c>
      <c r="K32" s="15" t="str">
        <f t="shared" si="4"/>
        <v>Yes</v>
      </c>
    </row>
    <row r="33" spans="1:11" x14ac:dyDescent="0.25">
      <c r="A33" s="6" t="s">
        <v>116</v>
      </c>
      <c r="B33" s="2" t="s">
        <v>50</v>
      </c>
      <c r="C33" s="17">
        <v>99.898737026000006</v>
      </c>
      <c r="D33" s="15" t="str">
        <f>IF($B33="N/A","N/A",IF(C33&gt;15,"No",IF(C33&lt;-15,"No","Yes")))</f>
        <v>N/A</v>
      </c>
      <c r="E33" s="17">
        <v>99.858765203999994</v>
      </c>
      <c r="F33" s="15" t="str">
        <f>IF($B33="N/A","N/A",IF(E33&gt;15,"No",IF(E33&lt;-15,"No","Yes")))</f>
        <v>N/A</v>
      </c>
      <c r="G33" s="17">
        <v>99.828087023999998</v>
      </c>
      <c r="H33" s="15" t="str">
        <f>IF($B33="N/A","N/A",IF(G33&gt;15,"No",IF(G33&lt;-15,"No","Yes")))</f>
        <v>N/A</v>
      </c>
      <c r="I33" s="16">
        <v>-0.04</v>
      </c>
      <c r="J33" s="16">
        <v>-3.1E-2</v>
      </c>
      <c r="K33" s="15" t="str">
        <f t="shared" si="4"/>
        <v>Yes</v>
      </c>
    </row>
    <row r="34" spans="1:11" x14ac:dyDescent="0.25">
      <c r="A34" s="6" t="s">
        <v>118</v>
      </c>
      <c r="B34" s="2" t="s">
        <v>50</v>
      </c>
      <c r="C34" s="23">
        <v>29.798029002</v>
      </c>
      <c r="D34" s="15" t="str">
        <f>IF($B34="N/A","N/A",IF(C34&gt;15,"No",IF(C34&lt;-15,"No","Yes")))</f>
        <v>N/A</v>
      </c>
      <c r="E34" s="23">
        <v>29.730350699999999</v>
      </c>
      <c r="F34" s="15" t="str">
        <f>IF($B34="N/A","N/A",IF(E34&gt;15,"No",IF(E34&lt;-15,"No","Yes")))</f>
        <v>N/A</v>
      </c>
      <c r="G34" s="23">
        <v>29.843824227999999</v>
      </c>
      <c r="H34" s="15" t="str">
        <f>IF($B34="N/A","N/A",IF(G34&gt;15,"No",IF(G34&lt;-15,"No","Yes")))</f>
        <v>N/A</v>
      </c>
      <c r="I34" s="16">
        <v>-0.22700000000000001</v>
      </c>
      <c r="J34" s="16">
        <v>0.38169999999999998</v>
      </c>
      <c r="K34" s="15" t="str">
        <f t="shared" si="4"/>
        <v>Yes</v>
      </c>
    </row>
    <row r="35" spans="1:11" x14ac:dyDescent="0.25">
      <c r="A35" s="6" t="s">
        <v>834</v>
      </c>
      <c r="B35" s="18" t="s">
        <v>63</v>
      </c>
      <c r="C35" s="17">
        <v>0.48531674720000001</v>
      </c>
      <c r="D35" s="15" t="str">
        <f>IF($B35="N/A","N/A",IF(C35&gt;10,"No",IF(C35&lt;=0,"No","Yes")))</f>
        <v>Yes</v>
      </c>
      <c r="E35" s="17">
        <v>0.49696288160000002</v>
      </c>
      <c r="F35" s="15" t="str">
        <f>IF($B35="N/A","N/A",IF(E35&gt;10,"No",IF(E35&lt;=0,"No","Yes")))</f>
        <v>Yes</v>
      </c>
      <c r="G35" s="17">
        <v>0.48572249820000002</v>
      </c>
      <c r="H35" s="15" t="str">
        <f>IF($B35="N/A","N/A",IF(G35&gt;10,"No",IF(G35&lt;=0,"No","Yes")))</f>
        <v>Yes</v>
      </c>
      <c r="I35" s="16">
        <v>2.4</v>
      </c>
      <c r="J35" s="16">
        <v>-2.2599999999999998</v>
      </c>
      <c r="K35" s="15" t="str">
        <f t="shared" si="4"/>
        <v>Yes</v>
      </c>
    </row>
    <row r="36" spans="1:11" x14ac:dyDescent="0.25">
      <c r="A36" s="6" t="s">
        <v>835</v>
      </c>
      <c r="B36" s="2" t="s">
        <v>50</v>
      </c>
      <c r="C36" s="17">
        <v>99.911308203999994</v>
      </c>
      <c r="D36" s="15" t="str">
        <f>IF($B36="N/A","N/A",IF(C36&gt;15,"No",IF(C36&lt;-15,"No","Yes")))</f>
        <v>N/A</v>
      </c>
      <c r="E36" s="17">
        <v>100</v>
      </c>
      <c r="F36" s="15" t="str">
        <f>IF($B36="N/A","N/A",IF(E36&gt;15,"No",IF(E36&lt;-15,"No","Yes")))</f>
        <v>N/A</v>
      </c>
      <c r="G36" s="17">
        <v>99.90753583</v>
      </c>
      <c r="H36" s="15" t="str">
        <f>IF($B36="N/A","N/A",IF(G36&gt;15,"No",IF(G36&lt;-15,"No","Yes")))</f>
        <v>N/A</v>
      </c>
      <c r="I36" s="16">
        <v>8.8800000000000004E-2</v>
      </c>
      <c r="J36" s="16">
        <v>-9.1999999999999998E-2</v>
      </c>
      <c r="K36" s="15" t="str">
        <f t="shared" si="4"/>
        <v>Yes</v>
      </c>
    </row>
    <row r="37" spans="1:11" x14ac:dyDescent="0.25">
      <c r="A37" s="6" t="s">
        <v>836</v>
      </c>
      <c r="B37" s="2" t="s">
        <v>50</v>
      </c>
      <c r="C37" s="23">
        <v>28.074567244000001</v>
      </c>
      <c r="D37" s="15" t="str">
        <f>IF($B37="N/A","N/A",IF(C37&gt;15,"No",IF(C37&lt;-15,"No","Yes")))</f>
        <v>N/A</v>
      </c>
      <c r="E37" s="23">
        <v>27.861915367000002</v>
      </c>
      <c r="F37" s="15" t="str">
        <f>IF($B37="N/A","N/A",IF(E37&gt;15,"No",IF(E37&lt;-15,"No","Yes")))</f>
        <v>N/A</v>
      </c>
      <c r="G37" s="23">
        <v>27.960203609000001</v>
      </c>
      <c r="H37" s="15" t="str">
        <f>IF($B37="N/A","N/A",IF(G37&gt;15,"No",IF(G37&lt;-15,"No","Yes")))</f>
        <v>N/A</v>
      </c>
      <c r="I37" s="16">
        <v>-0.75700000000000001</v>
      </c>
      <c r="J37" s="16">
        <v>0.3528</v>
      </c>
      <c r="K37" s="15" t="str">
        <f t="shared" si="4"/>
        <v>Yes</v>
      </c>
    </row>
    <row r="38" spans="1:11" x14ac:dyDescent="0.25">
      <c r="A38" s="6" t="s">
        <v>838</v>
      </c>
      <c r="B38" s="18" t="s">
        <v>54</v>
      </c>
      <c r="C38" s="17">
        <v>11.446157819</v>
      </c>
      <c r="D38" s="15" t="str">
        <f>IF($B38="N/A","N/A",IF(C38&gt;5,"No",IF(C38&lt;=0,"No","Yes")))</f>
        <v>No</v>
      </c>
      <c r="E38" s="17">
        <v>10.820287597</v>
      </c>
      <c r="F38" s="15" t="str">
        <f>IF($B38="N/A","N/A",IF(E38&gt;5,"No",IF(E38&lt;=0,"No","Yes")))</f>
        <v>No</v>
      </c>
      <c r="G38" s="17">
        <v>11.282999039</v>
      </c>
      <c r="H38" s="15" t="str">
        <f>IF($B38="N/A","N/A",IF(G38&gt;5,"No",IF(G38&lt;=0,"No","Yes")))</f>
        <v>No</v>
      </c>
      <c r="I38" s="16">
        <v>-5.47</v>
      </c>
      <c r="J38" s="16">
        <v>4.2759999999999998</v>
      </c>
      <c r="K38" s="15" t="str">
        <f t="shared" si="4"/>
        <v>Yes</v>
      </c>
    </row>
    <row r="39" spans="1:11" x14ac:dyDescent="0.25">
      <c r="A39" s="6" t="s">
        <v>839</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x14ac:dyDescent="0.25">
      <c r="A40" s="6" t="s">
        <v>840</v>
      </c>
      <c r="B40" s="2" t="s">
        <v>50</v>
      </c>
      <c r="C40" s="23">
        <v>4.9092584235999999</v>
      </c>
      <c r="D40" s="15" t="str">
        <f>IF($B40="N/A","N/A",IF(C40&gt;15,"No",IF(C40&lt;-15,"No","Yes")))</f>
        <v>N/A</v>
      </c>
      <c r="E40" s="23">
        <v>5.0769639934999997</v>
      </c>
      <c r="F40" s="15" t="str">
        <f>IF($B40="N/A","N/A",IF(E40&gt;15,"No",IF(E40&lt;-15,"No","Yes")))</f>
        <v>N/A</v>
      </c>
      <c r="G40" s="23">
        <v>4.5256244401999997</v>
      </c>
      <c r="H40" s="15" t="str">
        <f>IF($B40="N/A","N/A",IF(G40&gt;15,"No",IF(G40&lt;-15,"No","Yes")))</f>
        <v>N/A</v>
      </c>
      <c r="I40" s="16">
        <v>3.4159999999999999</v>
      </c>
      <c r="J40" s="16">
        <v>-10.9</v>
      </c>
      <c r="K40" s="15" t="str">
        <f t="shared" si="4"/>
        <v>Yes</v>
      </c>
    </row>
    <row r="41" spans="1:11" x14ac:dyDescent="0.25">
      <c r="A41" s="204" t="s">
        <v>748</v>
      </c>
      <c r="B41" s="205"/>
      <c r="C41" s="205"/>
      <c r="D41" s="205"/>
      <c r="E41" s="205"/>
      <c r="F41" s="205"/>
      <c r="G41" s="205"/>
      <c r="H41" s="205"/>
      <c r="I41" s="205"/>
      <c r="J41" s="205"/>
      <c r="K41" s="206"/>
    </row>
    <row r="42" spans="1:11" x14ac:dyDescent="0.25">
      <c r="A42" s="6" t="s">
        <v>59</v>
      </c>
      <c r="B42" s="2" t="s">
        <v>64</v>
      </c>
      <c r="C42" s="17">
        <v>7.4047929064</v>
      </c>
      <c r="D42" s="15" t="str">
        <f>IF($B42="N/A","N/A",IF(C42&gt;20,"No",IF(C42&lt;1,"No","Yes")))</f>
        <v>Yes</v>
      </c>
      <c r="E42" s="17">
        <v>7.5206311539000001</v>
      </c>
      <c r="F42" s="15" t="str">
        <f>IF($B42="N/A","N/A",IF(E42&gt;20,"No",IF(E42&lt;1,"No","Yes")))</f>
        <v>Yes</v>
      </c>
      <c r="G42" s="17">
        <v>7.2411501046</v>
      </c>
      <c r="H42" s="15" t="str">
        <f>IF($B42="N/A","N/A",IF(G42&gt;20,"No",IF(G42&lt;1,"No","Yes")))</f>
        <v>Yes</v>
      </c>
      <c r="I42" s="16">
        <v>1.5640000000000001</v>
      </c>
      <c r="J42" s="16">
        <v>-3.72</v>
      </c>
      <c r="K42" s="15" t="str">
        <f t="shared" si="4"/>
        <v>Yes</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89.820783453000004</v>
      </c>
      <c r="F44" s="15" t="str">
        <f>IF($B44="N/A","N/A",IF(E44&gt;100,"No",IF(E44&lt;95,"No","Yes")))</f>
        <v>No</v>
      </c>
      <c r="G44" s="17">
        <v>89.369346711000006</v>
      </c>
      <c r="H44" s="15" t="str">
        <f>IF($B44="N/A","N/A",IF(G44&gt;100,"No",IF(G44&lt;95,"No","Yes")))</f>
        <v>No</v>
      </c>
      <c r="I44" s="16" t="s">
        <v>50</v>
      </c>
      <c r="J44" s="16">
        <v>-0.503</v>
      </c>
      <c r="K44" s="15" t="str">
        <f t="shared" ref="K44" si="5">IF(J44="Div by 0", "N/A", IF(J44="N/A","N/A", IF(J44&gt;15, "No", IF(J44&lt;-15, "No", "Yes"))))</f>
        <v>Yes</v>
      </c>
    </row>
    <row r="45" spans="1:11" x14ac:dyDescent="0.25">
      <c r="A45" s="204" t="s">
        <v>749</v>
      </c>
      <c r="B45" s="205"/>
      <c r="C45" s="205"/>
      <c r="D45" s="205"/>
      <c r="E45" s="205"/>
      <c r="F45" s="205"/>
      <c r="G45" s="205"/>
      <c r="H45" s="205"/>
      <c r="I45" s="205"/>
      <c r="J45" s="205"/>
      <c r="K45" s="206"/>
    </row>
    <row r="46" spans="1:11" x14ac:dyDescent="0.25">
      <c r="A46" s="6" t="s">
        <v>193</v>
      </c>
      <c r="B46" s="2" t="s">
        <v>53</v>
      </c>
      <c r="C46" s="17">
        <v>100</v>
      </c>
      <c r="D46" s="15" t="str">
        <f>IF($B46="N/A","N/A",IF(C46&gt;100,"No",IF(C46&lt;95,"No","Yes")))</f>
        <v>Yes</v>
      </c>
      <c r="E46" s="17">
        <v>100</v>
      </c>
      <c r="F46" s="15" t="str">
        <f>IF($B46="N/A","N/A",IF(E46&gt;100,"No",IF(E46&lt;95,"No","Yes")))</f>
        <v>Yes</v>
      </c>
      <c r="G46" s="17">
        <v>100</v>
      </c>
      <c r="H46" s="15" t="str">
        <f>IF($B46="N/A","N/A",IF(G46&gt;100,"No",IF(G46&lt;95,"No","Yes")))</f>
        <v>Yes</v>
      </c>
      <c r="I46" s="16">
        <v>0</v>
      </c>
      <c r="J46" s="16">
        <v>0</v>
      </c>
      <c r="K46" s="15" t="str">
        <f t="shared" si="4"/>
        <v>Yes</v>
      </c>
    </row>
    <row r="47" spans="1:11" x14ac:dyDescent="0.25">
      <c r="A47" s="6" t="s">
        <v>195</v>
      </c>
      <c r="B47" s="2" t="s">
        <v>56</v>
      </c>
      <c r="C47" s="17">
        <v>13.270776614000001</v>
      </c>
      <c r="D47" s="15" t="str">
        <f>IF($B47="N/A","N/A",IF(C47&gt;30,"No",IF(C47&lt;5,"No","Yes")))</f>
        <v>Yes</v>
      </c>
      <c r="E47" s="17">
        <v>12.529441454000001</v>
      </c>
      <c r="F47" s="15" t="str">
        <f>IF($B47="N/A","N/A",IF(E47&gt;30,"No",IF(E47&lt;5,"No","Yes")))</f>
        <v>Yes</v>
      </c>
      <c r="G47" s="17">
        <v>11.251785248999999</v>
      </c>
      <c r="H47" s="15" t="str">
        <f>IF($B47="N/A","N/A",IF(G47&gt;30,"No",IF(G47&lt;5,"No","Yes")))</f>
        <v>Yes</v>
      </c>
      <c r="I47" s="16">
        <v>-5.59</v>
      </c>
      <c r="J47" s="16">
        <v>-10.199999999999999</v>
      </c>
      <c r="K47" s="15" t="str">
        <f t="shared" si="4"/>
        <v>Yes</v>
      </c>
    </row>
    <row r="48" spans="1:11" x14ac:dyDescent="0.25">
      <c r="A48" s="6" t="s">
        <v>196</v>
      </c>
      <c r="B48" s="2" t="s">
        <v>10</v>
      </c>
      <c r="C48" s="17">
        <v>57.842223633000003</v>
      </c>
      <c r="D48" s="15" t="str">
        <f>IF($B48="N/A","N/A",IF(C48&gt;75,"No",IF(C48&lt;15,"No","Yes")))</f>
        <v>Yes</v>
      </c>
      <c r="E48" s="17">
        <v>57.285763617999997</v>
      </c>
      <c r="F48" s="15" t="str">
        <f>IF($B48="N/A","N/A",IF(E48&gt;75,"No",IF(E48&lt;15,"No","Yes")))</f>
        <v>Yes</v>
      </c>
      <c r="G48" s="17">
        <v>56.230182612</v>
      </c>
      <c r="H48" s="15" t="str">
        <f>IF($B48="N/A","N/A",IF(G48&gt;75,"No",IF(G48&lt;15,"No","Yes")))</f>
        <v>Yes</v>
      </c>
      <c r="I48" s="16">
        <v>-0.96199999999999997</v>
      </c>
      <c r="J48" s="16">
        <v>-1.84</v>
      </c>
      <c r="K48" s="15" t="str">
        <f t="shared" si="4"/>
        <v>Yes</v>
      </c>
    </row>
    <row r="49" spans="1:11" x14ac:dyDescent="0.25">
      <c r="A49" s="6" t="s">
        <v>197</v>
      </c>
      <c r="B49" s="2" t="s">
        <v>11</v>
      </c>
      <c r="C49" s="17">
        <v>28.886999752000001</v>
      </c>
      <c r="D49" s="15" t="str">
        <f>IF($B49="N/A","N/A",IF(C49&gt;70,"No",IF(C49&lt;25,"No","Yes")))</f>
        <v>Yes</v>
      </c>
      <c r="E49" s="17">
        <v>30.184794927999999</v>
      </c>
      <c r="F49" s="15" t="str">
        <f>IF($B49="N/A","N/A",IF(E49&gt;70,"No",IF(E49&lt;25,"No","Yes")))</f>
        <v>Yes</v>
      </c>
      <c r="G49" s="17">
        <v>32.518032138999999</v>
      </c>
      <c r="H49" s="15" t="str">
        <f>IF($B49="N/A","N/A",IF(G49&gt;70,"No",IF(G49&lt;25,"No","Yes")))</f>
        <v>Yes</v>
      </c>
      <c r="I49" s="16">
        <v>4.4930000000000003</v>
      </c>
      <c r="J49" s="16">
        <v>7.73</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88.675665863999996</v>
      </c>
      <c r="F51" s="15" t="str">
        <f>IF($B51="N/A","N/A",IF(E51&gt;100,"No",IF(E51&lt;95,"No","Yes")))</f>
        <v>No</v>
      </c>
      <c r="G51" s="17">
        <v>89.212379523999999</v>
      </c>
      <c r="H51" s="15" t="str">
        <f>IF($B51="N/A","N/A",IF(G51&gt;100,"No",IF(G51&lt;95,"No","Yes")))</f>
        <v>No</v>
      </c>
      <c r="I51" s="16" t="s">
        <v>50</v>
      </c>
      <c r="J51" s="16">
        <v>0.60529999999999995</v>
      </c>
      <c r="K51" s="15" t="str">
        <f>IF(J51="Div by 0", "N/A", IF(J51="N/A","N/A", IF(J51&gt;15, "No", IF(J51&lt;-15, "No", "Yes"))))</f>
        <v>Yes</v>
      </c>
    </row>
    <row r="52" spans="1:11" x14ac:dyDescent="0.25">
      <c r="A52" s="6" t="s">
        <v>700</v>
      </c>
      <c r="B52" s="2" t="s">
        <v>65</v>
      </c>
      <c r="C52" s="17">
        <v>0.18874624709999999</v>
      </c>
      <c r="D52" s="15" t="str">
        <f>IF($B52="N/A","N/A",IF(C52&gt;5,"No",IF(C52&lt;1,"No","Yes")))</f>
        <v>No</v>
      </c>
      <c r="E52" s="17">
        <v>0.39070801160000002</v>
      </c>
      <c r="F52" s="15" t="str">
        <f>IF($B52="N/A","N/A",IF(E52&gt;5,"No",IF(E52&lt;1,"No","Yes")))</f>
        <v>No</v>
      </c>
      <c r="G52" s="17">
        <v>0.68849985179999995</v>
      </c>
      <c r="H52" s="15" t="str">
        <f>IF($B52="N/A","N/A",IF(G52&gt;5,"No",IF(G52&lt;1,"No","Yes")))</f>
        <v>No</v>
      </c>
      <c r="I52" s="16">
        <v>107</v>
      </c>
      <c r="J52" s="16">
        <v>76.22</v>
      </c>
      <c r="K52" s="15" t="str">
        <f>IF(J52="Div by 0", "N/A", IF(J52="N/A","N/A", IF(J52&gt;15, "No", IF(J52&lt;-15, "No", "Yes"))))</f>
        <v>No</v>
      </c>
    </row>
    <row r="53" spans="1:11" x14ac:dyDescent="0.25">
      <c r="A53" s="6" t="s">
        <v>702</v>
      </c>
      <c r="B53" s="2" t="s">
        <v>66</v>
      </c>
      <c r="C53" s="17">
        <v>86.623981749999999</v>
      </c>
      <c r="D53" s="15" t="str">
        <f>IF($B53="N/A","N/A",IF(C53&gt;98,"No",IF(C53&lt;8,"No","Yes")))</f>
        <v>Yes</v>
      </c>
      <c r="E53" s="17">
        <v>87.693472408999995</v>
      </c>
      <c r="F53" s="15" t="str">
        <f>IF($B53="N/A","N/A",IF(E53&gt;98,"No",IF(E53&lt;8,"No","Yes")))</f>
        <v>Yes</v>
      </c>
      <c r="G53" s="17">
        <v>87.465754654999998</v>
      </c>
      <c r="H53" s="15" t="str">
        <f>IF($B53="N/A","N/A",IF(G53&gt;98,"No",IF(G53&lt;8,"No","Yes")))</f>
        <v>Yes</v>
      </c>
      <c r="I53" s="16">
        <v>1.2350000000000001</v>
      </c>
      <c r="J53" s="16">
        <v>-0.26</v>
      </c>
      <c r="K53" s="15" t="str">
        <f>IF(J53="Div by 0", "N/A", IF(J53="N/A","N/A", IF(J53&gt;15, "No", IF(J53&lt;-15, "No", "Yes"))))</f>
        <v>Yes</v>
      </c>
    </row>
    <row r="54" spans="1:11" x14ac:dyDescent="0.25">
      <c r="A54" s="6" t="s">
        <v>703</v>
      </c>
      <c r="B54" s="18" t="s">
        <v>54</v>
      </c>
      <c r="C54" s="17">
        <v>0.2040267301</v>
      </c>
      <c r="D54" s="15" t="str">
        <f>IF($B54="N/A","N/A",IF(C54&gt;5,"No",IF(C54&lt;=0,"No","Yes")))</f>
        <v>Yes</v>
      </c>
      <c r="E54" s="17">
        <v>0.3847311752</v>
      </c>
      <c r="F54" s="15" t="str">
        <f>IF($B54="N/A","N/A",IF(E54&gt;5,"No",IF(E54&lt;=0,"No","Yes")))</f>
        <v>Yes</v>
      </c>
      <c r="G54" s="17">
        <v>0.69546120060000005</v>
      </c>
      <c r="H54" s="15" t="str">
        <f>IF($B54="N/A","N/A",IF(G54&gt;5,"No",IF(G54&lt;=0,"No","Yes")))</f>
        <v>Yes</v>
      </c>
      <c r="I54" s="16">
        <v>88.57</v>
      </c>
      <c r="J54" s="16">
        <v>80.77</v>
      </c>
      <c r="K54" s="15" t="str">
        <f>IF(J54="Div by 0", "N/A", IF(J54="N/A","N/A", IF(J54&gt;15, "No", IF(J54&lt;-15, "No", "Yes"))))</f>
        <v>No</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2965</v>
      </c>
      <c r="D56" s="15" t="str">
        <f>IF($B56="N/A","N/A",IF(C56&gt;15,"No",IF(C56&lt;-15,"No","Yes")))</f>
        <v>N/A</v>
      </c>
      <c r="E56" s="14">
        <v>3234</v>
      </c>
      <c r="F56" s="15" t="str">
        <f>IF($B56="N/A","N/A",IF(E56&gt;15,"No",IF(E56&lt;-15,"No","Yes")))</f>
        <v>N/A</v>
      </c>
      <c r="G56" s="14">
        <v>2940</v>
      </c>
      <c r="H56" s="15" t="str">
        <f>IF($B56="N/A","N/A",IF(G56&gt;15,"No",IF(G56&lt;-15,"No","Yes")))</f>
        <v>N/A</v>
      </c>
      <c r="I56" s="16">
        <v>9.0730000000000004</v>
      </c>
      <c r="J56" s="16">
        <v>-9.09</v>
      </c>
      <c r="K56" s="15" t="str">
        <f t="shared" ref="K56:K71" si="6">IF(J56="Div by 0", "N/A", IF(J56="N/A","N/A", IF(J56&gt;15, "No", IF(J56&lt;-15, "No", "Yes"))))</f>
        <v>Yes</v>
      </c>
    </row>
    <row r="57" spans="1:11" x14ac:dyDescent="0.25">
      <c r="A57" s="6" t="s">
        <v>170</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x14ac:dyDescent="0.25">
      <c r="A58" s="6" t="s">
        <v>169</v>
      </c>
      <c r="B58" s="2" t="s">
        <v>127</v>
      </c>
      <c r="C58" s="16">
        <v>0</v>
      </c>
      <c r="D58" s="15" t="str">
        <f>IF($B58="N/A","N/A",IF(C58=0,"Yes","No"))</f>
        <v>Yes</v>
      </c>
      <c r="E58" s="16">
        <v>0</v>
      </c>
      <c r="F58" s="15" t="str">
        <f>IF($B58="N/A","N/A",IF(E58=0,"Yes","No"))</f>
        <v>Yes</v>
      </c>
      <c r="G58" s="16">
        <v>0</v>
      </c>
      <c r="H58" s="15" t="str">
        <f>IF($B58="N/A","N/A",IF(G58=0,"Yes","No"))</f>
        <v>Yes</v>
      </c>
      <c r="I58" s="16" t="s">
        <v>1088</v>
      </c>
      <c r="J58" s="16" t="s">
        <v>1088</v>
      </c>
      <c r="K58" s="15" t="str">
        <f t="shared" si="6"/>
        <v>N/A</v>
      </c>
    </row>
    <row r="59" spans="1:11" x14ac:dyDescent="0.25">
      <c r="A59" s="6" t="s">
        <v>184</v>
      </c>
      <c r="B59" s="2" t="s">
        <v>50</v>
      </c>
      <c r="C59" s="22">
        <v>781.87318717999995</v>
      </c>
      <c r="D59" s="15" t="str">
        <f>IF($B59="N/A","N/A",IF(C59&gt;15,"No",IF(C59&lt;-15,"No","Yes")))</f>
        <v>N/A</v>
      </c>
      <c r="E59" s="22">
        <v>787.44155843999999</v>
      </c>
      <c r="F59" s="15" t="str">
        <f>IF($B59="N/A","N/A",IF(E59&gt;15,"No",IF(E59&lt;-15,"No","Yes")))</f>
        <v>N/A</v>
      </c>
      <c r="G59" s="22">
        <v>778.68163264999998</v>
      </c>
      <c r="H59" s="15" t="str">
        <f>IF($B59="N/A","N/A",IF(G59&gt;15,"No",IF(G59&lt;-15,"No","Yes")))</f>
        <v>N/A</v>
      </c>
      <c r="I59" s="16">
        <v>0.71220000000000006</v>
      </c>
      <c r="J59" s="16">
        <v>-1.1100000000000001</v>
      </c>
      <c r="K59" s="15" t="str">
        <f t="shared" si="6"/>
        <v>Yes</v>
      </c>
    </row>
    <row r="60" spans="1:11" x14ac:dyDescent="0.25">
      <c r="A60" s="204" t="s">
        <v>841</v>
      </c>
      <c r="B60" s="205"/>
      <c r="C60" s="205"/>
      <c r="D60" s="205"/>
      <c r="E60" s="205"/>
      <c r="F60" s="205"/>
      <c r="G60" s="205"/>
      <c r="H60" s="205"/>
      <c r="I60" s="205"/>
      <c r="J60" s="205"/>
      <c r="K60" s="206"/>
    </row>
    <row r="61" spans="1:11" x14ac:dyDescent="0.25">
      <c r="A61" s="6" t="s">
        <v>213</v>
      </c>
      <c r="B61" s="2" t="s">
        <v>61</v>
      </c>
      <c r="C61" s="16">
        <v>98.212478920999999</v>
      </c>
      <c r="D61" s="15" t="str">
        <f>IF($B61="N/A","N/A",IF(C61&gt;99,"No",IF(C61&lt;75,"No","Yes")))</f>
        <v>Yes</v>
      </c>
      <c r="E61" s="16">
        <v>98.670377242000001</v>
      </c>
      <c r="F61" s="15" t="str">
        <f>IF($B61="N/A","N/A",IF(E61&gt;99,"No",IF(E61&lt;75,"No","Yes")))</f>
        <v>Yes</v>
      </c>
      <c r="G61" s="16">
        <v>98.843537415</v>
      </c>
      <c r="H61" s="15" t="str">
        <f>IF($B61="N/A","N/A",IF(G61&gt;99,"No",IF(G61&lt;75,"No","Yes")))</f>
        <v>Yes</v>
      </c>
      <c r="I61" s="16">
        <v>0.4662</v>
      </c>
      <c r="J61" s="16">
        <v>0.17549999999999999</v>
      </c>
      <c r="K61" s="15" t="str">
        <f t="shared" si="6"/>
        <v>Yes</v>
      </c>
    </row>
    <row r="62" spans="1:11" x14ac:dyDescent="0.25">
      <c r="A62" s="6" t="s">
        <v>215</v>
      </c>
      <c r="B62" s="18" t="s">
        <v>62</v>
      </c>
      <c r="C62" s="17">
        <v>0</v>
      </c>
      <c r="D62" s="15" t="str">
        <f>IF($B62="N/A","N/A",IF(C62&gt;20,"No",IF(C62&lt;=0,"No","Yes")))</f>
        <v>No</v>
      </c>
      <c r="E62" s="17">
        <v>0</v>
      </c>
      <c r="F62" s="15" t="str">
        <f>IF($B62="N/A","N/A",IF(E62&gt;20,"No",IF(E62&lt;=0,"No","Yes")))</f>
        <v>No</v>
      </c>
      <c r="G62" s="17">
        <v>0</v>
      </c>
      <c r="H62" s="15" t="str">
        <f>IF($B62="N/A","N/A",IF(G62&gt;20,"No",IF(G62&lt;=0,"No","Yes")))</f>
        <v>No</v>
      </c>
      <c r="I62" s="16" t="s">
        <v>1088</v>
      </c>
      <c r="J62" s="16" t="s">
        <v>1088</v>
      </c>
      <c r="K62" s="15" t="str">
        <f t="shared" si="6"/>
        <v>N/A</v>
      </c>
    </row>
    <row r="63" spans="1:11" x14ac:dyDescent="0.25">
      <c r="A63" s="6" t="s">
        <v>834</v>
      </c>
      <c r="B63" s="18" t="s">
        <v>63</v>
      </c>
      <c r="C63" s="17">
        <v>1.7875210793</v>
      </c>
      <c r="D63" s="15" t="str">
        <f>IF($B63="N/A","N/A",IF(C63&gt;10,"No",IF(C63&lt;=0,"No","Yes")))</f>
        <v>Yes</v>
      </c>
      <c r="E63" s="17">
        <v>1.3296227582</v>
      </c>
      <c r="F63" s="15" t="str">
        <f>IF($B63="N/A","N/A",IF(E63&gt;10,"No",IF(E63&lt;=0,"No","Yes")))</f>
        <v>Yes</v>
      </c>
      <c r="G63" s="17">
        <v>1.0544217686999999</v>
      </c>
      <c r="H63" s="15" t="str">
        <f>IF($B63="N/A","N/A",IF(G63&gt;10,"No",IF(G63&lt;=0,"No","Yes")))</f>
        <v>Yes</v>
      </c>
      <c r="I63" s="16">
        <v>-25.6</v>
      </c>
      <c r="J63" s="16">
        <v>-20.7</v>
      </c>
      <c r="K63" s="15" t="str">
        <f t="shared" si="6"/>
        <v>No</v>
      </c>
    </row>
    <row r="64" spans="1:11" x14ac:dyDescent="0.25">
      <c r="A64" s="6" t="s">
        <v>838</v>
      </c>
      <c r="B64" s="18" t="s">
        <v>54</v>
      </c>
      <c r="C64" s="17">
        <v>0</v>
      </c>
      <c r="D64" s="15" t="str">
        <f>IF($B64="N/A","N/A",IF(C64&gt;5,"No",IF(C64&lt;=0,"No","Yes")))</f>
        <v>No</v>
      </c>
      <c r="E64" s="17">
        <v>0</v>
      </c>
      <c r="F64" s="15" t="str">
        <f>IF($B64="N/A","N/A",IF(E64&gt;5,"No",IF(E64&lt;=0,"No","Yes")))</f>
        <v>No</v>
      </c>
      <c r="G64" s="17">
        <v>0.1020408163</v>
      </c>
      <c r="H64" s="15" t="str">
        <f>IF($B64="N/A","N/A",IF(G64&gt;5,"No",IF(G64&lt;=0,"No","Yes")))</f>
        <v>Yes</v>
      </c>
      <c r="I64" s="16" t="s">
        <v>1088</v>
      </c>
      <c r="J64" s="16" t="s">
        <v>1088</v>
      </c>
      <c r="K64" s="15" t="str">
        <f t="shared" si="6"/>
        <v>N/A</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v>99.938157081</v>
      </c>
      <c r="F66" s="15" t="str">
        <f>IF($B66="N/A","N/A",IF(E66&gt;100,"No",IF(E66&lt;95,"No","Yes")))</f>
        <v>Yes</v>
      </c>
      <c r="G66" s="17">
        <v>99.863945577999999</v>
      </c>
      <c r="H66" s="15" t="str">
        <f>IF($B66="N/A","N/A",IF(G66&gt;100,"No",IF(G66&lt;95,"No","Yes")))</f>
        <v>Yes</v>
      </c>
      <c r="I66" s="16" t="s">
        <v>50</v>
      </c>
      <c r="J66" s="16">
        <v>-7.3999999999999996E-2</v>
      </c>
      <c r="K66" s="15" t="str">
        <f t="shared" ref="K66" si="7">IF(J66="Div by 0", "N/A", IF(J66="N/A","N/A", IF(J66&gt;15, "No", IF(J66&lt;-15, "No", "Yes"))))</f>
        <v>Yes</v>
      </c>
    </row>
    <row r="67" spans="1:11" x14ac:dyDescent="0.25">
      <c r="A67" s="204" t="s">
        <v>749</v>
      </c>
      <c r="B67" s="205"/>
      <c r="C67" s="205"/>
      <c r="D67" s="205"/>
      <c r="E67" s="205"/>
      <c r="F67" s="205"/>
      <c r="G67" s="205"/>
      <c r="H67" s="205"/>
      <c r="I67" s="205"/>
      <c r="J67" s="205"/>
      <c r="K67" s="206"/>
    </row>
    <row r="68" spans="1:11" x14ac:dyDescent="0.25">
      <c r="A68" s="6" t="s">
        <v>193</v>
      </c>
      <c r="B68" s="2" t="s">
        <v>53</v>
      </c>
      <c r="C68" s="17">
        <v>100</v>
      </c>
      <c r="D68" s="15" t="str">
        <f>IF($B68="N/A","N/A",IF(C68&gt;100,"No",IF(C68&lt;95,"No","Yes")))</f>
        <v>Yes</v>
      </c>
      <c r="E68" s="17">
        <v>100</v>
      </c>
      <c r="F68" s="15" t="str">
        <f>IF($B68="N/A","N/A",IF(E68&gt;100,"No",IF(E68&lt;95,"No","Yes")))</f>
        <v>Yes</v>
      </c>
      <c r="G68" s="17">
        <v>100</v>
      </c>
      <c r="H68" s="15" t="str">
        <f>IF($B68="N/A","N/A",IF(G68&gt;100,"No",IF(G68&lt;95,"No","Yes")))</f>
        <v>Yes</v>
      </c>
      <c r="I68" s="16">
        <v>0</v>
      </c>
      <c r="J68" s="16">
        <v>0</v>
      </c>
      <c r="K68" s="15" t="str">
        <f t="shared" si="6"/>
        <v>Yes</v>
      </c>
    </row>
    <row r="69" spans="1:11" x14ac:dyDescent="0.25">
      <c r="A69" s="6" t="s">
        <v>195</v>
      </c>
      <c r="B69" s="2" t="s">
        <v>56</v>
      </c>
      <c r="C69" s="17">
        <v>13.929173692999999</v>
      </c>
      <c r="D69" s="15" t="str">
        <f>IF($B69="N/A","N/A",IF(C69&gt;30,"No",IF(C69&lt;5,"No","Yes")))</f>
        <v>Yes</v>
      </c>
      <c r="E69" s="17">
        <v>10.698824985</v>
      </c>
      <c r="F69" s="15" t="str">
        <f>IF($B69="N/A","N/A",IF(E69&gt;30,"No",IF(E69&lt;5,"No","Yes")))</f>
        <v>Yes</v>
      </c>
      <c r="G69" s="17">
        <v>13.571428571</v>
      </c>
      <c r="H69" s="15" t="str">
        <f>IF($B69="N/A","N/A",IF(G69&gt;30,"No",IF(G69&lt;5,"No","Yes")))</f>
        <v>Yes</v>
      </c>
      <c r="I69" s="16">
        <v>-23.2</v>
      </c>
      <c r="J69" s="16">
        <v>26.85</v>
      </c>
      <c r="K69" s="15" t="str">
        <f t="shared" si="6"/>
        <v>No</v>
      </c>
    </row>
    <row r="70" spans="1:11" x14ac:dyDescent="0.25">
      <c r="A70" s="6" t="s">
        <v>196</v>
      </c>
      <c r="B70" s="2" t="s">
        <v>10</v>
      </c>
      <c r="C70" s="17">
        <v>58.583473861999998</v>
      </c>
      <c r="D70" s="15" t="str">
        <f>IF($B70="N/A","N/A",IF(C70&gt;75,"No",IF(C70&lt;15,"No","Yes")))</f>
        <v>Yes</v>
      </c>
      <c r="E70" s="17">
        <v>62.183055039999999</v>
      </c>
      <c r="F70" s="15" t="str">
        <f>IF($B70="N/A","N/A",IF(E70&gt;75,"No",IF(E70&lt;15,"No","Yes")))</f>
        <v>Yes</v>
      </c>
      <c r="G70" s="17">
        <v>58.163265306</v>
      </c>
      <c r="H70" s="15" t="str">
        <f>IF($B70="N/A","N/A",IF(G70&gt;75,"No",IF(G70&lt;15,"No","Yes")))</f>
        <v>Yes</v>
      </c>
      <c r="I70" s="16">
        <v>6.1440000000000001</v>
      </c>
      <c r="J70" s="16">
        <v>-6.46</v>
      </c>
      <c r="K70" s="15" t="str">
        <f t="shared" si="6"/>
        <v>Yes</v>
      </c>
    </row>
    <row r="71" spans="1:11" x14ac:dyDescent="0.25">
      <c r="A71" s="6" t="s">
        <v>197</v>
      </c>
      <c r="B71" s="2" t="s">
        <v>11</v>
      </c>
      <c r="C71" s="17">
        <v>27.487352444999999</v>
      </c>
      <c r="D71" s="15" t="str">
        <f>IF($B71="N/A","N/A",IF(C71&gt;70,"No",IF(C71&lt;25,"No","Yes")))</f>
        <v>Yes</v>
      </c>
      <c r="E71" s="17">
        <v>27.118119974999999</v>
      </c>
      <c r="F71" s="15" t="str">
        <f>IF($B71="N/A","N/A",IF(E71&gt;70,"No",IF(E71&lt;25,"No","Yes")))</f>
        <v>Yes</v>
      </c>
      <c r="G71" s="17">
        <v>28.265306121999998</v>
      </c>
      <c r="H71" s="15" t="str">
        <f>IF($B71="N/A","N/A",IF(G71&gt;70,"No",IF(G71&lt;25,"No","Yes")))</f>
        <v>Yes</v>
      </c>
      <c r="I71" s="16">
        <v>-1.34</v>
      </c>
      <c r="J71" s="16">
        <v>4.2300000000000004</v>
      </c>
      <c r="K71" s="15" t="str">
        <f t="shared" si="6"/>
        <v>Yes</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v>99.938157081</v>
      </c>
      <c r="F73" s="15" t="str">
        <f>IF($B73="N/A","N/A",IF(E73&gt;100,"No",IF(E73&lt;95,"No","Yes")))</f>
        <v>Yes</v>
      </c>
      <c r="G73" s="17">
        <v>99.965986395000002</v>
      </c>
      <c r="H73" s="15" t="str">
        <f>IF($B73="N/A","N/A",IF(G73&gt;100,"No",IF(G73&lt;95,"No","Yes")))</f>
        <v>Yes</v>
      </c>
      <c r="I73" s="16" t="s">
        <v>50</v>
      </c>
      <c r="J73" s="16">
        <v>2.7799999999999998E-2</v>
      </c>
      <c r="K73" s="15" t="str">
        <f>IF(J73="Div by 0", "N/A", IF(J73="N/A","N/A", IF(J73&gt;15, "No", IF(J73&lt;-15, "No", "Yes"))))</f>
        <v>Yes</v>
      </c>
    </row>
    <row r="74" spans="1:11" x14ac:dyDescent="0.25">
      <c r="A74" s="6" t="s">
        <v>700</v>
      </c>
      <c r="B74" s="2" t="s">
        <v>65</v>
      </c>
      <c r="C74" s="17">
        <v>0.37099494100000002</v>
      </c>
      <c r="D74" s="15" t="str">
        <f>IF($B74="N/A","N/A",IF(C74&gt;5,"No",IF(C74&lt;1,"No","Yes")))</f>
        <v>No</v>
      </c>
      <c r="E74" s="17">
        <v>0.43290043290000002</v>
      </c>
      <c r="F74" s="15" t="str">
        <f>IF($B74="N/A","N/A",IF(E74&gt;5,"No",IF(E74&lt;1,"No","Yes")))</f>
        <v>No</v>
      </c>
      <c r="G74" s="17">
        <v>0.27210884349999998</v>
      </c>
      <c r="H74" s="15" t="str">
        <f>IF($B74="N/A","N/A",IF(G74&gt;5,"No",IF(G74&lt;1,"No","Yes")))</f>
        <v>No</v>
      </c>
      <c r="I74" s="16">
        <v>16.690000000000001</v>
      </c>
      <c r="J74" s="16">
        <v>-37.1</v>
      </c>
      <c r="K74" s="15" t="str">
        <f>IF(J74="Div by 0", "N/A", IF(J74="N/A","N/A", IF(J74&gt;15, "No", IF(J74&lt;-15, "No", "Yes"))))</f>
        <v>No</v>
      </c>
    </row>
    <row r="75" spans="1:11" x14ac:dyDescent="0.25">
      <c r="A75" s="6" t="s">
        <v>702</v>
      </c>
      <c r="B75" s="2" t="s">
        <v>66</v>
      </c>
      <c r="C75" s="17">
        <v>97.706576728000002</v>
      </c>
      <c r="D75" s="15" t="str">
        <f>IF($B75="N/A","N/A",IF(C75&gt;98,"No",IF(C75&lt;8,"No","Yes")))</f>
        <v>Yes</v>
      </c>
      <c r="E75" s="17">
        <v>98.608534323000001</v>
      </c>
      <c r="F75" s="15" t="str">
        <f>IF($B75="N/A","N/A",IF(E75&gt;98,"No",IF(E75&lt;8,"No","Yes")))</f>
        <v>No</v>
      </c>
      <c r="G75" s="17">
        <v>98.911564626000001</v>
      </c>
      <c r="H75" s="15" t="str">
        <f>IF($B75="N/A","N/A",IF(G75&gt;98,"No",IF(G75&lt;8,"No","Yes")))</f>
        <v>No</v>
      </c>
      <c r="I75" s="16">
        <v>0.92310000000000003</v>
      </c>
      <c r="J75" s="16">
        <v>0.30730000000000002</v>
      </c>
      <c r="K75" s="15" t="str">
        <f>IF(J75="Div by 0", "N/A", IF(J75="N/A","N/A", IF(J75&gt;15, "No", IF(J75&lt;-15, "No", "Yes"))))</f>
        <v>Yes</v>
      </c>
    </row>
    <row r="76" spans="1:11" x14ac:dyDescent="0.25">
      <c r="A76" s="6" t="s">
        <v>703</v>
      </c>
      <c r="B76" s="18" t="s">
        <v>54</v>
      </c>
      <c r="C76" s="17">
        <v>6.7453625599999997E-2</v>
      </c>
      <c r="D76" s="15" t="str">
        <f>IF($B76="N/A","N/A",IF(C76&gt;5,"No",IF(C76&lt;=0,"No","Yes")))</f>
        <v>Yes</v>
      </c>
      <c r="E76" s="17">
        <v>0</v>
      </c>
      <c r="F76" s="15" t="str">
        <f>IF($B76="N/A","N/A",IF(E76&gt;5,"No",IF(E76&lt;=0,"No","Yes")))</f>
        <v>No</v>
      </c>
      <c r="G76" s="17">
        <v>0.1020408163</v>
      </c>
      <c r="H76" s="15" t="str">
        <f>IF($B76="N/A","N/A",IF(G76&gt;5,"No",IF(G76&lt;=0,"No","Yes")))</f>
        <v>Yes</v>
      </c>
      <c r="I76" s="16">
        <v>-100</v>
      </c>
      <c r="J76" s="16" t="s">
        <v>1088</v>
      </c>
      <c r="K76" s="15" t="str">
        <f>IF(J76="Div by 0", "N/A", IF(J76="N/A","N/A", IF(J76&gt;15, "No", IF(J76&lt;-15, "No", "Yes"))))</f>
        <v>N/A</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40876384</v>
      </c>
      <c r="D6" s="15" t="str">
        <f>IF($B6="N/A","N/A",IF(C6&gt;15,"No",IF(C6&lt;-15,"No","Yes")))</f>
        <v>N/A</v>
      </c>
      <c r="E6" s="27">
        <v>43955216</v>
      </c>
      <c r="F6" s="15" t="str">
        <f>IF($B6="N/A","N/A",IF(E6&gt;15,"No",IF(E6&lt;-15,"No","Yes")))</f>
        <v>N/A</v>
      </c>
      <c r="G6" s="27">
        <v>47517323</v>
      </c>
      <c r="H6" s="15" t="str">
        <f>IF($B6="N/A","N/A",IF(G6&gt;15,"No",IF(G6&lt;-15,"No","Yes")))</f>
        <v>N/A</v>
      </c>
      <c r="I6" s="28">
        <v>7.532</v>
      </c>
      <c r="J6" s="28">
        <v>8.1039999999999992</v>
      </c>
      <c r="K6" s="15" t="str">
        <f>IF(J6="Div by 0", "N/A", IF(J6="N/A","N/A", IF(J6&gt;15, "No", IF(J6&lt;-15, "No", "Yes"))))</f>
        <v>Yes</v>
      </c>
    </row>
    <row r="7" spans="1:11" x14ac:dyDescent="0.25">
      <c r="A7" s="50" t="s">
        <v>694</v>
      </c>
      <c r="B7" s="30" t="s">
        <v>50</v>
      </c>
      <c r="C7" s="8">
        <v>25.384001677000001</v>
      </c>
      <c r="D7" s="15" t="str">
        <f>IF($B7="N/A","N/A",IF(C7&gt;15,"No",IF(C7&lt;-15,"No","Yes")))</f>
        <v>N/A</v>
      </c>
      <c r="E7" s="15">
        <v>28.621142483</v>
      </c>
      <c r="F7" s="15" t="str">
        <f>IF($B7="N/A","N/A",IF(E7&gt;15,"No",IF(E7&lt;-15,"No","Yes")))</f>
        <v>N/A</v>
      </c>
      <c r="G7" s="15">
        <v>30.687991408999999</v>
      </c>
      <c r="H7" s="15" t="str">
        <f>IF($B7="N/A","N/A",IF(G7&gt;15,"No",IF(G7&lt;-15,"No","Yes")))</f>
        <v>N/A</v>
      </c>
      <c r="I7" s="28">
        <v>12.75</v>
      </c>
      <c r="J7" s="28">
        <v>7.2210000000000001</v>
      </c>
      <c r="K7" s="15" t="str">
        <f>IF(J7="Div by 0", "N/A", IF(J7="N/A","N/A", IF(J7&gt;15, "No", IF(J7&lt;-15, "No", "Yes"))))</f>
        <v>Yes</v>
      </c>
    </row>
    <row r="8" spans="1:11" x14ac:dyDescent="0.25">
      <c r="A8" s="50" t="s">
        <v>695</v>
      </c>
      <c r="B8" s="30" t="s">
        <v>50</v>
      </c>
      <c r="C8" s="8">
        <v>0.39565632810000001</v>
      </c>
      <c r="D8" s="15" t="str">
        <f>IF($B8="N/A","N/A",IF(C8&gt;15,"No",IF(C8&lt;-15,"No","Yes")))</f>
        <v>N/A</v>
      </c>
      <c r="E8" s="15">
        <v>0.88948487929999998</v>
      </c>
      <c r="F8" s="15" t="str">
        <f>IF($B8="N/A","N/A",IF(E8&gt;15,"No",IF(E8&lt;-15,"No","Yes")))</f>
        <v>N/A</v>
      </c>
      <c r="G8" s="15">
        <v>0.89522719959999997</v>
      </c>
      <c r="H8" s="15" t="str">
        <f>IF($B8="N/A","N/A",IF(G8&gt;15,"No",IF(G8&lt;-15,"No","Yes")))</f>
        <v>N/A</v>
      </c>
      <c r="I8" s="28">
        <v>124.8</v>
      </c>
      <c r="J8" s="28">
        <v>0.64559999999999995</v>
      </c>
      <c r="K8" s="15" t="str">
        <f>IF(J8="Div by 0", "N/A", IF(J8="N/A","N/A", IF(J8&gt;15, "No", IF(J8&lt;-15, "No", "Yes"))))</f>
        <v>Yes</v>
      </c>
    </row>
    <row r="9" spans="1:11" x14ac:dyDescent="0.25">
      <c r="A9" s="50" t="s">
        <v>704</v>
      </c>
      <c r="B9" s="30" t="s">
        <v>50</v>
      </c>
      <c r="C9" s="8">
        <v>17.949261363000002</v>
      </c>
      <c r="D9" s="15" t="str">
        <f>IF($B9="N/A","N/A",IF(C9&gt;15,"No",IF(C9&lt;-15,"No","Yes")))</f>
        <v>N/A</v>
      </c>
      <c r="E9" s="15">
        <v>15.827218321</v>
      </c>
      <c r="F9" s="15" t="str">
        <f>IF($B9="N/A","N/A",IF(E9&gt;15,"No",IF(E9&lt;-15,"No","Yes")))</f>
        <v>N/A</v>
      </c>
      <c r="G9" s="15">
        <v>16.634386158000002</v>
      </c>
      <c r="H9" s="15" t="str">
        <f>IF($B9="N/A","N/A",IF(G9&gt;15,"No",IF(G9&lt;-15,"No","Yes")))</f>
        <v>N/A</v>
      </c>
      <c r="I9" s="28">
        <v>-11.8</v>
      </c>
      <c r="J9" s="28">
        <v>5.0999999999999996</v>
      </c>
      <c r="K9" s="15" t="str">
        <f t="shared" ref="K9:K26" si="0">IF(J9="Div by 0", "N/A", IF(J9="N/A","N/A", IF(J9&gt;15, "No", IF(J9&lt;-15, "No", "Yes"))))</f>
        <v>Yes</v>
      </c>
    </row>
    <row r="10" spans="1:11" x14ac:dyDescent="0.25">
      <c r="A10" s="188" t="s">
        <v>1077</v>
      </c>
      <c r="B10" s="30" t="s">
        <v>50</v>
      </c>
      <c r="C10" s="29">
        <v>23001583</v>
      </c>
      <c r="D10" s="15" t="str">
        <f>IF($B10="N/A","N/A",IF(C10&gt;15,"No",IF(C10&lt;-15,"No","Yes")))</f>
        <v>N/A</v>
      </c>
      <c r="E10" s="27">
        <v>24026868</v>
      </c>
      <c r="F10" s="15" t="str">
        <f>IF($B10="N/A","N/A",IF(E10&gt;15,"No",IF(E10&lt;-15,"No","Yes")))</f>
        <v>N/A</v>
      </c>
      <c r="G10" s="27">
        <v>24605608</v>
      </c>
      <c r="H10" s="15" t="str">
        <f>IF($B10="N/A","N/A",IF(G10&gt;15,"No",IF(G10&lt;-15,"No","Yes")))</f>
        <v>N/A</v>
      </c>
      <c r="I10" s="28">
        <v>4.4569999999999999</v>
      </c>
      <c r="J10" s="28">
        <v>2.4089999999999998</v>
      </c>
      <c r="K10" s="15" t="str">
        <f t="shared" si="0"/>
        <v>Yes</v>
      </c>
    </row>
    <row r="11" spans="1:11" x14ac:dyDescent="0.25">
      <c r="A11" s="50" t="s">
        <v>696</v>
      </c>
      <c r="B11" s="30" t="s">
        <v>52</v>
      </c>
      <c r="C11" s="8">
        <v>4.6872686979999996</v>
      </c>
      <c r="D11" s="15" t="str">
        <f>IF($B11="N/A","N/A",IF(C11&gt;20,"No",IF(C11&lt;5,"No","Yes")))</f>
        <v>No</v>
      </c>
      <c r="E11" s="15">
        <v>4.8955569240000001</v>
      </c>
      <c r="F11" s="15" t="str">
        <f>IF($B11="N/A","N/A",IF(E11&gt;20,"No",IF(E11&lt;5,"No","Yes")))</f>
        <v>No</v>
      </c>
      <c r="G11" s="15">
        <v>4.9898665377000002</v>
      </c>
      <c r="H11" s="15" t="str">
        <f>IF($B11="N/A","N/A",IF(G11&gt;20,"No",IF(G11&lt;5,"No","Yes")))</f>
        <v>No</v>
      </c>
      <c r="I11" s="28">
        <v>4.444</v>
      </c>
      <c r="J11" s="28">
        <v>1.9259999999999999</v>
      </c>
      <c r="K11" s="15" t="str">
        <f t="shared" si="0"/>
        <v>Yes</v>
      </c>
    </row>
    <row r="12" spans="1:11" x14ac:dyDescent="0.25">
      <c r="A12" s="50" t="s">
        <v>697</v>
      </c>
      <c r="B12" s="30" t="s">
        <v>174</v>
      </c>
      <c r="C12" s="8">
        <v>0.27803738550000001</v>
      </c>
      <c r="D12" s="15" t="str">
        <f>IF($B12="N/A","N/A",IF(C12&gt;1,"Yes","No"))</f>
        <v>No</v>
      </c>
      <c r="E12" s="15">
        <v>1.0885771712000001</v>
      </c>
      <c r="F12" s="15" t="str">
        <f>IF($B12="N/A","N/A",IF(E12&gt;1,"Yes","No"))</f>
        <v>Yes</v>
      </c>
      <c r="G12" s="15">
        <v>1.0353696604</v>
      </c>
      <c r="H12" s="15" t="str">
        <f>IF($B12="N/A","N/A",IF(G12&gt;1,"Yes","No"))</f>
        <v>Yes</v>
      </c>
      <c r="I12" s="28">
        <v>291.5</v>
      </c>
      <c r="J12" s="28">
        <v>-4.8899999999999997</v>
      </c>
      <c r="K12" s="15" t="str">
        <f t="shared" si="0"/>
        <v>Yes</v>
      </c>
    </row>
    <row r="13" spans="1:11" x14ac:dyDescent="0.25">
      <c r="A13" s="50" t="s">
        <v>698</v>
      </c>
      <c r="B13" s="30" t="s">
        <v>50</v>
      </c>
      <c r="C13" s="8">
        <v>19.863024409000001</v>
      </c>
      <c r="D13" s="15" t="str">
        <f>IF($B13="N/A","N/A",IF(C13&gt;15,"No",IF(C13&lt;-15,"No","Yes")))</f>
        <v>N/A</v>
      </c>
      <c r="E13" s="15">
        <v>15.154979335</v>
      </c>
      <c r="F13" s="15" t="str">
        <f>IF($B13="N/A","N/A",IF(E13&gt;15,"No",IF(E13&lt;-15,"No","Yes")))</f>
        <v>N/A</v>
      </c>
      <c r="G13" s="15">
        <v>4.0116345251999999</v>
      </c>
      <c r="H13" s="15" t="str">
        <f>IF($B13="N/A","N/A",IF(G13&gt;15,"No",IF(G13&lt;-15,"No","Yes")))</f>
        <v>N/A</v>
      </c>
      <c r="I13" s="28">
        <v>-23.7</v>
      </c>
      <c r="J13" s="28">
        <v>-73.5</v>
      </c>
      <c r="K13" s="15" t="str">
        <f t="shared" si="0"/>
        <v>No</v>
      </c>
    </row>
    <row r="14" spans="1:11" x14ac:dyDescent="0.25">
      <c r="A14" s="50" t="s">
        <v>699</v>
      </c>
      <c r="B14" s="30" t="s">
        <v>50</v>
      </c>
      <c r="C14" s="43">
        <v>133.25909652000001</v>
      </c>
      <c r="D14" s="15" t="str">
        <f>IF($B14="N/A","N/A",IF(C14&gt;15,"No",IF(C14&lt;-15,"No","Yes")))</f>
        <v>N/A</v>
      </c>
      <c r="E14" s="37">
        <v>83.001575219000003</v>
      </c>
      <c r="F14" s="15" t="str">
        <f>IF($B14="N/A","N/A",IF(E14&gt;15,"No",IF(E14&lt;-15,"No","Yes")))</f>
        <v>N/A</v>
      </c>
      <c r="G14" s="37">
        <v>76.907814837000004</v>
      </c>
      <c r="H14" s="15" t="str">
        <f>IF($B14="N/A","N/A",IF(G14&gt;15,"No",IF(G14&lt;-15,"No","Yes")))</f>
        <v>N/A</v>
      </c>
      <c r="I14" s="28">
        <v>-37.700000000000003</v>
      </c>
      <c r="J14" s="28">
        <v>-7.34</v>
      </c>
      <c r="K14" s="15" t="str">
        <f t="shared" si="0"/>
        <v>Yes</v>
      </c>
    </row>
    <row r="15" spans="1:11" x14ac:dyDescent="0.25">
      <c r="A15" s="42" t="s">
        <v>216</v>
      </c>
      <c r="B15" s="30" t="s">
        <v>50</v>
      </c>
      <c r="C15" s="44">
        <v>23.751102226</v>
      </c>
      <c r="D15" s="15" t="str">
        <f>IF($B15="N/A","N/A",IF(C15&gt;15,"No",IF(C15&lt;-15,"No","Yes")))</f>
        <v>N/A</v>
      </c>
      <c r="E15" s="38">
        <v>21.859370438999999</v>
      </c>
      <c r="F15" s="15" t="str">
        <f>IF($B15="N/A","N/A",IF(E15&gt;15,"No",IF(E15&lt;-15,"No","Yes")))</f>
        <v>N/A</v>
      </c>
      <c r="G15" s="38">
        <v>24.313312932999999</v>
      </c>
      <c r="H15" s="15" t="str">
        <f>IF($B15="N/A","N/A",IF(G15&gt;15,"No",IF(G15&lt;-15,"No","Yes")))</f>
        <v>N/A</v>
      </c>
      <c r="I15" s="28">
        <v>-7.96</v>
      </c>
      <c r="J15" s="28">
        <v>11.23</v>
      </c>
      <c r="K15" s="15" t="str">
        <f t="shared" si="0"/>
        <v>Yes</v>
      </c>
    </row>
    <row r="16" spans="1:11" x14ac:dyDescent="0.25">
      <c r="A16" s="42" t="s">
        <v>217</v>
      </c>
      <c r="B16" s="30" t="s">
        <v>50</v>
      </c>
      <c r="C16" s="44">
        <v>1.0418479539000001</v>
      </c>
      <c r="D16" s="15" t="str">
        <f>IF($B16="N/A","N/A",IF(C16&gt;15,"No",IF(C16&lt;-15,"No","Yes")))</f>
        <v>N/A</v>
      </c>
      <c r="E16" s="38">
        <v>0.59396930439999995</v>
      </c>
      <c r="F16" s="15" t="str">
        <f>IF($B16="N/A","N/A",IF(E16&gt;15,"No",IF(E16&lt;-15,"No","Yes")))</f>
        <v>N/A</v>
      </c>
      <c r="G16" s="38">
        <v>0</v>
      </c>
      <c r="H16" s="15" t="str">
        <f>IF($B16="N/A","N/A",IF(G16&gt;15,"No",IF(G16&lt;-15,"No","Yes")))</f>
        <v>N/A</v>
      </c>
      <c r="I16" s="28">
        <v>-43</v>
      </c>
      <c r="J16" s="28">
        <v>-100</v>
      </c>
      <c r="K16" s="15" t="str">
        <f t="shared" si="0"/>
        <v>No</v>
      </c>
    </row>
    <row r="17" spans="1:11" x14ac:dyDescent="0.25">
      <c r="A17" s="42" t="s">
        <v>218</v>
      </c>
      <c r="B17" s="30" t="s">
        <v>50</v>
      </c>
      <c r="C17" s="44">
        <v>0</v>
      </c>
      <c r="D17" s="15" t="str">
        <f>IF($B17="N/A","N/A",IF(C17&gt;15,"No",IF(C17&lt;-15,"No","Yes")))</f>
        <v>N/A</v>
      </c>
      <c r="E17" s="38">
        <v>0</v>
      </c>
      <c r="F17" s="15" t="str">
        <f>IF($B17="N/A","N/A",IF(E17&gt;15,"No",IF(E17&lt;-15,"No","Yes")))</f>
        <v>N/A</v>
      </c>
      <c r="G17" s="38">
        <v>0</v>
      </c>
      <c r="H17" s="15" t="str">
        <f>IF($B17="N/A","N/A",IF(G17&gt;15,"No",IF(G17&lt;-15,"No","Yes")))</f>
        <v>N/A</v>
      </c>
      <c r="I17" s="28" t="s">
        <v>1088</v>
      </c>
      <c r="J17" s="28" t="s">
        <v>1088</v>
      </c>
      <c r="K17" s="15" t="str">
        <f t="shared" si="0"/>
        <v>N/A</v>
      </c>
    </row>
    <row r="18" spans="1:11" x14ac:dyDescent="0.25">
      <c r="A18" s="42" t="s">
        <v>219</v>
      </c>
      <c r="B18" s="30" t="s">
        <v>138</v>
      </c>
      <c r="C18" s="43">
        <v>176.01458987999999</v>
      </c>
      <c r="D18" s="15" t="str">
        <f>IF($B18="N/A","N/A",IF(C18&gt;300,"No",IF(C18&lt;75,"No","Yes")))</f>
        <v>Yes</v>
      </c>
      <c r="E18" s="37">
        <v>193.21653265</v>
      </c>
      <c r="F18" s="15" t="str">
        <f>IF($B18="N/A","N/A",IF(E18&gt;300,"No",IF(E18&lt;75,"No","Yes")))</f>
        <v>Yes</v>
      </c>
      <c r="G18" s="37">
        <v>199.69009686999999</v>
      </c>
      <c r="H18" s="15" t="str">
        <f>IF($B18="N/A","N/A",IF(G18&gt;300,"No",IF(G18&lt;75,"No","Yes")))</f>
        <v>Yes</v>
      </c>
      <c r="I18" s="28">
        <v>9.7729999999999997</v>
      </c>
      <c r="J18" s="28">
        <v>3.35</v>
      </c>
      <c r="K18" s="15" t="str">
        <f t="shared" si="0"/>
        <v>Yes</v>
      </c>
    </row>
    <row r="19" spans="1:11" x14ac:dyDescent="0.25">
      <c r="A19" s="42" t="s">
        <v>220</v>
      </c>
      <c r="B19" s="30" t="s">
        <v>139</v>
      </c>
      <c r="C19" s="43">
        <v>16.866075892000001</v>
      </c>
      <c r="D19" s="15" t="str">
        <f>IF($B19="N/A","N/A",IF(C19&gt;250,"No",IF(C19&lt;20,"No","Yes")))</f>
        <v>No</v>
      </c>
      <c r="E19" s="37">
        <v>16.801824663000001</v>
      </c>
      <c r="F19" s="15" t="str">
        <f>IF($B19="N/A","N/A",IF(E19&gt;250,"No",IF(E19&lt;20,"No","Yes")))</f>
        <v>No</v>
      </c>
      <c r="G19" s="37" t="s">
        <v>1088</v>
      </c>
      <c r="H19" s="15" t="str">
        <f>IF($B19="N/A","N/A",IF(G19&gt;250,"No",IF(G19&lt;20,"No","Yes")))</f>
        <v>No</v>
      </c>
      <c r="I19" s="28">
        <v>-0.38100000000000001</v>
      </c>
      <c r="J19" s="28" t="s">
        <v>1088</v>
      </c>
      <c r="K19" s="15" t="str">
        <f t="shared" si="0"/>
        <v>N/A</v>
      </c>
    </row>
    <row r="20" spans="1:11" x14ac:dyDescent="0.25">
      <c r="A20" s="42" t="s">
        <v>221</v>
      </c>
      <c r="B20" s="30" t="s">
        <v>140</v>
      </c>
      <c r="C20" s="43" t="s">
        <v>1088</v>
      </c>
      <c r="D20" s="15" t="str">
        <f>IF($B20="N/A","N/A",IF(C20&gt;5,"No",IF(C20&lt;3,"No","Yes")))</f>
        <v>No</v>
      </c>
      <c r="E20" s="37" t="s">
        <v>1088</v>
      </c>
      <c r="F20" s="15" t="str">
        <f>IF($B20="N/A","N/A",IF(E20&gt;5,"No",IF(E20&lt;3,"No","Yes")))</f>
        <v>No</v>
      </c>
      <c r="G20" s="37" t="s">
        <v>1088</v>
      </c>
      <c r="H20" s="15" t="str">
        <f>IF($B20="N/A","N/A",IF(G20&gt;5,"No",IF(G20&lt;3,"No","Yes")))</f>
        <v>No</v>
      </c>
      <c r="I20" s="28" t="s">
        <v>1088</v>
      </c>
      <c r="J20" s="28" t="s">
        <v>1088</v>
      </c>
      <c r="K20" s="15" t="str">
        <f t="shared" si="0"/>
        <v>N/A</v>
      </c>
    </row>
    <row r="21" spans="1:11" ht="12.75" customHeight="1" x14ac:dyDescent="0.25">
      <c r="A21" s="31" t="s">
        <v>845</v>
      </c>
      <c r="B21" s="30" t="s">
        <v>50</v>
      </c>
      <c r="C21" s="29">
        <v>243520</v>
      </c>
      <c r="D21" s="30" t="s">
        <v>50</v>
      </c>
      <c r="E21" s="27">
        <v>279479</v>
      </c>
      <c r="F21" s="30" t="s">
        <v>50</v>
      </c>
      <c r="G21" s="27">
        <v>275415</v>
      </c>
      <c r="H21" s="15" t="str">
        <f>IF($B21="N/A","N/A",IF(G21&gt;15,"No",IF(G21&lt;-15,"No","Yes")))</f>
        <v>N/A</v>
      </c>
      <c r="I21" s="30" t="s">
        <v>1091</v>
      </c>
      <c r="J21" s="28">
        <v>-1.45</v>
      </c>
      <c r="K21" s="15" t="str">
        <f t="shared" si="0"/>
        <v>Yes</v>
      </c>
    </row>
    <row r="22" spans="1:11" ht="25" x14ac:dyDescent="0.25">
      <c r="A22" s="1" t="s">
        <v>846</v>
      </c>
      <c r="B22" s="30" t="s">
        <v>50</v>
      </c>
      <c r="C22" s="22">
        <v>103.69832457</v>
      </c>
      <c r="D22" s="30" t="s">
        <v>50</v>
      </c>
      <c r="E22" s="22">
        <v>103.85428601</v>
      </c>
      <c r="F22" s="30" t="s">
        <v>50</v>
      </c>
      <c r="G22" s="22">
        <v>103.87499592</v>
      </c>
      <c r="H22" s="30" t="s">
        <v>50</v>
      </c>
      <c r="I22" s="16">
        <v>0.15040000000000001</v>
      </c>
      <c r="J22" s="16">
        <v>1.9900000000000001E-2</v>
      </c>
      <c r="K22" s="15" t="str">
        <f t="shared" si="0"/>
        <v>Yes</v>
      </c>
    </row>
    <row r="23" spans="1:11" x14ac:dyDescent="0.25">
      <c r="A23" s="1" t="s">
        <v>165</v>
      </c>
      <c r="B23" s="30" t="s">
        <v>127</v>
      </c>
      <c r="C23" s="27">
        <v>0</v>
      </c>
      <c r="D23" s="15" t="str">
        <f>IF($B23="N/A","N/A",IF(C23="N/A","N/A",IF(C23=0,"Yes","No")))</f>
        <v>Yes</v>
      </c>
      <c r="E23" s="27">
        <v>11</v>
      </c>
      <c r="F23" s="15" t="str">
        <f>IF($B23="N/A","N/A",IF(E23="N/A","N/A",IF(E23=0,"Yes","No")))</f>
        <v>No</v>
      </c>
      <c r="G23" s="27">
        <v>0</v>
      </c>
      <c r="H23" s="15" t="str">
        <f>IF($B23="N/A","N/A",IF(G23=0,"Yes","No"))</f>
        <v>Yes</v>
      </c>
      <c r="I23" s="30" t="s">
        <v>1088</v>
      </c>
      <c r="J23" s="28">
        <v>-100</v>
      </c>
      <c r="K23" s="15" t="str">
        <f t="shared" si="0"/>
        <v>No</v>
      </c>
    </row>
    <row r="24" spans="1:11" x14ac:dyDescent="0.25">
      <c r="A24" s="57" t="s">
        <v>945</v>
      </c>
      <c r="B24" s="30" t="s">
        <v>50</v>
      </c>
      <c r="C24" s="29" t="s">
        <v>50</v>
      </c>
      <c r="D24" s="30" t="s">
        <v>50</v>
      </c>
      <c r="E24" s="27">
        <v>12580485</v>
      </c>
      <c r="F24" s="30" t="s">
        <v>50</v>
      </c>
      <c r="G24" s="27">
        <v>14582112</v>
      </c>
      <c r="H24" s="30" t="s">
        <v>50</v>
      </c>
      <c r="I24" s="28" t="s">
        <v>50</v>
      </c>
      <c r="J24" s="28">
        <v>15.91</v>
      </c>
      <c r="K24" s="15" t="str">
        <f t="shared" si="0"/>
        <v>No</v>
      </c>
    </row>
    <row r="25" spans="1:11" x14ac:dyDescent="0.25">
      <c r="A25" s="57" t="s">
        <v>946</v>
      </c>
      <c r="B25" s="30" t="s">
        <v>50</v>
      </c>
      <c r="C25" s="45" t="s">
        <v>50</v>
      </c>
      <c r="D25" s="15" t="str">
        <f t="shared" ref="D25:D26" si="1">IF($B25="N/A","N/A",IF(C25&gt;15,"No",IF(C25&lt;-15,"No","Yes")))</f>
        <v>N/A</v>
      </c>
      <c r="E25" s="28">
        <v>99.000054449000004</v>
      </c>
      <c r="F25" s="15" t="str">
        <f t="shared" ref="F25:F26" si="2">IF($B25="N/A","N/A",IF(E25&gt;15,"No",IF(E25&lt;-15,"No","Yes")))</f>
        <v>N/A</v>
      </c>
      <c r="G25" s="28">
        <v>99.066369809999998</v>
      </c>
      <c r="H25" s="15" t="str">
        <f t="shared" ref="H25:H26" si="3">IF($B25="N/A","N/A",IF(G25&gt;15,"No",IF(G25&lt;-15,"No","Yes")))</f>
        <v>N/A</v>
      </c>
      <c r="I25" s="28" t="s">
        <v>50</v>
      </c>
      <c r="J25" s="28">
        <v>6.7000000000000004E-2</v>
      </c>
      <c r="K25" s="15" t="str">
        <f t="shared" si="0"/>
        <v>Yes</v>
      </c>
    </row>
    <row r="26" spans="1:11" x14ac:dyDescent="0.25">
      <c r="A26" s="57" t="s">
        <v>947</v>
      </c>
      <c r="B26" s="30" t="s">
        <v>50</v>
      </c>
      <c r="C26" s="45" t="s">
        <v>50</v>
      </c>
      <c r="D26" s="15" t="str">
        <f t="shared" si="1"/>
        <v>N/A</v>
      </c>
      <c r="E26" s="28">
        <v>0</v>
      </c>
      <c r="F26" s="15" t="str">
        <f t="shared" si="2"/>
        <v>N/A</v>
      </c>
      <c r="G26" s="28">
        <v>0</v>
      </c>
      <c r="H26" s="15" t="str">
        <f t="shared" si="3"/>
        <v>N/A</v>
      </c>
      <c r="I26" s="28" t="s">
        <v>50</v>
      </c>
      <c r="J26" s="28" t="s">
        <v>1088</v>
      </c>
      <c r="K26" s="15" t="str">
        <f t="shared" si="0"/>
        <v>N/A</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21923437</v>
      </c>
      <c r="D28" s="15" t="str">
        <f>IF($B28="N/A","N/A",IF(C28&gt;15,"No",IF(C28&lt;-15,"No","Yes")))</f>
        <v>N/A</v>
      </c>
      <c r="E28" s="27">
        <v>22850619</v>
      </c>
      <c r="F28" s="15" t="str">
        <f>IF($B28="N/A","N/A",IF(E28&gt;15,"No",IF(E28&lt;-15,"No","Yes")))</f>
        <v>N/A</v>
      </c>
      <c r="G28" s="27">
        <v>23377821</v>
      </c>
      <c r="H28" s="15" t="str">
        <f>IF($B28="N/A","N/A",IF(G28&gt;15,"No",IF(G28&lt;-15,"No","Yes")))</f>
        <v>N/A</v>
      </c>
      <c r="I28" s="28">
        <v>4.2290000000000001</v>
      </c>
      <c r="J28" s="28">
        <v>2.3069999999999999</v>
      </c>
      <c r="K28" s="15" t="str">
        <f t="shared" ref="K28:K52" si="4">IF(J28="Div by 0", "N/A", IF(J28="N/A","N/A", IF(J28&gt;15, "No", IF(J28&lt;-15, "No", "Yes"))))</f>
        <v>Yes</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5.8073193541999997</v>
      </c>
      <c r="D31" s="15" t="str">
        <f t="shared" ref="D31:D37" si="5">IF($B31="N/A","N/A",IF(C31&gt;15,"No",IF(C31&lt;-15,"No","Yes")))</f>
        <v>N/A</v>
      </c>
      <c r="E31" s="28">
        <v>5.3164117786</v>
      </c>
      <c r="F31" s="15" t="str">
        <f t="shared" ref="F31:F37" si="6">IF($B31="N/A","N/A",IF(E31&gt;15,"No",IF(E31&lt;-15,"No","Yes")))</f>
        <v>N/A</v>
      </c>
      <c r="G31" s="28">
        <v>4.8256507738999996</v>
      </c>
      <c r="H31" s="15" t="str">
        <f t="shared" ref="H31:H37" si="7">IF($B31="N/A","N/A",IF(G31&gt;15,"No",IF(G31&lt;-15,"No","Yes")))</f>
        <v>N/A</v>
      </c>
      <c r="I31" s="28">
        <v>-8.4499999999999993</v>
      </c>
      <c r="J31" s="28">
        <v>-9.23</v>
      </c>
      <c r="K31" s="15" t="str">
        <f t="shared" si="4"/>
        <v>Yes</v>
      </c>
    </row>
    <row r="32" spans="1:11" x14ac:dyDescent="0.25">
      <c r="A32" s="42" t="s">
        <v>222</v>
      </c>
      <c r="B32" s="30" t="s">
        <v>50</v>
      </c>
      <c r="C32" s="45">
        <v>2.6762001509000002</v>
      </c>
      <c r="D32" s="15" t="str">
        <f t="shared" si="5"/>
        <v>N/A</v>
      </c>
      <c r="E32" s="28">
        <v>1.333505808</v>
      </c>
      <c r="F32" s="15" t="str">
        <f t="shared" si="6"/>
        <v>N/A</v>
      </c>
      <c r="G32" s="28">
        <v>0.69949962649999997</v>
      </c>
      <c r="H32" s="15" t="str">
        <f t="shared" si="7"/>
        <v>N/A</v>
      </c>
      <c r="I32" s="28">
        <v>-50.2</v>
      </c>
      <c r="J32" s="28">
        <v>-47.5</v>
      </c>
      <c r="K32" s="15" t="str">
        <f t="shared" si="4"/>
        <v>No</v>
      </c>
    </row>
    <row r="33" spans="1:11" ht="12.75" customHeight="1" x14ac:dyDescent="0.25">
      <c r="A33" s="42" t="s">
        <v>223</v>
      </c>
      <c r="B33" s="30" t="s">
        <v>50</v>
      </c>
      <c r="C33" s="45">
        <v>13.564098015000001</v>
      </c>
      <c r="D33" s="15" t="str">
        <f t="shared" si="5"/>
        <v>N/A</v>
      </c>
      <c r="E33" s="28">
        <v>12.559273165</v>
      </c>
      <c r="F33" s="15" t="str">
        <f t="shared" si="6"/>
        <v>N/A</v>
      </c>
      <c r="G33" s="28">
        <v>12.532428657000001</v>
      </c>
      <c r="H33" s="15" t="str">
        <f t="shared" si="7"/>
        <v>N/A</v>
      </c>
      <c r="I33" s="28">
        <v>-7.41</v>
      </c>
      <c r="J33" s="28">
        <v>-0.214</v>
      </c>
      <c r="K33" s="15" t="str">
        <f t="shared" si="4"/>
        <v>Yes</v>
      </c>
    </row>
    <row r="34" spans="1:11" x14ac:dyDescent="0.25">
      <c r="A34" s="42" t="s">
        <v>224</v>
      </c>
      <c r="B34" s="30" t="s">
        <v>50</v>
      </c>
      <c r="C34" s="45">
        <v>5.8208077143999999</v>
      </c>
      <c r="D34" s="15" t="str">
        <f t="shared" si="5"/>
        <v>N/A</v>
      </c>
      <c r="E34" s="28">
        <v>5.3828253954000003</v>
      </c>
      <c r="F34" s="15" t="str">
        <f t="shared" si="6"/>
        <v>N/A</v>
      </c>
      <c r="G34" s="28">
        <v>4.819317013</v>
      </c>
      <c r="H34" s="15" t="str">
        <f t="shared" si="7"/>
        <v>N/A</v>
      </c>
      <c r="I34" s="28">
        <v>-7.52</v>
      </c>
      <c r="J34" s="28">
        <v>-10.5</v>
      </c>
      <c r="K34" s="15" t="str">
        <f t="shared" si="4"/>
        <v>Yes</v>
      </c>
    </row>
    <row r="35" spans="1:11" x14ac:dyDescent="0.25">
      <c r="A35" s="42" t="s">
        <v>876</v>
      </c>
      <c r="B35" s="30" t="s">
        <v>50</v>
      </c>
      <c r="C35" s="45" t="s">
        <v>50</v>
      </c>
      <c r="D35" s="15" t="str">
        <f t="shared" si="5"/>
        <v>N/A</v>
      </c>
      <c r="E35" s="28">
        <v>38.025253732000003</v>
      </c>
      <c r="F35" s="15" t="str">
        <f t="shared" si="6"/>
        <v>N/A</v>
      </c>
      <c r="G35" s="28">
        <v>36.383346934000002</v>
      </c>
      <c r="H35" s="15" t="str">
        <f t="shared" si="7"/>
        <v>N/A</v>
      </c>
      <c r="I35" s="28" t="s">
        <v>50</v>
      </c>
      <c r="J35" s="28">
        <v>-4.32</v>
      </c>
      <c r="K35" s="15" t="str">
        <f t="shared" ref="K35" si="8">IF(J35="Div by 0", "N/A", IF(J35="N/A","N/A", IF(J35&gt;15, "No", IF(J35&lt;-15, "No", "Yes"))))</f>
        <v>Yes</v>
      </c>
    </row>
    <row r="36" spans="1:11" x14ac:dyDescent="0.25">
      <c r="A36" s="42" t="s">
        <v>877</v>
      </c>
      <c r="B36" s="30" t="s">
        <v>50</v>
      </c>
      <c r="C36" s="45" t="s">
        <v>50</v>
      </c>
      <c r="D36" s="15" t="str">
        <f t="shared" si="5"/>
        <v>N/A</v>
      </c>
      <c r="E36" s="28">
        <v>10.279446531</v>
      </c>
      <c r="F36" s="15" t="str">
        <f t="shared" si="6"/>
        <v>N/A</v>
      </c>
      <c r="G36" s="28">
        <v>8.9497561822999998</v>
      </c>
      <c r="H36" s="15" t="str">
        <f t="shared" si="7"/>
        <v>N/A</v>
      </c>
      <c r="I36" s="28" t="s">
        <v>50</v>
      </c>
      <c r="J36" s="28">
        <v>-12.9</v>
      </c>
      <c r="K36" s="15" t="str">
        <f t="shared" si="4"/>
        <v>Yes</v>
      </c>
    </row>
    <row r="37" spans="1:11" x14ac:dyDescent="0.25">
      <c r="A37" s="56" t="s">
        <v>948</v>
      </c>
      <c r="B37" s="30" t="s">
        <v>50</v>
      </c>
      <c r="C37" s="45" t="s">
        <v>50</v>
      </c>
      <c r="D37" s="15" t="str">
        <f t="shared" si="5"/>
        <v>N/A</v>
      </c>
      <c r="E37" s="28">
        <v>68.044839397999993</v>
      </c>
      <c r="F37" s="15" t="str">
        <f t="shared" si="6"/>
        <v>N/A</v>
      </c>
      <c r="G37" s="28">
        <v>70.341431736000004</v>
      </c>
      <c r="H37" s="15" t="str">
        <f t="shared" si="7"/>
        <v>N/A</v>
      </c>
      <c r="I37" s="28" t="s">
        <v>50</v>
      </c>
      <c r="J37" s="28">
        <v>3.375</v>
      </c>
      <c r="K37" s="15" t="str">
        <f t="shared" ref="K37" si="9">IF(J37="Div by 0", "N/A", IF(J37="N/A","N/A", IF(J37&gt;15, "No", IF(J37&lt;-15, "No", "Yes"))))</f>
        <v>Yes</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92.441189449000007</v>
      </c>
      <c r="F39" s="15" t="str">
        <f>IF($B39="N/A","N/A",IF(E39&gt;95,"Yes","No"))</f>
        <v>No</v>
      </c>
      <c r="G39" s="28">
        <v>92.125198495000006</v>
      </c>
      <c r="H39" s="15" t="str">
        <f>IF($B39="N/A","N/A",IF(G39&gt;95,"Yes","No"))</f>
        <v>No</v>
      </c>
      <c r="I39" s="28" t="s">
        <v>50</v>
      </c>
      <c r="J39" s="28">
        <v>-0.34200000000000003</v>
      </c>
      <c r="K39" s="15" t="str">
        <f t="shared" ref="K39" si="10">IF(J39="Div by 0", "N/A", IF(J39="N/A","N/A", IF(J39&gt;15, "No", IF(J39&lt;-15, "No", "Yes"))))</f>
        <v>Yes</v>
      </c>
    </row>
    <row r="40" spans="1:11" x14ac:dyDescent="0.25">
      <c r="A40" s="42" t="s">
        <v>225</v>
      </c>
      <c r="B40" s="39" t="s">
        <v>85</v>
      </c>
      <c r="C40" s="45">
        <v>28.605432623999999</v>
      </c>
      <c r="D40" s="15" t="str">
        <f>IF($B40="N/A","N/A",IF(C40&gt;90,"No",IF(C40&lt;50,"No","Yes")))</f>
        <v>No</v>
      </c>
      <c r="E40" s="28">
        <v>28.566145188</v>
      </c>
      <c r="F40" s="15" t="str">
        <f>IF($B40="N/A","N/A",IF(E40&gt;90,"No",IF(E40&lt;50,"No","Yes")))</f>
        <v>No</v>
      </c>
      <c r="G40" s="28">
        <v>28.727425023999999</v>
      </c>
      <c r="H40" s="15" t="str">
        <f>IF($B40="N/A","N/A",IF(G40&gt;90,"No",IF(G40&lt;50,"No","Yes")))</f>
        <v>No</v>
      </c>
      <c r="I40" s="28">
        <v>-0.13700000000000001</v>
      </c>
      <c r="J40" s="28">
        <v>0.56459999999999999</v>
      </c>
      <c r="K40" s="15" t="str">
        <f t="shared" si="4"/>
        <v>Yes</v>
      </c>
    </row>
    <row r="41" spans="1:11" x14ac:dyDescent="0.25">
      <c r="A41" s="42" t="s">
        <v>226</v>
      </c>
      <c r="B41" s="39" t="s">
        <v>54</v>
      </c>
      <c r="C41" s="45">
        <v>44.091321082999997</v>
      </c>
      <c r="D41" s="15" t="str">
        <f t="shared" ref="D41:D46" si="11">IF($B41="N/A","N/A",IF(C41&gt;5,"No",IF(C41&lt;=0,"No","Yes")))</f>
        <v>No</v>
      </c>
      <c r="E41" s="28">
        <v>45.192915781000004</v>
      </c>
      <c r="F41" s="15" t="str">
        <f t="shared" ref="F41:F46" si="12">IF($B41="N/A","N/A",IF(E41&gt;5,"No",IF(E41&lt;=0,"No","Yes")))</f>
        <v>No</v>
      </c>
      <c r="G41" s="28">
        <v>46.961143213</v>
      </c>
      <c r="H41" s="15" t="str">
        <f t="shared" ref="H41:H46" si="13">IF($B41="N/A","N/A",IF(G41&gt;5,"No",IF(G41&lt;=0,"No","Yes")))</f>
        <v>No</v>
      </c>
      <c r="I41" s="28">
        <v>2.4980000000000002</v>
      </c>
      <c r="J41" s="28">
        <v>3.9129999999999998</v>
      </c>
      <c r="K41" s="15" t="str">
        <f t="shared" si="4"/>
        <v>Yes</v>
      </c>
    </row>
    <row r="42" spans="1:11" x14ac:dyDescent="0.25">
      <c r="A42" s="42" t="s">
        <v>227</v>
      </c>
      <c r="B42" s="39" t="s">
        <v>54</v>
      </c>
      <c r="C42" s="45">
        <v>2.5763797893999998</v>
      </c>
      <c r="D42" s="15" t="str">
        <f t="shared" si="11"/>
        <v>Yes</v>
      </c>
      <c r="E42" s="28">
        <v>2.4394656441999998</v>
      </c>
      <c r="F42" s="15" t="str">
        <f t="shared" si="12"/>
        <v>Yes</v>
      </c>
      <c r="G42" s="28">
        <v>2.2591626481999998</v>
      </c>
      <c r="H42" s="15" t="str">
        <f t="shared" si="13"/>
        <v>Yes</v>
      </c>
      <c r="I42" s="28">
        <v>-5.31</v>
      </c>
      <c r="J42" s="28">
        <v>-7.39</v>
      </c>
      <c r="K42" s="15" t="str">
        <f t="shared" si="4"/>
        <v>Yes</v>
      </c>
    </row>
    <row r="43" spans="1:11" x14ac:dyDescent="0.25">
      <c r="A43" s="42" t="s">
        <v>228</v>
      </c>
      <c r="B43" s="39" t="s">
        <v>54</v>
      </c>
      <c r="C43" s="45">
        <v>1.1013692789</v>
      </c>
      <c r="D43" s="15" t="str">
        <f t="shared" si="11"/>
        <v>Yes</v>
      </c>
      <c r="E43" s="28">
        <v>1.1034318151</v>
      </c>
      <c r="F43" s="15" t="str">
        <f t="shared" si="12"/>
        <v>Yes</v>
      </c>
      <c r="G43" s="28">
        <v>1.1814745266</v>
      </c>
      <c r="H43" s="15" t="str">
        <f t="shared" si="13"/>
        <v>Yes</v>
      </c>
      <c r="I43" s="28">
        <v>0.18729999999999999</v>
      </c>
      <c r="J43" s="28">
        <v>7.0730000000000004</v>
      </c>
      <c r="K43" s="15" t="str">
        <f t="shared" si="4"/>
        <v>Yes</v>
      </c>
    </row>
    <row r="44" spans="1:11" x14ac:dyDescent="0.25">
      <c r="A44" s="42" t="s">
        <v>878</v>
      </c>
      <c r="B44" s="30" t="s">
        <v>50</v>
      </c>
      <c r="C44" s="45" t="s">
        <v>50</v>
      </c>
      <c r="D44" s="15" t="str">
        <f t="shared" si="11"/>
        <v>N/A</v>
      </c>
      <c r="E44" s="28">
        <v>0</v>
      </c>
      <c r="F44" s="15" t="str">
        <f t="shared" si="12"/>
        <v>N/A</v>
      </c>
      <c r="G44" s="28">
        <v>0</v>
      </c>
      <c r="H44" s="15" t="str">
        <f t="shared" si="13"/>
        <v>N/A</v>
      </c>
      <c r="I44" s="28" t="s">
        <v>50</v>
      </c>
      <c r="J44" s="28" t="s">
        <v>1088</v>
      </c>
      <c r="K44" s="15" t="str">
        <f t="shared" ref="K44" si="14">IF(J44="Div by 0", "N/A", IF(J44="N/A","N/A", IF(J44&gt;15, "No", IF(J44&lt;-15, "No", "Yes"))))</f>
        <v>N/A</v>
      </c>
    </row>
    <row r="45" spans="1:11" x14ac:dyDescent="0.25">
      <c r="A45" s="42" t="s">
        <v>879</v>
      </c>
      <c r="B45" s="30" t="s">
        <v>50</v>
      </c>
      <c r="C45" s="45" t="s">
        <v>50</v>
      </c>
      <c r="D45" s="15" t="str">
        <f t="shared" si="11"/>
        <v>N/A</v>
      </c>
      <c r="E45" s="28">
        <v>0</v>
      </c>
      <c r="F45" s="15" t="str">
        <f t="shared" si="12"/>
        <v>N/A</v>
      </c>
      <c r="G45" s="28">
        <v>0</v>
      </c>
      <c r="H45" s="15" t="str">
        <f t="shared" si="13"/>
        <v>N/A</v>
      </c>
      <c r="I45" s="28" t="s">
        <v>50</v>
      </c>
      <c r="J45" s="28" t="s">
        <v>1088</v>
      </c>
      <c r="K45" s="15" t="str">
        <f t="shared" si="4"/>
        <v>N/A</v>
      </c>
    </row>
    <row r="46" spans="1:11" ht="12.75" customHeight="1" x14ac:dyDescent="0.25">
      <c r="A46" s="42" t="s">
        <v>880</v>
      </c>
      <c r="B46" s="30" t="s">
        <v>50</v>
      </c>
      <c r="C46" s="45" t="s">
        <v>50</v>
      </c>
      <c r="D46" s="15" t="str">
        <f t="shared" si="11"/>
        <v>N/A</v>
      </c>
      <c r="E46" s="28">
        <v>0</v>
      </c>
      <c r="F46" s="15" t="str">
        <f t="shared" si="12"/>
        <v>N/A</v>
      </c>
      <c r="G46" s="28">
        <v>0</v>
      </c>
      <c r="H46" s="15" t="str">
        <f t="shared" si="13"/>
        <v>N/A</v>
      </c>
      <c r="I46" s="28" t="s">
        <v>50</v>
      </c>
      <c r="J46" s="28" t="s">
        <v>1088</v>
      </c>
      <c r="K46" s="15" t="str">
        <f t="shared" ref="K46" si="15">IF(J46="Div by 0", "N/A", IF(J46="N/A","N/A", IF(J46&gt;15, "No", IF(J46&lt;-15, "No", "Yes"))))</f>
        <v>N/A</v>
      </c>
    </row>
    <row r="47" spans="1:11" x14ac:dyDescent="0.25">
      <c r="A47" s="42" t="s">
        <v>229</v>
      </c>
      <c r="B47" s="30" t="s">
        <v>130</v>
      </c>
      <c r="C47" s="45">
        <v>0.76337939170000002</v>
      </c>
      <c r="D47" s="15" t="str">
        <f>IF($B47="N/A","N/A",IF(C47&gt;10,"No",IF(C47&lt;1,"No","Yes")))</f>
        <v>No</v>
      </c>
      <c r="E47" s="28">
        <v>0.64820125880000001</v>
      </c>
      <c r="F47" s="15" t="str">
        <f>IF($B47="N/A","N/A",IF(E47&gt;10,"No",IF(E47&lt;1,"No","Yes")))</f>
        <v>No</v>
      </c>
      <c r="G47" s="28">
        <v>0.54843862480000005</v>
      </c>
      <c r="H47" s="15" t="str">
        <f>IF($B47="N/A","N/A",IF(G47&gt;10,"No",IF(G47&lt;1,"No","Yes")))</f>
        <v>No</v>
      </c>
      <c r="I47" s="28">
        <v>-15.1</v>
      </c>
      <c r="J47" s="28">
        <v>-15.4</v>
      </c>
      <c r="K47" s="15" t="str">
        <f t="shared" si="4"/>
        <v>No</v>
      </c>
    </row>
    <row r="48" spans="1:11" x14ac:dyDescent="0.25">
      <c r="A48" s="42" t="s">
        <v>230</v>
      </c>
      <c r="B48" s="40" t="s">
        <v>63</v>
      </c>
      <c r="C48" s="45">
        <v>12.497588768</v>
      </c>
      <c r="D48" s="15" t="str">
        <f>IF($B48="N/A","N/A",IF(C48&gt;10,"No",IF(C48&lt;=0,"No","Yes")))</f>
        <v>No</v>
      </c>
      <c r="E48" s="28">
        <v>12.399068927</v>
      </c>
      <c r="F48" s="15" t="str">
        <f>IF($B48="N/A","N/A",IF(E48&gt;10,"No",IF(E48&lt;=0,"No","Yes")))</f>
        <v>No</v>
      </c>
      <c r="G48" s="28">
        <v>10.391498847999999</v>
      </c>
      <c r="H48" s="15" t="str">
        <f>IF($B48="N/A","N/A",IF(G48&gt;10,"No",IF(G48&lt;=0,"No","Yes")))</f>
        <v>No</v>
      </c>
      <c r="I48" s="28">
        <v>-0.78800000000000003</v>
      </c>
      <c r="J48" s="28">
        <v>-16.2</v>
      </c>
      <c r="K48" s="15" t="str">
        <f t="shared" si="4"/>
        <v>No</v>
      </c>
    </row>
    <row r="49" spans="1:11" x14ac:dyDescent="0.25">
      <c r="A49" s="42" t="s">
        <v>231</v>
      </c>
      <c r="B49" s="39" t="s">
        <v>86</v>
      </c>
      <c r="C49" s="45">
        <v>7.2967573468999998</v>
      </c>
      <c r="D49" s="15" t="str">
        <f>IF($B49="N/A","N/A",IF(C49&gt;=5,"No",IF(C49&lt;0,"No","Yes")))</f>
        <v>No</v>
      </c>
      <c r="E49" s="28">
        <v>7.5588105512999997</v>
      </c>
      <c r="F49" s="15" t="str">
        <f>IF($B49="N/A","N/A",IF(E49&gt;=5,"No",IF(E49&lt;0,"No","Yes")))</f>
        <v>No</v>
      </c>
      <c r="G49" s="28">
        <v>7.8748015051999998</v>
      </c>
      <c r="H49" s="15" t="str">
        <f>IF($B49="N/A","N/A",IF(G49&gt;=5,"No",IF(G49&lt;0,"No","Yes")))</f>
        <v>No</v>
      </c>
      <c r="I49" s="28">
        <v>3.5910000000000002</v>
      </c>
      <c r="J49" s="28">
        <v>4.18</v>
      </c>
      <c r="K49" s="15" t="str">
        <f t="shared" si="4"/>
        <v>Yes</v>
      </c>
    </row>
    <row r="50" spans="1:11" x14ac:dyDescent="0.25">
      <c r="A50" s="208" t="s">
        <v>751</v>
      </c>
      <c r="B50" s="209"/>
      <c r="C50" s="209"/>
      <c r="D50" s="209"/>
      <c r="E50" s="209"/>
      <c r="F50" s="209"/>
      <c r="G50" s="209"/>
      <c r="H50" s="209"/>
      <c r="I50" s="209"/>
      <c r="J50" s="209"/>
      <c r="K50" s="210"/>
    </row>
    <row r="51" spans="1:11" x14ac:dyDescent="0.25">
      <c r="A51" s="42" t="s">
        <v>48</v>
      </c>
      <c r="B51" s="39" t="s">
        <v>57</v>
      </c>
      <c r="C51" s="45">
        <v>0.1122086833</v>
      </c>
      <c r="D51" s="15" t="str">
        <f>IF($B51="N/A","N/A",IF(C51&gt;15,"No",IF(C51&lt;=0,"No","Yes")))</f>
        <v>Yes</v>
      </c>
      <c r="E51" s="28">
        <v>0.107270617</v>
      </c>
      <c r="F51" s="15" t="str">
        <f>IF($B51="N/A","N/A",IF(E51&gt;15,"No",IF(E51&lt;=0,"No","Yes")))</f>
        <v>Yes</v>
      </c>
      <c r="G51" s="28">
        <v>0.1128505518</v>
      </c>
      <c r="H51" s="15" t="str">
        <f>IF($B51="N/A","N/A",IF(G51&gt;15,"No",IF(G51&lt;=0,"No","Yes")))</f>
        <v>Yes</v>
      </c>
      <c r="I51" s="28">
        <v>-4.4000000000000004</v>
      </c>
      <c r="J51" s="28">
        <v>5.202</v>
      </c>
      <c r="K51" s="15" t="str">
        <f t="shared" si="4"/>
        <v>Yes</v>
      </c>
    </row>
    <row r="52" spans="1:11" x14ac:dyDescent="0.25">
      <c r="A52" s="42" t="s">
        <v>186</v>
      </c>
      <c r="B52" s="30" t="s">
        <v>50</v>
      </c>
      <c r="C52" s="43">
        <v>279.93191057000001</v>
      </c>
      <c r="D52" s="15" t="str">
        <f>IF($B52="N/A","N/A",IF(C52&gt;15,"No",IF(C52&lt;-15,"No","Yes")))</f>
        <v>N/A</v>
      </c>
      <c r="E52" s="37">
        <v>300.06772193</v>
      </c>
      <c r="F52" s="15" t="str">
        <f>IF($B52="N/A","N/A",IF(E52&gt;15,"No",IF(E52&lt;-15,"No","Yes")))</f>
        <v>N/A</v>
      </c>
      <c r="G52" s="37">
        <v>301.06917594999999</v>
      </c>
      <c r="H52" s="15" t="str">
        <f>IF($B52="N/A","N/A",IF(G52&gt;15,"No",IF(G52&lt;-15,"No","Yes")))</f>
        <v>N/A</v>
      </c>
      <c r="I52" s="28">
        <v>7.1929999999999996</v>
      </c>
      <c r="J52" s="28">
        <v>0.3337</v>
      </c>
      <c r="K52" s="15" t="str">
        <f t="shared" si="4"/>
        <v>Yes</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5.1434557878999998</v>
      </c>
      <c r="D54" s="15" t="str">
        <f>IF($B54="N/A","N/A",IF(C54&gt;35,"No",IF(C54&lt;10,"No","Yes")))</f>
        <v>No</v>
      </c>
      <c r="E54" s="28">
        <v>4.7425411102000004</v>
      </c>
      <c r="F54" s="15" t="str">
        <f>IF($B54="N/A","N/A",IF(E54&gt;35,"No",IF(E54&lt;10,"No","Yes")))</f>
        <v>No</v>
      </c>
      <c r="G54" s="28">
        <v>4.2107559981999998</v>
      </c>
      <c r="H54" s="15" t="str">
        <f>IF($B54="N/A","N/A",IF(G54&gt;35,"No",IF(G54&lt;10,"No","Yes")))</f>
        <v>No</v>
      </c>
      <c r="I54" s="28">
        <v>-7.79</v>
      </c>
      <c r="J54" s="28">
        <v>-11.2</v>
      </c>
      <c r="K54" s="15" t="str">
        <f t="shared" ref="K54:K79" si="16">IF(J54="Div by 0", "N/A", IF(J54="N/A","N/A", IF(J54&gt;15, "No", IF(J54&lt;-15, "No", "Yes"))))</f>
        <v>Yes</v>
      </c>
    </row>
    <row r="55" spans="1:11" x14ac:dyDescent="0.25">
      <c r="A55" s="42" t="s">
        <v>233</v>
      </c>
      <c r="B55" s="30" t="s">
        <v>70</v>
      </c>
      <c r="C55" s="45">
        <v>2.7543338319999999</v>
      </c>
      <c r="D55" s="15" t="str">
        <f>IF($B55="N/A","N/A",IF(C55&gt;20,"No",IF(C55&lt;2,"No","Yes")))</f>
        <v>Yes</v>
      </c>
      <c r="E55" s="28">
        <v>2.7648966533000001</v>
      </c>
      <c r="F55" s="15" t="str">
        <f>IF($B55="N/A","N/A",IF(E55&gt;20,"No",IF(E55&lt;2,"No","Yes")))</f>
        <v>Yes</v>
      </c>
      <c r="G55" s="28">
        <v>2.8604162893999998</v>
      </c>
      <c r="H55" s="15" t="str">
        <f>IF($B55="N/A","N/A",IF(G55&gt;20,"No",IF(G55&lt;2,"No","Yes")))</f>
        <v>Yes</v>
      </c>
      <c r="I55" s="28">
        <v>0.38350000000000001</v>
      </c>
      <c r="J55" s="28">
        <v>3.4550000000000001</v>
      </c>
      <c r="K55" s="15" t="str">
        <f t="shared" si="16"/>
        <v>Yes</v>
      </c>
    </row>
    <row r="56" spans="1:11" x14ac:dyDescent="0.25">
      <c r="A56" s="42" t="s">
        <v>234</v>
      </c>
      <c r="B56" s="30" t="s">
        <v>91</v>
      </c>
      <c r="C56" s="45">
        <v>0.43074503279999998</v>
      </c>
      <c r="D56" s="15" t="str">
        <f>IF($B56="N/A","N/A",IF(C56&gt;8,"No",IF(C56&lt;0.5,"No","Yes")))</f>
        <v>No</v>
      </c>
      <c r="E56" s="28">
        <v>0.3570887948</v>
      </c>
      <c r="F56" s="15" t="str">
        <f>IF($B56="N/A","N/A",IF(E56&gt;8,"No",IF(E56&lt;0.5,"No","Yes")))</f>
        <v>No</v>
      </c>
      <c r="G56" s="28">
        <v>0.30168765510000001</v>
      </c>
      <c r="H56" s="15" t="str">
        <f>IF($B56="N/A","N/A",IF(G56&gt;8,"No",IF(G56&lt;0.5,"No","Yes")))</f>
        <v>No</v>
      </c>
      <c r="I56" s="28">
        <v>-17.100000000000001</v>
      </c>
      <c r="J56" s="28">
        <v>-15.5</v>
      </c>
      <c r="K56" s="15" t="str">
        <f t="shared" si="16"/>
        <v>No</v>
      </c>
    </row>
    <row r="57" spans="1:11" x14ac:dyDescent="0.25">
      <c r="A57" s="42" t="s">
        <v>235</v>
      </c>
      <c r="B57" s="30" t="s">
        <v>71</v>
      </c>
      <c r="C57" s="45">
        <v>5.2845733402999997</v>
      </c>
      <c r="D57" s="15" t="str">
        <f>IF($B57="N/A","N/A",IF(C57&gt;25,"No",IF(C57&lt;3,"No","Yes")))</f>
        <v>Yes</v>
      </c>
      <c r="E57" s="28">
        <v>5.3791365563999998</v>
      </c>
      <c r="F57" s="15" t="str">
        <f>IF($B57="N/A","N/A",IF(E57&gt;25,"No",IF(E57&lt;3,"No","Yes")))</f>
        <v>Yes</v>
      </c>
      <c r="G57" s="28">
        <v>4.1803297235999999</v>
      </c>
      <c r="H57" s="15" t="str">
        <f>IF($B57="N/A","N/A",IF(G57&gt;25,"No",IF(G57&lt;3,"No","Yes")))</f>
        <v>Yes</v>
      </c>
      <c r="I57" s="28">
        <v>1.7889999999999999</v>
      </c>
      <c r="J57" s="28">
        <v>-22.3</v>
      </c>
      <c r="K57" s="15" t="str">
        <f t="shared" si="16"/>
        <v>No</v>
      </c>
    </row>
    <row r="58" spans="1:11" x14ac:dyDescent="0.25">
      <c r="A58" s="42" t="s">
        <v>236</v>
      </c>
      <c r="B58" s="30" t="s">
        <v>72</v>
      </c>
      <c r="C58" s="45">
        <v>4.4257099371999997</v>
      </c>
      <c r="D58" s="15" t="str">
        <f>IF($B58="N/A","N/A",IF(C58&gt;25,"No",IF(C58&lt;2,"No","Yes")))</f>
        <v>Yes</v>
      </c>
      <c r="E58" s="28">
        <v>4.4386587514000002</v>
      </c>
      <c r="F58" s="15" t="str">
        <f>IF($B58="N/A","N/A",IF(E58&gt;25,"No",IF(E58&lt;2,"No","Yes")))</f>
        <v>Yes</v>
      </c>
      <c r="G58" s="28">
        <v>4.2493866302000001</v>
      </c>
      <c r="H58" s="15" t="str">
        <f>IF($B58="N/A","N/A",IF(G58&gt;25,"No",IF(G58&lt;2,"No","Yes")))</f>
        <v>Yes</v>
      </c>
      <c r="I58" s="28">
        <v>0.29260000000000003</v>
      </c>
      <c r="J58" s="28">
        <v>-4.26</v>
      </c>
      <c r="K58" s="15" t="str">
        <f t="shared" si="16"/>
        <v>Yes</v>
      </c>
    </row>
    <row r="59" spans="1:11" x14ac:dyDescent="0.25">
      <c r="A59" s="42" t="s">
        <v>237</v>
      </c>
      <c r="B59" s="30" t="s">
        <v>73</v>
      </c>
      <c r="C59" s="45">
        <v>1.9704292095</v>
      </c>
      <c r="D59" s="15" t="str">
        <f>IF($B59="N/A","N/A",IF(C59&gt;25,"No",IF(C59&lt;=0,"No","Yes")))</f>
        <v>Yes</v>
      </c>
      <c r="E59" s="28">
        <v>2.1097459110000001</v>
      </c>
      <c r="F59" s="15" t="str">
        <f>IF($B59="N/A","N/A",IF(E59&gt;25,"No",IF(E59&lt;=0,"No","Yes")))</f>
        <v>Yes</v>
      </c>
      <c r="G59" s="28">
        <v>2.3149634005999999</v>
      </c>
      <c r="H59" s="15" t="str">
        <f>IF($B59="N/A","N/A",IF(G59&gt;25,"No",IF(G59&lt;=0,"No","Yes")))</f>
        <v>Yes</v>
      </c>
      <c r="I59" s="28">
        <v>7.07</v>
      </c>
      <c r="J59" s="28">
        <v>9.7270000000000003</v>
      </c>
      <c r="K59" s="15" t="str">
        <f t="shared" si="16"/>
        <v>Yes</v>
      </c>
    </row>
    <row r="60" spans="1:11" x14ac:dyDescent="0.25">
      <c r="A60" s="42" t="s">
        <v>238</v>
      </c>
      <c r="B60" s="30" t="s">
        <v>75</v>
      </c>
      <c r="C60" s="45">
        <v>8.6748216791000008</v>
      </c>
      <c r="D60" s="15" t="str">
        <f>IF($B60="N/A","N/A",IF(C60&gt;20,"No",IF(C60&lt;4,"No","Yes")))</f>
        <v>Yes</v>
      </c>
      <c r="E60" s="28">
        <v>7.8383347076999996</v>
      </c>
      <c r="F60" s="15" t="str">
        <f>IF($B60="N/A","N/A",IF(E60&gt;20,"No",IF(E60&lt;4,"No","Yes")))</f>
        <v>Yes</v>
      </c>
      <c r="G60" s="28">
        <v>7.2466120773</v>
      </c>
      <c r="H60" s="15" t="str">
        <f>IF($B60="N/A","N/A",IF(G60&gt;20,"No",IF(G60&lt;4,"No","Yes")))</f>
        <v>Yes</v>
      </c>
      <c r="I60" s="28">
        <v>-9.64</v>
      </c>
      <c r="J60" s="28">
        <v>-7.55</v>
      </c>
      <c r="K60" s="15" t="str">
        <f t="shared" si="16"/>
        <v>Yes</v>
      </c>
    </row>
    <row r="61" spans="1:11" x14ac:dyDescent="0.25">
      <c r="A61" s="42" t="s">
        <v>239</v>
      </c>
      <c r="B61" s="30" t="s">
        <v>76</v>
      </c>
      <c r="C61" s="45">
        <v>5.8508789899999997E-2</v>
      </c>
      <c r="D61" s="15" t="str">
        <f>IF($B61="N/A","N/A",IF(C61&gt;=3,"No",IF(C61&lt;0,"No","Yes")))</f>
        <v>Yes</v>
      </c>
      <c r="E61" s="28">
        <v>5.8904312399999999E-2</v>
      </c>
      <c r="F61" s="15" t="str">
        <f>IF($B61="N/A","N/A",IF(E61&gt;=3,"No",IF(E61&lt;0,"No","Yes")))</f>
        <v>Yes</v>
      </c>
      <c r="G61" s="28">
        <v>4.8443351500000002E-2</v>
      </c>
      <c r="H61" s="15" t="str">
        <f>IF($B61="N/A","N/A",IF(G61&gt;=3,"No",IF(G61&lt;0,"No","Yes")))</f>
        <v>Yes</v>
      </c>
      <c r="I61" s="28">
        <v>0.67600000000000005</v>
      </c>
      <c r="J61" s="28">
        <v>-17.8</v>
      </c>
      <c r="K61" s="15" t="str">
        <f t="shared" si="16"/>
        <v>No</v>
      </c>
    </row>
    <row r="62" spans="1:11" x14ac:dyDescent="0.25">
      <c r="A62" s="42" t="s">
        <v>240</v>
      </c>
      <c r="B62" s="30" t="s">
        <v>77</v>
      </c>
      <c r="C62" s="45">
        <v>6.7457014509000004</v>
      </c>
      <c r="D62" s="15" t="str">
        <f>IF($B62="N/A","N/A",IF(C62&gt;=25,"No",IF(C62&lt;0,"No","Yes")))</f>
        <v>Yes</v>
      </c>
      <c r="E62" s="28">
        <v>6.4678948084999996</v>
      </c>
      <c r="F62" s="15" t="str">
        <f>IF($B62="N/A","N/A",IF(E62&gt;=25,"No",IF(E62&lt;0,"No","Yes")))</f>
        <v>Yes</v>
      </c>
      <c r="G62" s="28">
        <v>6.2437555664</v>
      </c>
      <c r="H62" s="15" t="str">
        <f>IF($B62="N/A","N/A",IF(G62&gt;=25,"No",IF(G62&lt;0,"No","Yes")))</f>
        <v>Yes</v>
      </c>
      <c r="I62" s="28">
        <v>-4.12</v>
      </c>
      <c r="J62" s="28">
        <v>-3.47</v>
      </c>
      <c r="K62" s="15" t="str">
        <f t="shared" si="16"/>
        <v>Yes</v>
      </c>
    </row>
    <row r="63" spans="1:11" x14ac:dyDescent="0.25">
      <c r="A63" s="42" t="s">
        <v>241</v>
      </c>
      <c r="B63" s="30" t="s">
        <v>129</v>
      </c>
      <c r="C63" s="45">
        <v>2.4221737412</v>
      </c>
      <c r="D63" s="15" t="str">
        <f>IF($B63="N/A","N/A",IF(C63&gt;3,"Yes","No"))</f>
        <v>No</v>
      </c>
      <c r="E63" s="28">
        <v>2.3183135652</v>
      </c>
      <c r="F63" s="15" t="str">
        <f>IF($B63="N/A","N/A",IF(E63&gt;3,"Yes","No"))</f>
        <v>No</v>
      </c>
      <c r="G63" s="28">
        <v>2.1990372841000001</v>
      </c>
      <c r="H63" s="15" t="str">
        <f>IF($B63="N/A","N/A",IF(G63&gt;3,"Yes","No"))</f>
        <v>No</v>
      </c>
      <c r="I63" s="28">
        <v>-4.29</v>
      </c>
      <c r="J63" s="28">
        <v>-5.14</v>
      </c>
      <c r="K63" s="15" t="str">
        <f t="shared" si="16"/>
        <v>Yes</v>
      </c>
    </row>
    <row r="64" spans="1:11" x14ac:dyDescent="0.25">
      <c r="A64" s="42" t="s">
        <v>242</v>
      </c>
      <c r="B64" s="30" t="s">
        <v>128</v>
      </c>
      <c r="C64" s="45">
        <v>13.657802654999999</v>
      </c>
      <c r="D64" s="15" t="str">
        <f>IF($B64="N/A","N/A",IF(C64&gt;1,"Yes","No"))</f>
        <v>Yes</v>
      </c>
      <c r="E64" s="28">
        <v>13.437867919</v>
      </c>
      <c r="F64" s="15" t="str">
        <f>IF($B64="N/A","N/A",IF(E64&gt;1,"Yes","No"))</f>
        <v>Yes</v>
      </c>
      <c r="G64" s="28">
        <v>13.56888651</v>
      </c>
      <c r="H64" s="15" t="str">
        <f>IF($B64="N/A","N/A",IF(G64&gt;1,"Yes","No"))</f>
        <v>Yes</v>
      </c>
      <c r="I64" s="28">
        <v>-1.61</v>
      </c>
      <c r="J64" s="28">
        <v>0.97499999999999998</v>
      </c>
      <c r="K64" s="15" t="str">
        <f t="shared" si="16"/>
        <v>Yes</v>
      </c>
    </row>
    <row r="65" spans="1:11" x14ac:dyDescent="0.25">
      <c r="A65" s="42" t="s">
        <v>243</v>
      </c>
      <c r="B65" s="30" t="s">
        <v>50</v>
      </c>
      <c r="C65" s="45">
        <v>1.5962379E-3</v>
      </c>
      <c r="D65" s="15" t="str">
        <f>IF($B65="N/A","N/A",IF(C65&gt;15,"No",IF(C65&lt;-15,"No","Yes")))</f>
        <v>N/A</v>
      </c>
      <c r="E65" s="28">
        <v>9.4526980000000005E-4</v>
      </c>
      <c r="F65" s="15" t="str">
        <f>IF($B65="N/A","N/A",IF(E65&gt;15,"No",IF(E65&lt;-15,"No","Yes")))</f>
        <v>N/A</v>
      </c>
      <c r="G65" s="28">
        <v>1.0565570000000001E-3</v>
      </c>
      <c r="H65" s="15" t="str">
        <f>IF($B65="N/A","N/A",IF(G65&gt;15,"No",IF(G65&lt;-15,"No","Yes")))</f>
        <v>N/A</v>
      </c>
      <c r="I65" s="28">
        <v>-40.799999999999997</v>
      </c>
      <c r="J65" s="28">
        <v>11.77</v>
      </c>
      <c r="K65" s="15" t="str">
        <f t="shared" si="16"/>
        <v>Yes</v>
      </c>
    </row>
    <row r="66" spans="1:11" x14ac:dyDescent="0.25">
      <c r="A66" s="42" t="s">
        <v>244</v>
      </c>
      <c r="B66" s="30" t="s">
        <v>50</v>
      </c>
      <c r="C66" s="45">
        <v>0</v>
      </c>
      <c r="D66" s="15" t="str">
        <f>IF($B66="N/A","N/A",IF(C66&gt;15,"No",IF(C66&lt;-15,"No","Yes")))</f>
        <v>N/A</v>
      </c>
      <c r="E66" s="28">
        <v>0</v>
      </c>
      <c r="F66" s="15" t="str">
        <f>IF($B66="N/A","N/A",IF(E66&gt;15,"No",IF(E66&lt;-15,"No","Yes")))</f>
        <v>N/A</v>
      </c>
      <c r="G66" s="28">
        <v>0</v>
      </c>
      <c r="H66" s="15" t="str">
        <f>IF($B66="N/A","N/A",IF(G66&gt;15,"No",IF(G66&lt;-15,"No","Yes")))</f>
        <v>N/A</v>
      </c>
      <c r="I66" s="28" t="s">
        <v>1088</v>
      </c>
      <c r="J66" s="28" t="s">
        <v>1088</v>
      </c>
      <c r="K66" s="15" t="str">
        <f t="shared" si="16"/>
        <v>N/A</v>
      </c>
    </row>
    <row r="67" spans="1:11" x14ac:dyDescent="0.25">
      <c r="A67" s="42" t="s">
        <v>245</v>
      </c>
      <c r="B67" s="30" t="s">
        <v>74</v>
      </c>
      <c r="C67" s="45">
        <v>23.128061429999999</v>
      </c>
      <c r="D67" s="15" t="str">
        <f>IF($B67="N/A","N/A",IF(C67&gt;0,"Yes","No"))</f>
        <v>Yes</v>
      </c>
      <c r="E67" s="28">
        <v>24.249903251999999</v>
      </c>
      <c r="F67" s="15" t="str">
        <f>IF($B67="N/A","N/A",IF(E67&gt;0,"Yes","No"))</f>
        <v>Yes</v>
      </c>
      <c r="G67" s="28">
        <v>25.945078457000001</v>
      </c>
      <c r="H67" s="15" t="str">
        <f>IF($B67="N/A","N/A",IF(G67&gt;0,"Yes","No"))</f>
        <v>Yes</v>
      </c>
      <c r="I67" s="28">
        <v>4.851</v>
      </c>
      <c r="J67" s="28">
        <v>6.99</v>
      </c>
      <c r="K67" s="15" t="str">
        <f t="shared" si="16"/>
        <v>Yes</v>
      </c>
    </row>
    <row r="68" spans="1:11" x14ac:dyDescent="0.25">
      <c r="A68" s="42" t="s">
        <v>246</v>
      </c>
      <c r="B68" s="30" t="s">
        <v>74</v>
      </c>
      <c r="C68" s="45">
        <v>0.19647526749999999</v>
      </c>
      <c r="D68" s="15" t="str">
        <f>IF($B68="N/A","N/A",IF(C68&gt;0,"Yes","No"))</f>
        <v>Yes</v>
      </c>
      <c r="E68" s="28">
        <v>0.2377441066</v>
      </c>
      <c r="F68" s="15" t="str">
        <f>IF($B68="N/A","N/A",IF(E68&gt;0,"Yes","No"))</f>
        <v>Yes</v>
      </c>
      <c r="G68" s="28">
        <v>0.26656462120000002</v>
      </c>
      <c r="H68" s="15" t="str">
        <f>IF($B68="N/A","N/A",IF(G68&gt;0,"Yes","No"))</f>
        <v>Yes</v>
      </c>
      <c r="I68" s="28">
        <v>21</v>
      </c>
      <c r="J68" s="28">
        <v>12.12</v>
      </c>
      <c r="K68" s="15" t="str">
        <f t="shared" si="16"/>
        <v>Yes</v>
      </c>
    </row>
    <row r="69" spans="1:11" x14ac:dyDescent="0.25">
      <c r="A69" s="42" t="s">
        <v>247</v>
      </c>
      <c r="B69" s="30" t="s">
        <v>74</v>
      </c>
      <c r="C69" s="45">
        <v>2.4175966324</v>
      </c>
      <c r="D69" s="15" t="str">
        <f>IF($B69="N/A","N/A",IF(C69&gt;0,"Yes","No"))</f>
        <v>Yes</v>
      </c>
      <c r="E69" s="28">
        <v>2.7276985363000001</v>
      </c>
      <c r="F69" s="15" t="str">
        <f>IF($B69="N/A","N/A",IF(E69&gt;0,"Yes","No"))</f>
        <v>Yes</v>
      </c>
      <c r="G69" s="28">
        <v>2.7540419614</v>
      </c>
      <c r="H69" s="15" t="str">
        <f>IF($B69="N/A","N/A",IF(G69&gt;0,"Yes","No"))</f>
        <v>Yes</v>
      </c>
      <c r="I69" s="28">
        <v>12.83</v>
      </c>
      <c r="J69" s="28">
        <v>0.96579999999999999</v>
      </c>
      <c r="K69" s="15" t="str">
        <f t="shared" si="16"/>
        <v>Yes</v>
      </c>
    </row>
    <row r="70" spans="1:11" x14ac:dyDescent="0.25">
      <c r="A70" s="42" t="s">
        <v>248</v>
      </c>
      <c r="B70" s="30" t="s">
        <v>128</v>
      </c>
      <c r="C70" s="45">
        <v>0</v>
      </c>
      <c r="D70" s="15" t="str">
        <f>IF($B70="N/A","N/A",IF(C70&gt;1,"Yes","No"))</f>
        <v>No</v>
      </c>
      <c r="E70" s="28">
        <v>0</v>
      </c>
      <c r="F70" s="15" t="str">
        <f>IF($B70="N/A","N/A",IF(E70&gt;1,"Yes","No"))</f>
        <v>No</v>
      </c>
      <c r="G70" s="28">
        <v>0</v>
      </c>
      <c r="H70" s="15" t="str">
        <f>IF($B70="N/A","N/A",IF(G70&gt;1,"Yes","No"))</f>
        <v>No</v>
      </c>
      <c r="I70" s="28" t="s">
        <v>1088</v>
      </c>
      <c r="J70" s="28" t="s">
        <v>1088</v>
      </c>
      <c r="K70" s="15" t="str">
        <f t="shared" si="16"/>
        <v>N/A</v>
      </c>
    </row>
    <row r="71" spans="1:11" x14ac:dyDescent="0.25">
      <c r="A71" s="42" t="s">
        <v>249</v>
      </c>
      <c r="B71" s="30" t="s">
        <v>74</v>
      </c>
      <c r="C71" s="45">
        <v>0.1190968293</v>
      </c>
      <c r="D71" s="15" t="str">
        <f>IF($B71="N/A","N/A",IF(C71&gt;0,"Yes","No"))</f>
        <v>Yes</v>
      </c>
      <c r="E71" s="28">
        <v>0.115878699</v>
      </c>
      <c r="F71" s="15" t="str">
        <f>IF($B71="N/A","N/A",IF(E71&gt;0,"Yes","No"))</f>
        <v>Yes</v>
      </c>
      <c r="G71" s="28">
        <v>0.13683054550000001</v>
      </c>
      <c r="H71" s="15" t="str">
        <f>IF($B71="N/A","N/A",IF(G71&gt;0,"Yes","No"))</f>
        <v>Yes</v>
      </c>
      <c r="I71" s="28">
        <v>-2.7</v>
      </c>
      <c r="J71" s="28">
        <v>18.079999999999998</v>
      </c>
      <c r="K71" s="15" t="str">
        <f t="shared" si="16"/>
        <v>No</v>
      </c>
    </row>
    <row r="72" spans="1:11" x14ac:dyDescent="0.25">
      <c r="A72" s="42" t="s">
        <v>250</v>
      </c>
      <c r="B72" s="30" t="s">
        <v>50</v>
      </c>
      <c r="C72" s="45">
        <v>6.2561485999999998E-3</v>
      </c>
      <c r="D72" s="15" t="str">
        <f>IF($B72="N/A","N/A",IF(C72&gt;15,"No",IF(C72&lt;-15,"No","Yes")))</f>
        <v>N/A</v>
      </c>
      <c r="E72" s="28">
        <v>3.0152356E-3</v>
      </c>
      <c r="F72" s="15" t="str">
        <f>IF($B72="N/A","N/A",IF(E72&gt;15,"No",IF(E72&lt;-15,"No","Yes")))</f>
        <v>N/A</v>
      </c>
      <c r="G72" s="28">
        <v>2.2970489999999998E-3</v>
      </c>
      <c r="H72" s="15" t="str">
        <f>IF($B72="N/A","N/A",IF(G72&gt;15,"No",IF(G72&lt;-15,"No","Yes")))</f>
        <v>N/A</v>
      </c>
      <c r="I72" s="28">
        <v>-51.8</v>
      </c>
      <c r="J72" s="28">
        <v>-23.8</v>
      </c>
      <c r="K72" s="15" t="str">
        <f t="shared" si="16"/>
        <v>No</v>
      </c>
    </row>
    <row r="73" spans="1:11" x14ac:dyDescent="0.25">
      <c r="A73" s="42" t="s">
        <v>251</v>
      </c>
      <c r="B73" s="30" t="s">
        <v>50</v>
      </c>
      <c r="C73" s="45">
        <v>5.1636226700000003E-2</v>
      </c>
      <c r="D73" s="15" t="str">
        <f>IF($B73="N/A","N/A",IF(C73&gt;15,"No",IF(C73&lt;-15,"No","Yes")))</f>
        <v>N/A</v>
      </c>
      <c r="E73" s="28">
        <v>4.9876110600000002E-2</v>
      </c>
      <c r="F73" s="15" t="str">
        <f>IF($B73="N/A","N/A",IF(E73&gt;15,"No",IF(E73&lt;-15,"No","Yes")))</f>
        <v>N/A</v>
      </c>
      <c r="G73" s="28">
        <v>4.6094971800000002E-2</v>
      </c>
      <c r="H73" s="15" t="str">
        <f>IF($B73="N/A","N/A",IF(G73&gt;15,"No",IF(G73&lt;-15,"No","Yes")))</f>
        <v>N/A</v>
      </c>
      <c r="I73" s="28">
        <v>-3.41</v>
      </c>
      <c r="J73" s="28">
        <v>-7.58</v>
      </c>
      <c r="K73" s="15" t="str">
        <f t="shared" si="16"/>
        <v>Yes</v>
      </c>
    </row>
    <row r="74" spans="1:11" x14ac:dyDescent="0.25">
      <c r="A74" s="42" t="s">
        <v>252</v>
      </c>
      <c r="B74" s="30" t="s">
        <v>50</v>
      </c>
      <c r="C74" s="45">
        <v>0.26358166160000002</v>
      </c>
      <c r="D74" s="15" t="str">
        <f>IF($B74="N/A","N/A",IF(C74&gt;15,"No",IF(C74&lt;-15,"No","Yes")))</f>
        <v>N/A</v>
      </c>
      <c r="E74" s="28">
        <v>0.27238211800000001</v>
      </c>
      <c r="F74" s="15" t="str">
        <f>IF($B74="N/A","N/A",IF(E74&gt;15,"No",IF(E74&lt;-15,"No","Yes")))</f>
        <v>N/A</v>
      </c>
      <c r="G74" s="28">
        <v>0.30526369419999999</v>
      </c>
      <c r="H74" s="15" t="str">
        <f>IF($B74="N/A","N/A",IF(G74&gt;15,"No",IF(G74&lt;-15,"No","Yes")))</f>
        <v>N/A</v>
      </c>
      <c r="I74" s="28">
        <v>3.339</v>
      </c>
      <c r="J74" s="28">
        <v>12.07</v>
      </c>
      <c r="K74" s="15" t="str">
        <f t="shared" si="16"/>
        <v>Yes</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0.66512520070000003</v>
      </c>
      <c r="D76" s="15" t="str">
        <f>IF($B76="N/A","N/A",IF(C76&gt;15,"No",IF(C76&lt;-15,"No","Yes")))</f>
        <v>N/A</v>
      </c>
      <c r="E76" s="28">
        <v>0.67191615250000003</v>
      </c>
      <c r="F76" s="15" t="str">
        <f>IF($B76="N/A","N/A",IF(E76&gt;15,"No",IF(E76&lt;-15,"No","Yes")))</f>
        <v>N/A</v>
      </c>
      <c r="G76" s="28">
        <v>0.73490168310000004</v>
      </c>
      <c r="H76" s="15" t="str">
        <f>IF($B76="N/A","N/A",IF(G76&gt;15,"No",IF(G76&lt;-15,"No","Yes")))</f>
        <v>N/A</v>
      </c>
      <c r="I76" s="28">
        <v>1.0209999999999999</v>
      </c>
      <c r="J76" s="28">
        <v>9.3740000000000006</v>
      </c>
      <c r="K76" s="15" t="str">
        <f t="shared" si="16"/>
        <v>Yes</v>
      </c>
    </row>
    <row r="77" spans="1:11" x14ac:dyDescent="0.25">
      <c r="A77" s="42" t="s">
        <v>255</v>
      </c>
      <c r="B77" s="30" t="s">
        <v>128</v>
      </c>
      <c r="C77" s="45">
        <v>12.738020003999999</v>
      </c>
      <c r="D77" s="15" t="str">
        <f>IF($B77="N/A","N/A",IF(C77&gt;1,"Yes","No"))</f>
        <v>Yes</v>
      </c>
      <c r="E77" s="28">
        <v>13.063948071</v>
      </c>
      <c r="F77" s="15" t="str">
        <f>IF($B77="N/A","N/A",IF(E77&gt;1,"Yes","No"))</f>
        <v>Yes</v>
      </c>
      <c r="G77" s="28">
        <v>13.09283701</v>
      </c>
      <c r="H77" s="15" t="str">
        <f>IF($B77="N/A","N/A",IF(G77&gt;1,"Yes","No"))</f>
        <v>Yes</v>
      </c>
      <c r="I77" s="28">
        <v>2.5590000000000002</v>
      </c>
      <c r="J77" s="28">
        <v>0.22109999999999999</v>
      </c>
      <c r="K77" s="15" t="str">
        <f t="shared" si="16"/>
        <v>Yes</v>
      </c>
    </row>
    <row r="78" spans="1:11" x14ac:dyDescent="0.25">
      <c r="A78" s="42" t="s">
        <v>256</v>
      </c>
      <c r="B78" s="30" t="s">
        <v>74</v>
      </c>
      <c r="C78" s="45">
        <v>8.8442989052000005</v>
      </c>
      <c r="D78" s="15" t="str">
        <f>IF($B78="N/A","N/A",IF(C78&gt;0,"Yes","No"))</f>
        <v>Yes</v>
      </c>
      <c r="E78" s="28">
        <v>8.6933093585000005</v>
      </c>
      <c r="F78" s="15" t="str">
        <f>IF($B78="N/A","N/A",IF(E78&gt;0,"Yes","No"))</f>
        <v>Yes</v>
      </c>
      <c r="G78" s="28">
        <v>9.2907589634000001</v>
      </c>
      <c r="H78" s="15" t="str">
        <f>IF($B78="N/A","N/A",IF(G78&gt;0,"Yes","No"))</f>
        <v>Yes</v>
      </c>
      <c r="I78" s="28">
        <v>-1.71</v>
      </c>
      <c r="J78" s="28">
        <v>6.8730000000000002</v>
      </c>
      <c r="K78" s="15" t="str">
        <f t="shared" si="16"/>
        <v>Yes</v>
      </c>
    </row>
    <row r="79" spans="1:11" x14ac:dyDescent="0.25">
      <c r="A79" s="42" t="s">
        <v>257</v>
      </c>
      <c r="B79" s="30" t="s">
        <v>78</v>
      </c>
      <c r="C79" s="45">
        <v>0</v>
      </c>
      <c r="D79" s="15" t="str">
        <f>IF($B79="N/A","N/A",IF(C79&gt;=1,"No",IF(C79&lt;0,"No","Yes")))</f>
        <v>Yes</v>
      </c>
      <c r="E79" s="28">
        <v>0</v>
      </c>
      <c r="F79" s="15" t="str">
        <f>IF($B79="N/A","N/A",IF(E79&gt;=1,"No",IF(E79&lt;0,"No","Yes")))</f>
        <v>Yes</v>
      </c>
      <c r="G79" s="28">
        <v>0</v>
      </c>
      <c r="H79" s="15" t="str">
        <f>IF($B79="N/A","N/A",IF(G79&gt;=1,"No",IF(G79&lt;0,"No","Yes")))</f>
        <v>Yes</v>
      </c>
      <c r="I79" s="28" t="s">
        <v>1088</v>
      </c>
      <c r="J79" s="28" t="s">
        <v>1088</v>
      </c>
      <c r="K79" s="15" t="str">
        <f t="shared" si="16"/>
        <v>N/A</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93.383358412000007</v>
      </c>
      <c r="D81" s="15" t="str">
        <f>IF($B81="N/A","N/A",IF(C81&gt;15,"No",IF(C81&lt;-15,"No","Yes")))</f>
        <v>N/A</v>
      </c>
      <c r="E81" s="37">
        <v>93.251612965000007</v>
      </c>
      <c r="F81" s="15" t="str">
        <f>IF($B81="N/A","N/A",IF(E81&gt;15,"No",IF(E81&lt;-15,"No","Yes")))</f>
        <v>N/A</v>
      </c>
      <c r="G81" s="37">
        <v>94.463520017999997</v>
      </c>
      <c r="H81" s="15" t="str">
        <f>IF($B81="N/A","N/A",IF(G81&gt;15,"No",IF(G81&lt;-15,"No","Yes")))</f>
        <v>N/A</v>
      </c>
      <c r="I81" s="28">
        <v>-0.14099999999999999</v>
      </c>
      <c r="J81" s="28">
        <v>1.3</v>
      </c>
      <c r="K81" s="15" t="str">
        <f t="shared" ref="K81:K100" si="17">IF(J81="Div by 0", "N/A", IF(J81="N/A","N/A", IF(J81&gt;15, "No", IF(J81&lt;-15, "No", "Yes"))))</f>
        <v>Yes</v>
      </c>
    </row>
    <row r="82" spans="1:11" x14ac:dyDescent="0.25">
      <c r="A82" s="50" t="s">
        <v>232</v>
      </c>
      <c r="B82" s="30" t="s">
        <v>79</v>
      </c>
      <c r="C82" s="43">
        <v>46.475142114000001</v>
      </c>
      <c r="D82" s="15" t="str">
        <f>IF($B82="N/A","N/A",IF(C82&gt;90,"No",IF(C82&lt;20,"No","Yes")))</f>
        <v>Yes</v>
      </c>
      <c r="E82" s="37">
        <v>47.618211682000002</v>
      </c>
      <c r="F82" s="15" t="str">
        <f>IF($B82="N/A","N/A",IF(E82&gt;90,"No",IF(E82&lt;20,"No","Yes")))</f>
        <v>Yes</v>
      </c>
      <c r="G82" s="37">
        <v>60.820856313</v>
      </c>
      <c r="H82" s="15" t="str">
        <f>IF($B82="N/A","N/A",IF(G82&gt;90,"No",IF(G82&lt;20,"No","Yes")))</f>
        <v>Yes</v>
      </c>
      <c r="I82" s="28">
        <v>2.46</v>
      </c>
      <c r="J82" s="28">
        <v>27.73</v>
      </c>
      <c r="K82" s="15" t="str">
        <f t="shared" si="17"/>
        <v>No</v>
      </c>
    </row>
    <row r="83" spans="1:11" x14ac:dyDescent="0.25">
      <c r="A83" s="50" t="s">
        <v>233</v>
      </c>
      <c r="B83" s="30" t="s">
        <v>80</v>
      </c>
      <c r="C83" s="43">
        <v>35.748514415000002</v>
      </c>
      <c r="D83" s="15" t="str">
        <f>IF($B83="N/A","N/A",IF(C83&gt;60,"No",IF(C83&lt;10,"No","Yes")))</f>
        <v>Yes</v>
      </c>
      <c r="E83" s="37">
        <v>34.067623093999998</v>
      </c>
      <c r="F83" s="15" t="str">
        <f>IF($B83="N/A","N/A",IF(E83&gt;60,"No",IF(E83&lt;10,"No","Yes")))</f>
        <v>Yes</v>
      </c>
      <c r="G83" s="37">
        <v>38.173706414000002</v>
      </c>
      <c r="H83" s="15" t="str">
        <f>IF($B83="N/A","N/A",IF(G83&gt;60,"No",IF(G83&lt;10,"No","Yes")))</f>
        <v>Yes</v>
      </c>
      <c r="I83" s="28">
        <v>-4.7</v>
      </c>
      <c r="J83" s="28">
        <v>12.05</v>
      </c>
      <c r="K83" s="15" t="str">
        <f t="shared" si="17"/>
        <v>Yes</v>
      </c>
    </row>
    <row r="84" spans="1:11" x14ac:dyDescent="0.25">
      <c r="A84" s="50" t="s">
        <v>234</v>
      </c>
      <c r="B84" s="30" t="s">
        <v>81</v>
      </c>
      <c r="C84" s="43">
        <v>35.267028343</v>
      </c>
      <c r="D84" s="15" t="str">
        <f>IF($B84="N/A","N/A",IF(C84&gt;100,"No",IF(C84&lt;10,"No","Yes")))</f>
        <v>Yes</v>
      </c>
      <c r="E84" s="37">
        <v>31.176464821</v>
      </c>
      <c r="F84" s="15" t="str">
        <f>IF($B84="N/A","N/A",IF(E84&gt;100,"No",IF(E84&lt;10,"No","Yes")))</f>
        <v>Yes</v>
      </c>
      <c r="G84" s="37">
        <v>33.801667422999998</v>
      </c>
      <c r="H84" s="15" t="str">
        <f>IF($B84="N/A","N/A",IF(G84&gt;100,"No",IF(G84&lt;10,"No","Yes")))</f>
        <v>Yes</v>
      </c>
      <c r="I84" s="28">
        <v>-11.6</v>
      </c>
      <c r="J84" s="28">
        <v>8.42</v>
      </c>
      <c r="K84" s="15" t="str">
        <f t="shared" si="17"/>
        <v>Yes</v>
      </c>
    </row>
    <row r="85" spans="1:11" x14ac:dyDescent="0.25">
      <c r="A85" s="50" t="s">
        <v>235</v>
      </c>
      <c r="B85" s="30" t="s">
        <v>82</v>
      </c>
      <c r="C85" s="43">
        <v>165.88465719999999</v>
      </c>
      <c r="D85" s="15" t="str">
        <f>IF($B85="N/A","N/A",IF(C85&gt;100,"No",IF(C85&lt;20,"No","Yes")))</f>
        <v>No</v>
      </c>
      <c r="E85" s="37">
        <v>151.29487474000001</v>
      </c>
      <c r="F85" s="15" t="str">
        <f>IF($B85="N/A","N/A",IF(E85&gt;100,"No",IF(E85&lt;20,"No","Yes")))</f>
        <v>No</v>
      </c>
      <c r="G85" s="37">
        <v>140.27045749999999</v>
      </c>
      <c r="H85" s="15" t="str">
        <f>IF($B85="N/A","N/A",IF(G85&gt;100,"No",IF(G85&lt;20,"No","Yes")))</f>
        <v>No</v>
      </c>
      <c r="I85" s="28">
        <v>-8.8000000000000007</v>
      </c>
      <c r="J85" s="28">
        <v>-7.29</v>
      </c>
      <c r="K85" s="15" t="str">
        <f t="shared" si="17"/>
        <v>Yes</v>
      </c>
    </row>
    <row r="86" spans="1:11" x14ac:dyDescent="0.25">
      <c r="A86" s="50" t="s">
        <v>236</v>
      </c>
      <c r="B86" s="30" t="s">
        <v>82</v>
      </c>
      <c r="C86" s="43">
        <v>25.282487672999999</v>
      </c>
      <c r="D86" s="15" t="str">
        <f>IF($B86="N/A","N/A",IF(C86&gt;100,"No",IF(C86&lt;20,"No","Yes")))</f>
        <v>Yes</v>
      </c>
      <c r="E86" s="37">
        <v>28.346723378</v>
      </c>
      <c r="F86" s="15" t="str">
        <f>IF($B86="N/A","N/A",IF(E86&gt;100,"No",IF(E86&lt;20,"No","Yes")))</f>
        <v>Yes</v>
      </c>
      <c r="G86" s="37">
        <v>30.297624153000001</v>
      </c>
      <c r="H86" s="15" t="str">
        <f>IF($B86="N/A","N/A",IF(G86&gt;100,"No",IF(G86&lt;20,"No","Yes")))</f>
        <v>Yes</v>
      </c>
      <c r="I86" s="28">
        <v>12.12</v>
      </c>
      <c r="J86" s="28">
        <v>6.8819999999999997</v>
      </c>
      <c r="K86" s="15" t="str">
        <f t="shared" si="17"/>
        <v>Yes</v>
      </c>
    </row>
    <row r="87" spans="1:11" x14ac:dyDescent="0.25">
      <c r="A87" s="50" t="s">
        <v>237</v>
      </c>
      <c r="B87" s="30" t="s">
        <v>50</v>
      </c>
      <c r="C87" s="43">
        <v>120.67531937</v>
      </c>
      <c r="D87" s="15" t="str">
        <f>IF($B87="N/A","N/A",IF(C87&gt;15,"No",IF(C87&lt;-15,"No","Yes")))</f>
        <v>N/A</v>
      </c>
      <c r="E87" s="37">
        <v>120.17713912000001</v>
      </c>
      <c r="F87" s="15" t="str">
        <f>IF($B87="N/A","N/A",IF(E87&gt;15,"No",IF(E87&lt;-15,"No","Yes")))</f>
        <v>N/A</v>
      </c>
      <c r="G87" s="37">
        <v>117.14810749999999</v>
      </c>
      <c r="H87" s="15" t="str">
        <f>IF($B87="N/A","N/A",IF(G87&gt;15,"No",IF(G87&lt;-15,"No","Yes")))</f>
        <v>N/A</v>
      </c>
      <c r="I87" s="28">
        <v>-0.41299999999999998</v>
      </c>
      <c r="J87" s="28">
        <v>-2.52</v>
      </c>
      <c r="K87" s="15" t="str">
        <f t="shared" si="17"/>
        <v>Yes</v>
      </c>
    </row>
    <row r="88" spans="1:11" x14ac:dyDescent="0.25">
      <c r="A88" s="50" t="s">
        <v>238</v>
      </c>
      <c r="B88" s="30" t="s">
        <v>83</v>
      </c>
      <c r="C88" s="43">
        <v>37.457414043999997</v>
      </c>
      <c r="D88" s="15" t="str">
        <f>IF($B88="N/A","N/A",IF(C88&gt;60,"No",IF(C88&lt;10,"No","Yes")))</f>
        <v>Yes</v>
      </c>
      <c r="E88" s="37">
        <v>39.412405616999997</v>
      </c>
      <c r="F88" s="15" t="str">
        <f>IF($B88="N/A","N/A",IF(E88&gt;60,"No",IF(E88&lt;10,"No","Yes")))</f>
        <v>Yes</v>
      </c>
      <c r="G88" s="37">
        <v>40.478478838000001</v>
      </c>
      <c r="H88" s="15" t="str">
        <f>IF($B88="N/A","N/A",IF(G88&gt;60,"No",IF(G88&lt;10,"No","Yes")))</f>
        <v>Yes</v>
      </c>
      <c r="I88" s="28">
        <v>5.2190000000000003</v>
      </c>
      <c r="J88" s="28">
        <v>2.7050000000000001</v>
      </c>
      <c r="K88" s="15" t="str">
        <f t="shared" si="17"/>
        <v>Yes</v>
      </c>
    </row>
    <row r="89" spans="1:11" x14ac:dyDescent="0.25">
      <c r="A89" s="50" t="s">
        <v>239</v>
      </c>
      <c r="B89" s="30" t="s">
        <v>83</v>
      </c>
      <c r="C89" s="43">
        <v>37.836622376000001</v>
      </c>
      <c r="D89" s="15" t="str">
        <f>IF($B89="N/A","N/A",IF(C89&gt;60,"No",IF(C89&lt;10,"No","Yes")))</f>
        <v>Yes</v>
      </c>
      <c r="E89" s="37">
        <v>46.555274889000003</v>
      </c>
      <c r="F89" s="15" t="str">
        <f>IF($B89="N/A","N/A",IF(E89&gt;60,"No",IF(E89&lt;10,"No","Yes")))</f>
        <v>Yes</v>
      </c>
      <c r="G89" s="37">
        <v>38.910375276000003</v>
      </c>
      <c r="H89" s="15" t="str">
        <f>IF($B89="N/A","N/A",IF(G89&gt;60,"No",IF(G89&lt;10,"No","Yes")))</f>
        <v>Yes</v>
      </c>
      <c r="I89" s="28">
        <v>23.04</v>
      </c>
      <c r="J89" s="28">
        <v>-16.399999999999999</v>
      </c>
      <c r="K89" s="15" t="str">
        <f t="shared" si="17"/>
        <v>No</v>
      </c>
    </row>
    <row r="90" spans="1:11" x14ac:dyDescent="0.25">
      <c r="A90" s="50" t="s">
        <v>240</v>
      </c>
      <c r="B90" s="30" t="s">
        <v>50</v>
      </c>
      <c r="C90" s="43">
        <v>172.82431592</v>
      </c>
      <c r="D90" s="15" t="str">
        <f t="shared" ref="D90:D100" si="18">IF($B90="N/A","N/A",IF(C90&gt;15,"No",IF(C90&lt;-15,"No","Yes")))</f>
        <v>N/A</v>
      </c>
      <c r="E90" s="37">
        <v>174.05690908</v>
      </c>
      <c r="F90" s="15" t="str">
        <f>IF($B90="N/A","N/A",IF(E90&gt;15,"No",IF(E90&lt;-15,"No","Yes")))</f>
        <v>N/A</v>
      </c>
      <c r="G90" s="37">
        <v>183.72322413000001</v>
      </c>
      <c r="H90" s="15" t="str">
        <f>IF($B90="N/A","N/A",IF(G90&gt;15,"No",IF(G90&lt;-15,"No","Yes")))</f>
        <v>N/A</v>
      </c>
      <c r="I90" s="28">
        <v>0.71319999999999995</v>
      </c>
      <c r="J90" s="28">
        <v>5.5540000000000003</v>
      </c>
      <c r="K90" s="15" t="str">
        <f t="shared" si="17"/>
        <v>Yes</v>
      </c>
    </row>
    <row r="91" spans="1:11" x14ac:dyDescent="0.25">
      <c r="A91" s="50" t="s">
        <v>241</v>
      </c>
      <c r="B91" s="30" t="s">
        <v>50</v>
      </c>
      <c r="C91" s="43">
        <v>95.859294611999999</v>
      </c>
      <c r="D91" s="15" t="str">
        <f t="shared" si="18"/>
        <v>N/A</v>
      </c>
      <c r="E91" s="37">
        <v>96.179432145999996</v>
      </c>
      <c r="F91" s="15" t="str">
        <f t="shared" ref="F91:F99" si="19">IF($B91="N/A","N/A",IF(E91&gt;15,"No",IF(E91&lt;-15,"No","Yes")))</f>
        <v>N/A</v>
      </c>
      <c r="G91" s="37">
        <v>95.053107741999995</v>
      </c>
      <c r="H91" s="15" t="str">
        <f t="shared" ref="H91:H112" si="20">IF($B91="N/A","N/A",IF(G91&gt;15,"No",IF(G91&lt;-15,"No","Yes")))</f>
        <v>N/A</v>
      </c>
      <c r="I91" s="28">
        <v>0.33400000000000002</v>
      </c>
      <c r="J91" s="28">
        <v>-1.17</v>
      </c>
      <c r="K91" s="15" t="str">
        <f t="shared" si="17"/>
        <v>Yes</v>
      </c>
    </row>
    <row r="92" spans="1:11" x14ac:dyDescent="0.25">
      <c r="A92" s="50" t="s">
        <v>242</v>
      </c>
      <c r="B92" s="30" t="s">
        <v>50</v>
      </c>
      <c r="C92" s="43">
        <v>19.465444959999999</v>
      </c>
      <c r="D92" s="15" t="str">
        <f t="shared" si="18"/>
        <v>N/A</v>
      </c>
      <c r="E92" s="37">
        <v>19.333771895999998</v>
      </c>
      <c r="F92" s="15" t="str">
        <f t="shared" si="19"/>
        <v>N/A</v>
      </c>
      <c r="G92" s="37">
        <v>19.433403318</v>
      </c>
      <c r="H92" s="15" t="str">
        <f t="shared" si="20"/>
        <v>N/A</v>
      </c>
      <c r="I92" s="28">
        <v>-0.67600000000000005</v>
      </c>
      <c r="J92" s="28">
        <v>0.51529999999999998</v>
      </c>
      <c r="K92" s="15" t="str">
        <f t="shared" si="17"/>
        <v>Yes</v>
      </c>
    </row>
    <row r="93" spans="1:11" x14ac:dyDescent="0.25">
      <c r="A93" s="50" t="s">
        <v>245</v>
      </c>
      <c r="B93" s="30" t="s">
        <v>50</v>
      </c>
      <c r="C93" s="43">
        <v>52.351814341000001</v>
      </c>
      <c r="D93" s="15" t="str">
        <f t="shared" si="18"/>
        <v>N/A</v>
      </c>
      <c r="E93" s="37">
        <v>49.180029499</v>
      </c>
      <c r="F93" s="15" t="str">
        <f t="shared" si="19"/>
        <v>N/A</v>
      </c>
      <c r="G93" s="37">
        <v>46.265844725000001</v>
      </c>
      <c r="H93" s="15" t="str">
        <f t="shared" si="20"/>
        <v>N/A</v>
      </c>
      <c r="I93" s="28">
        <v>-6.06</v>
      </c>
      <c r="J93" s="28">
        <v>-5.93</v>
      </c>
      <c r="K93" s="15" t="str">
        <f t="shared" si="17"/>
        <v>Yes</v>
      </c>
    </row>
    <row r="94" spans="1:11" x14ac:dyDescent="0.25">
      <c r="A94" s="50" t="s">
        <v>246</v>
      </c>
      <c r="B94" s="30" t="s">
        <v>50</v>
      </c>
      <c r="C94" s="43">
        <v>63.807215939999999</v>
      </c>
      <c r="D94" s="15" t="str">
        <f t="shared" si="18"/>
        <v>N/A</v>
      </c>
      <c r="E94" s="37">
        <v>73.089846481999999</v>
      </c>
      <c r="F94" s="15" t="str">
        <f t="shared" si="19"/>
        <v>N/A</v>
      </c>
      <c r="G94" s="37">
        <v>72.720172665999996</v>
      </c>
      <c r="H94" s="15" t="str">
        <f t="shared" si="20"/>
        <v>N/A</v>
      </c>
      <c r="I94" s="28">
        <v>14.55</v>
      </c>
      <c r="J94" s="28">
        <v>-0.50600000000000001</v>
      </c>
      <c r="K94" s="15" t="str">
        <f t="shared" si="17"/>
        <v>Yes</v>
      </c>
    </row>
    <row r="95" spans="1:11" x14ac:dyDescent="0.25">
      <c r="A95" s="50" t="s">
        <v>247</v>
      </c>
      <c r="B95" s="30" t="s">
        <v>50</v>
      </c>
      <c r="C95" s="43">
        <v>177.75735417000001</v>
      </c>
      <c r="D95" s="15" t="str">
        <f t="shared" si="18"/>
        <v>N/A</v>
      </c>
      <c r="E95" s="37">
        <v>183.55661516000001</v>
      </c>
      <c r="F95" s="15" t="str">
        <f t="shared" si="19"/>
        <v>N/A</v>
      </c>
      <c r="G95" s="37">
        <v>194.91989407</v>
      </c>
      <c r="H95" s="15" t="str">
        <f t="shared" si="20"/>
        <v>N/A</v>
      </c>
      <c r="I95" s="28">
        <v>3.262</v>
      </c>
      <c r="J95" s="28">
        <v>6.1909999999999998</v>
      </c>
      <c r="K95" s="15" t="str">
        <f t="shared" si="17"/>
        <v>Yes</v>
      </c>
    </row>
    <row r="96" spans="1:11" x14ac:dyDescent="0.25">
      <c r="A96" s="50" t="s">
        <v>248</v>
      </c>
      <c r="B96" s="30" t="s">
        <v>50</v>
      </c>
      <c r="C96" s="43" t="s">
        <v>1088</v>
      </c>
      <c r="D96" s="15" t="str">
        <f t="shared" si="18"/>
        <v>N/A</v>
      </c>
      <c r="E96" s="37" t="s">
        <v>1088</v>
      </c>
      <c r="F96" s="15" t="str">
        <f t="shared" si="19"/>
        <v>N/A</v>
      </c>
      <c r="G96" s="37" t="s">
        <v>1088</v>
      </c>
      <c r="H96" s="15" t="str">
        <f t="shared" si="20"/>
        <v>N/A</v>
      </c>
      <c r="I96" s="28" t="s">
        <v>1088</v>
      </c>
      <c r="J96" s="28" t="s">
        <v>1088</v>
      </c>
      <c r="K96" s="15" t="str">
        <f t="shared" si="17"/>
        <v>N/A</v>
      </c>
    </row>
    <row r="97" spans="1:11" x14ac:dyDescent="0.25">
      <c r="A97" s="50" t="s">
        <v>249</v>
      </c>
      <c r="B97" s="30" t="s">
        <v>50</v>
      </c>
      <c r="C97" s="43">
        <v>2058.6825414999998</v>
      </c>
      <c r="D97" s="15" t="str">
        <f t="shared" si="18"/>
        <v>N/A</v>
      </c>
      <c r="E97" s="37">
        <v>2252.9242041000002</v>
      </c>
      <c r="F97" s="15" t="str">
        <f t="shared" si="19"/>
        <v>N/A</v>
      </c>
      <c r="G97" s="37">
        <v>2205.5004689000002</v>
      </c>
      <c r="H97" s="15" t="str">
        <f t="shared" si="20"/>
        <v>N/A</v>
      </c>
      <c r="I97" s="28">
        <v>9.4350000000000005</v>
      </c>
      <c r="J97" s="28">
        <v>-2.1</v>
      </c>
      <c r="K97" s="15" t="str">
        <f t="shared" si="17"/>
        <v>Yes</v>
      </c>
    </row>
    <row r="98" spans="1:11" x14ac:dyDescent="0.25">
      <c r="A98" s="50" t="s">
        <v>254</v>
      </c>
      <c r="B98" s="30" t="s">
        <v>50</v>
      </c>
      <c r="C98" s="43">
        <v>2623.2310757</v>
      </c>
      <c r="D98" s="15" t="str">
        <f t="shared" si="18"/>
        <v>N/A</v>
      </c>
      <c r="E98" s="37">
        <v>2604.8688655000001</v>
      </c>
      <c r="F98" s="15" t="str">
        <f t="shared" si="19"/>
        <v>N/A</v>
      </c>
      <c r="G98" s="37">
        <v>2433.5048194000001</v>
      </c>
      <c r="H98" s="15" t="str">
        <f t="shared" si="20"/>
        <v>N/A</v>
      </c>
      <c r="I98" s="28">
        <v>-0.7</v>
      </c>
      <c r="J98" s="28">
        <v>-6.58</v>
      </c>
      <c r="K98" s="15" t="str">
        <f t="shared" si="17"/>
        <v>Yes</v>
      </c>
    </row>
    <row r="99" spans="1:11" x14ac:dyDescent="0.25">
      <c r="A99" s="50" t="s">
        <v>255</v>
      </c>
      <c r="B99" s="30" t="s">
        <v>50</v>
      </c>
      <c r="C99" s="43">
        <v>110.92078096</v>
      </c>
      <c r="D99" s="15" t="str">
        <f t="shared" si="18"/>
        <v>N/A</v>
      </c>
      <c r="E99" s="37">
        <v>105.84746346</v>
      </c>
      <c r="F99" s="15" t="str">
        <f t="shared" si="19"/>
        <v>N/A</v>
      </c>
      <c r="G99" s="37">
        <v>109.59654112</v>
      </c>
      <c r="H99" s="15" t="str">
        <f t="shared" si="20"/>
        <v>N/A</v>
      </c>
      <c r="I99" s="28">
        <v>-4.57</v>
      </c>
      <c r="J99" s="28">
        <v>3.5419999999999998</v>
      </c>
      <c r="K99" s="15" t="str">
        <f t="shared" si="17"/>
        <v>Yes</v>
      </c>
    </row>
    <row r="100" spans="1:11" x14ac:dyDescent="0.25">
      <c r="A100" s="50" t="s">
        <v>256</v>
      </c>
      <c r="B100" s="30" t="s">
        <v>50</v>
      </c>
      <c r="C100" s="43">
        <v>77.519789579999994</v>
      </c>
      <c r="D100" s="15" t="str">
        <f t="shared" si="18"/>
        <v>N/A</v>
      </c>
      <c r="E100" s="37">
        <v>79.536269019000002</v>
      </c>
      <c r="F100" s="15" t="str">
        <f>IF($B100="N/A","N/A",IF(E100&gt;15,"No",IF(E100&lt;-15,"No","Yes")))</f>
        <v>N/A</v>
      </c>
      <c r="G100" s="37">
        <v>84.010872121999995</v>
      </c>
      <c r="H100" s="15" t="str">
        <f t="shared" si="20"/>
        <v>N/A</v>
      </c>
      <c r="I100" s="28">
        <v>2.601</v>
      </c>
      <c r="J100" s="28">
        <v>5.6260000000000003</v>
      </c>
      <c r="K100" s="15" t="str">
        <f t="shared" si="17"/>
        <v>Yes</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0.30005331740000002</v>
      </c>
      <c r="D102" s="15" t="str">
        <f>IF($B102="N/A","N/A",IF(C102&gt;15,"No",IF(C102&lt;-15,"No","Yes")))</f>
        <v>N/A</v>
      </c>
      <c r="E102" s="28">
        <v>0.30340097129999999</v>
      </c>
      <c r="F102" s="15" t="str">
        <f>IF($B102="N/A","N/A",IF(E102&gt;15,"No",IF(E102&lt;-15,"No","Yes")))</f>
        <v>N/A</v>
      </c>
      <c r="G102" s="28">
        <v>0.3291538591</v>
      </c>
      <c r="H102" s="15" t="str">
        <f t="shared" si="20"/>
        <v>N/A</v>
      </c>
      <c r="I102" s="28">
        <v>1.1160000000000001</v>
      </c>
      <c r="J102" s="28">
        <v>8.4879999999999995</v>
      </c>
      <c r="K102" s="15" t="str">
        <f>IF(J102="Div by 0", "N/A", IF(J102="N/A","N/A", IF(J102&gt;15, "No", IF(J102&lt;-15, "No", "Yes"))))</f>
        <v>Yes</v>
      </c>
    </row>
    <row r="103" spans="1:11" x14ac:dyDescent="0.25">
      <c r="A103" s="42" t="s">
        <v>260</v>
      </c>
      <c r="B103" s="30" t="s">
        <v>50</v>
      </c>
      <c r="C103" s="45">
        <v>0</v>
      </c>
      <c r="D103" s="15" t="str">
        <f>IF($B103="N/A","N/A",IF(C103&gt;15,"No",IF(C103&lt;-15,"No","Yes")))</f>
        <v>N/A</v>
      </c>
      <c r="E103" s="28">
        <v>0</v>
      </c>
      <c r="F103" s="15" t="str">
        <f t="shared" ref="F103:F112" si="21">IF($B103="N/A","N/A",IF(E103&gt;15,"No",IF(E103&lt;-15,"No","Yes")))</f>
        <v>N/A</v>
      </c>
      <c r="G103" s="28">
        <v>0</v>
      </c>
      <c r="H103" s="15" t="str">
        <f t="shared" si="20"/>
        <v>N/A</v>
      </c>
      <c r="I103" s="28" t="s">
        <v>1088</v>
      </c>
      <c r="J103" s="28" t="s">
        <v>1088</v>
      </c>
      <c r="K103" s="15" t="str">
        <f>IF(J103="Div by 0", "N/A", IF(J103="N/A","N/A", IF(J103&gt;15, "No", IF(J103&lt;-15, "No", "Yes"))))</f>
        <v>N/A</v>
      </c>
    </row>
    <row r="104" spans="1:11" x14ac:dyDescent="0.25">
      <c r="A104" s="42" t="s">
        <v>261</v>
      </c>
      <c r="B104" s="30" t="s">
        <v>50</v>
      </c>
      <c r="C104" s="45">
        <v>0.40682945840000001</v>
      </c>
      <c r="D104" s="15" t="str">
        <f>IF($B104="N/A","N/A",IF(C104&gt;15,"No",IF(C104&lt;-15,"No","Yes")))</f>
        <v>N/A</v>
      </c>
      <c r="E104" s="28">
        <v>0.44008435829999998</v>
      </c>
      <c r="F104" s="15" t="str">
        <f t="shared" si="21"/>
        <v>N/A</v>
      </c>
      <c r="G104" s="28">
        <v>0.44993928220000001</v>
      </c>
      <c r="H104" s="15" t="str">
        <f t="shared" si="20"/>
        <v>N/A</v>
      </c>
      <c r="I104" s="28">
        <v>8.1739999999999995</v>
      </c>
      <c r="J104" s="28">
        <v>2.2389999999999999</v>
      </c>
      <c r="K104" s="15" t="str">
        <f>IF(J104="Div by 0", "N/A", IF(J104="N/A","N/A", IF(J104&gt;15, "No", IF(J104&lt;-15, "No", "Yes"))))</f>
        <v>Yes</v>
      </c>
    </row>
    <row r="105" spans="1:11" x14ac:dyDescent="0.25">
      <c r="A105" s="42" t="s">
        <v>262</v>
      </c>
      <c r="B105" s="30" t="s">
        <v>50</v>
      </c>
      <c r="C105" s="45">
        <v>0</v>
      </c>
      <c r="D105" s="15" t="str">
        <f>IF($B105="N/A","N/A",IF(C105&gt;15,"No",IF(C105&lt;-15,"No","Yes")))</f>
        <v>N/A</v>
      </c>
      <c r="E105" s="28">
        <v>0</v>
      </c>
      <c r="F105" s="15" t="str">
        <f t="shared" si="21"/>
        <v>N/A</v>
      </c>
      <c r="G105" s="28">
        <v>0</v>
      </c>
      <c r="H105" s="15" t="str">
        <f t="shared" si="20"/>
        <v>N/A</v>
      </c>
      <c r="I105" s="28" t="s">
        <v>1088</v>
      </c>
      <c r="J105" s="28" t="s">
        <v>1088</v>
      </c>
      <c r="K105" s="15" t="str">
        <f>IF(J105="Div by 0", "N/A", IF(J105="N/A","N/A", IF(J105&gt;15, "No", IF(J105&lt;-15, "No", "Yes"))))</f>
        <v>N/A</v>
      </c>
    </row>
    <row r="106" spans="1:11" x14ac:dyDescent="0.25">
      <c r="A106" s="42" t="s">
        <v>881</v>
      </c>
      <c r="B106" s="30" t="s">
        <v>50</v>
      </c>
      <c r="C106" s="45">
        <v>7.7987543649999997</v>
      </c>
      <c r="D106" s="15" t="str">
        <f>IF($B106="N/A","N/A",IF(C106&gt;15,"No",IF(C106&lt;-15,"No","Yes")))</f>
        <v>N/A</v>
      </c>
      <c r="E106" s="28">
        <v>7.8778172267000004</v>
      </c>
      <c r="F106" s="15" t="str">
        <f t="shared" si="21"/>
        <v>N/A</v>
      </c>
      <c r="G106" s="28">
        <v>8.0356034892999997</v>
      </c>
      <c r="H106" s="15" t="str">
        <f t="shared" si="20"/>
        <v>N/A</v>
      </c>
      <c r="I106" s="28">
        <v>1.014</v>
      </c>
      <c r="J106" s="28">
        <v>2.0030000000000001</v>
      </c>
      <c r="K106" s="15" t="str">
        <f>IF(J106="Div by 0", "N/A", IF(J106="N/A","N/A", IF(J106&gt;15, "No", IF(J106&lt;-15, "No", "Yes"))))</f>
        <v>Yes</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33.773752698000003</v>
      </c>
      <c r="D108" s="15" t="str">
        <f>IF($B108="N/A","N/A",IF(C108&gt;15,"No",IF(C108&lt;-15,"No","Yes")))</f>
        <v>N/A</v>
      </c>
      <c r="E108" s="41">
        <v>34.761787996000002</v>
      </c>
      <c r="F108" s="15" t="str">
        <f t="shared" si="21"/>
        <v>N/A</v>
      </c>
      <c r="G108" s="41">
        <v>35.865560305999999</v>
      </c>
      <c r="H108" s="15" t="str">
        <f>IF($B108="N/A","N/A",IF(G108&gt;15,"No",IF(G108&lt;-15,"No","Yes")))</f>
        <v>N/A</v>
      </c>
      <c r="I108" s="28">
        <v>2.9249999999999998</v>
      </c>
      <c r="J108" s="28">
        <v>3.1749999999999998</v>
      </c>
      <c r="K108" s="15" t="str">
        <f t="shared" ref="K108:K133" si="22">IF(J108="Div by 0", "N/A", IF(J108="N/A","N/A", IF(J108&gt;15, "No", IF(J108&lt;-15, "No", "Yes"))))</f>
        <v>Yes</v>
      </c>
    </row>
    <row r="109" spans="1:11" x14ac:dyDescent="0.25">
      <c r="A109" s="42" t="s">
        <v>260</v>
      </c>
      <c r="B109" s="30" t="s">
        <v>50</v>
      </c>
      <c r="C109" s="46" t="s">
        <v>1088</v>
      </c>
      <c r="D109" s="15" t="str">
        <f>IF($B109="N/A","N/A",IF(C109&gt;15,"No",IF(C109&lt;-15,"No","Yes")))</f>
        <v>N/A</v>
      </c>
      <c r="E109" s="41" t="s">
        <v>1088</v>
      </c>
      <c r="F109" s="15" t="str">
        <f t="shared" si="21"/>
        <v>N/A</v>
      </c>
      <c r="G109" s="41" t="s">
        <v>1088</v>
      </c>
      <c r="H109" s="15" t="str">
        <f t="shared" si="20"/>
        <v>N/A</v>
      </c>
      <c r="I109" s="28" t="s">
        <v>1088</v>
      </c>
      <c r="J109" s="28" t="s">
        <v>1088</v>
      </c>
      <c r="K109" s="15" t="str">
        <f t="shared" si="22"/>
        <v>N/A</v>
      </c>
    </row>
    <row r="110" spans="1:11" x14ac:dyDescent="0.25">
      <c r="A110" s="42" t="s">
        <v>261</v>
      </c>
      <c r="B110" s="30" t="s">
        <v>50</v>
      </c>
      <c r="C110" s="46">
        <v>131.09789104000001</v>
      </c>
      <c r="D110" s="15" t="str">
        <f>IF($B110="N/A","N/A",IF(C110&gt;15,"No",IF(C110&lt;-15,"No","Yes")))</f>
        <v>N/A</v>
      </c>
      <c r="E110" s="41">
        <v>133.0639506</v>
      </c>
      <c r="F110" s="15" t="str">
        <f t="shared" si="21"/>
        <v>N/A</v>
      </c>
      <c r="G110" s="41">
        <v>136.85651132000001</v>
      </c>
      <c r="H110" s="15" t="str">
        <f t="shared" si="20"/>
        <v>N/A</v>
      </c>
      <c r="I110" s="28">
        <v>1.5</v>
      </c>
      <c r="J110" s="28">
        <v>2.85</v>
      </c>
      <c r="K110" s="15" t="str">
        <f t="shared" si="22"/>
        <v>Yes</v>
      </c>
    </row>
    <row r="111" spans="1:11" x14ac:dyDescent="0.25">
      <c r="A111" s="42" t="s">
        <v>262</v>
      </c>
      <c r="B111" s="30" t="s">
        <v>50</v>
      </c>
      <c r="C111" s="46" t="s">
        <v>1088</v>
      </c>
      <c r="D111" s="15" t="str">
        <f>IF($B111="N/A","N/A",IF(C111&gt;15,"No",IF(C111&lt;-15,"No","Yes")))</f>
        <v>N/A</v>
      </c>
      <c r="E111" s="41" t="s">
        <v>1088</v>
      </c>
      <c r="F111" s="15" t="str">
        <f t="shared" si="21"/>
        <v>N/A</v>
      </c>
      <c r="G111" s="41" t="s">
        <v>1088</v>
      </c>
      <c r="H111" s="15" t="str">
        <f t="shared" si="20"/>
        <v>N/A</v>
      </c>
      <c r="I111" s="28" t="s">
        <v>1088</v>
      </c>
      <c r="J111" s="28" t="s">
        <v>1088</v>
      </c>
      <c r="K111" s="15" t="str">
        <f t="shared" si="22"/>
        <v>N/A</v>
      </c>
    </row>
    <row r="112" spans="1:11" x14ac:dyDescent="0.25">
      <c r="A112" s="42" t="s">
        <v>881</v>
      </c>
      <c r="B112" s="30" t="s">
        <v>50</v>
      </c>
      <c r="C112" s="46">
        <v>370.13500531</v>
      </c>
      <c r="D112" s="15" t="str">
        <f>IF($B112="N/A","N/A",IF(C112&gt;15,"No",IF(C112&lt;-15,"No","Yes")))</f>
        <v>N/A</v>
      </c>
      <c r="E112" s="41">
        <v>367.53141495</v>
      </c>
      <c r="F112" s="15" t="str">
        <f t="shared" si="21"/>
        <v>N/A</v>
      </c>
      <c r="G112" s="41">
        <v>369.0510511</v>
      </c>
      <c r="H112" s="15" t="str">
        <f t="shared" si="20"/>
        <v>N/A</v>
      </c>
      <c r="I112" s="28">
        <v>-0.70299999999999996</v>
      </c>
      <c r="J112" s="28">
        <v>0.41349999999999998</v>
      </c>
      <c r="K112" s="15" t="str">
        <f t="shared" si="22"/>
        <v>Yes</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82.815066815999998</v>
      </c>
      <c r="D114" s="15" t="str">
        <f>IF($B114="N/A","N/A",IF(C114&gt;60,"Yes","No"))</f>
        <v>Yes</v>
      </c>
      <c r="E114" s="28">
        <v>83.718620489000003</v>
      </c>
      <c r="F114" s="15" t="str">
        <f>IF($B114="N/A","N/A",IF(E114&gt;60,"Yes","No"))</f>
        <v>Yes</v>
      </c>
      <c r="G114" s="28">
        <v>83.489637465000001</v>
      </c>
      <c r="H114" s="15" t="str">
        <f>IF($B114="N/A","N/A",IF(G114&gt;60,"Yes","No"))</f>
        <v>Yes</v>
      </c>
      <c r="I114" s="28">
        <v>1.091</v>
      </c>
      <c r="J114" s="28">
        <v>-0.27400000000000002</v>
      </c>
      <c r="K114" s="15" t="str">
        <f t="shared" si="22"/>
        <v>Yes</v>
      </c>
    </row>
    <row r="115" spans="1:11" x14ac:dyDescent="0.25">
      <c r="A115" s="42" t="s">
        <v>264</v>
      </c>
      <c r="B115" s="30" t="s">
        <v>84</v>
      </c>
      <c r="C115" s="45">
        <v>99.537503440999998</v>
      </c>
      <c r="D115" s="15" t="str">
        <f>IF($B115="N/A","N/A",IF(C115&gt;100,"No",IF(C115&lt;85,"No","Yes")))</f>
        <v>Yes</v>
      </c>
      <c r="E115" s="28">
        <v>99.460315160999997</v>
      </c>
      <c r="F115" s="15" t="str">
        <f>IF($B115="N/A","N/A",IF(E115&gt;100,"No",IF(E115&lt;85,"No","Yes")))</f>
        <v>Yes</v>
      </c>
      <c r="G115" s="28">
        <v>99.358728584000005</v>
      </c>
      <c r="H115" s="15" t="str">
        <f>IF($B115="N/A","N/A",IF(G115&gt;100,"No",IF(G115&lt;85,"No","Yes")))</f>
        <v>Yes</v>
      </c>
      <c r="I115" s="28">
        <v>-7.8E-2</v>
      </c>
      <c r="J115" s="28">
        <v>-0.10199999999999999</v>
      </c>
      <c r="K115" s="15" t="str">
        <f t="shared" si="22"/>
        <v>Yes</v>
      </c>
    </row>
    <row r="116" spans="1:11" x14ac:dyDescent="0.25">
      <c r="A116" s="42" t="s">
        <v>265</v>
      </c>
      <c r="B116" s="30" t="s">
        <v>50</v>
      </c>
      <c r="C116" s="45">
        <v>27.757872107000001</v>
      </c>
      <c r="D116" s="15" t="str">
        <f>IF($B116="N/A","N/A",IF(C116&gt;15,"No",IF(C116&lt;-15,"No","Yes")))</f>
        <v>N/A</v>
      </c>
      <c r="E116" s="28">
        <v>27.749639928000001</v>
      </c>
      <c r="F116" s="15" t="str">
        <f>IF($B116="N/A","N/A",IF(E116&gt;15,"No",IF(E116&lt;-15,"No","Yes")))</f>
        <v>N/A</v>
      </c>
      <c r="G116" s="28">
        <v>28.112064223000001</v>
      </c>
      <c r="H116" s="15" t="str">
        <f>IF($B116="N/A","N/A",IF(G116&gt;15,"No",IF(G116&lt;-15,"No","Yes")))</f>
        <v>N/A</v>
      </c>
      <c r="I116" s="28">
        <v>-0.03</v>
      </c>
      <c r="J116" s="28">
        <v>1.306</v>
      </c>
      <c r="K116" s="15" t="str">
        <f t="shared" si="22"/>
        <v>Yes</v>
      </c>
    </row>
    <row r="117" spans="1:11" x14ac:dyDescent="0.25">
      <c r="A117" s="42" t="s">
        <v>195</v>
      </c>
      <c r="B117" s="30" t="s">
        <v>12</v>
      </c>
      <c r="C117" s="45">
        <v>11.770151524999999</v>
      </c>
      <c r="D117" s="15" t="str">
        <f>IF($B117="N/A","N/A",IF(C117&gt;25,"No",IF(C117&lt;5,"No","Yes")))</f>
        <v>Yes</v>
      </c>
      <c r="E117" s="28">
        <v>11.377933232</v>
      </c>
      <c r="F117" s="15" t="str">
        <f>IF($B117="N/A","N/A",IF(E117&gt;25,"No",IF(E117&lt;5,"No","Yes")))</f>
        <v>Yes</v>
      </c>
      <c r="G117" s="28">
        <v>10.821747737000001</v>
      </c>
      <c r="H117" s="15" t="str">
        <f>IF($B117="N/A","N/A",IF(G117&gt;25,"No",IF(G117&lt;5,"No","Yes")))</f>
        <v>Yes</v>
      </c>
      <c r="I117" s="28">
        <v>-3.33</v>
      </c>
      <c r="J117" s="28">
        <v>-4.8899999999999997</v>
      </c>
      <c r="K117" s="15" t="str">
        <f t="shared" si="22"/>
        <v>Yes</v>
      </c>
    </row>
    <row r="118" spans="1:11" x14ac:dyDescent="0.25">
      <c r="A118" s="42" t="s">
        <v>196</v>
      </c>
      <c r="B118" s="30" t="s">
        <v>13</v>
      </c>
      <c r="C118" s="45">
        <v>46.804833621999997</v>
      </c>
      <c r="D118" s="15" t="str">
        <f>IF($B118="N/A","N/A",IF(C118&gt;70,"No",IF(C118&lt;40,"No","Yes")))</f>
        <v>Yes</v>
      </c>
      <c r="E118" s="28">
        <v>46.450054450000003</v>
      </c>
      <c r="F118" s="15" t="str">
        <f>IF($B118="N/A","N/A",IF(E118&gt;70,"No",IF(E118&lt;40,"No","Yes")))</f>
        <v>Yes</v>
      </c>
      <c r="G118" s="28">
        <v>47.014190653999997</v>
      </c>
      <c r="H118" s="15" t="str">
        <f>IF($B118="N/A","N/A",IF(G118&gt;70,"No",IF(G118&lt;40,"No","Yes")))</f>
        <v>Yes</v>
      </c>
      <c r="I118" s="28">
        <v>-0.75800000000000001</v>
      </c>
      <c r="J118" s="28">
        <v>1.2150000000000001</v>
      </c>
      <c r="K118" s="15" t="str">
        <f t="shared" si="22"/>
        <v>Yes</v>
      </c>
    </row>
    <row r="119" spans="1:11" x14ac:dyDescent="0.25">
      <c r="A119" s="42" t="s">
        <v>197</v>
      </c>
      <c r="B119" s="30" t="s">
        <v>14</v>
      </c>
      <c r="C119" s="45">
        <v>41.425014853</v>
      </c>
      <c r="D119" s="15" t="str">
        <f>IF($B119="N/A","N/A",IF(C119&gt;55,"No",IF(C119&lt;20,"No","Yes")))</f>
        <v>Yes</v>
      </c>
      <c r="E119" s="28">
        <v>42.172012318</v>
      </c>
      <c r="F119" s="15" t="str">
        <f>IF($B119="N/A","N/A",IF(E119&gt;55,"No",IF(E119&lt;20,"No","Yes")))</f>
        <v>Yes</v>
      </c>
      <c r="G119" s="28">
        <v>42.164061609000001</v>
      </c>
      <c r="H119" s="15" t="str">
        <f>IF($B119="N/A","N/A",IF(G119&gt;55,"No",IF(G119&lt;20,"No","Yes")))</f>
        <v>Yes</v>
      </c>
      <c r="I119" s="28">
        <v>1.8029999999999999</v>
      </c>
      <c r="J119" s="28">
        <v>-1.9E-2</v>
      </c>
      <c r="K119" s="15" t="str">
        <f t="shared" si="22"/>
        <v>Yes</v>
      </c>
    </row>
    <row r="120" spans="1:11" x14ac:dyDescent="0.25">
      <c r="A120" s="56" t="s">
        <v>950</v>
      </c>
      <c r="B120" s="55" t="s">
        <v>956</v>
      </c>
      <c r="C120" s="187" t="s">
        <v>50</v>
      </c>
      <c r="D120" s="15" t="str">
        <f>IF(OR($B120="N/A",$C120="N/A"),"N/A",IF(C120&gt;95,"Yes","No"))</f>
        <v>N/A</v>
      </c>
      <c r="E120" s="28">
        <v>97.366110739000007</v>
      </c>
      <c r="F120" s="15" t="str">
        <f>IF($B120="N/A","N/A",IF(E120&gt;95,"Yes","No"))</f>
        <v>Yes</v>
      </c>
      <c r="G120" s="28">
        <v>97.407234832</v>
      </c>
      <c r="H120" s="15" t="str">
        <f>IF($B120="N/A","N/A",IF(G120&gt;95,"Yes","No"))</f>
        <v>Yes</v>
      </c>
      <c r="I120" s="28" t="s">
        <v>50</v>
      </c>
      <c r="J120" s="28">
        <v>4.2200000000000001E-2</v>
      </c>
      <c r="K120" s="15" t="str">
        <f t="shared" ref="K120" si="23">IF(J120="Div by 0", "N/A", IF(J120="N/A","N/A", IF(J120&gt;15, "No", IF(J120&lt;-15, "No", "Yes"))))</f>
        <v>Yes</v>
      </c>
    </row>
    <row r="121" spans="1:11" x14ac:dyDescent="0.25">
      <c r="A121" s="42" t="s">
        <v>266</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x14ac:dyDescent="0.25">
      <c r="A122" s="42" t="s">
        <v>267</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x14ac:dyDescent="0.25">
      <c r="A123" s="42" t="s">
        <v>882</v>
      </c>
      <c r="B123" s="30" t="s">
        <v>50</v>
      </c>
      <c r="C123" s="45" t="s">
        <v>50</v>
      </c>
      <c r="D123" s="15" t="str">
        <f>IF($B123="N/A","N/A",IF(C123&gt;15,"No",IF(C123&lt;-15,"No","Yes")))</f>
        <v>N/A</v>
      </c>
      <c r="E123" s="28">
        <v>99.723519968000005</v>
      </c>
      <c r="F123" s="15" t="str">
        <f>IF($B123="N/A","N/A",IF(E123&gt;15,"No",IF(E123&lt;-15,"No","Yes")))</f>
        <v>N/A</v>
      </c>
      <c r="G123" s="28">
        <v>99.772803370999995</v>
      </c>
      <c r="H123" s="15" t="str">
        <f>IF($B123="N/A","N/A",IF(G123&gt;15,"No",IF(G123&lt;-15,"No","Yes")))</f>
        <v>N/A</v>
      </c>
      <c r="I123" s="28" t="s">
        <v>50</v>
      </c>
      <c r="J123" s="28">
        <v>4.9399999999999999E-2</v>
      </c>
      <c r="K123" s="15" t="str">
        <f t="shared" si="22"/>
        <v>Yes</v>
      </c>
    </row>
    <row r="124" spans="1:11" x14ac:dyDescent="0.25">
      <c r="A124" s="42" t="s">
        <v>883</v>
      </c>
      <c r="B124" s="30" t="s">
        <v>50</v>
      </c>
      <c r="C124" s="45" t="s">
        <v>50</v>
      </c>
      <c r="D124" s="15" t="str">
        <f>IF($B124="N/A","N/A",IF(C124&gt;15,"No",IF(C124&lt;-15,"No","Yes")))</f>
        <v>N/A</v>
      </c>
      <c r="E124" s="28">
        <v>97.556648572</v>
      </c>
      <c r="F124" s="15" t="str">
        <f>IF($B124="N/A","N/A",IF(E124&gt;15,"No",IF(E124&lt;-15,"No","Yes")))</f>
        <v>N/A</v>
      </c>
      <c r="G124" s="28">
        <v>97.811266731000003</v>
      </c>
      <c r="H124" s="15" t="str">
        <f>IF($B124="N/A","N/A",IF(G124&gt;15,"No",IF(G124&lt;-15,"No","Yes")))</f>
        <v>N/A</v>
      </c>
      <c r="I124" s="28" t="s">
        <v>50</v>
      </c>
      <c r="J124" s="28">
        <v>0.26100000000000001</v>
      </c>
      <c r="K124" s="15" t="str">
        <f t="shared" ref="K124" si="24">IF(J124="Div by 0", "N/A", IF(J124="N/A","N/A", IF(J124&gt;15, "No", IF(J124&lt;-15, "No", "Yes"))))</f>
        <v>Yes</v>
      </c>
    </row>
    <row r="125" spans="1:11" x14ac:dyDescent="0.25">
      <c r="A125" s="42" t="s">
        <v>268</v>
      </c>
      <c r="B125" s="30" t="s">
        <v>55</v>
      </c>
      <c r="C125" s="45">
        <v>98.479757989999996</v>
      </c>
      <c r="D125" s="15" t="str">
        <f>IF($B125="N/A","N/A",IF(C125&gt;100,"No",IF(C125&lt;98,"No","Yes")))</f>
        <v>Yes</v>
      </c>
      <c r="E125" s="28">
        <v>98.690802555999994</v>
      </c>
      <c r="F125" s="15" t="str">
        <f>IF($B125="N/A","N/A",IF(E125&gt;100,"No",IF(E125&lt;98,"No","Yes")))</f>
        <v>Yes</v>
      </c>
      <c r="G125" s="28">
        <v>98.658936218999997</v>
      </c>
      <c r="H125" s="15" t="str">
        <f>IF($B125="N/A","N/A",IF(G125&gt;100,"No",IF(G125&lt;98,"No","Yes")))</f>
        <v>Yes</v>
      </c>
      <c r="I125" s="28">
        <v>0.21429999999999999</v>
      </c>
      <c r="J125" s="28">
        <v>-3.2000000000000001E-2</v>
      </c>
      <c r="K125" s="15" t="str">
        <f t="shared" si="22"/>
        <v>Yes</v>
      </c>
    </row>
    <row r="126" spans="1:11" x14ac:dyDescent="0.25">
      <c r="A126" s="42" t="s">
        <v>269</v>
      </c>
      <c r="B126" s="30" t="s">
        <v>50</v>
      </c>
      <c r="C126" s="45">
        <v>21.466370302000001</v>
      </c>
      <c r="D126" s="15" t="str">
        <f>IF($B126="N/A","N/A",IF(C126&gt;15,"No",IF(C126&lt;-15,"No","Yes")))</f>
        <v>N/A</v>
      </c>
      <c r="E126" s="28">
        <v>20.483497529000001</v>
      </c>
      <c r="F126" s="15" t="str">
        <f>IF($B126="N/A","N/A",IF(E126&gt;15,"No",IF(E126&lt;-15,"No","Yes")))</f>
        <v>N/A</v>
      </c>
      <c r="G126" s="28">
        <v>17.584462004999999</v>
      </c>
      <c r="H126" s="15" t="str">
        <f>IF($B126="N/A","N/A",IF(G126&gt;15,"No",IF(G126&lt;-15,"No","Yes")))</f>
        <v>N/A</v>
      </c>
      <c r="I126" s="28">
        <v>-4.58</v>
      </c>
      <c r="J126" s="28">
        <v>-14.2</v>
      </c>
      <c r="K126" s="15" t="str">
        <f t="shared" si="22"/>
        <v>Yes</v>
      </c>
    </row>
    <row r="127" spans="1:11" x14ac:dyDescent="0.25">
      <c r="A127" s="42" t="s">
        <v>270</v>
      </c>
      <c r="B127" s="30" t="s">
        <v>50</v>
      </c>
      <c r="C127" s="45">
        <v>78.533521544999999</v>
      </c>
      <c r="D127" s="15" t="str">
        <f>IF($B127="N/A","N/A",IF(C127&gt;15,"No",IF(C127&lt;-15,"No","Yes")))</f>
        <v>N/A</v>
      </c>
      <c r="E127" s="28">
        <v>79.516183351999999</v>
      </c>
      <c r="F127" s="15" t="str">
        <f>IF($B127="N/A","N/A",IF(E127&gt;15,"No",IF(E127&lt;-15,"No","Yes")))</f>
        <v>N/A</v>
      </c>
      <c r="G127" s="28">
        <v>82.415054939000001</v>
      </c>
      <c r="H127" s="15" t="str">
        <f>IF($B127="N/A","N/A",IF(G127&gt;15,"No",IF(G127&lt;-15,"No","Yes")))</f>
        <v>N/A</v>
      </c>
      <c r="I127" s="28">
        <v>1.2509999999999999</v>
      </c>
      <c r="J127" s="28">
        <v>3.6459999999999999</v>
      </c>
      <c r="K127" s="15" t="str">
        <f t="shared" si="22"/>
        <v>Yes</v>
      </c>
    </row>
    <row r="128" spans="1:11" x14ac:dyDescent="0.25">
      <c r="A128" s="42" t="s">
        <v>271</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1088</v>
      </c>
      <c r="J128" s="28" t="s">
        <v>1088</v>
      </c>
      <c r="K128" s="15" t="str">
        <f t="shared" si="22"/>
        <v>N/A</v>
      </c>
    </row>
    <row r="129" spans="1:11" x14ac:dyDescent="0.25">
      <c r="A129" s="42" t="s">
        <v>272</v>
      </c>
      <c r="B129" s="30" t="s">
        <v>50</v>
      </c>
      <c r="C129" s="45">
        <v>0</v>
      </c>
      <c r="D129" s="15" t="str">
        <f>IF($B129="N/A","N/A",IF(C129&gt;15,"No",IF(C129&lt;-15,"No","Yes")))</f>
        <v>N/A</v>
      </c>
      <c r="E129" s="28">
        <v>0</v>
      </c>
      <c r="F129" s="15" t="str">
        <f>IF($B129="N/A","N/A",IF(E129&gt;15,"No",IF(E129&lt;-15,"No","Yes")))</f>
        <v>N/A</v>
      </c>
      <c r="G129" s="28">
        <v>0</v>
      </c>
      <c r="H129" s="15" t="str">
        <f>IF($B129="N/A","N/A",IF(G129&gt;15,"No",IF(G129&lt;-15,"No","Yes")))</f>
        <v>N/A</v>
      </c>
      <c r="I129" s="28" t="s">
        <v>1088</v>
      </c>
      <c r="J129" s="28" t="s">
        <v>1088</v>
      </c>
      <c r="K129" s="15" t="str">
        <f t="shared" si="22"/>
        <v>N/A</v>
      </c>
    </row>
    <row r="130" spans="1:11" x14ac:dyDescent="0.25">
      <c r="A130" s="42" t="s">
        <v>202</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 x14ac:dyDescent="0.25">
      <c r="A131" s="42" t="s">
        <v>273</v>
      </c>
      <c r="B131" s="39" t="s">
        <v>55</v>
      </c>
      <c r="C131" s="45">
        <v>100</v>
      </c>
      <c r="D131" s="15" t="str">
        <f>IF($B131="N/A","N/A",IF(C131&gt;100,"No",IF(C131&lt;98,"No","Yes")))</f>
        <v>Yes</v>
      </c>
      <c r="E131" s="28">
        <v>99.999966084999997</v>
      </c>
      <c r="F131" s="15" t="str">
        <f>IF($B131="N/A","N/A",IF(E131&gt;100,"No",IF(E131&lt;98,"No","Yes")))</f>
        <v>Yes</v>
      </c>
      <c r="G131" s="28">
        <v>100</v>
      </c>
      <c r="H131" s="15" t="str">
        <f>IF($B131="N/A","N/A",IF(G131&gt;100,"No",IF(G131&lt;98,"No","Yes")))</f>
        <v>Yes</v>
      </c>
      <c r="I131" s="28">
        <v>0</v>
      </c>
      <c r="J131" s="28">
        <v>0</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43.323311941999997</v>
      </c>
      <c r="D135" s="15" t="str">
        <f t="shared" ref="D135:D158" si="25">IF($B135="N/A","N/A",IF(C135&gt;15,"No",IF(C135&lt;-15,"No","Yes")))</f>
        <v>N/A</v>
      </c>
      <c r="E135" s="15">
        <v>42.136609077999999</v>
      </c>
      <c r="F135" s="15" t="str">
        <f t="shared" ref="F135:F158" si="26">IF($B135="N/A","N/A",IF(E135&gt;15,"No",IF(E135&lt;-15,"No","Yes")))</f>
        <v>N/A</v>
      </c>
      <c r="G135" s="28">
        <v>39.708803484999997</v>
      </c>
      <c r="H135" s="15" t="str">
        <f t="shared" ref="H135:H158" si="27">IF($B135="N/A","N/A",IF(G135&gt;15,"No",IF(G135&lt;-15,"No","Yes")))</f>
        <v>N/A</v>
      </c>
      <c r="I135" s="30" t="s">
        <v>1092</v>
      </c>
      <c r="J135" s="28">
        <v>-5.76</v>
      </c>
      <c r="K135" s="15" t="str">
        <f t="shared" ref="K135:K158" si="28">IF(J135="Div by 0", "N/A", IF(J135="N/A","N/A", IF(J135&gt;15, "No", IF(J135&lt;-15, "No", "Yes"))))</f>
        <v>Yes</v>
      </c>
    </row>
    <row r="136" spans="1:11" ht="12.75" customHeight="1" x14ac:dyDescent="0.25">
      <c r="A136" s="42" t="s">
        <v>275</v>
      </c>
      <c r="B136" s="30" t="s">
        <v>50</v>
      </c>
      <c r="C136" s="8">
        <v>48.890586818000003</v>
      </c>
      <c r="D136" s="30" t="s">
        <v>50</v>
      </c>
      <c r="E136" s="15">
        <v>49.997533984</v>
      </c>
      <c r="F136" s="30" t="s">
        <v>50</v>
      </c>
      <c r="G136" s="28">
        <v>52.265568291999998</v>
      </c>
      <c r="H136" s="30" t="s">
        <v>50</v>
      </c>
      <c r="I136" s="30" t="s">
        <v>1093</v>
      </c>
      <c r="J136" s="28">
        <v>4.5359999999999996</v>
      </c>
      <c r="K136" s="15" t="str">
        <f t="shared" si="28"/>
        <v>Yes</v>
      </c>
    </row>
    <row r="137" spans="1:11" x14ac:dyDescent="0.25">
      <c r="A137" s="50" t="s">
        <v>276</v>
      </c>
      <c r="B137" s="30" t="s">
        <v>50</v>
      </c>
      <c r="C137" s="8">
        <v>22.793159667000001</v>
      </c>
      <c r="D137" s="15" t="str">
        <f t="shared" si="25"/>
        <v>N/A</v>
      </c>
      <c r="E137" s="15">
        <v>24.086157141000001</v>
      </c>
      <c r="F137" s="15" t="str">
        <f t="shared" si="26"/>
        <v>N/A</v>
      </c>
      <c r="G137" s="28">
        <v>25.754816927</v>
      </c>
      <c r="H137" s="15" t="str">
        <f t="shared" si="27"/>
        <v>N/A</v>
      </c>
      <c r="I137" s="30" t="s">
        <v>1094</v>
      </c>
      <c r="J137" s="28">
        <v>6.9279999999999999</v>
      </c>
      <c r="K137" s="15" t="str">
        <f t="shared" si="28"/>
        <v>Yes</v>
      </c>
    </row>
    <row r="138" spans="1:11" x14ac:dyDescent="0.25">
      <c r="A138" s="50" t="s">
        <v>831</v>
      </c>
      <c r="B138" s="30" t="s">
        <v>50</v>
      </c>
      <c r="C138" s="8">
        <v>0.25966731399999998</v>
      </c>
      <c r="D138" s="15" t="str">
        <f t="shared" si="25"/>
        <v>N/A</v>
      </c>
      <c r="E138" s="15">
        <v>0.27134494689999999</v>
      </c>
      <c r="F138" s="15" t="str">
        <f t="shared" si="26"/>
        <v>N/A</v>
      </c>
      <c r="G138" s="28">
        <v>0.30189297799999998</v>
      </c>
      <c r="H138" s="15" t="str">
        <f t="shared" si="27"/>
        <v>N/A</v>
      </c>
      <c r="I138" s="30" t="s">
        <v>1095</v>
      </c>
      <c r="J138" s="28">
        <v>11.26</v>
      </c>
      <c r="K138" s="15" t="str">
        <f t="shared" si="28"/>
        <v>Yes</v>
      </c>
    </row>
    <row r="139" spans="1:11" x14ac:dyDescent="0.25">
      <c r="A139" s="50" t="s">
        <v>277</v>
      </c>
      <c r="B139" s="30" t="s">
        <v>50</v>
      </c>
      <c r="C139" s="8">
        <v>8.5398607892000005</v>
      </c>
      <c r="D139" s="15" t="str">
        <f t="shared" si="25"/>
        <v>N/A</v>
      </c>
      <c r="E139" s="15">
        <v>8.4650354548000006</v>
      </c>
      <c r="F139" s="15" t="str">
        <f t="shared" si="26"/>
        <v>N/A</v>
      </c>
      <c r="G139" s="28">
        <v>9.0504970502000006</v>
      </c>
      <c r="H139" s="15" t="str">
        <f t="shared" si="27"/>
        <v>N/A</v>
      </c>
      <c r="I139" s="30" t="s">
        <v>1096</v>
      </c>
      <c r="J139" s="28">
        <v>6.9160000000000004</v>
      </c>
      <c r="K139" s="15" t="str">
        <f t="shared" si="28"/>
        <v>Yes</v>
      </c>
    </row>
    <row r="140" spans="1:11" x14ac:dyDescent="0.25">
      <c r="A140" s="50" t="s">
        <v>278</v>
      </c>
      <c r="B140" s="30" t="s">
        <v>50</v>
      </c>
      <c r="C140" s="8">
        <v>1.1797329041</v>
      </c>
      <c r="D140" s="15" t="str">
        <f t="shared" si="25"/>
        <v>N/A</v>
      </c>
      <c r="E140" s="15">
        <v>1.0269831201999999</v>
      </c>
      <c r="F140" s="15" t="str">
        <f t="shared" si="26"/>
        <v>N/A</v>
      </c>
      <c r="G140" s="28">
        <v>0.92640370549999995</v>
      </c>
      <c r="H140" s="15" t="str">
        <f t="shared" si="27"/>
        <v>N/A</v>
      </c>
      <c r="I140" s="30" t="s">
        <v>1097</v>
      </c>
      <c r="J140" s="28">
        <v>-9.7899999999999991</v>
      </c>
      <c r="K140" s="15" t="str">
        <f t="shared" si="28"/>
        <v>Yes</v>
      </c>
    </row>
    <row r="141" spans="1:11" x14ac:dyDescent="0.25">
      <c r="A141" s="50" t="s">
        <v>279</v>
      </c>
      <c r="B141" s="30" t="s">
        <v>50</v>
      </c>
      <c r="C141" s="8">
        <v>1.185945E-4</v>
      </c>
      <c r="D141" s="15" t="str">
        <f t="shared" si="25"/>
        <v>N/A</v>
      </c>
      <c r="E141" s="15">
        <v>5.6891200000000002E-5</v>
      </c>
      <c r="F141" s="15" t="str">
        <f t="shared" si="26"/>
        <v>N/A</v>
      </c>
      <c r="G141" s="28">
        <v>9.8383799999999998E-5</v>
      </c>
      <c r="H141" s="15" t="str">
        <f t="shared" si="27"/>
        <v>N/A</v>
      </c>
      <c r="I141" s="30" t="s">
        <v>1098</v>
      </c>
      <c r="J141" s="28">
        <v>72.930000000000007</v>
      </c>
      <c r="K141" s="15" t="str">
        <f t="shared" si="28"/>
        <v>No</v>
      </c>
    </row>
    <row r="142" spans="1:11" x14ac:dyDescent="0.25">
      <c r="A142" s="50" t="s">
        <v>280</v>
      </c>
      <c r="B142" s="30" t="s">
        <v>50</v>
      </c>
      <c r="C142" s="8">
        <v>1.1967740277000001</v>
      </c>
      <c r="D142" s="15" t="str">
        <f t="shared" si="25"/>
        <v>N/A</v>
      </c>
      <c r="E142" s="15">
        <v>1.3455609233000001</v>
      </c>
      <c r="F142" s="15" t="str">
        <f t="shared" si="26"/>
        <v>N/A</v>
      </c>
      <c r="G142" s="28">
        <v>1.2693099156000001</v>
      </c>
      <c r="H142" s="15" t="str">
        <f t="shared" si="27"/>
        <v>N/A</v>
      </c>
      <c r="I142" s="30" t="s">
        <v>1099</v>
      </c>
      <c r="J142" s="28">
        <v>-5.67</v>
      </c>
      <c r="K142" s="15" t="str">
        <f t="shared" si="28"/>
        <v>Yes</v>
      </c>
    </row>
    <row r="143" spans="1:11" x14ac:dyDescent="0.25">
      <c r="A143" s="50" t="s">
        <v>281</v>
      </c>
      <c r="B143" s="30" t="s">
        <v>50</v>
      </c>
      <c r="C143" s="8">
        <v>4.0071271700000001E-2</v>
      </c>
      <c r="D143" s="15" t="str">
        <f t="shared" si="25"/>
        <v>N/A</v>
      </c>
      <c r="E143" s="15">
        <v>5.9845205899999997E-2</v>
      </c>
      <c r="F143" s="15" t="str">
        <f t="shared" si="26"/>
        <v>N/A</v>
      </c>
      <c r="G143" s="28">
        <v>6.60112848E-2</v>
      </c>
      <c r="H143" s="15" t="str">
        <f t="shared" si="27"/>
        <v>N/A</v>
      </c>
      <c r="I143" s="30" t="s">
        <v>1100</v>
      </c>
      <c r="J143" s="28">
        <v>10.3</v>
      </c>
      <c r="K143" s="15" t="str">
        <f t="shared" si="28"/>
        <v>Yes</v>
      </c>
    </row>
    <row r="144" spans="1:11" x14ac:dyDescent="0.25">
      <c r="A144" s="50" t="s">
        <v>282</v>
      </c>
      <c r="B144" s="30" t="s">
        <v>50</v>
      </c>
      <c r="C144" s="8">
        <v>12.689082465</v>
      </c>
      <c r="D144" s="15" t="str">
        <f t="shared" si="25"/>
        <v>N/A</v>
      </c>
      <c r="E144" s="15">
        <v>12.602210032</v>
      </c>
      <c r="F144" s="15" t="str">
        <f t="shared" si="26"/>
        <v>N/A</v>
      </c>
      <c r="G144" s="28">
        <v>12.856142581</v>
      </c>
      <c r="H144" s="15" t="str">
        <f t="shared" si="27"/>
        <v>N/A</v>
      </c>
      <c r="I144" s="30" t="s">
        <v>1101</v>
      </c>
      <c r="J144" s="28">
        <v>2.0150000000000001</v>
      </c>
      <c r="K144" s="15" t="str">
        <f t="shared" si="28"/>
        <v>Yes</v>
      </c>
    </row>
    <row r="145" spans="1:11" x14ac:dyDescent="0.25">
      <c r="A145" s="50" t="s">
        <v>283</v>
      </c>
      <c r="B145" s="30" t="s">
        <v>50</v>
      </c>
      <c r="C145" s="8">
        <v>0.11791034409999999</v>
      </c>
      <c r="D145" s="15" t="str">
        <f t="shared" si="25"/>
        <v>N/A</v>
      </c>
      <c r="E145" s="15">
        <v>0.11566426270000001</v>
      </c>
      <c r="F145" s="15" t="str">
        <f t="shared" si="26"/>
        <v>N/A</v>
      </c>
      <c r="G145" s="28">
        <v>0.13668083089999999</v>
      </c>
      <c r="H145" s="15" t="str">
        <f t="shared" si="27"/>
        <v>N/A</v>
      </c>
      <c r="I145" s="30" t="s">
        <v>1102</v>
      </c>
      <c r="J145" s="28">
        <v>18.170000000000002</v>
      </c>
      <c r="K145" s="15" t="str">
        <f t="shared" si="28"/>
        <v>No</v>
      </c>
    </row>
    <row r="146" spans="1:11" x14ac:dyDescent="0.25">
      <c r="A146" s="50" t="s">
        <v>284</v>
      </c>
      <c r="B146" s="30" t="s">
        <v>50</v>
      </c>
      <c r="C146" s="8">
        <v>2.0742094407999998</v>
      </c>
      <c r="D146" s="15" t="str">
        <f t="shared" si="25"/>
        <v>N/A</v>
      </c>
      <c r="E146" s="15">
        <v>2.0246760054999999</v>
      </c>
      <c r="F146" s="15" t="str">
        <f t="shared" si="26"/>
        <v>N/A</v>
      </c>
      <c r="G146" s="28">
        <v>1.9037146361999999</v>
      </c>
      <c r="H146" s="15" t="str">
        <f t="shared" si="27"/>
        <v>N/A</v>
      </c>
      <c r="I146" s="30" t="s">
        <v>1103</v>
      </c>
      <c r="J146" s="28">
        <v>-5.97</v>
      </c>
      <c r="K146" s="15" t="str">
        <f t="shared" si="28"/>
        <v>Yes</v>
      </c>
    </row>
    <row r="147" spans="1:11" x14ac:dyDescent="0.25">
      <c r="A147" s="42" t="s">
        <v>285</v>
      </c>
      <c r="B147" s="30" t="s">
        <v>50</v>
      </c>
      <c r="C147" s="8">
        <v>7.7861012394999998</v>
      </c>
      <c r="D147" s="15" t="str">
        <f t="shared" si="25"/>
        <v>N/A</v>
      </c>
      <c r="E147" s="15">
        <v>7.8658569381000003</v>
      </c>
      <c r="F147" s="15" t="str">
        <f t="shared" si="26"/>
        <v>N/A</v>
      </c>
      <c r="G147" s="28">
        <v>8.0256282226</v>
      </c>
      <c r="H147" s="15" t="str">
        <f t="shared" si="27"/>
        <v>N/A</v>
      </c>
      <c r="I147" s="30" t="s">
        <v>1104</v>
      </c>
      <c r="J147" s="28">
        <v>2.0310000000000001</v>
      </c>
      <c r="K147" s="15" t="str">
        <f t="shared" si="28"/>
        <v>Yes</v>
      </c>
    </row>
    <row r="148" spans="1:11" x14ac:dyDescent="0.25">
      <c r="A148" s="50" t="s">
        <v>286</v>
      </c>
      <c r="B148" s="30" t="s">
        <v>50</v>
      </c>
      <c r="C148" s="8">
        <v>6.1356529088</v>
      </c>
      <c r="D148" s="15" t="str">
        <f t="shared" si="25"/>
        <v>N/A</v>
      </c>
      <c r="E148" s="15">
        <v>5.891809758</v>
      </c>
      <c r="F148" s="15" t="str">
        <f t="shared" si="26"/>
        <v>N/A</v>
      </c>
      <c r="G148" s="28">
        <v>5.6532300422999997</v>
      </c>
      <c r="H148" s="15" t="str">
        <f t="shared" si="27"/>
        <v>N/A</v>
      </c>
      <c r="I148" s="30" t="s">
        <v>1105</v>
      </c>
      <c r="J148" s="28">
        <v>-4.05</v>
      </c>
      <c r="K148" s="15" t="str">
        <f t="shared" si="28"/>
        <v>Yes</v>
      </c>
    </row>
    <row r="149" spans="1:11" x14ac:dyDescent="0.25">
      <c r="A149" s="50" t="s">
        <v>287</v>
      </c>
      <c r="B149" s="30" t="s">
        <v>50</v>
      </c>
      <c r="C149" s="8">
        <v>0</v>
      </c>
      <c r="D149" s="15" t="str">
        <f t="shared" si="25"/>
        <v>N/A</v>
      </c>
      <c r="E149" s="15">
        <v>0</v>
      </c>
      <c r="F149" s="15" t="str">
        <f t="shared" si="26"/>
        <v>N/A</v>
      </c>
      <c r="G149" s="28">
        <v>0</v>
      </c>
      <c r="H149" s="15" t="str">
        <f t="shared" si="27"/>
        <v>N/A</v>
      </c>
      <c r="I149" s="30" t="s">
        <v>1088</v>
      </c>
      <c r="J149" s="28" t="s">
        <v>1088</v>
      </c>
      <c r="K149" s="15" t="str">
        <f t="shared" si="28"/>
        <v>N/A</v>
      </c>
    </row>
    <row r="150" spans="1:11" x14ac:dyDescent="0.25">
      <c r="A150" s="50" t="s">
        <v>832</v>
      </c>
      <c r="B150" s="30" t="s">
        <v>50</v>
      </c>
      <c r="C150" s="8">
        <v>0</v>
      </c>
      <c r="D150" s="15" t="str">
        <f t="shared" si="25"/>
        <v>N/A</v>
      </c>
      <c r="E150" s="15">
        <v>0</v>
      </c>
      <c r="F150" s="15" t="str">
        <f t="shared" si="26"/>
        <v>N/A</v>
      </c>
      <c r="G150" s="28">
        <v>0</v>
      </c>
      <c r="H150" s="15" t="str">
        <f t="shared" si="27"/>
        <v>N/A</v>
      </c>
      <c r="I150" s="30" t="s">
        <v>1088</v>
      </c>
      <c r="J150" s="28" t="s">
        <v>1088</v>
      </c>
      <c r="K150" s="15" t="str">
        <f t="shared" si="28"/>
        <v>N/A</v>
      </c>
    </row>
    <row r="151" spans="1:11" x14ac:dyDescent="0.25">
      <c r="A151" s="50" t="s">
        <v>288</v>
      </c>
      <c r="B151" s="30" t="s">
        <v>50</v>
      </c>
      <c r="C151" s="8">
        <v>0.1649832551</v>
      </c>
      <c r="D151" s="15" t="str">
        <f t="shared" si="25"/>
        <v>N/A</v>
      </c>
      <c r="E151" s="15">
        <v>0.1655359971</v>
      </c>
      <c r="F151" s="15" t="str">
        <f t="shared" si="26"/>
        <v>N/A</v>
      </c>
      <c r="G151" s="28">
        <v>0.179216874</v>
      </c>
      <c r="H151" s="15" t="str">
        <f t="shared" si="27"/>
        <v>N/A</v>
      </c>
      <c r="I151" s="30" t="s">
        <v>1106</v>
      </c>
      <c r="J151" s="28">
        <v>8.2650000000000006</v>
      </c>
      <c r="K151" s="15" t="str">
        <f t="shared" si="28"/>
        <v>Yes</v>
      </c>
    </row>
    <row r="152" spans="1:11" x14ac:dyDescent="0.25">
      <c r="A152" s="50" t="s">
        <v>289</v>
      </c>
      <c r="B152" s="30" t="s">
        <v>50</v>
      </c>
      <c r="C152" s="8">
        <v>0.76940034540000002</v>
      </c>
      <c r="D152" s="15" t="str">
        <f t="shared" si="25"/>
        <v>N/A</v>
      </c>
      <c r="E152" s="15">
        <v>1.0793318114999999</v>
      </c>
      <c r="F152" s="15" t="str">
        <f t="shared" si="26"/>
        <v>N/A</v>
      </c>
      <c r="G152" s="28">
        <v>1.383957042</v>
      </c>
      <c r="H152" s="15" t="str">
        <f t="shared" si="27"/>
        <v>N/A</v>
      </c>
      <c r="I152" s="30" t="s">
        <v>1107</v>
      </c>
      <c r="J152" s="28">
        <v>28.22</v>
      </c>
      <c r="K152" s="15" t="str">
        <f t="shared" si="28"/>
        <v>No</v>
      </c>
    </row>
    <row r="153" spans="1:11" x14ac:dyDescent="0.25">
      <c r="A153" s="50" t="s">
        <v>290</v>
      </c>
      <c r="B153" s="30" t="s">
        <v>50</v>
      </c>
      <c r="C153" s="8">
        <v>0.65816778639999995</v>
      </c>
      <c r="D153" s="15" t="str">
        <f t="shared" si="25"/>
        <v>N/A</v>
      </c>
      <c r="E153" s="15">
        <v>0.67037571279999997</v>
      </c>
      <c r="F153" s="15" t="str">
        <f t="shared" si="26"/>
        <v>N/A</v>
      </c>
      <c r="G153" s="28">
        <v>0.73390501190000001</v>
      </c>
      <c r="H153" s="15" t="str">
        <f t="shared" si="27"/>
        <v>N/A</v>
      </c>
      <c r="I153" s="30" t="s">
        <v>1108</v>
      </c>
      <c r="J153" s="28">
        <v>9.4770000000000003</v>
      </c>
      <c r="K153" s="15" t="str">
        <f t="shared" si="28"/>
        <v>Yes</v>
      </c>
    </row>
    <row r="154" spans="1:11" x14ac:dyDescent="0.25">
      <c r="A154" s="50" t="s">
        <v>291</v>
      </c>
      <c r="B154" s="30" t="s">
        <v>50</v>
      </c>
      <c r="C154" s="8">
        <v>0</v>
      </c>
      <c r="D154" s="15" t="str">
        <f t="shared" si="25"/>
        <v>N/A</v>
      </c>
      <c r="E154" s="15">
        <v>0</v>
      </c>
      <c r="F154" s="15" t="str">
        <f t="shared" si="26"/>
        <v>N/A</v>
      </c>
      <c r="G154" s="28">
        <v>0</v>
      </c>
      <c r="H154" s="15" t="str">
        <f t="shared" si="27"/>
        <v>N/A</v>
      </c>
      <c r="I154" s="30" t="s">
        <v>1088</v>
      </c>
      <c r="J154" s="28" t="s">
        <v>1088</v>
      </c>
      <c r="K154" s="15" t="str">
        <f t="shared" si="28"/>
        <v>N/A</v>
      </c>
    </row>
    <row r="155" spans="1:11" x14ac:dyDescent="0.25">
      <c r="A155" s="50" t="s">
        <v>292</v>
      </c>
      <c r="B155" s="30" t="s">
        <v>50</v>
      </c>
      <c r="C155" s="8">
        <v>0</v>
      </c>
      <c r="D155" s="15" t="str">
        <f t="shared" si="25"/>
        <v>N/A</v>
      </c>
      <c r="E155" s="15">
        <v>0</v>
      </c>
      <c r="F155" s="15" t="str">
        <f t="shared" si="26"/>
        <v>N/A</v>
      </c>
      <c r="G155" s="28">
        <v>0</v>
      </c>
      <c r="H155" s="15" t="str">
        <f t="shared" si="27"/>
        <v>N/A</v>
      </c>
      <c r="I155" s="30" t="s">
        <v>1088</v>
      </c>
      <c r="J155" s="28" t="s">
        <v>1088</v>
      </c>
      <c r="K155" s="15" t="str">
        <f t="shared" si="28"/>
        <v>N/A</v>
      </c>
    </row>
    <row r="156" spans="1:11" x14ac:dyDescent="0.25">
      <c r="A156" s="50" t="s">
        <v>293</v>
      </c>
      <c r="B156" s="30" t="s">
        <v>50</v>
      </c>
      <c r="C156" s="8">
        <v>0</v>
      </c>
      <c r="D156" s="15" t="str">
        <f t="shared" si="25"/>
        <v>N/A</v>
      </c>
      <c r="E156" s="15">
        <v>0</v>
      </c>
      <c r="F156" s="15" t="str">
        <f t="shared" si="26"/>
        <v>N/A</v>
      </c>
      <c r="G156" s="28">
        <v>0</v>
      </c>
      <c r="H156" s="15" t="str">
        <f t="shared" si="27"/>
        <v>N/A</v>
      </c>
      <c r="I156" s="30" t="s">
        <v>1088</v>
      </c>
      <c r="J156" s="28" t="s">
        <v>1088</v>
      </c>
      <c r="K156" s="15" t="str">
        <f t="shared" si="28"/>
        <v>N/A</v>
      </c>
    </row>
    <row r="157" spans="1:11" x14ac:dyDescent="0.25">
      <c r="A157" s="50" t="s">
        <v>294</v>
      </c>
      <c r="B157" s="30" t="s">
        <v>50</v>
      </c>
      <c r="C157" s="8">
        <v>0</v>
      </c>
      <c r="D157" s="15" t="str">
        <f t="shared" si="25"/>
        <v>N/A</v>
      </c>
      <c r="E157" s="15">
        <v>0</v>
      </c>
      <c r="F157" s="15" t="str">
        <f t="shared" si="26"/>
        <v>N/A</v>
      </c>
      <c r="G157" s="28">
        <v>0</v>
      </c>
      <c r="H157" s="15" t="str">
        <f t="shared" si="27"/>
        <v>N/A</v>
      </c>
      <c r="I157" s="30" t="s">
        <v>1088</v>
      </c>
      <c r="J157" s="28" t="s">
        <v>1088</v>
      </c>
      <c r="K157" s="15" t="str">
        <f t="shared" si="28"/>
        <v>N/A</v>
      </c>
    </row>
    <row r="158" spans="1:11" x14ac:dyDescent="0.25">
      <c r="A158" s="50" t="s">
        <v>295</v>
      </c>
      <c r="B158" s="30" t="s">
        <v>50</v>
      </c>
      <c r="C158" s="8">
        <v>5.7896943800000003E-2</v>
      </c>
      <c r="D158" s="15" t="str">
        <f t="shared" si="25"/>
        <v>N/A</v>
      </c>
      <c r="E158" s="15">
        <v>5.8803658699999997E-2</v>
      </c>
      <c r="F158" s="15" t="str">
        <f t="shared" si="26"/>
        <v>N/A</v>
      </c>
      <c r="G158" s="28">
        <v>7.5319252399999995E-2</v>
      </c>
      <c r="H158" s="15" t="str">
        <f t="shared" si="27"/>
        <v>N/A</v>
      </c>
      <c r="I158" s="30" t="s">
        <v>1109</v>
      </c>
      <c r="J158" s="28">
        <v>28.09</v>
      </c>
      <c r="K158" s="15" t="str">
        <f t="shared" si="28"/>
        <v>No</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1078146</v>
      </c>
      <c r="D160" s="15" t="str">
        <f>IF($B160="N/A","N/A",IF(C160&gt;15,"No",IF(C160&lt;-15,"No","Yes")))</f>
        <v>N/A</v>
      </c>
      <c r="E160" s="27">
        <v>1176249</v>
      </c>
      <c r="F160" s="15" t="str">
        <f>IF($B160="N/A","N/A",IF(E160&gt;15,"No",IF(E160&lt;-15,"No","Yes")))</f>
        <v>N/A</v>
      </c>
      <c r="G160" s="27">
        <v>1227787</v>
      </c>
      <c r="H160" s="15" t="str">
        <f>IF($B160="N/A","N/A",IF(G160&gt;15,"No",IF(G160&lt;-15,"No","Yes")))</f>
        <v>N/A</v>
      </c>
      <c r="I160" s="28">
        <v>9.0990000000000002</v>
      </c>
      <c r="J160" s="28">
        <v>4.3819999999999997</v>
      </c>
      <c r="K160" s="15" t="str">
        <f t="shared" ref="K160:K167" si="29">IF(J160="Div by 0", "N/A", IF(J160="N/A","N/A", IF(J160&gt;15, "No", IF(J160&lt;-15, "No", "Yes"))))</f>
        <v>Yes</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57.317943024000002</v>
      </c>
      <c r="D163" s="15" t="str">
        <f>IF($B163="N/A","N/A",IF(C163&gt;15,"No",IF(C163&lt;-15,"No","Yes")))</f>
        <v>N/A</v>
      </c>
      <c r="E163" s="37">
        <v>58.591979248999998</v>
      </c>
      <c r="F163" s="15" t="str">
        <f>IF($B163="N/A","N/A",IF(E163&gt;15,"No",IF(E163&lt;-15,"No","Yes")))</f>
        <v>N/A</v>
      </c>
      <c r="G163" s="37">
        <v>58.972368170999999</v>
      </c>
      <c r="H163" s="15" t="str">
        <f>IF($B163="N/A","N/A",IF(G163&gt;15,"No",IF(G163&lt;-15,"No","Yes")))</f>
        <v>N/A</v>
      </c>
      <c r="I163" s="28">
        <v>2.2229999999999999</v>
      </c>
      <c r="J163" s="28">
        <v>0.6492</v>
      </c>
      <c r="K163" s="15" t="str">
        <f>IF(J163="Div by 0", "N/A", IF(J163="N/A","N/A", IF(J163&gt;15, "No", IF(J163&lt;-15, "No", "Yes"))))</f>
        <v>Yes</v>
      </c>
    </row>
    <row r="164" spans="1:11" x14ac:dyDescent="0.25">
      <c r="A164" s="42" t="s">
        <v>90</v>
      </c>
      <c r="B164" s="30" t="s">
        <v>50</v>
      </c>
      <c r="C164" s="45">
        <v>12.856236538999999</v>
      </c>
      <c r="D164" s="15" t="str">
        <f>IF($B164="N/A","N/A",IF(C164&gt;15,"No",IF(C164&lt;-15,"No","Yes")))</f>
        <v>N/A</v>
      </c>
      <c r="E164" s="28">
        <v>11.885748681000001</v>
      </c>
      <c r="F164" s="15" t="str">
        <f>IF($B164="N/A","N/A",IF(E164&gt;15,"No",IF(E164&lt;-15,"No","Yes")))</f>
        <v>N/A</v>
      </c>
      <c r="G164" s="28">
        <v>11.910697864999999</v>
      </c>
      <c r="H164" s="15" t="str">
        <f>IF($B164="N/A","N/A",IF(G164&gt;15,"No",IF(G164&lt;-15,"No","Yes")))</f>
        <v>N/A</v>
      </c>
      <c r="I164" s="28">
        <v>-7.55</v>
      </c>
      <c r="J164" s="28">
        <v>0.2099</v>
      </c>
      <c r="K164" s="15" t="str">
        <f t="shared" si="29"/>
        <v>Yes</v>
      </c>
    </row>
    <row r="165" spans="1:11" x14ac:dyDescent="0.25">
      <c r="A165" s="42" t="s">
        <v>222</v>
      </c>
      <c r="B165" s="30" t="s">
        <v>50</v>
      </c>
      <c r="C165" s="45">
        <v>19.167150425999999</v>
      </c>
      <c r="D165" s="15" t="str">
        <f>IF($B165="N/A","N/A",IF(C165&gt;15,"No",IF(C165&lt;-15,"No","Yes")))</f>
        <v>N/A</v>
      </c>
      <c r="E165" s="28">
        <v>16.976749187999999</v>
      </c>
      <c r="F165" s="15" t="str">
        <f>IF($B165="N/A","N/A",IF(E165&gt;15,"No",IF(E165&lt;-15,"No","Yes")))</f>
        <v>N/A</v>
      </c>
      <c r="G165" s="28">
        <v>16.643997164000002</v>
      </c>
      <c r="H165" s="15" t="str">
        <f>IF($B165="N/A","N/A",IF(G165&gt;15,"No",IF(G165&lt;-15,"No","Yes")))</f>
        <v>N/A</v>
      </c>
      <c r="I165" s="28">
        <v>-11.4</v>
      </c>
      <c r="J165" s="28">
        <v>-1.96</v>
      </c>
      <c r="K165" s="15" t="str">
        <f t="shared" si="29"/>
        <v>Yes</v>
      </c>
    </row>
    <row r="166" spans="1:11" ht="12.75" customHeight="1" x14ac:dyDescent="0.25">
      <c r="A166" s="42" t="s">
        <v>223</v>
      </c>
      <c r="B166" s="30" t="s">
        <v>50</v>
      </c>
      <c r="C166" s="45">
        <v>0</v>
      </c>
      <c r="D166" s="15" t="str">
        <f>IF($B166="N/A","N/A",IF(C166&gt;15,"No",IF(C166&lt;-15,"No","Yes")))</f>
        <v>N/A</v>
      </c>
      <c r="E166" s="28">
        <v>25</v>
      </c>
      <c r="F166" s="15" t="str">
        <f>IF($B166="N/A","N/A",IF(E166&gt;15,"No",IF(E166&lt;-15,"No","Yes")))</f>
        <v>N/A</v>
      </c>
      <c r="G166" s="28">
        <v>0</v>
      </c>
      <c r="H166" s="15" t="str">
        <f>IF($B166="N/A","N/A",IF(G166&gt;15,"No",IF(G166&lt;-15,"No","Yes")))</f>
        <v>N/A</v>
      </c>
      <c r="I166" s="28" t="s">
        <v>1088</v>
      </c>
      <c r="J166" s="28">
        <v>-100</v>
      </c>
      <c r="K166" s="15" t="str">
        <f t="shared" si="29"/>
        <v>No</v>
      </c>
    </row>
    <row r="167" spans="1:11" x14ac:dyDescent="0.25">
      <c r="A167" s="42" t="s">
        <v>224</v>
      </c>
      <c r="B167" s="30" t="s">
        <v>50</v>
      </c>
      <c r="C167" s="45">
        <v>11.945164239</v>
      </c>
      <c r="D167" s="15" t="str">
        <f>IF($B167="N/A","N/A",IF(C167&gt;15,"No",IF(C167&lt;-15,"No","Yes")))</f>
        <v>N/A</v>
      </c>
      <c r="E167" s="28">
        <v>11.200791692999999</v>
      </c>
      <c r="F167" s="15" t="str">
        <f>IF($B167="N/A","N/A",IF(E167&gt;15,"No",IF(E167&lt;-15,"No","Yes")))</f>
        <v>N/A</v>
      </c>
      <c r="G167" s="28">
        <v>11.31033508</v>
      </c>
      <c r="H167" s="15" t="str">
        <f>IF($B167="N/A","N/A",IF(G167&gt;15,"No",IF(G167&lt;-15,"No","Yes")))</f>
        <v>N/A</v>
      </c>
      <c r="I167" s="28">
        <v>-6.23</v>
      </c>
      <c r="J167" s="28">
        <v>0.97799999999999998</v>
      </c>
      <c r="K167" s="15" t="str">
        <f t="shared" si="29"/>
        <v>Yes</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17.569791104</v>
      </c>
      <c r="D169" s="15" t="str">
        <f>IF($B169="N/A","N/A",IF(C169&gt;15,"No",IF(C169&lt;-15,"No","Yes")))</f>
        <v>N/A</v>
      </c>
      <c r="E169" s="28">
        <v>17.759590019000001</v>
      </c>
      <c r="F169" s="15" t="str">
        <f t="shared" ref="F169:F189" si="30">IF($B169="N/A","N/A",IF(E169&gt;15,"No",IF(E169&lt;-15,"No","Yes")))</f>
        <v>N/A</v>
      </c>
      <c r="G169" s="28">
        <v>18.042054526000001</v>
      </c>
      <c r="H169" s="15" t="str">
        <f t="shared" ref="H169:H189" si="31">IF($B169="N/A","N/A",IF(G169&gt;15,"No",IF(G169&lt;-15,"No","Yes")))</f>
        <v>N/A</v>
      </c>
      <c r="I169" s="28">
        <v>1.08</v>
      </c>
      <c r="J169" s="28">
        <v>1.59</v>
      </c>
      <c r="K169" s="15" t="str">
        <f t="shared" ref="K169:K204" si="32">IF(J169="Div by 0", "N/A", IF(J169="N/A","N/A", IF(J169&gt;15, "No", IF(J169&lt;-15, "No", "Yes"))))</f>
        <v>Yes</v>
      </c>
    </row>
    <row r="170" spans="1:11" x14ac:dyDescent="0.25">
      <c r="A170" s="42" t="s">
        <v>234</v>
      </c>
      <c r="B170" s="30" t="s">
        <v>50</v>
      </c>
      <c r="C170" s="45">
        <v>1.5288281921</v>
      </c>
      <c r="D170" s="15" t="str">
        <f>IF($B170="N/A","N/A",IF(C170&gt;15,"No",IF(C170&lt;-15,"No","Yes")))</f>
        <v>N/A</v>
      </c>
      <c r="E170" s="28">
        <v>1.7394276211999999</v>
      </c>
      <c r="F170" s="15" t="str">
        <f t="shared" si="30"/>
        <v>N/A</v>
      </c>
      <c r="G170" s="28">
        <v>1.6468654578999999</v>
      </c>
      <c r="H170" s="15" t="str">
        <f t="shared" si="31"/>
        <v>N/A</v>
      </c>
      <c r="I170" s="28">
        <v>13.78</v>
      </c>
      <c r="J170" s="28">
        <v>-5.32</v>
      </c>
      <c r="K170" s="15" t="str">
        <f t="shared" si="32"/>
        <v>Yes</v>
      </c>
    </row>
    <row r="171" spans="1:11" x14ac:dyDescent="0.25">
      <c r="A171" s="42" t="s">
        <v>235</v>
      </c>
      <c r="B171" s="30" t="s">
        <v>50</v>
      </c>
      <c r="C171" s="45">
        <v>12.622316458</v>
      </c>
      <c r="D171" s="15" t="str">
        <f>IF($B171="N/A","N/A",IF(C171&gt;15,"No",IF(C171&lt;-15,"No","Yes")))</f>
        <v>N/A</v>
      </c>
      <c r="E171" s="28">
        <v>11.857948445</v>
      </c>
      <c r="F171" s="15" t="str">
        <f t="shared" si="30"/>
        <v>N/A</v>
      </c>
      <c r="G171" s="28">
        <v>11.257490102</v>
      </c>
      <c r="H171" s="15" t="str">
        <f t="shared" si="31"/>
        <v>N/A</v>
      </c>
      <c r="I171" s="28">
        <v>-6.06</v>
      </c>
      <c r="J171" s="28">
        <v>-5.0599999999999996</v>
      </c>
      <c r="K171" s="15" t="str">
        <f t="shared" si="32"/>
        <v>Yes</v>
      </c>
    </row>
    <row r="172" spans="1:11" x14ac:dyDescent="0.25">
      <c r="A172" s="42" t="s">
        <v>236</v>
      </c>
      <c r="B172" s="30" t="s">
        <v>50</v>
      </c>
      <c r="C172" s="45">
        <v>0.33084572960000003</v>
      </c>
      <c r="D172" s="15" t="str">
        <f>IF($B172="N/A","N/A",IF(C172&gt;15,"No",IF(C172&lt;-15,"No","Yes")))</f>
        <v>N/A</v>
      </c>
      <c r="E172" s="28">
        <v>0.37900138490000002</v>
      </c>
      <c r="F172" s="15" t="str">
        <f t="shared" si="30"/>
        <v>N/A</v>
      </c>
      <c r="G172" s="28">
        <v>0.60474658879999998</v>
      </c>
      <c r="H172" s="15" t="str">
        <f t="shared" si="31"/>
        <v>N/A</v>
      </c>
      <c r="I172" s="28">
        <v>14.56</v>
      </c>
      <c r="J172" s="28">
        <v>59.56</v>
      </c>
      <c r="K172" s="15" t="str">
        <f t="shared" si="32"/>
        <v>No</v>
      </c>
    </row>
    <row r="173" spans="1:11" x14ac:dyDescent="0.25">
      <c r="A173" s="42" t="s">
        <v>237</v>
      </c>
      <c r="B173" s="30" t="s">
        <v>50</v>
      </c>
      <c r="C173" s="45">
        <v>4.2665836000000002E-3</v>
      </c>
      <c r="D173" s="15" t="str">
        <f t="shared" ref="D173:D189" si="33">IF($B173="N/A","N/A",IF(C173&gt;15,"No",IF(C173&lt;-15,"No","Yes")))</f>
        <v>N/A</v>
      </c>
      <c r="E173" s="28">
        <v>3.4006409999999998E-4</v>
      </c>
      <c r="F173" s="15" t="str">
        <f t="shared" si="30"/>
        <v>N/A</v>
      </c>
      <c r="G173" s="28">
        <v>6.5157880000000004E-4</v>
      </c>
      <c r="H173" s="15" t="str">
        <f t="shared" si="31"/>
        <v>N/A</v>
      </c>
      <c r="I173" s="28">
        <v>-92</v>
      </c>
      <c r="J173" s="28">
        <v>91.6</v>
      </c>
      <c r="K173" s="15" t="str">
        <f t="shared" si="32"/>
        <v>No</v>
      </c>
    </row>
    <row r="174" spans="1:11" x14ac:dyDescent="0.25">
      <c r="A174" s="42" t="s">
        <v>238</v>
      </c>
      <c r="B174" s="30" t="s">
        <v>50</v>
      </c>
      <c r="C174" s="45">
        <v>13.562819878000001</v>
      </c>
      <c r="D174" s="15" t="str">
        <f t="shared" si="33"/>
        <v>N/A</v>
      </c>
      <c r="E174" s="28">
        <v>13.809150954</v>
      </c>
      <c r="F174" s="15" t="str">
        <f t="shared" si="30"/>
        <v>N/A</v>
      </c>
      <c r="G174" s="28">
        <v>14.229341083</v>
      </c>
      <c r="H174" s="15" t="str">
        <f t="shared" si="31"/>
        <v>N/A</v>
      </c>
      <c r="I174" s="28">
        <v>1.8160000000000001</v>
      </c>
      <c r="J174" s="28">
        <v>3.0430000000000001</v>
      </c>
      <c r="K174" s="15" t="str">
        <f t="shared" si="32"/>
        <v>Yes</v>
      </c>
    </row>
    <row r="175" spans="1:11" x14ac:dyDescent="0.25">
      <c r="A175" s="42" t="s">
        <v>240</v>
      </c>
      <c r="B175" s="30" t="s">
        <v>50</v>
      </c>
      <c r="C175" s="45">
        <v>21.168005075</v>
      </c>
      <c r="D175" s="15" t="str">
        <f t="shared" si="33"/>
        <v>N/A</v>
      </c>
      <c r="E175" s="28">
        <v>19.457784874000001</v>
      </c>
      <c r="F175" s="15" t="str">
        <f t="shared" si="30"/>
        <v>N/A</v>
      </c>
      <c r="G175" s="28">
        <v>18.155673581999999</v>
      </c>
      <c r="H175" s="15" t="str">
        <f t="shared" si="31"/>
        <v>N/A</v>
      </c>
      <c r="I175" s="28">
        <v>-8.08</v>
      </c>
      <c r="J175" s="28">
        <v>-6.69</v>
      </c>
      <c r="K175" s="15" t="str">
        <f t="shared" si="32"/>
        <v>Yes</v>
      </c>
    </row>
    <row r="176" spans="1:11" x14ac:dyDescent="0.25">
      <c r="A176" s="42" t="s">
        <v>241</v>
      </c>
      <c r="B176" s="30" t="s">
        <v>50</v>
      </c>
      <c r="C176" s="45">
        <v>3.0927165709</v>
      </c>
      <c r="D176" s="15" t="str">
        <f t="shared" si="33"/>
        <v>N/A</v>
      </c>
      <c r="E176" s="28">
        <v>3.3941792937000002</v>
      </c>
      <c r="F176" s="15" t="str">
        <f t="shared" si="30"/>
        <v>N/A</v>
      </c>
      <c r="G176" s="28">
        <v>3.6064887475999998</v>
      </c>
      <c r="H176" s="15" t="str">
        <f t="shared" si="31"/>
        <v>N/A</v>
      </c>
      <c r="I176" s="28">
        <v>9.7479999999999993</v>
      </c>
      <c r="J176" s="28">
        <v>6.2549999999999999</v>
      </c>
      <c r="K176" s="15" t="str">
        <f t="shared" si="32"/>
        <v>Yes</v>
      </c>
    </row>
    <row r="177" spans="1:11" x14ac:dyDescent="0.25">
      <c r="A177" s="42" t="s">
        <v>242</v>
      </c>
      <c r="B177" s="30" t="s">
        <v>50</v>
      </c>
      <c r="C177" s="45">
        <v>27.560738527000002</v>
      </c>
      <c r="D177" s="15" t="str">
        <f t="shared" si="33"/>
        <v>N/A</v>
      </c>
      <c r="E177" s="28">
        <v>28.791267834999999</v>
      </c>
      <c r="F177" s="15" t="str">
        <f t="shared" si="30"/>
        <v>N/A</v>
      </c>
      <c r="G177" s="28">
        <v>29.805739921000001</v>
      </c>
      <c r="H177" s="15" t="str">
        <f t="shared" si="31"/>
        <v>N/A</v>
      </c>
      <c r="I177" s="28">
        <v>4.4649999999999999</v>
      </c>
      <c r="J177" s="28">
        <v>3.524</v>
      </c>
      <c r="K177" s="15" t="str">
        <f t="shared" si="32"/>
        <v>Yes</v>
      </c>
    </row>
    <row r="178" spans="1:11" x14ac:dyDescent="0.25">
      <c r="A178" s="42" t="s">
        <v>245</v>
      </c>
      <c r="B178" s="30" t="s">
        <v>50</v>
      </c>
      <c r="C178" s="45">
        <v>0</v>
      </c>
      <c r="D178" s="15" t="str">
        <f t="shared" si="33"/>
        <v>N/A</v>
      </c>
      <c r="E178" s="28">
        <v>0</v>
      </c>
      <c r="F178" s="15" t="str">
        <f t="shared" si="30"/>
        <v>N/A</v>
      </c>
      <c r="G178" s="28">
        <v>0</v>
      </c>
      <c r="H178" s="15" t="str">
        <f t="shared" si="31"/>
        <v>N/A</v>
      </c>
      <c r="I178" s="28" t="s">
        <v>1088</v>
      </c>
      <c r="J178" s="28" t="s">
        <v>1088</v>
      </c>
      <c r="K178" s="15" t="str">
        <f t="shared" si="32"/>
        <v>N/A</v>
      </c>
    </row>
    <row r="179" spans="1:11" x14ac:dyDescent="0.25">
      <c r="A179" s="42" t="s">
        <v>246</v>
      </c>
      <c r="B179" s="30" t="s">
        <v>50</v>
      </c>
      <c r="C179" s="45">
        <v>0</v>
      </c>
      <c r="D179" s="15" t="str">
        <f t="shared" si="33"/>
        <v>N/A</v>
      </c>
      <c r="E179" s="28">
        <v>0</v>
      </c>
      <c r="F179" s="15" t="str">
        <f t="shared" si="30"/>
        <v>N/A</v>
      </c>
      <c r="G179" s="28">
        <v>0</v>
      </c>
      <c r="H179" s="15" t="str">
        <f t="shared" si="31"/>
        <v>N/A</v>
      </c>
      <c r="I179" s="28" t="s">
        <v>1088</v>
      </c>
      <c r="J179" s="28" t="s">
        <v>1088</v>
      </c>
      <c r="K179" s="15" t="str">
        <f t="shared" si="32"/>
        <v>N/A</v>
      </c>
    </row>
    <row r="180" spans="1:11" x14ac:dyDescent="0.25">
      <c r="A180" s="42" t="s">
        <v>247</v>
      </c>
      <c r="B180" s="30" t="s">
        <v>50</v>
      </c>
      <c r="C180" s="45">
        <v>0</v>
      </c>
      <c r="D180" s="15" t="str">
        <f t="shared" si="33"/>
        <v>N/A</v>
      </c>
      <c r="E180" s="28">
        <v>0</v>
      </c>
      <c r="F180" s="15" t="str">
        <f t="shared" si="30"/>
        <v>N/A</v>
      </c>
      <c r="G180" s="28">
        <v>0</v>
      </c>
      <c r="H180" s="15" t="str">
        <f t="shared" si="31"/>
        <v>N/A</v>
      </c>
      <c r="I180" s="28" t="s">
        <v>1088</v>
      </c>
      <c r="J180" s="28" t="s">
        <v>1088</v>
      </c>
      <c r="K180" s="15" t="str">
        <f t="shared" si="32"/>
        <v>N/A</v>
      </c>
    </row>
    <row r="181" spans="1:11" x14ac:dyDescent="0.25">
      <c r="A181" s="42" t="s">
        <v>248</v>
      </c>
      <c r="B181" s="30" t="s">
        <v>50</v>
      </c>
      <c r="C181" s="45">
        <v>0</v>
      </c>
      <c r="D181" s="15" t="str">
        <f t="shared" si="33"/>
        <v>N/A</v>
      </c>
      <c r="E181" s="28">
        <v>0</v>
      </c>
      <c r="F181" s="15" t="str">
        <f t="shared" si="30"/>
        <v>N/A</v>
      </c>
      <c r="G181" s="28">
        <v>0</v>
      </c>
      <c r="H181" s="15" t="str">
        <f t="shared" si="31"/>
        <v>N/A</v>
      </c>
      <c r="I181" s="28" t="s">
        <v>1088</v>
      </c>
      <c r="J181" s="28" t="s">
        <v>1088</v>
      </c>
      <c r="K181" s="15" t="str">
        <f t="shared" si="32"/>
        <v>N/A</v>
      </c>
    </row>
    <row r="182" spans="1:11" x14ac:dyDescent="0.25">
      <c r="A182" s="42" t="s">
        <v>249</v>
      </c>
      <c r="B182" s="30" t="s">
        <v>50</v>
      </c>
      <c r="C182" s="45">
        <v>0</v>
      </c>
      <c r="D182" s="15" t="str">
        <f t="shared" si="33"/>
        <v>N/A</v>
      </c>
      <c r="E182" s="28">
        <v>0</v>
      </c>
      <c r="F182" s="15" t="str">
        <f t="shared" si="30"/>
        <v>N/A</v>
      </c>
      <c r="G182" s="28">
        <v>0</v>
      </c>
      <c r="H182" s="15" t="str">
        <f t="shared" si="31"/>
        <v>N/A</v>
      </c>
      <c r="I182" s="28" t="s">
        <v>1088</v>
      </c>
      <c r="J182" s="28" t="s">
        <v>1088</v>
      </c>
      <c r="K182" s="15" t="str">
        <f t="shared" si="32"/>
        <v>N/A</v>
      </c>
    </row>
    <row r="183" spans="1:11" x14ac:dyDescent="0.25">
      <c r="A183" s="42" t="s">
        <v>254</v>
      </c>
      <c r="B183" s="30" t="s">
        <v>50</v>
      </c>
      <c r="C183" s="45">
        <v>0</v>
      </c>
      <c r="D183" s="15" t="str">
        <f t="shared" si="33"/>
        <v>N/A</v>
      </c>
      <c r="E183" s="28">
        <v>0</v>
      </c>
      <c r="F183" s="15" t="str">
        <f t="shared" si="30"/>
        <v>N/A</v>
      </c>
      <c r="G183" s="28">
        <v>0</v>
      </c>
      <c r="H183" s="15" t="str">
        <f t="shared" si="31"/>
        <v>N/A</v>
      </c>
      <c r="I183" s="28" t="s">
        <v>1088</v>
      </c>
      <c r="J183" s="28" t="s">
        <v>1088</v>
      </c>
      <c r="K183" s="15" t="str">
        <f t="shared" si="32"/>
        <v>N/A</v>
      </c>
    </row>
    <row r="184" spans="1:11" x14ac:dyDescent="0.25">
      <c r="A184" s="42" t="s">
        <v>255</v>
      </c>
      <c r="B184" s="30" t="s">
        <v>50</v>
      </c>
      <c r="C184" s="45">
        <v>2.3533918412000001</v>
      </c>
      <c r="D184" s="15" t="str">
        <f t="shared" si="33"/>
        <v>N/A</v>
      </c>
      <c r="E184" s="28">
        <v>2.5486950466999998</v>
      </c>
      <c r="F184" s="15" t="str">
        <f t="shared" si="30"/>
        <v>N/A</v>
      </c>
      <c r="G184" s="28">
        <v>2.3780183370999999</v>
      </c>
      <c r="H184" s="15" t="str">
        <f t="shared" si="31"/>
        <v>N/A</v>
      </c>
      <c r="I184" s="28">
        <v>8.2989999999999995</v>
      </c>
      <c r="J184" s="28">
        <v>-6.7</v>
      </c>
      <c r="K184" s="15" t="str">
        <f t="shared" si="32"/>
        <v>Yes</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72.439261473000002</v>
      </c>
      <c r="D187" s="15" t="str">
        <f t="shared" si="33"/>
        <v>N/A</v>
      </c>
      <c r="E187" s="28">
        <v>71.208732165000001</v>
      </c>
      <c r="F187" s="15" t="str">
        <f t="shared" si="30"/>
        <v>N/A</v>
      </c>
      <c r="G187" s="28">
        <v>70.194260079000003</v>
      </c>
      <c r="H187" s="15" t="str">
        <f t="shared" si="31"/>
        <v>N/A</v>
      </c>
      <c r="I187" s="28">
        <v>-1.7</v>
      </c>
      <c r="J187" s="28">
        <v>-1.42</v>
      </c>
      <c r="K187" s="15" t="str">
        <f t="shared" si="32"/>
        <v>Yes</v>
      </c>
    </row>
    <row r="188" spans="1:11" x14ac:dyDescent="0.25">
      <c r="A188" s="42" t="s">
        <v>264</v>
      </c>
      <c r="B188" s="30" t="s">
        <v>84</v>
      </c>
      <c r="C188" s="45">
        <v>100</v>
      </c>
      <c r="D188" s="15" t="str">
        <f>IF($B188="N/A","N/A",IF(C188&gt;100,"No",IF(C188&lt;85,"No","Yes")))</f>
        <v>Yes</v>
      </c>
      <c r="E188" s="28">
        <v>100</v>
      </c>
      <c r="F188" s="15" t="str">
        <f>IF($B188="N/A","N/A",IF(E188&gt;100,"No",IF(E188&lt;85,"No","Yes")))</f>
        <v>Yes</v>
      </c>
      <c r="G188" s="28">
        <v>100</v>
      </c>
      <c r="H188" s="15" t="str">
        <f>IF($B188="N/A","N/A",IF(G188&gt;100,"No",IF(G188&lt;85,"No","Yes")))</f>
        <v>Yes</v>
      </c>
      <c r="I188" s="28">
        <v>0</v>
      </c>
      <c r="J188" s="28">
        <v>0</v>
      </c>
      <c r="K188" s="15" t="str">
        <f t="shared" si="32"/>
        <v>Yes</v>
      </c>
    </row>
    <row r="189" spans="1:11" x14ac:dyDescent="0.25">
      <c r="A189" s="42" t="s">
        <v>265</v>
      </c>
      <c r="B189" s="30" t="s">
        <v>50</v>
      </c>
      <c r="C189" s="45">
        <v>44.449879064999998</v>
      </c>
      <c r="D189" s="15" t="str">
        <f t="shared" si="33"/>
        <v>N/A</v>
      </c>
      <c r="E189" s="28">
        <v>36.751783684999999</v>
      </c>
      <c r="F189" s="15" t="str">
        <f t="shared" si="30"/>
        <v>N/A</v>
      </c>
      <c r="G189" s="28">
        <v>47.268853935000003</v>
      </c>
      <c r="H189" s="15" t="str">
        <f t="shared" si="31"/>
        <v>N/A</v>
      </c>
      <c r="I189" s="28">
        <v>-17.3</v>
      </c>
      <c r="J189" s="28">
        <v>28.62</v>
      </c>
      <c r="K189" s="15" t="str">
        <f t="shared" si="32"/>
        <v>No</v>
      </c>
    </row>
    <row r="190" spans="1:11" x14ac:dyDescent="0.25">
      <c r="A190" s="42" t="s">
        <v>195</v>
      </c>
      <c r="B190" s="30" t="s">
        <v>12</v>
      </c>
      <c r="C190" s="45">
        <v>10.4659277</v>
      </c>
      <c r="D190" s="15" t="str">
        <f>IF($B190="N/A","N/A",IF(C190&gt;25,"No",IF(C190&lt;5,"No","Yes")))</f>
        <v>Yes</v>
      </c>
      <c r="E190" s="28">
        <v>10.325910467</v>
      </c>
      <c r="F190" s="15" t="str">
        <f>IF($B190="N/A","N/A",IF(E190&gt;25,"No",IF(E190&lt;5,"No","Yes")))</f>
        <v>Yes</v>
      </c>
      <c r="G190" s="28">
        <v>8.9950988355000003</v>
      </c>
      <c r="H190" s="15" t="str">
        <f>IF($B190="N/A","N/A",IF(G190&gt;25,"No",IF(G190&lt;5,"No","Yes")))</f>
        <v>Yes</v>
      </c>
      <c r="I190" s="28">
        <v>-1.34</v>
      </c>
      <c r="J190" s="28">
        <v>-12.9</v>
      </c>
      <c r="K190" s="15" t="str">
        <f t="shared" si="32"/>
        <v>Yes</v>
      </c>
    </row>
    <row r="191" spans="1:11" x14ac:dyDescent="0.25">
      <c r="A191" s="42" t="s">
        <v>196</v>
      </c>
      <c r="B191" s="30" t="s">
        <v>13</v>
      </c>
      <c r="C191" s="45">
        <v>39.468195303000002</v>
      </c>
      <c r="D191" s="15" t="str">
        <f>IF($B191="N/A","N/A",IF(C191&gt;70,"No",IF(C191&lt;40,"No","Yes")))</f>
        <v>No</v>
      </c>
      <c r="E191" s="28">
        <v>39.357706377</v>
      </c>
      <c r="F191" s="15" t="str">
        <f>IF($B191="N/A","N/A",IF(E191&gt;70,"No",IF(E191&lt;40,"No","Yes")))</f>
        <v>No</v>
      </c>
      <c r="G191" s="28">
        <v>38.006302822999999</v>
      </c>
      <c r="H191" s="15" t="str">
        <f>IF($B191="N/A","N/A",IF(G191&gt;70,"No",IF(G191&lt;40,"No","Yes")))</f>
        <v>No</v>
      </c>
      <c r="I191" s="28">
        <v>-0.28000000000000003</v>
      </c>
      <c r="J191" s="28">
        <v>-3.43</v>
      </c>
      <c r="K191" s="15" t="str">
        <f t="shared" si="32"/>
        <v>Yes</v>
      </c>
    </row>
    <row r="192" spans="1:11" x14ac:dyDescent="0.25">
      <c r="A192" s="42" t="s">
        <v>197</v>
      </c>
      <c r="B192" s="30" t="s">
        <v>14</v>
      </c>
      <c r="C192" s="45">
        <v>50.065876996</v>
      </c>
      <c r="D192" s="15" t="str">
        <f>IF($B192="N/A","N/A",IF(C192&gt;55,"No",IF(C192&lt;20,"No","Yes")))</f>
        <v>Yes</v>
      </c>
      <c r="E192" s="28">
        <v>50.316383156000001</v>
      </c>
      <c r="F192" s="15" t="str">
        <f>IF($B192="N/A","N/A",IF(E192&gt;55,"No",IF(E192&lt;20,"No","Yes")))</f>
        <v>Yes</v>
      </c>
      <c r="G192" s="28">
        <v>52.998598340999997</v>
      </c>
      <c r="H192" s="15" t="str">
        <f>IF($B192="N/A","N/A",IF(G192&gt;55,"No",IF(G192&lt;20,"No","Yes")))</f>
        <v>Yes</v>
      </c>
      <c r="I192" s="28">
        <v>0.50039999999999996</v>
      </c>
      <c r="J192" s="28">
        <v>5.3310000000000004</v>
      </c>
      <c r="K192" s="15" t="str">
        <f t="shared" si="32"/>
        <v>Yes</v>
      </c>
    </row>
    <row r="193" spans="1:11" x14ac:dyDescent="0.25">
      <c r="A193" s="56" t="s">
        <v>950</v>
      </c>
      <c r="B193" s="55" t="s">
        <v>956</v>
      </c>
      <c r="C193" s="187" t="s">
        <v>50</v>
      </c>
      <c r="D193" s="15" t="str">
        <f>IF(OR($B193="N/A",$C193="N/A"),"N/A",IF(C193&gt;95,"Yes","No"))</f>
        <v>N/A</v>
      </c>
      <c r="E193" s="28">
        <v>0</v>
      </c>
      <c r="F193" s="15" t="str">
        <f>IF($B193="N/A","N/A",IF(E193&gt;95,"Yes","No"))</f>
        <v>No</v>
      </c>
      <c r="G193" s="28">
        <v>0</v>
      </c>
      <c r="H193" s="15" t="str">
        <f>IF($B193="N/A","N/A",IF(G193&gt;95,"Yes","No"))</f>
        <v>No</v>
      </c>
      <c r="I193" s="28" t="s">
        <v>50</v>
      </c>
      <c r="J193" s="28" t="s">
        <v>1088</v>
      </c>
      <c r="K193" s="15" t="str">
        <f t="shared" si="32"/>
        <v>N/A</v>
      </c>
    </row>
    <row r="194" spans="1:11" x14ac:dyDescent="0.25">
      <c r="A194" s="42" t="s">
        <v>266</v>
      </c>
      <c r="B194" s="30" t="s">
        <v>50</v>
      </c>
      <c r="C194" s="45">
        <v>100</v>
      </c>
      <c r="D194" s="15" t="str">
        <f t="shared" ref="D194:D204" si="34">IF($B194="N/A","N/A",IF(C194&gt;15,"No",IF(C194&lt;-15,"No","Yes")))</f>
        <v>N/A</v>
      </c>
      <c r="E194" s="28">
        <v>100</v>
      </c>
      <c r="F194" s="15" t="str">
        <f>IF($B194="N/A","N/A",IF(E194&gt;15,"No",IF(E194&lt;-15,"No","Yes")))</f>
        <v>N/A</v>
      </c>
      <c r="G194" s="28">
        <v>100</v>
      </c>
      <c r="H194" s="15" t="str">
        <f>IF($B194="N/A","N/A",IF(G194&gt;15,"No",IF(G194&lt;-15,"No","Yes")))</f>
        <v>N/A</v>
      </c>
      <c r="I194" s="28">
        <v>0</v>
      </c>
      <c r="J194" s="28">
        <v>0</v>
      </c>
      <c r="K194" s="15" t="str">
        <f t="shared" si="32"/>
        <v>Yes</v>
      </c>
    </row>
    <row r="195" spans="1:11" x14ac:dyDescent="0.25">
      <c r="A195" s="42" t="s">
        <v>267</v>
      </c>
      <c r="B195" s="30" t="s">
        <v>50</v>
      </c>
      <c r="C195" s="45">
        <v>100</v>
      </c>
      <c r="D195" s="15" t="str">
        <f t="shared" si="34"/>
        <v>N/A</v>
      </c>
      <c r="E195" s="28">
        <v>100</v>
      </c>
      <c r="F195" s="15" t="str">
        <f>IF($B195="N/A","N/A",IF(E195&gt;15,"No",IF(E195&lt;-15,"No","Yes")))</f>
        <v>N/A</v>
      </c>
      <c r="G195" s="28">
        <v>100</v>
      </c>
      <c r="H195" s="15" t="str">
        <f>IF($B195="N/A","N/A",IF(G195&gt;15,"No",IF(G195&lt;-15,"No","Yes")))</f>
        <v>N/A</v>
      </c>
      <c r="I195" s="28">
        <v>0</v>
      </c>
      <c r="J195" s="28">
        <v>0</v>
      </c>
      <c r="K195" s="15" t="str">
        <f t="shared" si="32"/>
        <v>Yes</v>
      </c>
    </row>
    <row r="196" spans="1:11" x14ac:dyDescent="0.25">
      <c r="A196" s="42" t="s">
        <v>268</v>
      </c>
      <c r="B196" s="30" t="s">
        <v>55</v>
      </c>
      <c r="C196" s="45" t="s">
        <v>1088</v>
      </c>
      <c r="D196" s="15" t="str">
        <f>IF($B196="N/A","N/A",IF(C196&gt;100,"No",IF(C196&lt;98,"No","Yes")))</f>
        <v>No</v>
      </c>
      <c r="E196" s="28">
        <v>0</v>
      </c>
      <c r="F196" s="15" t="str">
        <f>IF($B196="N/A","N/A",IF(E196&gt;100,"No",IF(E196&lt;98,"No","Yes")))</f>
        <v>No</v>
      </c>
      <c r="G196" s="28">
        <v>0</v>
      </c>
      <c r="H196" s="15" t="str">
        <f>IF($B196="N/A","N/A",IF(G196&gt;100,"No",IF(G196&lt;98,"No","Yes")))</f>
        <v>No</v>
      </c>
      <c r="I196" s="28" t="s">
        <v>1088</v>
      </c>
      <c r="J196" s="28" t="s">
        <v>1088</v>
      </c>
      <c r="K196" s="15" t="str">
        <f t="shared" si="32"/>
        <v>N/A</v>
      </c>
    </row>
    <row r="197" spans="1:11" x14ac:dyDescent="0.25">
      <c r="A197" s="42" t="s">
        <v>269</v>
      </c>
      <c r="B197" s="30" t="s">
        <v>50</v>
      </c>
      <c r="C197" s="45" t="s">
        <v>1088</v>
      </c>
      <c r="D197" s="15" t="str">
        <f t="shared" si="34"/>
        <v>N/A</v>
      </c>
      <c r="E197" s="28" t="s">
        <v>1088</v>
      </c>
      <c r="F197" s="15" t="str">
        <f>IF($B197="N/A","N/A",IF(E197&gt;15,"No",IF(E197&lt;-15,"No","Yes")))</f>
        <v>N/A</v>
      </c>
      <c r="G197" s="28" t="s">
        <v>1088</v>
      </c>
      <c r="H197" s="15" t="str">
        <f>IF($B197="N/A","N/A",IF(G197&gt;15,"No",IF(G197&lt;-15,"No","Yes")))</f>
        <v>N/A</v>
      </c>
      <c r="I197" s="28" t="s">
        <v>1088</v>
      </c>
      <c r="J197" s="28" t="s">
        <v>1088</v>
      </c>
      <c r="K197" s="15" t="str">
        <f t="shared" si="32"/>
        <v>N/A</v>
      </c>
    </row>
    <row r="198" spans="1:11" x14ac:dyDescent="0.25">
      <c r="A198" s="42" t="s">
        <v>270</v>
      </c>
      <c r="B198" s="30" t="s">
        <v>50</v>
      </c>
      <c r="C198" s="45" t="s">
        <v>1088</v>
      </c>
      <c r="D198" s="15" t="str">
        <f t="shared" si="34"/>
        <v>N/A</v>
      </c>
      <c r="E198" s="28" t="s">
        <v>1088</v>
      </c>
      <c r="F198" s="15" t="str">
        <f>IF($B198="N/A","N/A",IF(E198&gt;15,"No",IF(E198&lt;-15,"No","Yes")))</f>
        <v>N/A</v>
      </c>
      <c r="G198" s="28" t="s">
        <v>1088</v>
      </c>
      <c r="H198" s="15" t="str">
        <f>IF($B198="N/A","N/A",IF(G198&gt;15,"No",IF(G198&lt;-15,"No","Yes")))</f>
        <v>N/A</v>
      </c>
      <c r="I198" s="28" t="s">
        <v>1088</v>
      </c>
      <c r="J198" s="28" t="s">
        <v>1088</v>
      </c>
      <c r="K198" s="15" t="str">
        <f t="shared" si="32"/>
        <v>N/A</v>
      </c>
    </row>
    <row r="199" spans="1:11" x14ac:dyDescent="0.25">
      <c r="A199" s="42" t="s">
        <v>296</v>
      </c>
      <c r="B199" s="30" t="s">
        <v>50</v>
      </c>
      <c r="C199" s="45" t="s">
        <v>1088</v>
      </c>
      <c r="D199" s="15" t="str">
        <f t="shared" si="34"/>
        <v>N/A</v>
      </c>
      <c r="E199" s="28" t="s">
        <v>1088</v>
      </c>
      <c r="F199" s="15" t="str">
        <f>IF($B199="N/A","N/A",IF(E199&gt;15,"No",IF(E199&lt;-15,"No","Yes")))</f>
        <v>N/A</v>
      </c>
      <c r="G199" s="28" t="s">
        <v>1088</v>
      </c>
      <c r="H199" s="15" t="str">
        <f>IF($B199="N/A","N/A",IF(G199&gt;15,"No",IF(G199&lt;-15,"No","Yes")))</f>
        <v>N/A</v>
      </c>
      <c r="I199" s="28" t="s">
        <v>1088</v>
      </c>
      <c r="J199" s="28" t="s">
        <v>1088</v>
      </c>
      <c r="K199" s="15" t="str">
        <f t="shared" si="32"/>
        <v>N/A</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67.935275609000001</v>
      </c>
      <c r="F201" s="15" t="str">
        <f>IF($B201="N/A","N/A",IF(E201&gt;15,"No",IF(E201&lt;-15,"No","Yes")))</f>
        <v>N/A</v>
      </c>
      <c r="G201" s="28">
        <v>66.663028685</v>
      </c>
      <c r="H201" s="15" t="str">
        <f>IF($B201="N/A","N/A",IF(G201&gt;15,"No",IF(G201&lt;-15,"No","Yes")))</f>
        <v>N/A</v>
      </c>
      <c r="I201" s="28" t="s">
        <v>50</v>
      </c>
      <c r="J201" s="28">
        <v>-1.87</v>
      </c>
      <c r="K201" s="15" t="str">
        <f t="shared" si="32"/>
        <v>Yes</v>
      </c>
    </row>
    <row r="202" spans="1:11" x14ac:dyDescent="0.25">
      <c r="A202" s="42" t="s">
        <v>275</v>
      </c>
      <c r="B202" s="30" t="s">
        <v>50</v>
      </c>
      <c r="C202" s="45" t="s">
        <v>50</v>
      </c>
      <c r="D202" s="15" t="str">
        <f t="shared" ref="D202" si="35">IF($B202="N/A","N/A",IF(C202&gt;15,"No",IF(C202&lt;-15,"No","Yes")))</f>
        <v>N/A</v>
      </c>
      <c r="E202" s="28">
        <v>32.064724390999999</v>
      </c>
      <c r="F202" s="15" t="str">
        <f>IF($B202="N/A","N/A",IF(E202&gt;15,"No",IF(E202&lt;-15,"No","Yes")))</f>
        <v>N/A</v>
      </c>
      <c r="G202" s="28">
        <v>33.336075393999998</v>
      </c>
      <c r="H202" s="15" t="str">
        <f>IF($B202="N/A","N/A",IF(G202&gt;15,"No",IF(G202&lt;-15,"No","Yes")))</f>
        <v>N/A</v>
      </c>
      <c r="I202" s="28" t="s">
        <v>50</v>
      </c>
      <c r="J202" s="28">
        <v>3.9649999999999999</v>
      </c>
      <c r="K202" s="15" t="str">
        <f t="shared" ref="K202" si="36">IF(J202="Div by 0", "N/A", IF(J202="N/A","N/A", IF(J202&gt;15, "No", IF(J202&lt;-15, "No", "Yes"))))</f>
        <v>Yes</v>
      </c>
    </row>
    <row r="203" spans="1:11" x14ac:dyDescent="0.25">
      <c r="A203" s="42" t="s">
        <v>884</v>
      </c>
      <c r="B203" s="30" t="s">
        <v>50</v>
      </c>
      <c r="C203" s="45" t="s">
        <v>50</v>
      </c>
      <c r="D203" s="15" t="str">
        <f t="shared" ref="D203" si="37">IF($B203="N/A","N/A",IF(C203&gt;15,"No",IF(C203&lt;-15,"No","Yes")))</f>
        <v>N/A</v>
      </c>
      <c r="E203" s="28">
        <v>3.4006409999999998E-4</v>
      </c>
      <c r="F203" s="15" t="str">
        <f>IF($B203="N/A","N/A",IF(E203&gt;15,"No",IF(E203&lt;-15,"No","Yes")))</f>
        <v>N/A</v>
      </c>
      <c r="G203" s="28">
        <v>1.6289470000000001E-4</v>
      </c>
      <c r="H203" s="15" t="str">
        <f>IF($B203="N/A","N/A",IF(G203&gt;15,"No",IF(G203&lt;-15,"No","Yes")))</f>
        <v>N/A</v>
      </c>
      <c r="I203" s="28" t="s">
        <v>50</v>
      </c>
      <c r="J203" s="28">
        <v>-52.1</v>
      </c>
      <c r="K203" s="15" t="str">
        <f t="shared" ref="K203" si="38">IF(J203="Div by 0", "N/A", IF(J203="N/A","N/A", IF(J203&gt;15, "No", IF(J203&lt;-15, "No", "Yes"))))</f>
        <v>No</v>
      </c>
    </row>
    <row r="204" spans="1:11" x14ac:dyDescent="0.25">
      <c r="A204" s="42" t="s">
        <v>285</v>
      </c>
      <c r="B204" s="30" t="s">
        <v>50</v>
      </c>
      <c r="C204" s="45" t="s">
        <v>50</v>
      </c>
      <c r="D204" s="15" t="str">
        <f t="shared" si="34"/>
        <v>N/A</v>
      </c>
      <c r="E204" s="28">
        <v>0</v>
      </c>
      <c r="F204" s="15" t="str">
        <f>IF($B204="N/A","N/A",IF(E204&gt;15,"No",IF(E204&lt;-15,"No","Yes")))</f>
        <v>N/A</v>
      </c>
      <c r="G204" s="28">
        <v>8.9592090000000001E-4</v>
      </c>
      <c r="H204" s="15" t="str">
        <f>IF($B204="N/A","N/A",IF(G204&gt;15,"No",IF(G204&lt;-15,"No","Yes")))</f>
        <v>N/A</v>
      </c>
      <c r="I204" s="28" t="s">
        <v>50</v>
      </c>
      <c r="J204" s="28" t="s">
        <v>1088</v>
      </c>
      <c r="K204" s="15"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9442237</v>
      </c>
      <c r="D6" s="15" t="str">
        <f>IF($B6="N/A","N/A",IF(C6&gt;15,"No",IF(C6&lt;-15,"No","Yes")))</f>
        <v>N/A</v>
      </c>
      <c r="E6" s="14">
        <v>9485970</v>
      </c>
      <c r="F6" s="15" t="str">
        <f>IF($B6="N/A","N/A",IF(E6&gt;15,"No",IF(E6&lt;-15,"No","Yes")))</f>
        <v>N/A</v>
      </c>
      <c r="G6" s="14">
        <v>9779296</v>
      </c>
      <c r="H6" s="15" t="str">
        <f>IF($B6="N/A","N/A",IF(G6&gt;15,"No",IF(G6&lt;-15,"No","Yes")))</f>
        <v>N/A</v>
      </c>
      <c r="I6" s="16">
        <v>0.4632</v>
      </c>
      <c r="J6" s="16">
        <v>3.0920000000000001</v>
      </c>
      <c r="K6" s="15" t="str">
        <f>IF(J6="Div by 0", "N/A", IF(J6="N/A","N/A", IF(J6&gt;15, "No", IF(J6&lt;-15, "No", "Yes"))))</f>
        <v>Yes</v>
      </c>
    </row>
    <row r="7" spans="1:12" x14ac:dyDescent="0.25">
      <c r="A7" s="53" t="s">
        <v>694</v>
      </c>
      <c r="B7" s="2" t="s">
        <v>50</v>
      </c>
      <c r="C7" s="17">
        <v>32.741054900000002</v>
      </c>
      <c r="D7" s="15" t="str">
        <f>IF($B7="N/A","N/A",IF(C7&gt;15,"No",IF(C7&lt;-15,"No","Yes")))</f>
        <v>N/A</v>
      </c>
      <c r="E7" s="17">
        <v>42.602274727999998</v>
      </c>
      <c r="F7" s="15" t="str">
        <f>IF($B7="N/A","N/A",IF(E7&gt;15,"No",IF(E7&lt;-15,"No","Yes")))</f>
        <v>N/A</v>
      </c>
      <c r="G7" s="17">
        <v>42.336472891</v>
      </c>
      <c r="H7" s="15" t="str">
        <f>IF($B7="N/A","N/A",IF(G7&gt;15,"No",IF(G7&lt;-15,"No","Yes")))</f>
        <v>N/A</v>
      </c>
      <c r="I7" s="16">
        <v>30.12</v>
      </c>
      <c r="J7" s="16">
        <v>-0.624</v>
      </c>
      <c r="K7" s="15" t="str">
        <f>IF(J7="Div by 0", "N/A", IF(J7="N/A","N/A", IF(J7&gt;15, "No", IF(J7&lt;-15, "No", "Yes"))))</f>
        <v>Yes</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6350749</v>
      </c>
      <c r="D9" s="15" t="str">
        <f>IF($B9="N/A","N/A",IF(C9&gt;15,"No",IF(C9&lt;-15,"No","Yes")))</f>
        <v>N/A</v>
      </c>
      <c r="E9" s="14">
        <v>5444731</v>
      </c>
      <c r="F9" s="15" t="str">
        <f>IF($B9="N/A","N/A",IF(E9&gt;15,"No",IF(E9&lt;-15,"No","Yes")))</f>
        <v>N/A</v>
      </c>
      <c r="G9" s="14">
        <v>5639087</v>
      </c>
      <c r="H9" s="15" t="str">
        <f>IF($B9="N/A","N/A",IF(G9&gt;15,"No",IF(G9&lt;-15,"No","Yes")))</f>
        <v>N/A</v>
      </c>
      <c r="I9" s="16">
        <v>-14.3</v>
      </c>
      <c r="J9" s="16">
        <v>3.57</v>
      </c>
      <c r="K9" s="15" t="str">
        <f t="shared" ref="K9:K17" si="0">IF(J9="Div by 0", "N/A", IF(J9="N/A","N/A", IF(J9&gt;15, "No", IF(J9&lt;-15, "No", "Yes"))))</f>
        <v>Yes</v>
      </c>
    </row>
    <row r="10" spans="1:12" ht="14.25" customHeight="1" x14ac:dyDescent="0.25">
      <c r="A10" s="53" t="s">
        <v>697</v>
      </c>
      <c r="B10" s="2" t="s">
        <v>50</v>
      </c>
      <c r="C10" s="17">
        <v>3.7889231647999999</v>
      </c>
      <c r="D10" s="15" t="str">
        <f>IF($B10="N/A","N/A",IF(C10&gt;15,"No",IF(C10&lt;-15,"No","Yes")))</f>
        <v>N/A</v>
      </c>
      <c r="E10" s="17">
        <v>5.7807263572999998</v>
      </c>
      <c r="F10" s="15" t="str">
        <f>IF($B10="N/A","N/A",IF(E10&gt;15,"No",IF(E10&lt;-15,"No","Yes")))</f>
        <v>N/A</v>
      </c>
      <c r="G10" s="17">
        <v>4.3831208846000003</v>
      </c>
      <c r="H10" s="15" t="str">
        <f>IF($B10="N/A","N/A",IF(G10&gt;15,"No",IF(G10&lt;-15,"No","Yes")))</f>
        <v>N/A</v>
      </c>
      <c r="I10" s="16">
        <v>52.57</v>
      </c>
      <c r="J10" s="16">
        <v>-24.2</v>
      </c>
      <c r="K10" s="15" t="str">
        <f t="shared" si="0"/>
        <v>No</v>
      </c>
    </row>
    <row r="11" spans="1:12" x14ac:dyDescent="0.25">
      <c r="A11" s="53" t="s">
        <v>698</v>
      </c>
      <c r="B11" s="2" t="s">
        <v>174</v>
      </c>
      <c r="C11" s="17">
        <v>99.851220779000002</v>
      </c>
      <c r="D11" s="15" t="str">
        <f>IF($B11="N/A","N/A",IF(C11&gt;1,"Yes","No"))</f>
        <v>Yes</v>
      </c>
      <c r="E11" s="17">
        <v>99.911356812999998</v>
      </c>
      <c r="F11" s="15" t="str">
        <f>IF($B11="N/A","N/A",IF(E11&gt;1,"Yes","No"))</f>
        <v>Yes</v>
      </c>
      <c r="G11" s="17">
        <v>99.522996504000005</v>
      </c>
      <c r="H11" s="15" t="str">
        <f>IF($B11="N/A","N/A",IF(G11&gt;1,"Yes","No"))</f>
        <v>Yes</v>
      </c>
      <c r="I11" s="16">
        <v>6.0199999999999997E-2</v>
      </c>
      <c r="J11" s="16">
        <v>-0.38900000000000001</v>
      </c>
      <c r="K11" s="15" t="str">
        <f t="shared" si="0"/>
        <v>Yes</v>
      </c>
    </row>
    <row r="12" spans="1:12" ht="12.75" customHeight="1" x14ac:dyDescent="0.25">
      <c r="A12" s="53" t="s">
        <v>699</v>
      </c>
      <c r="B12" s="2" t="s">
        <v>50</v>
      </c>
      <c r="C12" s="22">
        <v>108.73915844</v>
      </c>
      <c r="D12" s="15" t="str">
        <f>IF($B12="N/A","N/A",IF(C12&gt;15,"No",IF(C12&lt;-15,"No","Yes")))</f>
        <v>N/A</v>
      </c>
      <c r="E12" s="22">
        <v>111.91273253</v>
      </c>
      <c r="F12" s="15" t="str">
        <f>IF($B12="N/A","N/A",IF(E12&gt;15,"No",IF(E12&lt;-15,"No","Yes")))</f>
        <v>N/A</v>
      </c>
      <c r="G12" s="22">
        <v>117.34826919</v>
      </c>
      <c r="H12" s="15" t="str">
        <f>IF($B12="N/A","N/A",IF(G12&gt;15,"No",IF(G12&lt;-15,"No","Yes")))</f>
        <v>N/A</v>
      </c>
      <c r="I12" s="16">
        <v>2.919</v>
      </c>
      <c r="J12" s="16">
        <v>4.8570000000000002</v>
      </c>
      <c r="K12" s="15" t="str">
        <f t="shared" si="0"/>
        <v>Yes</v>
      </c>
    </row>
    <row r="13" spans="1:12" ht="12.75" customHeight="1" x14ac:dyDescent="0.25">
      <c r="A13" s="31" t="s">
        <v>845</v>
      </c>
      <c r="B13" s="30" t="s">
        <v>50</v>
      </c>
      <c r="C13" s="27">
        <v>79743</v>
      </c>
      <c r="D13" s="15" t="str">
        <f>IF($B13="N/A","N/A",IF(C13&gt;15,"No",IF(C13&lt;-15,"No","Yes")))</f>
        <v>N/A</v>
      </c>
      <c r="E13" s="27">
        <v>85044</v>
      </c>
      <c r="F13" s="15" t="str">
        <f>IF($B13="N/A","N/A",IF(E13&gt;15,"No",IF(E13&lt;-15,"No","Yes")))</f>
        <v>N/A</v>
      </c>
      <c r="G13" s="27">
        <v>90903</v>
      </c>
      <c r="H13" s="15" t="str">
        <f>IF($B13="N/A","N/A",IF(G13&gt;15,"No",IF(G13&lt;-15,"No","Yes")))</f>
        <v>N/A</v>
      </c>
      <c r="I13" s="30" t="s">
        <v>1110</v>
      </c>
      <c r="J13" s="28">
        <v>6.8890000000000002</v>
      </c>
      <c r="K13" s="15" t="str">
        <f t="shared" si="0"/>
        <v>Yes</v>
      </c>
    </row>
    <row r="14" spans="1:12" ht="27.75" customHeight="1" x14ac:dyDescent="0.25">
      <c r="A14" s="1" t="s">
        <v>846</v>
      </c>
      <c r="B14" s="30" t="s">
        <v>50</v>
      </c>
      <c r="C14" s="22">
        <v>97.903276777000002</v>
      </c>
      <c r="D14" s="15" t="str">
        <f>IF($B14="N/A","N/A",IF(C14&gt;60,"No",IF(C14&lt;15,"No","Yes")))</f>
        <v>N/A</v>
      </c>
      <c r="E14" s="22">
        <v>98.775104651999996</v>
      </c>
      <c r="F14" s="15" t="str">
        <f>IF($B14="N/A","N/A",IF(E14&gt;60,"No",IF(E14&lt;15,"No","Yes")))</f>
        <v>N/A</v>
      </c>
      <c r="G14" s="22">
        <v>104.87846386</v>
      </c>
      <c r="H14" s="15" t="str">
        <f>IF($B14="N/A","N/A",IF(G14&gt;60,"No",IF(G14&lt;15,"No","Yes")))</f>
        <v>N/A</v>
      </c>
      <c r="I14" s="16">
        <v>0.89049999999999996</v>
      </c>
      <c r="J14" s="16">
        <v>6.1790000000000003</v>
      </c>
      <c r="K14" s="15" t="str">
        <f t="shared" si="0"/>
        <v>Yes</v>
      </c>
    </row>
    <row r="15" spans="1:12" x14ac:dyDescent="0.25">
      <c r="A15" s="1" t="s">
        <v>165</v>
      </c>
      <c r="B15" s="30" t="s">
        <v>127</v>
      </c>
      <c r="C15" s="27">
        <v>0</v>
      </c>
      <c r="D15" s="15" t="str">
        <f>IF($B15="N/A","N/A",IF(C15="N/A","N/A",IF(C15=0,"Yes","No")))</f>
        <v>Yes</v>
      </c>
      <c r="E15" s="27">
        <v>0</v>
      </c>
      <c r="F15" s="15" t="str">
        <f>IF($B15="N/A","N/A",IF(E15="N/A","N/A",IF(E15=0,"Yes","No")))</f>
        <v>Yes</v>
      </c>
      <c r="G15" s="27">
        <v>0</v>
      </c>
      <c r="H15" s="15" t="str">
        <f>IF($B15="N/A","N/A",IF(G15=0,"Yes","No"))</f>
        <v>Yes</v>
      </c>
      <c r="I15" s="30" t="s">
        <v>1088</v>
      </c>
      <c r="J15" s="28" t="s">
        <v>1088</v>
      </c>
      <c r="K15" s="15" t="str">
        <f t="shared" si="0"/>
        <v>N/A</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1088</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1088</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6350749</v>
      </c>
      <c r="D19" s="15" t="str">
        <f>IF($B19="N/A","N/A",IF(C19&gt;15,"No",IF(C19&lt;-15,"No","Yes")))</f>
        <v>N/A</v>
      </c>
      <c r="E19" s="14">
        <v>5444731</v>
      </c>
      <c r="F19" s="15" t="str">
        <f>IF($B19="N/A","N/A",IF(E19&gt;15,"No",IF(E19&lt;-15,"No","Yes")))</f>
        <v>N/A</v>
      </c>
      <c r="G19" s="14">
        <v>5639087</v>
      </c>
      <c r="H19" s="15" t="str">
        <f>IF($B19="N/A","N/A",IF(G19&gt;15,"No",IF(G19&lt;-15,"No","Yes")))</f>
        <v>N/A</v>
      </c>
      <c r="I19" s="16">
        <v>-14.3</v>
      </c>
      <c r="J19" s="16">
        <v>3.57</v>
      </c>
      <c r="K19" s="15" t="str">
        <f t="shared" ref="K19:K35" si="1">IF(J19="Div by 0", "N/A", IF(J19="N/A","N/A", IF(J19&gt;15, "No", IF(J19&lt;-15, "No", "Yes"))))</f>
        <v>Yes</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90.700444309999995</v>
      </c>
      <c r="D22" s="15" t="str">
        <f>IF($B22="N/A","N/A",IF(C22&gt;60,"No",IF(C22&lt;15,"No","Yes")))</f>
        <v>No</v>
      </c>
      <c r="E22" s="22">
        <v>95.123626861000005</v>
      </c>
      <c r="F22" s="15" t="str">
        <f>IF($B22="N/A","N/A",IF(E22&gt;60,"No",IF(E22&lt;15,"No","Yes")))</f>
        <v>No</v>
      </c>
      <c r="G22" s="22">
        <v>97.804171846000003</v>
      </c>
      <c r="H22" s="15" t="str">
        <f>IF($B22="N/A","N/A",IF(G22&gt;60,"No",IF(G22&lt;15,"No","Yes")))</f>
        <v>No</v>
      </c>
      <c r="I22" s="16">
        <v>4.8769999999999998</v>
      </c>
      <c r="J22" s="16">
        <v>2.8180000000000001</v>
      </c>
      <c r="K22" s="15" t="str">
        <f t="shared" si="1"/>
        <v>Yes</v>
      </c>
    </row>
    <row r="23" spans="1:11" x14ac:dyDescent="0.25">
      <c r="A23" s="1" t="s">
        <v>48</v>
      </c>
      <c r="B23" s="2" t="s">
        <v>175</v>
      </c>
      <c r="C23" s="17">
        <v>3.6912339000999999</v>
      </c>
      <c r="D23" s="15" t="str">
        <f>IF($B23="N/A","N/A",IF(C23&gt;15,"No",IF(C23&lt;=0,"No","Yes")))</f>
        <v>Yes</v>
      </c>
      <c r="E23" s="17">
        <v>2.1371303742999999</v>
      </c>
      <c r="F23" s="15" t="str">
        <f>IF($B23="N/A","N/A",IF(E23&gt;15,"No",IF(E23&lt;=0,"No","Yes")))</f>
        <v>Yes</v>
      </c>
      <c r="G23" s="17">
        <v>2.1483974266999999</v>
      </c>
      <c r="H23" s="15" t="str">
        <f>IF($B23="N/A","N/A",IF(G23&gt;15,"No",IF(G23&lt;=0,"No","Yes")))</f>
        <v>Yes</v>
      </c>
      <c r="I23" s="16">
        <v>-42.1</v>
      </c>
      <c r="J23" s="16">
        <v>0.5272</v>
      </c>
      <c r="K23" s="15" t="str">
        <f t="shared" si="1"/>
        <v>Yes</v>
      </c>
    </row>
    <row r="24" spans="1:11" x14ac:dyDescent="0.25">
      <c r="A24" s="1" t="s">
        <v>186</v>
      </c>
      <c r="B24" s="2" t="s">
        <v>50</v>
      </c>
      <c r="C24" s="22">
        <v>88.673843214000001</v>
      </c>
      <c r="D24" s="15" t="str">
        <f>IF($B24="N/A","N/A",IF(C24&gt;15,"No",IF(C24&lt;-15,"No","Yes")))</f>
        <v>N/A</v>
      </c>
      <c r="E24" s="22">
        <v>106.94934729000001</v>
      </c>
      <c r="F24" s="15" t="str">
        <f>IF($B24="N/A","N/A",IF(E24&gt;15,"No",IF(E24&lt;-15,"No","Yes")))</f>
        <v>N/A</v>
      </c>
      <c r="G24" s="22">
        <v>117.69459347999999</v>
      </c>
      <c r="H24" s="15" t="str">
        <f>IF($B24="N/A","N/A",IF(G24&gt;15,"No",IF(G24&lt;-15,"No","Yes")))</f>
        <v>N/A</v>
      </c>
      <c r="I24" s="16">
        <v>20.61</v>
      </c>
      <c r="J24" s="16">
        <v>10.050000000000001</v>
      </c>
      <c r="K24" s="15" t="str">
        <f t="shared" si="1"/>
        <v>Yes</v>
      </c>
    </row>
    <row r="25" spans="1:11" x14ac:dyDescent="0.25">
      <c r="A25" s="1" t="s">
        <v>192</v>
      </c>
      <c r="B25" s="2" t="s">
        <v>50</v>
      </c>
      <c r="C25" s="17">
        <v>0.64390830119999998</v>
      </c>
      <c r="D25" s="15" t="str">
        <f>IF($B25="N/A","N/A",IF(C25&gt;15,"No",IF(C25&lt;-15,"No","Yes")))</f>
        <v>N/A</v>
      </c>
      <c r="E25" s="17">
        <v>0.66973005649999995</v>
      </c>
      <c r="F25" s="15" t="str">
        <f>IF($B25="N/A","N/A",IF(E25&gt;15,"No",IF(E25&lt;-15,"No","Yes")))</f>
        <v>N/A</v>
      </c>
      <c r="G25" s="17">
        <v>0.5359023544</v>
      </c>
      <c r="H25" s="15" t="str">
        <f>IF($B25="N/A","N/A",IF(G25&gt;15,"No",IF(G25&lt;-15,"No","Yes")))</f>
        <v>N/A</v>
      </c>
      <c r="I25" s="16">
        <v>4.01</v>
      </c>
      <c r="J25" s="16">
        <v>-20</v>
      </c>
      <c r="K25" s="15" t="str">
        <f t="shared" si="1"/>
        <v>No</v>
      </c>
    </row>
    <row r="26" spans="1:11" x14ac:dyDescent="0.25">
      <c r="A26" s="1" t="s">
        <v>297</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x14ac:dyDescent="0.25">
      <c r="A27" s="1" t="s">
        <v>298</v>
      </c>
      <c r="B27" s="2" t="s">
        <v>134</v>
      </c>
      <c r="C27" s="17">
        <v>0</v>
      </c>
      <c r="D27" s="15" t="str">
        <f>IF($B27="N/A","N/A",IF(C27&gt;6,"No",IF(C27&lt;=0,"No","Yes")))</f>
        <v>No</v>
      </c>
      <c r="E27" s="17">
        <v>0</v>
      </c>
      <c r="F27" s="15" t="str">
        <f>IF($B27="N/A","N/A",IF(E27&gt;6,"No",IF(E27&lt;=0,"No","Yes")))</f>
        <v>No</v>
      </c>
      <c r="G27" s="17">
        <v>0</v>
      </c>
      <c r="H27" s="15" t="str">
        <f>IF($B27="N/A","N/A",IF(G27&gt;6,"No",IF(G27&lt;=0,"No","Yes")))</f>
        <v>No</v>
      </c>
      <c r="I27" s="16" t="s">
        <v>1088</v>
      </c>
      <c r="J27" s="16" t="s">
        <v>1088</v>
      </c>
      <c r="K27" s="15" t="str">
        <f t="shared" si="1"/>
        <v>N/A</v>
      </c>
    </row>
    <row r="28" spans="1:11" x14ac:dyDescent="0.25">
      <c r="A28" s="57" t="s">
        <v>951</v>
      </c>
      <c r="B28" s="2" t="s">
        <v>50</v>
      </c>
      <c r="C28" s="17" t="s">
        <v>50</v>
      </c>
      <c r="D28" s="15" t="str">
        <f>IF($B28="N/A","N/A",IF(C28&gt;15,"No",IF(C28&lt;-15,"No","Yes")))</f>
        <v>N/A</v>
      </c>
      <c r="E28" s="17">
        <v>99.925505962000003</v>
      </c>
      <c r="F28" s="15" t="str">
        <f>IF($B28="N/A","N/A",IF(E28&gt;15,"No",IF(E28&lt;-15,"No","Yes")))</f>
        <v>N/A</v>
      </c>
      <c r="G28" s="17">
        <v>99.745721248999999</v>
      </c>
      <c r="H28" s="15" t="str">
        <f>IF($B28="N/A","N/A",IF(G28&gt;15,"No",IF(G28&lt;-15,"No","Yes")))</f>
        <v>N/A</v>
      </c>
      <c r="I28" s="16" t="s">
        <v>50</v>
      </c>
      <c r="J28" s="16">
        <v>-0.18</v>
      </c>
      <c r="K28" s="15" t="str">
        <f t="shared" ref="K28:K29" si="2">IF(J28="Div by 0", "N/A", IF(J28="N/A","N/A", IF(J28&gt;15, "No", IF(J28&lt;-15, "No", "Yes"))))</f>
        <v>Yes</v>
      </c>
    </row>
    <row r="29" spans="1:11" x14ac:dyDescent="0.25">
      <c r="A29" s="57" t="s">
        <v>952</v>
      </c>
      <c r="B29" s="55" t="s">
        <v>136</v>
      </c>
      <c r="C29" s="17" t="s">
        <v>50</v>
      </c>
      <c r="D29" s="15" t="str">
        <f>IF(OR($B29="N/A",$C29="N/A"),"N/A",IF(C29&gt;98,"Yes","No"))</f>
        <v>N/A</v>
      </c>
      <c r="E29" s="17">
        <v>0</v>
      </c>
      <c r="F29" s="15" t="str">
        <f>IF($B29="N/A","N/A",IF(E29&gt;98,"Yes","No"))</f>
        <v>No</v>
      </c>
      <c r="G29" s="17">
        <v>0</v>
      </c>
      <c r="H29" s="15" t="str">
        <f>IF($B29="N/A","N/A",IF(G29&gt;98,"Yes","No"))</f>
        <v>No</v>
      </c>
      <c r="I29" s="16" t="s">
        <v>50</v>
      </c>
      <c r="J29" s="16" t="s">
        <v>1088</v>
      </c>
      <c r="K29" s="15" t="str">
        <f t="shared" si="2"/>
        <v>N/A</v>
      </c>
    </row>
    <row r="30" spans="1:11" x14ac:dyDescent="0.25">
      <c r="A30" s="1" t="s">
        <v>135</v>
      </c>
      <c r="B30" s="2" t="s">
        <v>136</v>
      </c>
      <c r="C30" s="17">
        <v>99.691374986</v>
      </c>
      <c r="D30" s="15" t="str">
        <f>IF($B30="N/A","N/A",IF(C30&gt;98,"Yes","No"))</f>
        <v>Yes</v>
      </c>
      <c r="E30" s="17">
        <v>99.702336075000005</v>
      </c>
      <c r="F30" s="15" t="str">
        <f>IF($B30="N/A","N/A",IF(E30&gt;98,"Yes","No"))</f>
        <v>Yes</v>
      </c>
      <c r="G30" s="17">
        <v>99.698461824999995</v>
      </c>
      <c r="H30" s="15" t="str">
        <f>IF($B30="N/A","N/A",IF(G30&gt;98,"Yes","No"))</f>
        <v>Yes</v>
      </c>
      <c r="I30" s="16">
        <v>1.0999999999999999E-2</v>
      </c>
      <c r="J30" s="16">
        <v>-4.0000000000000001E-3</v>
      </c>
      <c r="K30" s="15" t="str">
        <f t="shared" si="1"/>
        <v>Yes</v>
      </c>
    </row>
    <row r="31" spans="1:11" x14ac:dyDescent="0.25">
      <c r="A31" s="1" t="s">
        <v>299</v>
      </c>
      <c r="B31" s="2" t="s">
        <v>136</v>
      </c>
      <c r="C31" s="17">
        <v>99.985607997000002</v>
      </c>
      <c r="D31" s="15" t="str">
        <f>IF($B31="N/A","N/A",IF(C31&gt;98,"Yes","No"))</f>
        <v>Yes</v>
      </c>
      <c r="E31" s="17">
        <v>99.990045421999994</v>
      </c>
      <c r="F31" s="15" t="str">
        <f>IF($B31="N/A","N/A",IF(E31&gt;98,"Yes","No"))</f>
        <v>Yes</v>
      </c>
      <c r="G31" s="17">
        <v>99.988402378000004</v>
      </c>
      <c r="H31" s="15" t="str">
        <f>IF($B31="N/A","N/A",IF(G31&gt;98,"Yes","No"))</f>
        <v>Yes</v>
      </c>
      <c r="I31" s="16">
        <v>4.4000000000000003E-3</v>
      </c>
      <c r="J31" s="16">
        <v>-2E-3</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98.842561720000006</v>
      </c>
      <c r="D33" s="15" t="str">
        <f>IF($B33="N/A","N/A",IF(C33&gt;100,"No",IF(C33&lt;98,"No","Yes")))</f>
        <v>Yes</v>
      </c>
      <c r="E33" s="17">
        <v>98.907935029000001</v>
      </c>
      <c r="F33" s="15" t="str">
        <f>IF($B33="N/A","N/A",IF(E33&gt;100,"No",IF(E33&lt;98,"No","Yes")))</f>
        <v>Yes</v>
      </c>
      <c r="G33" s="17">
        <v>98.940803715000001</v>
      </c>
      <c r="H33" s="15" t="str">
        <f>IF($B33="N/A","N/A",IF(G33&gt;100,"No",IF(G33&lt;98,"No","Yes")))</f>
        <v>Yes</v>
      </c>
      <c r="I33" s="16">
        <v>6.6100000000000006E-2</v>
      </c>
      <c r="J33" s="16">
        <v>3.32E-2</v>
      </c>
      <c r="K33" s="15" t="str">
        <f t="shared" si="1"/>
        <v>Yes</v>
      </c>
    </row>
    <row r="34" spans="1:11" x14ac:dyDescent="0.25">
      <c r="A34" s="1" t="s">
        <v>300</v>
      </c>
      <c r="B34" s="2" t="s">
        <v>55</v>
      </c>
      <c r="C34" s="17">
        <v>99.002731804000007</v>
      </c>
      <c r="D34" s="15" t="str">
        <f>IF($B34="N/A","N/A",IF(C34&gt;100,"No",IF(C34&lt;98,"No","Yes")))</f>
        <v>Yes</v>
      </c>
      <c r="E34" s="17">
        <v>99.180914539</v>
      </c>
      <c r="F34" s="15" t="str">
        <f>IF($B34="N/A","N/A",IF(E34&gt;100,"No",IF(E34&lt;98,"No","Yes")))</f>
        <v>Yes</v>
      </c>
      <c r="G34" s="17">
        <v>99.172011355999999</v>
      </c>
      <c r="H34" s="15" t="str">
        <f>IF($B34="N/A","N/A",IF(G34&gt;100,"No",IF(G34&lt;98,"No","Yes")))</f>
        <v>Yes</v>
      </c>
      <c r="I34" s="16">
        <v>0.18</v>
      </c>
      <c r="J34" s="16">
        <v>-8.9999999999999993E-3</v>
      </c>
      <c r="K34" s="15" t="str">
        <f t="shared" si="1"/>
        <v>Yes</v>
      </c>
    </row>
    <row r="35" spans="1:11" x14ac:dyDescent="0.25">
      <c r="A35" s="1" t="s">
        <v>301</v>
      </c>
      <c r="B35" s="2" t="s">
        <v>55</v>
      </c>
      <c r="C35" s="17">
        <v>99.002731804000007</v>
      </c>
      <c r="D35" s="15" t="str">
        <f>IF($B35="N/A","N/A",IF(C35&gt;100,"No",IF(C35&lt;98,"No","Yes")))</f>
        <v>Yes</v>
      </c>
      <c r="E35" s="17">
        <v>99.180914539</v>
      </c>
      <c r="F35" s="15" t="str">
        <f>IF($B35="N/A","N/A",IF(E35&gt;100,"No",IF(E35&lt;98,"No","Yes")))</f>
        <v>Yes</v>
      </c>
      <c r="G35" s="17">
        <v>99.172011355999999</v>
      </c>
      <c r="H35" s="15" t="str">
        <f>IF($B35="N/A","N/A",IF(G35&gt;100,"No",IF(G35&lt;98,"No","Yes")))</f>
        <v>Yes</v>
      </c>
      <c r="I35" s="16">
        <v>0.18</v>
      </c>
      <c r="J35" s="16">
        <v>-8.9999999999999993E-3</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65.290834199000003</v>
      </c>
      <c r="D37" s="15" t="str">
        <f>IF($B37="N/A","N/A",IF(C37&gt;15,"No",IF(C37&lt;-15,"No","Yes")))</f>
        <v>N/A</v>
      </c>
      <c r="E37" s="17">
        <v>63.125285712</v>
      </c>
      <c r="F37" s="15" t="str">
        <f>IF($B37="N/A","N/A",IF(E37&gt;15,"No",IF(E37&lt;-15,"No","Yes")))</f>
        <v>N/A</v>
      </c>
      <c r="G37" s="17">
        <v>63.092199145000002</v>
      </c>
      <c r="H37" s="15" t="str">
        <f>IF($B37="N/A","N/A",IF(G37&gt;15,"No",IF(G37&lt;-15,"No","Yes")))</f>
        <v>N/A</v>
      </c>
      <c r="I37" s="16">
        <v>-3.32</v>
      </c>
      <c r="J37" s="16">
        <v>-5.1999999999999998E-2</v>
      </c>
      <c r="K37" s="15" t="str">
        <f t="shared" ref="K37:K46" si="3">IF(J37="Div by 0", "N/A", IF(J37="N/A","N/A", IF(J37&gt;15, "No", IF(J37&lt;-15, "No", "Yes"))))</f>
        <v>Yes</v>
      </c>
    </row>
    <row r="38" spans="1:11" x14ac:dyDescent="0.25">
      <c r="A38" s="1" t="s">
        <v>706</v>
      </c>
      <c r="B38" s="2" t="s">
        <v>50</v>
      </c>
      <c r="C38" s="17">
        <v>32.930273264</v>
      </c>
      <c r="D38" s="15" t="str">
        <f>IF($B38="N/A","N/A",IF(C38&gt;15,"No",IF(C38&lt;-15,"No","Yes")))</f>
        <v>N/A</v>
      </c>
      <c r="E38" s="17">
        <v>35.248003988000001</v>
      </c>
      <c r="F38" s="15" t="str">
        <f>IF($B38="N/A","N/A",IF(E38&gt;15,"No",IF(E38&lt;-15,"No","Yes")))</f>
        <v>N/A</v>
      </c>
      <c r="G38" s="17">
        <v>35.270691868999997</v>
      </c>
      <c r="H38" s="15" t="str">
        <f>IF($B38="N/A","N/A",IF(G38&gt;15,"No",IF(G38&lt;-15,"No","Yes")))</f>
        <v>N/A</v>
      </c>
      <c r="I38" s="16">
        <v>7.0380000000000003</v>
      </c>
      <c r="J38" s="16">
        <v>6.4399999999999999E-2</v>
      </c>
      <c r="K38" s="15" t="str">
        <f t="shared" si="3"/>
        <v>Yes</v>
      </c>
    </row>
    <row r="39" spans="1:11" x14ac:dyDescent="0.25">
      <c r="A39" s="1" t="s">
        <v>707</v>
      </c>
      <c r="B39" s="2" t="s">
        <v>50</v>
      </c>
      <c r="C39" s="17">
        <v>0.55618636480000005</v>
      </c>
      <c r="D39" s="15" t="str">
        <f>IF($B39="N/A","N/A",IF(C39&gt;15,"No",IF(C39&lt;-15,"No","Yes")))</f>
        <v>N/A</v>
      </c>
      <c r="E39" s="17">
        <v>0.5546830505</v>
      </c>
      <c r="F39" s="15" t="str">
        <f>IF($B39="N/A","N/A",IF(E39&gt;15,"No",IF(E39&lt;-15,"No","Yes")))</f>
        <v>N/A</v>
      </c>
      <c r="G39" s="17">
        <v>0.59101765939999995</v>
      </c>
      <c r="H39" s="15" t="str">
        <f>IF($B39="N/A","N/A",IF(G39&gt;15,"No",IF(G39&lt;-15,"No","Yes")))</f>
        <v>N/A</v>
      </c>
      <c r="I39" s="16">
        <v>-0.27</v>
      </c>
      <c r="J39" s="16">
        <v>6.5510000000000002</v>
      </c>
      <c r="K39" s="15" t="str">
        <f t="shared" si="3"/>
        <v>Yes</v>
      </c>
    </row>
    <row r="40" spans="1:11" x14ac:dyDescent="0.25">
      <c r="A40" s="57" t="s">
        <v>953</v>
      </c>
      <c r="B40" s="2" t="s">
        <v>50</v>
      </c>
      <c r="C40" s="17" t="s">
        <v>50</v>
      </c>
      <c r="D40" s="15" t="str">
        <f t="shared" ref="D40:D42" si="4">IF($B40="N/A","N/A",IF(C40&gt;15,"No",IF(C40&lt;-15,"No","Yes")))</f>
        <v>N/A</v>
      </c>
      <c r="E40" s="17">
        <v>99.180914539</v>
      </c>
      <c r="F40" s="15" t="str">
        <f t="shared" ref="F40:F42" si="5">IF($B40="N/A","N/A",IF(E40&gt;15,"No",IF(E40&lt;-15,"No","Yes")))</f>
        <v>N/A</v>
      </c>
      <c r="G40" s="17">
        <v>99.172011355999999</v>
      </c>
      <c r="H40" s="15" t="str">
        <f t="shared" ref="H40:H42" si="6">IF($B40="N/A","N/A",IF(G40&gt;15,"No",IF(G40&lt;-15,"No","Yes")))</f>
        <v>N/A</v>
      </c>
      <c r="I40" s="16" t="s">
        <v>50</v>
      </c>
      <c r="J40" s="16">
        <v>-8.9999999999999993E-3</v>
      </c>
      <c r="K40" s="15" t="str">
        <f t="shared" ref="K40:K42" si="7">IF(J40="Div by 0", "N/A", IF(J40="N/A","N/A", IF(J40&gt;15, "No", IF(J40&lt;-15, "No", "Yes"))))</f>
        <v>Yes</v>
      </c>
    </row>
    <row r="41" spans="1:11" x14ac:dyDescent="0.25">
      <c r="A41" s="57" t="s">
        <v>954</v>
      </c>
      <c r="B41" s="2" t="s">
        <v>50</v>
      </c>
      <c r="C41" s="17" t="s">
        <v>50</v>
      </c>
      <c r="D41" s="15" t="str">
        <f t="shared" si="4"/>
        <v>N/A</v>
      </c>
      <c r="E41" s="17">
        <v>99.180914539</v>
      </c>
      <c r="F41" s="15" t="str">
        <f t="shared" si="5"/>
        <v>N/A</v>
      </c>
      <c r="G41" s="17">
        <v>99.172011355999999</v>
      </c>
      <c r="H41" s="15" t="str">
        <f t="shared" si="6"/>
        <v>N/A</v>
      </c>
      <c r="I41" s="16" t="s">
        <v>50</v>
      </c>
      <c r="J41" s="16">
        <v>-8.9999999999999993E-3</v>
      </c>
      <c r="K41" s="15" t="str">
        <f t="shared" si="7"/>
        <v>Yes</v>
      </c>
    </row>
    <row r="42" spans="1:11" x14ac:dyDescent="0.25">
      <c r="A42" s="57" t="s">
        <v>955</v>
      </c>
      <c r="B42" s="2" t="s">
        <v>50</v>
      </c>
      <c r="C42" s="17" t="s">
        <v>50</v>
      </c>
      <c r="D42" s="15" t="str">
        <f t="shared" si="4"/>
        <v>N/A</v>
      </c>
      <c r="E42" s="17">
        <v>99.180914539</v>
      </c>
      <c r="F42" s="15" t="str">
        <f t="shared" si="5"/>
        <v>N/A</v>
      </c>
      <c r="G42" s="17">
        <v>99.172011355999999</v>
      </c>
      <c r="H42" s="15" t="str">
        <f t="shared" si="6"/>
        <v>N/A</v>
      </c>
      <c r="I42" s="16" t="s">
        <v>50</v>
      </c>
      <c r="J42" s="16">
        <v>-8.9999999999999993E-3</v>
      </c>
      <c r="K42" s="15" t="str">
        <f t="shared" si="7"/>
        <v>Yes</v>
      </c>
    </row>
    <row r="43" spans="1:11" x14ac:dyDescent="0.25">
      <c r="A43" s="1" t="s">
        <v>302</v>
      </c>
      <c r="B43" s="2" t="s">
        <v>50</v>
      </c>
      <c r="C43" s="17">
        <v>3.6094640176000001</v>
      </c>
      <c r="D43" s="15" t="str">
        <f>IF($B43="N/A","N/A",IF(C43&gt;15,"No",IF(C43&lt;-15,"No","Yes")))</f>
        <v>N/A</v>
      </c>
      <c r="E43" s="17">
        <v>5.0600295955999997</v>
      </c>
      <c r="F43" s="15" t="str">
        <f>IF($B43="N/A","N/A",IF(E43&gt;15,"No",IF(E43&lt;-15,"No","Yes")))</f>
        <v>N/A</v>
      </c>
      <c r="G43" s="17">
        <v>5.9929736853</v>
      </c>
      <c r="H43" s="15" t="str">
        <f>IF($B43="N/A","N/A",IF(G43&gt;15,"No",IF(G43&lt;-15,"No","Yes")))</f>
        <v>N/A</v>
      </c>
      <c r="I43" s="16">
        <v>40.19</v>
      </c>
      <c r="J43" s="16">
        <v>18.440000000000001</v>
      </c>
      <c r="K43" s="15" t="str">
        <f t="shared" si="3"/>
        <v>No</v>
      </c>
    </row>
    <row r="44" spans="1:11" x14ac:dyDescent="0.25">
      <c r="A44" s="1" t="s">
        <v>303</v>
      </c>
      <c r="B44" s="2" t="s">
        <v>50</v>
      </c>
      <c r="C44" s="17">
        <v>95.393267785999996</v>
      </c>
      <c r="D44" s="15" t="str">
        <f>IF($B44="N/A","N/A",IF(C44&gt;15,"No",IF(C44&lt;-15,"No","Yes")))</f>
        <v>N/A</v>
      </c>
      <c r="E44" s="17">
        <v>94.120884943999997</v>
      </c>
      <c r="F44" s="15" t="str">
        <f>IF($B44="N/A","N/A",IF(E44&gt;15,"No",IF(E44&lt;-15,"No","Yes")))</f>
        <v>N/A</v>
      </c>
      <c r="G44" s="17">
        <v>93.17903767</v>
      </c>
      <c r="H44" s="15" t="str">
        <f>IF($B44="N/A","N/A",IF(G44&gt;15,"No",IF(G44&lt;-15,"No","Yes")))</f>
        <v>N/A</v>
      </c>
      <c r="I44" s="16">
        <v>-1.33</v>
      </c>
      <c r="J44" s="16">
        <v>-1</v>
      </c>
      <c r="K44" s="15" t="str">
        <f t="shared" si="3"/>
        <v>Yes</v>
      </c>
    </row>
    <row r="45" spans="1:11" x14ac:dyDescent="0.25">
      <c r="A45" s="1" t="s">
        <v>304</v>
      </c>
      <c r="B45" s="2" t="s">
        <v>50</v>
      </c>
      <c r="C45" s="17">
        <v>52.239255559</v>
      </c>
      <c r="D45" s="15" t="str">
        <f>IF($B45="N/A","N/A",IF(C45&gt;15,"No",IF(C45&lt;-15,"No","Yes")))</f>
        <v>N/A</v>
      </c>
      <c r="E45" s="17">
        <v>55.966713507000001</v>
      </c>
      <c r="F45" s="15" t="str">
        <f>IF($B45="N/A","N/A",IF(E45&gt;15,"No",IF(E45&lt;-15,"No","Yes")))</f>
        <v>N/A</v>
      </c>
      <c r="G45" s="17">
        <v>58.523924174000001</v>
      </c>
      <c r="H45" s="15" t="str">
        <f>IF($B45="N/A","N/A",IF(G45&gt;15,"No",IF(G45&lt;-15,"No","Yes")))</f>
        <v>N/A</v>
      </c>
      <c r="I45" s="16">
        <v>7.1349999999999998</v>
      </c>
      <c r="J45" s="16">
        <v>4.569</v>
      </c>
      <c r="K45" s="15" t="str">
        <f t="shared" si="3"/>
        <v>Yes</v>
      </c>
    </row>
    <row r="46" spans="1:11" x14ac:dyDescent="0.25">
      <c r="A46" s="1" t="s">
        <v>305</v>
      </c>
      <c r="B46" s="2" t="s">
        <v>50</v>
      </c>
      <c r="C46" s="17">
        <v>40.971466515000003</v>
      </c>
      <c r="D46" s="15" t="str">
        <f>IF($B46="N/A","N/A",IF(C46&gt;15,"No",IF(C46&lt;-15,"No","Yes")))</f>
        <v>N/A</v>
      </c>
      <c r="E46" s="17">
        <v>36.537856507999997</v>
      </c>
      <c r="F46" s="15" t="str">
        <f>IF($B46="N/A","N/A",IF(E46&gt;15,"No",IF(E46&lt;-15,"No","Yes")))</f>
        <v>N/A</v>
      </c>
      <c r="G46" s="17">
        <v>34.379217771</v>
      </c>
      <c r="H46" s="15" t="str">
        <f>IF($B46="N/A","N/A",IF(G46&gt;15,"No",IF(G46&lt;-15,"No","Yes")))</f>
        <v>N/A</v>
      </c>
      <c r="I46" s="16">
        <v>-10.8</v>
      </c>
      <c r="J46" s="16">
        <v>-5.91</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1190176</v>
      </c>
      <c r="D6" s="81" t="str">
        <f>IF($B6="N/A","N/A",IF(C6&gt;10,"No",IF(C6&lt;-10,"No","Yes")))</f>
        <v>N/A</v>
      </c>
      <c r="E6" s="80">
        <v>1227083</v>
      </c>
      <c r="F6" s="81" t="str">
        <f>IF($B6="N/A","N/A",IF(E6&gt;10,"No",IF(E6&lt;-10,"No","Yes")))</f>
        <v>N/A</v>
      </c>
      <c r="G6" s="80">
        <v>1276190</v>
      </c>
      <c r="H6" s="81" t="str">
        <f>IF($B6="N/A","N/A",IF(G6&gt;10,"No",IF(G6&lt;-10,"No","Yes")))</f>
        <v>N/A</v>
      </c>
      <c r="I6" s="82">
        <v>3.101</v>
      </c>
      <c r="J6" s="82">
        <v>4.0019999999999998</v>
      </c>
      <c r="K6" s="83" t="s">
        <v>111</v>
      </c>
      <c r="L6" s="84" t="str">
        <f>IF(J6="Div by 0", "N/A", IF(K6="N/A","N/A", IF(J6&gt;VALUE(MID(K6,1,2)), "No", IF(J6&lt;-1*VALUE(MID(K6,1,2)), "No", "Yes"))))</f>
        <v>Yes</v>
      </c>
    </row>
    <row r="7" spans="1:12" x14ac:dyDescent="0.25">
      <c r="A7" s="78" t="s">
        <v>306</v>
      </c>
      <c r="B7" s="79" t="s">
        <v>50</v>
      </c>
      <c r="C7" s="85">
        <v>7075202792</v>
      </c>
      <c r="D7" s="81" t="str">
        <f>IF($B7="N/A","N/A",IF(C7&gt;10,"No",IF(C7&lt;-10,"No","Yes")))</f>
        <v>N/A</v>
      </c>
      <c r="E7" s="85">
        <v>7317171704</v>
      </c>
      <c r="F7" s="81" t="str">
        <f>IF($B7="N/A","N/A",IF(E7&gt;10,"No",IF(E7&lt;-10,"No","Yes")))</f>
        <v>N/A</v>
      </c>
      <c r="G7" s="85">
        <v>7804658020</v>
      </c>
      <c r="H7" s="81" t="str">
        <f>IF($B7="N/A","N/A",IF(G7&gt;10,"No",IF(G7&lt;-10,"No","Yes")))</f>
        <v>N/A</v>
      </c>
      <c r="I7" s="82">
        <v>3.42</v>
      </c>
      <c r="J7" s="82">
        <v>6.6619999999999999</v>
      </c>
      <c r="K7" s="83" t="s">
        <v>112</v>
      </c>
      <c r="L7" s="84" t="str">
        <f>IF(J7="Div by 0", "N/A", IF(K7="N/A","N/A", IF(J7&gt;VALUE(MID(K7,1,2)), "No", IF(J7&lt;-1*VALUE(MID(K7,1,2)), "No", "Yes"))))</f>
        <v>Yes</v>
      </c>
    </row>
    <row r="8" spans="1:12" x14ac:dyDescent="0.25">
      <c r="A8" s="86" t="s">
        <v>1078</v>
      </c>
      <c r="B8" s="84" t="s">
        <v>50</v>
      </c>
      <c r="C8" s="87">
        <v>16.015698519000001</v>
      </c>
      <c r="D8" s="81" t="str">
        <f>IF($B8="N/A","N/A",IF(C8&gt;10,"No",IF(C8&lt;-10,"No","Yes")))</f>
        <v>N/A</v>
      </c>
      <c r="E8" s="87">
        <v>17.090449463999999</v>
      </c>
      <c r="F8" s="81" t="str">
        <f>IF($B8="N/A","N/A",IF(E8&gt;10,"No",IF(E8&lt;-10,"No","Yes")))</f>
        <v>N/A</v>
      </c>
      <c r="G8" s="87">
        <v>16.609282317000002</v>
      </c>
      <c r="H8" s="81" t="str">
        <f>IF($B8="N/A","N/A",IF(G8&gt;10,"No",IF(G8&lt;-10,"No","Yes")))</f>
        <v>N/A</v>
      </c>
      <c r="I8" s="82">
        <v>6.7110000000000003</v>
      </c>
      <c r="J8" s="82">
        <v>-2.82</v>
      </c>
      <c r="K8" s="84" t="s">
        <v>50</v>
      </c>
      <c r="L8" s="84" t="str">
        <f>IF(J8="Div by 0", "N/A", IF(K8="N/A","N/A", IF(J8&gt;VALUE(MID(K8,1,2)), "No", IF(J8&lt;-1*VALUE(MID(K8,1,2)), "No", "Yes"))))</f>
        <v>N/A</v>
      </c>
    </row>
    <row r="9" spans="1:12" x14ac:dyDescent="0.25">
      <c r="A9" s="86" t="s">
        <v>307</v>
      </c>
      <c r="B9" s="84" t="s">
        <v>50</v>
      </c>
      <c r="C9" s="87">
        <v>17.688308284000001</v>
      </c>
      <c r="D9" s="81" t="str">
        <f t="shared" ref="D9:D16" si="0">IF($B9="N/A","N/A",IF(C9&gt;10,"No",IF(C9&lt;-10,"No","Yes")))</f>
        <v>N/A</v>
      </c>
      <c r="E9" s="87">
        <v>16.803916279999999</v>
      </c>
      <c r="F9" s="81" t="str">
        <f t="shared" ref="F9:F16" si="1">IF($B9="N/A","N/A",IF(E9&gt;10,"No",IF(E9&lt;-10,"No","Yes")))</f>
        <v>N/A</v>
      </c>
      <c r="G9" s="87">
        <v>17.551148340000001</v>
      </c>
      <c r="H9" s="81" t="str">
        <f t="shared" ref="H9:H16" si="2">IF($B9="N/A","N/A",IF(G9&gt;10,"No",IF(G9&lt;-10,"No","Yes")))</f>
        <v>N/A</v>
      </c>
      <c r="I9" s="82">
        <v>-5</v>
      </c>
      <c r="J9" s="82">
        <v>4.4470000000000001</v>
      </c>
      <c r="K9" s="84" t="s">
        <v>50</v>
      </c>
      <c r="L9" s="84" t="str">
        <f t="shared" ref="L9:L23" si="3">IF(J9="Div by 0", "N/A", IF(K9="N/A","N/A", IF(J9&gt;VALUE(MID(K9,1,2)), "No", IF(J9&lt;-1*VALUE(MID(K9,1,2)), "No", "Yes"))))</f>
        <v>N/A</v>
      </c>
    </row>
    <row r="10" spans="1:12" x14ac:dyDescent="0.25">
      <c r="A10" s="86" t="s">
        <v>308</v>
      </c>
      <c r="B10" s="84" t="s">
        <v>50</v>
      </c>
      <c r="C10" s="87">
        <v>8.7824825908000008</v>
      </c>
      <c r="D10" s="81" t="str">
        <f t="shared" si="0"/>
        <v>N/A</v>
      </c>
      <c r="E10" s="87">
        <v>7.7880632361000002</v>
      </c>
      <c r="F10" s="81" t="str">
        <f t="shared" si="1"/>
        <v>N/A</v>
      </c>
      <c r="G10" s="87">
        <v>8.1651634944999998</v>
      </c>
      <c r="H10" s="81" t="str">
        <f t="shared" si="2"/>
        <v>N/A</v>
      </c>
      <c r="I10" s="82">
        <v>-11.3</v>
      </c>
      <c r="J10" s="82">
        <v>4.8419999999999996</v>
      </c>
      <c r="K10" s="84" t="s">
        <v>50</v>
      </c>
      <c r="L10" s="84" t="str">
        <f t="shared" si="3"/>
        <v>N/A</v>
      </c>
    </row>
    <row r="11" spans="1:12" x14ac:dyDescent="0.25">
      <c r="A11" s="86" t="s">
        <v>309</v>
      </c>
      <c r="B11" s="84" t="s">
        <v>50</v>
      </c>
      <c r="C11" s="87">
        <v>0.21299370849999999</v>
      </c>
      <c r="D11" s="81" t="str">
        <f t="shared" si="0"/>
        <v>N/A</v>
      </c>
      <c r="E11" s="87">
        <v>0.4117895855</v>
      </c>
      <c r="F11" s="81" t="str">
        <f t="shared" si="1"/>
        <v>N/A</v>
      </c>
      <c r="G11" s="87">
        <v>0.19785455139999999</v>
      </c>
      <c r="H11" s="81" t="str">
        <f t="shared" si="2"/>
        <v>N/A</v>
      </c>
      <c r="I11" s="82">
        <v>93.33</v>
      </c>
      <c r="J11" s="82">
        <v>-52</v>
      </c>
      <c r="K11" s="84" t="s">
        <v>50</v>
      </c>
      <c r="L11" s="84" t="str">
        <f t="shared" si="3"/>
        <v>N/A</v>
      </c>
    </row>
    <row r="12" spans="1:12" x14ac:dyDescent="0.25">
      <c r="A12" s="86" t="s">
        <v>310</v>
      </c>
      <c r="B12" s="81" t="s">
        <v>50</v>
      </c>
      <c r="C12" s="87">
        <v>5.2397292500999999</v>
      </c>
      <c r="D12" s="81" t="str">
        <f t="shared" si="0"/>
        <v>N/A</v>
      </c>
      <c r="E12" s="87">
        <v>4.5095564033000004</v>
      </c>
      <c r="F12" s="81" t="str">
        <f t="shared" si="1"/>
        <v>N/A</v>
      </c>
      <c r="G12" s="87">
        <v>1.9533141617000001</v>
      </c>
      <c r="H12" s="81" t="str">
        <f t="shared" si="2"/>
        <v>N/A</v>
      </c>
      <c r="I12" s="82">
        <v>-13.9</v>
      </c>
      <c r="J12" s="82">
        <v>-56.7</v>
      </c>
      <c r="K12" s="84" t="s">
        <v>50</v>
      </c>
      <c r="L12" s="84" t="str">
        <f t="shared" si="3"/>
        <v>N/A</v>
      </c>
    </row>
    <row r="13" spans="1:12" ht="12.75" customHeight="1" x14ac:dyDescent="0.25">
      <c r="A13" s="86" t="s">
        <v>311</v>
      </c>
      <c r="B13" s="81" t="s">
        <v>50</v>
      </c>
      <c r="C13" s="87">
        <v>35.841757858000001</v>
      </c>
      <c r="D13" s="81" t="str">
        <f t="shared" si="0"/>
        <v>N/A</v>
      </c>
      <c r="E13" s="87">
        <v>36.873544821000003</v>
      </c>
      <c r="F13" s="81" t="str">
        <f t="shared" si="1"/>
        <v>N/A</v>
      </c>
      <c r="G13" s="87">
        <v>37.757935731000003</v>
      </c>
      <c r="H13" s="81" t="str">
        <f t="shared" si="2"/>
        <v>N/A</v>
      </c>
      <c r="I13" s="82">
        <v>2.879</v>
      </c>
      <c r="J13" s="82">
        <v>2.3980000000000001</v>
      </c>
      <c r="K13" s="84" t="s">
        <v>50</v>
      </c>
      <c r="L13" s="84" t="str">
        <f t="shared" si="3"/>
        <v>N/A</v>
      </c>
    </row>
    <row r="14" spans="1:12" x14ac:dyDescent="0.25">
      <c r="A14" s="86" t="s">
        <v>312</v>
      </c>
      <c r="B14" s="81" t="s">
        <v>50</v>
      </c>
      <c r="C14" s="87">
        <v>1.36954534E-2</v>
      </c>
      <c r="D14" s="81" t="str">
        <f t="shared" si="0"/>
        <v>N/A</v>
      </c>
      <c r="E14" s="87">
        <v>6.5276758000000004E-2</v>
      </c>
      <c r="F14" s="81" t="str">
        <f t="shared" si="1"/>
        <v>N/A</v>
      </c>
      <c r="G14" s="87">
        <v>2.4996278E-2</v>
      </c>
      <c r="H14" s="81" t="str">
        <f t="shared" si="2"/>
        <v>N/A</v>
      </c>
      <c r="I14" s="82">
        <v>376.6</v>
      </c>
      <c r="J14" s="82">
        <v>-61.7</v>
      </c>
      <c r="K14" s="84" t="s">
        <v>50</v>
      </c>
      <c r="L14" s="84" t="str">
        <f t="shared" si="3"/>
        <v>N/A</v>
      </c>
    </row>
    <row r="15" spans="1:12" ht="12.75" customHeight="1" x14ac:dyDescent="0.25">
      <c r="A15" s="86" t="s">
        <v>576</v>
      </c>
      <c r="B15" s="81" t="s">
        <v>50</v>
      </c>
      <c r="C15" s="87">
        <v>16.205334337</v>
      </c>
      <c r="D15" s="81" t="str">
        <f t="shared" si="0"/>
        <v>N/A</v>
      </c>
      <c r="E15" s="87">
        <v>16.457403452000001</v>
      </c>
      <c r="F15" s="81" t="str">
        <f t="shared" si="1"/>
        <v>N/A</v>
      </c>
      <c r="G15" s="87">
        <v>17.740305126999999</v>
      </c>
      <c r="H15" s="81" t="str">
        <f t="shared" si="2"/>
        <v>N/A</v>
      </c>
      <c r="I15" s="82">
        <v>1.5549999999999999</v>
      </c>
      <c r="J15" s="82">
        <v>7.7949999999999999</v>
      </c>
      <c r="K15" s="84" t="s">
        <v>50</v>
      </c>
      <c r="L15" s="84" t="str">
        <f t="shared" si="3"/>
        <v>N/A</v>
      </c>
    </row>
    <row r="16" spans="1:12" ht="12.75" customHeight="1" x14ac:dyDescent="0.25">
      <c r="A16" s="88" t="s">
        <v>847</v>
      </c>
      <c r="B16" s="89" t="s">
        <v>50</v>
      </c>
      <c r="C16" s="80">
        <v>9499</v>
      </c>
      <c r="D16" s="81" t="str">
        <f t="shared" si="0"/>
        <v>N/A</v>
      </c>
      <c r="E16" s="80">
        <v>11469</v>
      </c>
      <c r="F16" s="81" t="str">
        <f t="shared" si="1"/>
        <v>N/A</v>
      </c>
      <c r="G16" s="80">
        <v>9986</v>
      </c>
      <c r="H16" s="81" t="str">
        <f t="shared" si="2"/>
        <v>N/A</v>
      </c>
      <c r="I16" s="82">
        <v>20.74</v>
      </c>
      <c r="J16" s="82">
        <v>-12.9</v>
      </c>
      <c r="K16" s="80" t="s">
        <v>50</v>
      </c>
      <c r="L16" s="84" t="str">
        <f t="shared" si="3"/>
        <v>N/A</v>
      </c>
    </row>
    <row r="17" spans="1:12" ht="12.75" customHeight="1" x14ac:dyDescent="0.25">
      <c r="A17" s="88" t="s">
        <v>848</v>
      </c>
      <c r="B17" s="90" t="s">
        <v>7</v>
      </c>
      <c r="C17" s="91">
        <v>0.79811725320000004</v>
      </c>
      <c r="D17" s="81" t="str">
        <f>IF($B17="N/A","N/A",IF(C17&gt;=2,"No",IF(C17&lt;0,"No","Yes")))</f>
        <v>Yes</v>
      </c>
      <c r="E17" s="91">
        <v>0.93465560189999997</v>
      </c>
      <c r="F17" s="81" t="str">
        <f>IF($B17="N/A","N/A",IF(E17&gt;=2,"No",IF(E17&lt;0,"No","Yes")))</f>
        <v>Yes</v>
      </c>
      <c r="G17" s="91">
        <v>0.78248536660000001</v>
      </c>
      <c r="H17" s="81" t="str">
        <f>IF($B17="N/A","N/A",IF(G17&gt;=2,"No",IF(G17&lt;0,"No","Yes")))</f>
        <v>Yes</v>
      </c>
      <c r="I17" s="82">
        <v>17.11</v>
      </c>
      <c r="J17" s="82">
        <v>-16.3</v>
      </c>
      <c r="K17" s="92" t="s">
        <v>50</v>
      </c>
      <c r="L17" s="84" t="str">
        <f t="shared" si="3"/>
        <v>N/A</v>
      </c>
    </row>
    <row r="18" spans="1:12" ht="25" x14ac:dyDescent="0.25">
      <c r="A18" s="93" t="s">
        <v>849</v>
      </c>
      <c r="B18" s="90" t="s">
        <v>50</v>
      </c>
      <c r="C18" s="94">
        <v>49209417</v>
      </c>
      <c r="D18" s="81" t="str">
        <f t="shared" ref="D18:D23" si="4">IF($B18="N/A","N/A",IF(C18&gt;10,"No",IF(C18&lt;-10,"No","Yes")))</f>
        <v>N/A</v>
      </c>
      <c r="E18" s="94">
        <v>54728018</v>
      </c>
      <c r="F18" s="81" t="str">
        <f t="shared" ref="F18:F23" si="5">IF($B18="N/A","N/A",IF(E18&gt;10,"No",IF(E18&lt;-10,"No","Yes")))</f>
        <v>N/A</v>
      </c>
      <c r="G18" s="94">
        <v>54597143</v>
      </c>
      <c r="H18" s="81" t="str">
        <f t="shared" ref="H18:H23" si="6">IF($B18="N/A","N/A",IF(G18&gt;10,"No",IF(G18&lt;-10,"No","Yes")))</f>
        <v>N/A</v>
      </c>
      <c r="I18" s="82">
        <v>11.21</v>
      </c>
      <c r="J18" s="82">
        <v>-0.23899999999999999</v>
      </c>
      <c r="K18" s="92" t="s">
        <v>50</v>
      </c>
      <c r="L18" s="84" t="str">
        <f t="shared" si="3"/>
        <v>N/A</v>
      </c>
    </row>
    <row r="19" spans="1:12" x14ac:dyDescent="0.25">
      <c r="A19" s="93" t="s">
        <v>850</v>
      </c>
      <c r="B19" s="90" t="s">
        <v>50</v>
      </c>
      <c r="C19" s="94">
        <v>5180.4839456999998</v>
      </c>
      <c r="D19" s="81" t="str">
        <f t="shared" si="4"/>
        <v>N/A</v>
      </c>
      <c r="E19" s="94">
        <v>4771.8212573000001</v>
      </c>
      <c r="F19" s="81" t="str">
        <f t="shared" si="5"/>
        <v>N/A</v>
      </c>
      <c r="G19" s="94">
        <v>5467.3686160999996</v>
      </c>
      <c r="H19" s="81" t="str">
        <f t="shared" si="6"/>
        <v>N/A</v>
      </c>
      <c r="I19" s="82">
        <v>-7.89</v>
      </c>
      <c r="J19" s="82">
        <v>14.58</v>
      </c>
      <c r="K19" s="92" t="s">
        <v>50</v>
      </c>
      <c r="L19" s="84" t="str">
        <f t="shared" si="3"/>
        <v>N/A</v>
      </c>
    </row>
    <row r="20" spans="1:12" ht="12.75" customHeight="1" x14ac:dyDescent="0.25">
      <c r="A20" s="88" t="s">
        <v>851</v>
      </c>
      <c r="B20" s="79" t="s">
        <v>50</v>
      </c>
      <c r="C20" s="89">
        <v>5002</v>
      </c>
      <c r="D20" s="81" t="str">
        <f t="shared" si="4"/>
        <v>N/A</v>
      </c>
      <c r="E20" s="89">
        <v>5316</v>
      </c>
      <c r="F20" s="81" t="str">
        <f t="shared" si="5"/>
        <v>N/A</v>
      </c>
      <c r="G20" s="89">
        <v>4750</v>
      </c>
      <c r="H20" s="81" t="str">
        <f t="shared" si="6"/>
        <v>N/A</v>
      </c>
      <c r="I20" s="82">
        <v>6.2770000000000001</v>
      </c>
      <c r="J20" s="82">
        <v>-10.6</v>
      </c>
      <c r="K20" s="80" t="s">
        <v>50</v>
      </c>
      <c r="L20" s="84" t="str">
        <f t="shared" si="3"/>
        <v>N/A</v>
      </c>
    </row>
    <row r="21" spans="1:12" ht="12.75" customHeight="1" x14ac:dyDescent="0.25">
      <c r="A21" s="88" t="s">
        <v>852</v>
      </c>
      <c r="B21" s="79" t="s">
        <v>50</v>
      </c>
      <c r="C21" s="82">
        <v>0.42027397630000002</v>
      </c>
      <c r="D21" s="81" t="str">
        <f t="shared" si="4"/>
        <v>N/A</v>
      </c>
      <c r="E21" s="82">
        <v>0.43322252849999998</v>
      </c>
      <c r="F21" s="81" t="str">
        <f t="shared" si="5"/>
        <v>N/A</v>
      </c>
      <c r="G21" s="82">
        <v>0.37220163140000001</v>
      </c>
      <c r="H21" s="81" t="str">
        <f t="shared" si="6"/>
        <v>N/A</v>
      </c>
      <c r="I21" s="82">
        <v>3.081</v>
      </c>
      <c r="J21" s="82">
        <v>-14.1</v>
      </c>
      <c r="K21" s="92" t="s">
        <v>50</v>
      </c>
      <c r="L21" s="84" t="str">
        <f t="shared" si="3"/>
        <v>N/A</v>
      </c>
    </row>
    <row r="22" spans="1:12" ht="25" x14ac:dyDescent="0.25">
      <c r="A22" s="95" t="s">
        <v>853</v>
      </c>
      <c r="B22" s="96" t="s">
        <v>50</v>
      </c>
      <c r="C22" s="97">
        <v>44161607</v>
      </c>
      <c r="D22" s="98" t="str">
        <f t="shared" si="4"/>
        <v>N/A</v>
      </c>
      <c r="E22" s="97">
        <v>48459714</v>
      </c>
      <c r="F22" s="98" t="str">
        <f t="shared" si="5"/>
        <v>N/A</v>
      </c>
      <c r="G22" s="97">
        <v>48790156</v>
      </c>
      <c r="H22" s="98" t="str">
        <f t="shared" si="6"/>
        <v>N/A</v>
      </c>
      <c r="I22" s="99">
        <v>9.7330000000000005</v>
      </c>
      <c r="J22" s="99">
        <v>0.68189999999999995</v>
      </c>
      <c r="K22" s="92" t="s">
        <v>50</v>
      </c>
      <c r="L22" s="92" t="str">
        <f t="shared" si="3"/>
        <v>N/A</v>
      </c>
    </row>
    <row r="23" spans="1:12" ht="25" x14ac:dyDescent="0.25">
      <c r="A23" s="95" t="s">
        <v>854</v>
      </c>
      <c r="B23" s="96" t="s">
        <v>50</v>
      </c>
      <c r="C23" s="97">
        <v>8828.7898839999998</v>
      </c>
      <c r="D23" s="98" t="str">
        <f t="shared" si="4"/>
        <v>N/A</v>
      </c>
      <c r="E23" s="97">
        <v>9115.8227991000003</v>
      </c>
      <c r="F23" s="98" t="str">
        <f t="shared" si="5"/>
        <v>N/A</v>
      </c>
      <c r="G23" s="97">
        <v>10271.611789</v>
      </c>
      <c r="H23" s="98" t="str">
        <f t="shared" si="6"/>
        <v>N/A</v>
      </c>
      <c r="I23" s="99">
        <v>3.2509999999999999</v>
      </c>
      <c r="J23" s="99">
        <v>12.68</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99179</v>
      </c>
      <c r="D25" s="102" t="str">
        <f>IF($B25="N/A","N/A",IF(C25&gt;10,"No",IF(C25&lt;-10,"No","Yes")))</f>
        <v>N/A</v>
      </c>
      <c r="E25" s="101">
        <v>108229</v>
      </c>
      <c r="F25" s="102" t="str">
        <f>IF($B25="N/A","N/A",IF(E25&gt;10,"No",IF(E25&lt;-10,"No","Yes")))</f>
        <v>N/A</v>
      </c>
      <c r="G25" s="101">
        <v>115232</v>
      </c>
      <c r="H25" s="102" t="str">
        <f>IF($B25="N/A","N/A",IF(G25&gt;10,"No",IF(G25&lt;-10,"No","Yes")))</f>
        <v>N/A</v>
      </c>
      <c r="I25" s="103">
        <v>9.125</v>
      </c>
      <c r="J25" s="103">
        <v>6.4710000000000001</v>
      </c>
      <c r="K25" s="101" t="s">
        <v>50</v>
      </c>
      <c r="L25" s="104" t="str">
        <f>IF(J25="Div by 0", "N/A", IF(K25="N/A","N/A", IF(J25&gt;VALUE(MID(K25,1,2)), "No", IF(J25&lt;-1*VALUE(MID(K25,1,2)), "No", "Yes"))))</f>
        <v>N/A</v>
      </c>
    </row>
    <row r="26" spans="1:12" x14ac:dyDescent="0.25">
      <c r="A26" s="93" t="s">
        <v>857</v>
      </c>
      <c r="B26" s="83" t="s">
        <v>50</v>
      </c>
      <c r="C26" s="87">
        <v>8.3331372838999993</v>
      </c>
      <c r="D26" s="81" t="str">
        <f>IF($B26="N/A","N/A",IF(C26&gt;10,"No",IF(C26&lt;-10,"No","Yes")))</f>
        <v>N/A</v>
      </c>
      <c r="E26" s="87">
        <v>8.8200227693999995</v>
      </c>
      <c r="F26" s="81" t="str">
        <f>IF($B26="N/A","N/A",IF(E26&gt;10,"No",IF(E26&lt;-10,"No","Yes")))</f>
        <v>N/A</v>
      </c>
      <c r="G26" s="87">
        <v>9.0293765035</v>
      </c>
      <c r="H26" s="81" t="str">
        <f>IF($B26="N/A","N/A",IF(G26&gt;10,"No",IF(G26&lt;-10,"No","Yes")))</f>
        <v>N/A</v>
      </c>
      <c r="I26" s="82">
        <v>5.843</v>
      </c>
      <c r="J26" s="82">
        <v>2.3740000000000001</v>
      </c>
      <c r="K26" s="84" t="s">
        <v>50</v>
      </c>
      <c r="L26" s="84" t="str">
        <f>IF(J26="Div by 0", "N/A", IF(K26="N/A","N/A", IF(J26&gt;VALUE(MID(K26,1,2)), "No", IF(J26&lt;-1*VALUE(MID(K26,1,2)), "No", "Yes"))))</f>
        <v>N/A</v>
      </c>
    </row>
    <row r="27" spans="1:12" x14ac:dyDescent="0.25">
      <c r="A27" s="88" t="s">
        <v>858</v>
      </c>
      <c r="B27" s="80" t="s">
        <v>50</v>
      </c>
      <c r="C27" s="80">
        <v>131873</v>
      </c>
      <c r="D27" s="81" t="str">
        <f>IF($B27="N/A","N/A",IF(C27&gt;10,"No",IF(C27&lt;-10,"No","Yes")))</f>
        <v>N/A</v>
      </c>
      <c r="E27" s="80">
        <v>139677</v>
      </c>
      <c r="F27" s="81" t="str">
        <f>IF($B27="N/A","N/A",IF(E27&gt;10,"No",IF(E27&lt;-10,"No","Yes")))</f>
        <v>N/A</v>
      </c>
      <c r="G27" s="80">
        <v>152583</v>
      </c>
      <c r="H27" s="81" t="str">
        <f>IF($B27="N/A","N/A",IF(G27&gt;10,"No",IF(G27&lt;-10,"No","Yes")))</f>
        <v>N/A</v>
      </c>
      <c r="I27" s="82">
        <v>5.9180000000000001</v>
      </c>
      <c r="J27" s="82">
        <v>9.24</v>
      </c>
      <c r="K27" s="80" t="s">
        <v>50</v>
      </c>
      <c r="L27" s="84" t="str">
        <f>IF(J27="Div by 0", "N/A", IF(K27="N/A","N/A", IF(J27&gt;VALUE(MID(K27,1,2)), "No", IF(J27&lt;-1*VALUE(MID(K27,1,2)), "No", "Yes"))))</f>
        <v>N/A</v>
      </c>
    </row>
    <row r="28" spans="1:12" x14ac:dyDescent="0.25">
      <c r="A28" s="93" t="s">
        <v>859</v>
      </c>
      <c r="B28" s="79" t="s">
        <v>50</v>
      </c>
      <c r="C28" s="87">
        <v>11.080125965000001</v>
      </c>
      <c r="D28" s="81" t="str">
        <f>IF($B28="N/A","N/A",IF(C28&gt;10,"No",IF(C28&lt;-10,"No","Yes")))</f>
        <v>N/A</v>
      </c>
      <c r="E28" s="87">
        <v>11.382848593</v>
      </c>
      <c r="F28" s="81" t="str">
        <f>IF($B28="N/A","N/A",IF(E28&gt;10,"No",IF(E28&lt;-10,"No","Yes")))</f>
        <v>N/A</v>
      </c>
      <c r="G28" s="87">
        <v>11.956135057999999</v>
      </c>
      <c r="H28" s="81" t="str">
        <f>IF($B28="N/A","N/A",IF(G28&gt;10,"No",IF(G28&lt;-10,"No","Yes")))</f>
        <v>N/A</v>
      </c>
      <c r="I28" s="82">
        <v>2.7320000000000002</v>
      </c>
      <c r="J28" s="82">
        <v>5.0359999999999996</v>
      </c>
      <c r="K28" s="84" t="s">
        <v>50</v>
      </c>
      <c r="L28" s="84" t="str">
        <f>IF(J28="Div by 0", "N/A", IF(K28="N/A","N/A", IF(J28&gt;VALUE(MID(K28,1,2)), "No", IF(J28&lt;-1*VALUE(MID(K28,1,2)), "No", "Yes"))))</f>
        <v>N/A</v>
      </c>
    </row>
    <row r="29" spans="1:12" ht="12.75" customHeight="1" x14ac:dyDescent="0.25">
      <c r="A29" s="88" t="s">
        <v>860</v>
      </c>
      <c r="B29" s="89" t="s">
        <v>50</v>
      </c>
      <c r="C29" s="89">
        <v>93935.083333000002</v>
      </c>
      <c r="D29" s="81" t="str">
        <f>IF($B29="N/A","N/A",IF(C29&gt;10,"No",IF(C29&lt;-10,"No","Yes")))</f>
        <v>N/A</v>
      </c>
      <c r="E29" s="89">
        <v>96369.5</v>
      </c>
      <c r="F29" s="81" t="str">
        <f>IF($B29="N/A","N/A",IF(E29&gt;10,"No",IF(E29&lt;-10,"No","Yes")))</f>
        <v>N/A</v>
      </c>
      <c r="G29" s="89">
        <v>96549.916666999998</v>
      </c>
      <c r="H29" s="81" t="str">
        <f>IF($B29="N/A","N/A",IF(G29&gt;10,"No",IF(G29&lt;-10,"No","Yes")))</f>
        <v>N/A</v>
      </c>
      <c r="I29" s="82">
        <v>2.5920000000000001</v>
      </c>
      <c r="J29" s="82">
        <v>0.18720000000000001</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1081498</v>
      </c>
      <c r="D31" s="81" t="str">
        <f>IF($B31="N/A","N/A",IF(C31&gt;10,"No",IF(C31&lt;-10,"No","Yes")))</f>
        <v>N/A</v>
      </c>
      <c r="E31" s="101">
        <v>1107385</v>
      </c>
      <c r="F31" s="81" t="str">
        <f>IF($B31="N/A","N/A",IF(E31&gt;10,"No",IF(E31&lt;-10,"No","Yes")))</f>
        <v>N/A</v>
      </c>
      <c r="G31" s="101">
        <v>1150972</v>
      </c>
      <c r="H31" s="81" t="str">
        <f>IF($B31="N/A","N/A",IF(G31&gt;10,"No",IF(G31&lt;-10,"No","Yes")))</f>
        <v>N/A</v>
      </c>
      <c r="I31" s="82">
        <v>2.3940000000000001</v>
      </c>
      <c r="J31" s="82">
        <v>3.9359999999999999</v>
      </c>
      <c r="K31" s="89" t="s">
        <v>111</v>
      </c>
      <c r="L31" s="84" t="str">
        <f>IF(J31="Div by 0", "N/A", IF(K31="N/A","N/A", IF(J31&gt;VALUE(MID(K31,1,2)), "No", IF(J31&lt;-1*VALUE(MID(K31,1,2)), "No", "Yes"))))</f>
        <v>Yes</v>
      </c>
    </row>
    <row r="32" spans="1:12" x14ac:dyDescent="0.25">
      <c r="A32" s="88" t="s">
        <v>313</v>
      </c>
      <c r="B32" s="80" t="s">
        <v>50</v>
      </c>
      <c r="C32" s="80">
        <v>889500.49</v>
      </c>
      <c r="D32" s="81" t="str">
        <f>IF($B32="N/A","N/A",IF(C32&gt;10,"No",IF(C32&lt;-10,"No","Yes")))</f>
        <v>N/A</v>
      </c>
      <c r="E32" s="80">
        <v>914096.71</v>
      </c>
      <c r="F32" s="81" t="str">
        <f>IF($B32="N/A","N/A",IF(E32&gt;10,"No",IF(E32&lt;-10,"No","Yes")))</f>
        <v>N/A</v>
      </c>
      <c r="G32" s="80">
        <v>949903.02</v>
      </c>
      <c r="H32" s="81" t="str">
        <f>IF($B32="N/A","N/A",IF(G32&gt;10,"No",IF(G32&lt;-10,"No","Yes")))</f>
        <v>N/A</v>
      </c>
      <c r="I32" s="82">
        <v>2.7650000000000001</v>
      </c>
      <c r="J32" s="82">
        <v>3.9169999999999998</v>
      </c>
      <c r="K32" s="89" t="s">
        <v>111</v>
      </c>
      <c r="L32" s="84" t="str">
        <f>IF(J32="Div by 0", "N/A", IF(K32="N/A","N/A", IF(J32&gt;VALUE(MID(K32,1,2)), "No", IF(J32&lt;-1*VALUE(MID(K32,1,2)), "No", "Yes"))))</f>
        <v>Yes</v>
      </c>
    </row>
    <row r="33" spans="1:12" x14ac:dyDescent="0.25">
      <c r="A33" s="88" t="s">
        <v>862</v>
      </c>
      <c r="B33" s="80" t="s">
        <v>50</v>
      </c>
      <c r="C33" s="80">
        <v>138219</v>
      </c>
      <c r="D33" s="81" t="str">
        <f>IF($B33="N/A","N/A",IF(C33&gt;10,"No",IF(C33&lt;-10,"No","Yes")))</f>
        <v>N/A</v>
      </c>
      <c r="E33" s="80">
        <v>153570</v>
      </c>
      <c r="F33" s="81" t="str">
        <f>IF($B33="N/A","N/A",IF(E33&gt;10,"No",IF(E33&lt;-10,"No","Yes")))</f>
        <v>N/A</v>
      </c>
      <c r="G33" s="80">
        <v>179242</v>
      </c>
      <c r="H33" s="81" t="str">
        <f>IF($B33="N/A","N/A",IF(G33&gt;10,"No",IF(G33&lt;-10,"No","Yes")))</f>
        <v>N/A</v>
      </c>
      <c r="I33" s="82">
        <v>11.11</v>
      </c>
      <c r="J33" s="82">
        <v>16.72</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v>70878</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v>108364</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15.573098216</v>
      </c>
      <c r="H36" s="81" t="str">
        <f t="shared" si="9"/>
        <v>N/A</v>
      </c>
      <c r="I36" s="99" t="s">
        <v>50</v>
      </c>
      <c r="J36" s="99" t="s">
        <v>50</v>
      </c>
      <c r="K36" s="80" t="s">
        <v>50</v>
      </c>
      <c r="L36" s="84" t="str">
        <f t="shared" si="10"/>
        <v>N/A</v>
      </c>
    </row>
    <row r="37" spans="1:12" x14ac:dyDescent="0.25">
      <c r="A37" s="88" t="s">
        <v>863</v>
      </c>
      <c r="B37" s="107" t="s">
        <v>50</v>
      </c>
      <c r="C37" s="107">
        <v>96158.416666999998</v>
      </c>
      <c r="D37" s="98" t="str">
        <f>IF($B37="N/A","N/A",IF(C37&gt;10,"No",IF(C37&lt;-10,"No","Yes")))</f>
        <v>N/A</v>
      </c>
      <c r="E37" s="107">
        <v>108124.75</v>
      </c>
      <c r="F37" s="98" t="str">
        <f>IF($B37="N/A","N/A",IF(E37&gt;10,"No",IF(E37&lt;-10,"No","Yes")))</f>
        <v>N/A</v>
      </c>
      <c r="G37" s="107">
        <v>125980.91667000001</v>
      </c>
      <c r="H37" s="98" t="str">
        <f>IF($B37="N/A","N/A",IF(G37&gt;10,"No",IF(G37&lt;-10,"No","Yes")))</f>
        <v>N/A</v>
      </c>
      <c r="I37" s="99">
        <v>12.44</v>
      </c>
      <c r="J37" s="99">
        <v>16.510000000000002</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94.294580295000003</v>
      </c>
      <c r="D39" s="102" t="str">
        <f>IF($B39="N/A","N/A",IF(C39&gt;=95,"Yes","No"))</f>
        <v>No</v>
      </c>
      <c r="E39" s="110">
        <v>94.294757469000004</v>
      </c>
      <c r="F39" s="102" t="str">
        <f>IF($B39="N/A","N/A",IF(E39&gt;=95,"Yes","No"))</f>
        <v>No</v>
      </c>
      <c r="G39" s="110">
        <v>94.263717971000005</v>
      </c>
      <c r="H39" s="102" t="str">
        <f>IF($B39="N/A","N/A",IF(G39&gt;=95,"Yes","No"))</f>
        <v>No</v>
      </c>
      <c r="I39" s="103">
        <v>2.0000000000000001E-4</v>
      </c>
      <c r="J39" s="103">
        <v>-3.3000000000000002E-2</v>
      </c>
      <c r="K39" s="109" t="s">
        <v>111</v>
      </c>
      <c r="L39" s="104" t="str">
        <f t="shared" ref="L39:L84" si="11">IF(J39="Div by 0", "N/A", IF(K39="N/A","N/A", IF(J39&gt;VALUE(MID(K39,1,2)), "No", IF(J39&lt;-1*VALUE(MID(K39,1,2)), "No", "Yes"))))</f>
        <v>Yes</v>
      </c>
    </row>
    <row r="40" spans="1:12" ht="12.75" customHeight="1" x14ac:dyDescent="0.25">
      <c r="A40" s="95" t="s">
        <v>315</v>
      </c>
      <c r="B40" s="111" t="s">
        <v>68</v>
      </c>
      <c r="C40" s="112">
        <v>93.786581205000005</v>
      </c>
      <c r="D40" s="102" t="str">
        <f>IF($B40="N/A","N/A",IF(C40&gt;95,"Yes","No"))</f>
        <v>No</v>
      </c>
      <c r="E40" s="102">
        <v>93.807754303999999</v>
      </c>
      <c r="F40" s="102" t="str">
        <f t="shared" ref="F40" si="12">IF($B40="N/A","N/A",IF(E40&gt;95,"Yes","No"))</f>
        <v>No</v>
      </c>
      <c r="G40" s="102">
        <v>93.843030064999994</v>
      </c>
      <c r="H40" s="102" t="str">
        <f>IF($B40="N/A","N/A",IF(G40&gt;95,"Yes","No"))</f>
        <v>No</v>
      </c>
      <c r="I40" s="112">
        <v>2.2599999999999999E-2</v>
      </c>
      <c r="J40" s="112">
        <v>3.7600000000000001E-2</v>
      </c>
      <c r="K40" s="114" t="s">
        <v>111</v>
      </c>
      <c r="L40" s="84" t="str">
        <f t="shared" si="11"/>
        <v>Yes</v>
      </c>
    </row>
    <row r="41" spans="1:12" ht="12.75" customHeight="1" x14ac:dyDescent="0.25">
      <c r="A41" s="95" t="s">
        <v>316</v>
      </c>
      <c r="B41" s="111" t="s">
        <v>50</v>
      </c>
      <c r="C41" s="112">
        <v>0.20314415750000001</v>
      </c>
      <c r="D41" s="113" t="str">
        <f t="shared" ref="D41:D45" si="13">IF($B41="N/A","N/A",IF(C41&gt;10,"No",IF(C41&lt;-10,"No","Yes")))</f>
        <v>N/A</v>
      </c>
      <c r="E41" s="112">
        <v>0.11621974290000001</v>
      </c>
      <c r="F41" s="113" t="str">
        <f t="shared" ref="F41:F45" si="14">IF($B41="N/A","N/A",IF(E41&gt;10,"No",IF(E41&lt;-10,"No","Yes")))</f>
        <v>N/A</v>
      </c>
      <c r="G41" s="112">
        <v>7.1852312700000004E-2</v>
      </c>
      <c r="H41" s="113" t="str">
        <f t="shared" ref="H41:H45" si="15">IF($B41="N/A","N/A",IF(G41&gt;10,"No",IF(G41&lt;-10,"No","Yes")))</f>
        <v>N/A</v>
      </c>
      <c r="I41" s="112">
        <v>-42.8</v>
      </c>
      <c r="J41" s="112">
        <v>-38.200000000000003</v>
      </c>
      <c r="K41" s="114" t="s">
        <v>50</v>
      </c>
      <c r="L41" s="84" t="str">
        <f t="shared" si="11"/>
        <v>N/A</v>
      </c>
    </row>
    <row r="42" spans="1:12" ht="12.75" customHeight="1" x14ac:dyDescent="0.25">
      <c r="A42" s="95" t="s">
        <v>317</v>
      </c>
      <c r="B42" s="111" t="s">
        <v>50</v>
      </c>
      <c r="C42" s="112">
        <v>5.9177177999999997E-3</v>
      </c>
      <c r="D42" s="113" t="str">
        <f t="shared" si="13"/>
        <v>N/A</v>
      </c>
      <c r="E42" s="112">
        <v>4.244233E-3</v>
      </c>
      <c r="F42" s="113" t="str">
        <f t="shared" si="14"/>
        <v>N/A</v>
      </c>
      <c r="G42" s="112">
        <v>3.3015573000000002E-3</v>
      </c>
      <c r="H42" s="113" t="str">
        <f t="shared" si="15"/>
        <v>N/A</v>
      </c>
      <c r="I42" s="112">
        <v>-28.3</v>
      </c>
      <c r="J42" s="112">
        <v>-22.2</v>
      </c>
      <c r="K42" s="114" t="s">
        <v>50</v>
      </c>
      <c r="L42" s="84" t="str">
        <f t="shared" si="11"/>
        <v>N/A</v>
      </c>
    </row>
    <row r="43" spans="1:12" ht="12.75" customHeight="1" x14ac:dyDescent="0.25">
      <c r="A43" s="95" t="s">
        <v>318</v>
      </c>
      <c r="B43" s="111" t="s">
        <v>50</v>
      </c>
      <c r="C43" s="112">
        <v>9.2464299999999995E-5</v>
      </c>
      <c r="D43" s="113" t="str">
        <f t="shared" si="13"/>
        <v>N/A</v>
      </c>
      <c r="E43" s="112">
        <v>7.224226E-4</v>
      </c>
      <c r="F43" s="113" t="str">
        <f t="shared" si="14"/>
        <v>N/A</v>
      </c>
      <c r="G43" s="112">
        <v>7.8194780000000001E-4</v>
      </c>
      <c r="H43" s="113" t="str">
        <f t="shared" si="15"/>
        <v>N/A</v>
      </c>
      <c r="I43" s="112">
        <v>681.3</v>
      </c>
      <c r="J43" s="112">
        <v>8.24</v>
      </c>
      <c r="K43" s="114" t="s">
        <v>50</v>
      </c>
      <c r="L43" s="84" t="str">
        <f t="shared" si="11"/>
        <v>N/A</v>
      </c>
    </row>
    <row r="44" spans="1:12" ht="25" x14ac:dyDescent="0.25">
      <c r="A44" s="95" t="s">
        <v>790</v>
      </c>
      <c r="B44" s="79" t="s">
        <v>50</v>
      </c>
      <c r="C44" s="82">
        <v>0.29884475049999998</v>
      </c>
      <c r="D44" s="81" t="str">
        <f t="shared" si="13"/>
        <v>N/A</v>
      </c>
      <c r="E44" s="82">
        <v>0.3652749495</v>
      </c>
      <c r="F44" s="81" t="str">
        <f t="shared" si="14"/>
        <v>N/A</v>
      </c>
      <c r="G44" s="82">
        <v>0.3443176724</v>
      </c>
      <c r="H44" s="81" t="str">
        <f t="shared" si="15"/>
        <v>N/A</v>
      </c>
      <c r="I44" s="82">
        <v>22.23</v>
      </c>
      <c r="J44" s="82">
        <v>-5.74</v>
      </c>
      <c r="K44" s="83" t="s">
        <v>50</v>
      </c>
      <c r="L44" s="84" t="str">
        <f t="shared" si="11"/>
        <v>N/A</v>
      </c>
    </row>
    <row r="45" spans="1:12" ht="27.75" customHeight="1" x14ac:dyDescent="0.25">
      <c r="A45" s="95" t="s">
        <v>319</v>
      </c>
      <c r="B45" s="79" t="s">
        <v>50</v>
      </c>
      <c r="C45" s="82">
        <v>0</v>
      </c>
      <c r="D45" s="81" t="str">
        <f t="shared" si="13"/>
        <v>N/A</v>
      </c>
      <c r="E45" s="82">
        <v>5.4181699999999999E-4</v>
      </c>
      <c r="F45" s="81" t="str">
        <f t="shared" si="14"/>
        <v>N/A</v>
      </c>
      <c r="G45" s="82">
        <v>4.3441539999999998E-4</v>
      </c>
      <c r="H45" s="81" t="str">
        <f t="shared" si="15"/>
        <v>N/A</v>
      </c>
      <c r="I45" s="82" t="s">
        <v>1088</v>
      </c>
      <c r="J45" s="82">
        <v>-19.8</v>
      </c>
      <c r="K45" s="83" t="s">
        <v>50</v>
      </c>
      <c r="L45" s="84" t="str">
        <f t="shared" si="11"/>
        <v>N/A</v>
      </c>
    </row>
    <row r="46" spans="1:12" x14ac:dyDescent="0.25">
      <c r="A46" s="95" t="s">
        <v>920</v>
      </c>
      <c r="B46" s="83" t="s">
        <v>50</v>
      </c>
      <c r="C46" s="89" t="s">
        <v>50</v>
      </c>
      <c r="D46" s="81" t="str">
        <f>IF($B46="N/A","N/A",IF(C46&gt;0,"No",IF(C46&lt;0,"No","Yes")))</f>
        <v>N/A</v>
      </c>
      <c r="E46" s="89">
        <v>68572</v>
      </c>
      <c r="F46" s="81" t="str">
        <f>IF($B46="N/A","N/A",IF(E46&gt;0,"No",IF(E46&lt;0,"No","Yes")))</f>
        <v>N/A</v>
      </c>
      <c r="G46" s="89">
        <v>70865</v>
      </c>
      <c r="H46" s="81" t="str">
        <f>IF($B46="N/A","N/A",IF(G46&gt;0,"No",IF(G46&lt;0,"No","Yes")))</f>
        <v>N/A</v>
      </c>
      <c r="I46" s="82" t="s">
        <v>50</v>
      </c>
      <c r="J46" s="82">
        <v>3.3439999999999999</v>
      </c>
      <c r="K46" s="83" t="s">
        <v>50</v>
      </c>
      <c r="L46" s="84" t="str">
        <f t="shared" si="11"/>
        <v>N/A</v>
      </c>
    </row>
    <row r="47" spans="1:12" x14ac:dyDescent="0.25">
      <c r="A47" s="95" t="s">
        <v>921</v>
      </c>
      <c r="B47" s="90" t="s">
        <v>0</v>
      </c>
      <c r="C47" s="91" t="s">
        <v>50</v>
      </c>
      <c r="D47" s="81" t="str">
        <f>IF(OR($B47="N/A",$C47="N/A"),"N/A",IF(C47&gt;=5,"No",IF(C47&lt;0,"No","Yes")))</f>
        <v>N/A</v>
      </c>
      <c r="E47" s="91">
        <v>6.1922456958999996</v>
      </c>
      <c r="F47" s="81" t="str">
        <f>IF($B47="N/A","N/A",IF(E47&gt;=5,"No",IF(E47&lt;0,"No","Yes")))</f>
        <v>No</v>
      </c>
      <c r="G47" s="91">
        <v>6.1569699350000002</v>
      </c>
      <c r="H47" s="81" t="str">
        <f>IF($B47="N/A","N/A",IF(G47&gt;=5,"No",IF(G47&lt;0,"No","Yes")))</f>
        <v>No</v>
      </c>
      <c r="I47" s="82" t="s">
        <v>50</v>
      </c>
      <c r="J47" s="82">
        <v>-0.56999999999999995</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75.915825701000003</v>
      </c>
      <c r="F48" s="113" t="str">
        <f t="shared" ref="F48:F51" si="17">IF($B48="N/A","N/A",IF(E48&gt;10,"No",IF(E48&lt;-10,"No","Yes")))</f>
        <v>N/A</v>
      </c>
      <c r="G48" s="112">
        <v>73.843223030000004</v>
      </c>
      <c r="H48" s="113" t="str">
        <f t="shared" ref="H48:H51" si="18">IF($B48="N/A","N/A",IF(G48&gt;10,"No",IF(G48&lt;-10,"No","Yes")))</f>
        <v>N/A</v>
      </c>
      <c r="I48" s="112" t="s">
        <v>50</v>
      </c>
      <c r="J48" s="112">
        <v>-2.73</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30.283497638</v>
      </c>
      <c r="F49" s="113" t="str">
        <f t="shared" si="17"/>
        <v>N/A</v>
      </c>
      <c r="G49" s="112">
        <v>27.137514993</v>
      </c>
      <c r="H49" s="113" t="str">
        <f t="shared" si="18"/>
        <v>N/A</v>
      </c>
      <c r="I49" s="112" t="s">
        <v>50</v>
      </c>
      <c r="J49" s="112">
        <v>-10.4</v>
      </c>
      <c r="K49" s="114" t="s">
        <v>50</v>
      </c>
      <c r="L49" s="84" t="str">
        <f t="shared" si="19"/>
        <v>N/A</v>
      </c>
    </row>
    <row r="50" spans="1:12" ht="12.75" customHeight="1" x14ac:dyDescent="0.25">
      <c r="A50" s="115" t="s">
        <v>924</v>
      </c>
      <c r="B50" s="111" t="s">
        <v>50</v>
      </c>
      <c r="C50" s="112" t="s">
        <v>50</v>
      </c>
      <c r="D50" s="113" t="str">
        <f t="shared" si="16"/>
        <v>N/A</v>
      </c>
      <c r="E50" s="112">
        <v>18.732135566</v>
      </c>
      <c r="F50" s="113" t="str">
        <f t="shared" si="17"/>
        <v>N/A</v>
      </c>
      <c r="G50" s="112">
        <v>17.496648557</v>
      </c>
      <c r="H50" s="113" t="str">
        <f t="shared" si="18"/>
        <v>N/A</v>
      </c>
      <c r="I50" s="112" t="s">
        <v>50</v>
      </c>
      <c r="J50" s="112">
        <v>-6.6</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0</v>
      </c>
      <c r="H51" s="113" t="str">
        <f t="shared" si="18"/>
        <v>N/A</v>
      </c>
      <c r="I51" s="112" t="s">
        <v>50</v>
      </c>
      <c r="J51" s="112" t="s">
        <v>50</v>
      </c>
      <c r="K51" s="114" t="s">
        <v>50</v>
      </c>
      <c r="L51" s="84" t="str">
        <f t="shared" si="19"/>
        <v>N/A</v>
      </c>
    </row>
    <row r="52" spans="1:12" x14ac:dyDescent="0.25">
      <c r="A52" s="93" t="s">
        <v>320</v>
      </c>
      <c r="B52" s="83" t="s">
        <v>127</v>
      </c>
      <c r="C52" s="89">
        <v>0</v>
      </c>
      <c r="D52" s="81" t="str">
        <f>IF($B52="N/A","N/A",IF(C52&gt;0,"No",IF(C52&lt;0,"No","Yes")))</f>
        <v>Yes</v>
      </c>
      <c r="E52" s="89">
        <v>0</v>
      </c>
      <c r="F52" s="81" t="str">
        <f>IF($B52="N/A","N/A",IF(E52&gt;0,"No",IF(E52&lt;0,"No","Yes")))</f>
        <v>Yes</v>
      </c>
      <c r="G52" s="89">
        <v>0</v>
      </c>
      <c r="H52" s="81" t="str">
        <f>IF($B52="N/A","N/A",IF(G52&gt;0,"No",IF(G52&lt;0,"No","Yes")))</f>
        <v>Yes</v>
      </c>
      <c r="I52" s="82" t="s">
        <v>1088</v>
      </c>
      <c r="J52" s="82" t="s">
        <v>1088</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0</v>
      </c>
      <c r="F53" s="81" t="str">
        <f>IF($B53="N/A","N/A",IF(E53&gt;=10,"No",IF(E53&lt;0,"No","Yes")))</f>
        <v>Yes</v>
      </c>
      <c r="G53" s="91">
        <v>0</v>
      </c>
      <c r="H53" s="81" t="str">
        <f>IF($B53="N/A","N/A",IF(G53&gt;=10,"No",IF(G53&lt;0,"No","Yes")))</f>
        <v>Yes</v>
      </c>
      <c r="I53" s="82" t="s">
        <v>50</v>
      </c>
      <c r="J53" s="82" t="s">
        <v>1088</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t="s">
        <v>1088</v>
      </c>
      <c r="F54" s="81" t="str">
        <f t="shared" ref="F54:F57" si="23">IF($B54="N/A","N/A",IF(E54&gt;10,"No",IF(E54&lt;-10,"No","Yes")))</f>
        <v>N/A</v>
      </c>
      <c r="G54" s="82" t="s">
        <v>1088</v>
      </c>
      <c r="H54" s="81" t="str">
        <f t="shared" ref="H54:H57" si="24">IF($B54="N/A","N/A",IF(G54&gt;10,"No",IF(G54&lt;-10,"No","Yes")))</f>
        <v>N/A</v>
      </c>
      <c r="I54" s="82" t="s">
        <v>50</v>
      </c>
      <c r="J54" s="82" t="s">
        <v>1088</v>
      </c>
      <c r="K54" s="83" t="s">
        <v>50</v>
      </c>
      <c r="L54" s="84" t="str">
        <f t="shared" si="21"/>
        <v>N/A</v>
      </c>
    </row>
    <row r="55" spans="1:12" x14ac:dyDescent="0.25">
      <c r="A55" s="115" t="s">
        <v>923</v>
      </c>
      <c r="B55" s="79" t="s">
        <v>50</v>
      </c>
      <c r="C55" s="82" t="s">
        <v>50</v>
      </c>
      <c r="D55" s="113" t="str">
        <f t="shared" ref="D55" si="25">IF($B55="N/A","N/A",IF(C55&gt;10,"No",IF(C55&lt;-10,"No","Yes")))</f>
        <v>N/A</v>
      </c>
      <c r="E55" s="82" t="s">
        <v>1088</v>
      </c>
      <c r="F55" s="81" t="str">
        <f t="shared" ref="F55" si="26">IF($B55="N/A","N/A",IF(E55&gt;10,"No",IF(E55&lt;-10,"No","Yes")))</f>
        <v>N/A</v>
      </c>
      <c r="G55" s="82" t="s">
        <v>1088</v>
      </c>
      <c r="H55" s="81" t="str">
        <f t="shared" ref="H55" si="27">IF($B55="N/A","N/A",IF(G55&gt;10,"No",IF(G55&lt;-10,"No","Yes")))</f>
        <v>N/A</v>
      </c>
      <c r="I55" s="82" t="s">
        <v>50</v>
      </c>
      <c r="J55" s="82" t="s">
        <v>1088</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t="s">
        <v>1088</v>
      </c>
      <c r="F56" s="81" t="str">
        <f t="shared" si="23"/>
        <v>N/A</v>
      </c>
      <c r="G56" s="82" t="s">
        <v>1088</v>
      </c>
      <c r="H56" s="81" t="str">
        <f t="shared" si="24"/>
        <v>N/A</v>
      </c>
      <c r="I56" s="82" t="s">
        <v>50</v>
      </c>
      <c r="J56" s="82" t="s">
        <v>1088</v>
      </c>
      <c r="K56" s="83" t="s">
        <v>50</v>
      </c>
      <c r="L56" s="84" t="str">
        <f t="shared" si="21"/>
        <v>N/A</v>
      </c>
    </row>
    <row r="57" spans="1:12" x14ac:dyDescent="0.25">
      <c r="A57" s="116" t="s">
        <v>1066</v>
      </c>
      <c r="B57" s="79" t="s">
        <v>50</v>
      </c>
      <c r="C57" s="82" t="s">
        <v>50</v>
      </c>
      <c r="D57" s="113" t="str">
        <f t="shared" si="22"/>
        <v>N/A</v>
      </c>
      <c r="E57" s="82" t="s">
        <v>50</v>
      </c>
      <c r="F57" s="81" t="str">
        <f t="shared" si="23"/>
        <v>N/A</v>
      </c>
      <c r="G57" s="82" t="s">
        <v>1088</v>
      </c>
      <c r="H57" s="81" t="str">
        <f t="shared" si="24"/>
        <v>N/A</v>
      </c>
      <c r="I57" s="82" t="s">
        <v>50</v>
      </c>
      <c r="J57" s="82" t="s">
        <v>50</v>
      </c>
      <c r="K57" s="83" t="s">
        <v>50</v>
      </c>
      <c r="L57" s="84" t="str">
        <f t="shared" si="21"/>
        <v>N/A</v>
      </c>
    </row>
    <row r="58" spans="1:12" x14ac:dyDescent="0.25">
      <c r="A58" s="93" t="s">
        <v>321</v>
      </c>
      <c r="B58" s="79" t="s">
        <v>50</v>
      </c>
      <c r="C58" s="112">
        <v>20.447102075</v>
      </c>
      <c r="D58" s="113" t="str">
        <f>IF($B58="N/A","N/A",IF(C58&gt;10,"No",IF(C58&lt;-10,"No","Yes")))</f>
        <v>N/A</v>
      </c>
      <c r="E58" s="112">
        <v>19.828605228000001</v>
      </c>
      <c r="F58" s="113" t="str">
        <f>IF($B58="N/A","N/A",IF(E58&gt;10,"No",IF(E58&lt;-10,"No","Yes")))</f>
        <v>N/A</v>
      </c>
      <c r="G58" s="112">
        <v>19.153028918</v>
      </c>
      <c r="H58" s="113" t="str">
        <f>IF($B58="N/A","N/A",IF(G58&gt;10,"No",IF(G58&lt;-10,"No","Yes")))</f>
        <v>N/A</v>
      </c>
      <c r="I58" s="112">
        <v>-3.02</v>
      </c>
      <c r="J58" s="112">
        <v>-3.41</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99.974479841999994</v>
      </c>
      <c r="D60" s="81" t="str">
        <f>IF($B60="N/A","N/A",IF(C60&gt;=98,"Yes","No"))</f>
        <v>Yes</v>
      </c>
      <c r="E60" s="82">
        <v>99.816594950999999</v>
      </c>
      <c r="F60" s="81" t="str">
        <f>IF($B60="N/A","N/A",IF(E60&gt;=98,"Yes","No"))</f>
        <v>Yes</v>
      </c>
      <c r="G60" s="82">
        <v>99.798778771000002</v>
      </c>
      <c r="H60" s="81" t="str">
        <f>IF($B60="N/A","N/A",IF(G60&gt;=98,"Yes","No"))</f>
        <v>Yes</v>
      </c>
      <c r="I60" s="82">
        <v>-0.158</v>
      </c>
      <c r="J60" s="82">
        <v>-1.7999999999999999E-2</v>
      </c>
      <c r="K60" s="83" t="s">
        <v>111</v>
      </c>
      <c r="L60" s="84" t="str">
        <f t="shared" si="11"/>
        <v>Yes</v>
      </c>
    </row>
    <row r="61" spans="1:12" x14ac:dyDescent="0.25">
      <c r="A61" s="93" t="s">
        <v>94</v>
      </c>
      <c r="B61" s="83" t="s">
        <v>122</v>
      </c>
      <c r="C61" s="82">
        <v>99.999815071</v>
      </c>
      <c r="D61" s="81" t="str">
        <f>IF($B61="N/A","N/A",IF(C61&gt;=95,"Yes","No"))</f>
        <v>Yes</v>
      </c>
      <c r="E61" s="82">
        <v>99.999638789000002</v>
      </c>
      <c r="F61" s="81" t="str">
        <f>IF($B61="N/A","N/A",IF(E61&gt;=95,"Yes","No"))</f>
        <v>Yes</v>
      </c>
      <c r="G61" s="82">
        <v>99.999652467999994</v>
      </c>
      <c r="H61" s="81" t="str">
        <f>IF($B61="N/A","N/A",IF(G61&gt;=95,"Yes","No"))</f>
        <v>Yes</v>
      </c>
      <c r="I61" s="82">
        <v>0</v>
      </c>
      <c r="J61" s="82">
        <v>0</v>
      </c>
      <c r="K61" s="83" t="s">
        <v>111</v>
      </c>
      <c r="L61" s="84" t="str">
        <f t="shared" si="11"/>
        <v>Yes</v>
      </c>
    </row>
    <row r="62" spans="1:12" x14ac:dyDescent="0.25">
      <c r="A62" s="93" t="s">
        <v>148</v>
      </c>
      <c r="B62" s="79" t="s">
        <v>50</v>
      </c>
      <c r="C62" s="82">
        <v>38.325637217999997</v>
      </c>
      <c r="D62" s="81" t="str">
        <f t="shared" ref="D62:D67" si="29">IF($B62="N/A","N/A",IF(C62&gt;10,"No",IF(C62&lt;-10,"No","Yes")))</f>
        <v>N/A</v>
      </c>
      <c r="E62" s="82">
        <v>38.848548608000002</v>
      </c>
      <c r="F62" s="81" t="str">
        <f t="shared" ref="F62:F67" si="30">IF($B62="N/A","N/A",IF(E62&gt;10,"No",IF(E62&lt;-10,"No","Yes")))</f>
        <v>N/A</v>
      </c>
      <c r="G62" s="82">
        <v>39.203907653999998</v>
      </c>
      <c r="H62" s="81" t="str">
        <f t="shared" ref="H62:H67" si="31">IF($B62="N/A","N/A",IF(G62&gt;10,"No",IF(G62&lt;-10,"No","Yes")))</f>
        <v>N/A</v>
      </c>
      <c r="I62" s="117" t="s">
        <v>1111</v>
      </c>
      <c r="J62" s="82">
        <v>0.91469999999999996</v>
      </c>
      <c r="K62" s="83" t="s">
        <v>111</v>
      </c>
      <c r="L62" s="84" t="str">
        <f t="shared" si="11"/>
        <v>Yes</v>
      </c>
    </row>
    <row r="63" spans="1:12" x14ac:dyDescent="0.25">
      <c r="A63" s="93" t="s">
        <v>149</v>
      </c>
      <c r="B63" s="79" t="s">
        <v>50</v>
      </c>
      <c r="C63" s="82">
        <v>29.648043732000001</v>
      </c>
      <c r="D63" s="81" t="str">
        <f t="shared" si="29"/>
        <v>N/A</v>
      </c>
      <c r="E63" s="82">
        <v>28.946211119000001</v>
      </c>
      <c r="F63" s="81" t="str">
        <f t="shared" si="30"/>
        <v>N/A</v>
      </c>
      <c r="G63" s="82">
        <v>28.368109737000001</v>
      </c>
      <c r="H63" s="81" t="str">
        <f t="shared" si="31"/>
        <v>N/A</v>
      </c>
      <c r="I63" s="117" t="s">
        <v>1112</v>
      </c>
      <c r="J63" s="82">
        <v>-2</v>
      </c>
      <c r="K63" s="83" t="s">
        <v>111</v>
      </c>
      <c r="L63" s="84" t="str">
        <f t="shared" si="11"/>
        <v>Yes</v>
      </c>
    </row>
    <row r="64" spans="1:12" x14ac:dyDescent="0.25">
      <c r="A64" s="93" t="s">
        <v>150</v>
      </c>
      <c r="B64" s="79" t="s">
        <v>50</v>
      </c>
      <c r="C64" s="82">
        <v>0.40101784750000002</v>
      </c>
      <c r="D64" s="81" t="str">
        <f t="shared" si="29"/>
        <v>N/A</v>
      </c>
      <c r="E64" s="82">
        <v>0.4313766215</v>
      </c>
      <c r="F64" s="81" t="str">
        <f t="shared" si="30"/>
        <v>N/A</v>
      </c>
      <c r="G64" s="82">
        <v>0.44336439109999998</v>
      </c>
      <c r="H64" s="81" t="str">
        <f t="shared" si="31"/>
        <v>N/A</v>
      </c>
      <c r="I64" s="117" t="s">
        <v>1113</v>
      </c>
      <c r="J64" s="82">
        <v>2.7789999999999999</v>
      </c>
      <c r="K64" s="83" t="s">
        <v>111</v>
      </c>
      <c r="L64" s="84" t="str">
        <f t="shared" si="11"/>
        <v>Yes</v>
      </c>
    </row>
    <row r="65" spans="1:12" x14ac:dyDescent="0.25">
      <c r="A65" s="93" t="s">
        <v>151</v>
      </c>
      <c r="B65" s="83" t="s">
        <v>50</v>
      </c>
      <c r="C65" s="82">
        <v>2.4319971002999998</v>
      </c>
      <c r="D65" s="81" t="str">
        <f t="shared" si="29"/>
        <v>N/A</v>
      </c>
      <c r="E65" s="82">
        <v>2.6129124017000001</v>
      </c>
      <c r="F65" s="81" t="str">
        <f t="shared" si="30"/>
        <v>N/A</v>
      </c>
      <c r="G65" s="82">
        <v>2.7644460508000002</v>
      </c>
      <c r="H65" s="81" t="str">
        <f t="shared" si="31"/>
        <v>N/A</v>
      </c>
      <c r="I65" s="118" t="s">
        <v>1114</v>
      </c>
      <c r="J65" s="82">
        <v>5.7990000000000004</v>
      </c>
      <c r="K65" s="83" t="s">
        <v>50</v>
      </c>
      <c r="L65" s="84" t="str">
        <f t="shared" si="11"/>
        <v>N/A</v>
      </c>
    </row>
    <row r="66" spans="1:12" x14ac:dyDescent="0.25">
      <c r="A66" s="93" t="s">
        <v>323</v>
      </c>
      <c r="B66" s="83" t="s">
        <v>50</v>
      </c>
      <c r="C66" s="82">
        <v>0</v>
      </c>
      <c r="D66" s="81" t="str">
        <f t="shared" si="29"/>
        <v>N/A</v>
      </c>
      <c r="E66" s="82">
        <v>0</v>
      </c>
      <c r="F66" s="81" t="str">
        <f t="shared" si="30"/>
        <v>N/A</v>
      </c>
      <c r="G66" s="82">
        <v>0</v>
      </c>
      <c r="H66" s="81" t="str">
        <f t="shared" si="31"/>
        <v>N/A</v>
      </c>
      <c r="I66" s="118" t="s">
        <v>1088</v>
      </c>
      <c r="J66" s="82" t="s">
        <v>1088</v>
      </c>
      <c r="K66" s="83" t="s">
        <v>50</v>
      </c>
      <c r="L66" s="84" t="str">
        <f t="shared" si="11"/>
        <v>N/A</v>
      </c>
    </row>
    <row r="67" spans="1:12" x14ac:dyDescent="0.25">
      <c r="A67" s="93" t="s">
        <v>324</v>
      </c>
      <c r="B67" s="83" t="s">
        <v>50</v>
      </c>
      <c r="C67" s="82">
        <v>0</v>
      </c>
      <c r="D67" s="81" t="str">
        <f t="shared" si="29"/>
        <v>N/A</v>
      </c>
      <c r="E67" s="82">
        <v>0</v>
      </c>
      <c r="F67" s="81" t="str">
        <f t="shared" si="30"/>
        <v>N/A</v>
      </c>
      <c r="G67" s="82">
        <v>0</v>
      </c>
      <c r="H67" s="81" t="str">
        <f t="shared" si="31"/>
        <v>N/A</v>
      </c>
      <c r="I67" s="118" t="s">
        <v>1088</v>
      </c>
      <c r="J67" s="82" t="s">
        <v>1088</v>
      </c>
      <c r="K67" s="83" t="s">
        <v>50</v>
      </c>
      <c r="L67" s="84" t="str">
        <f t="shared" si="11"/>
        <v>N/A</v>
      </c>
    </row>
    <row r="68" spans="1:12" x14ac:dyDescent="0.25">
      <c r="A68" s="93" t="s">
        <v>325</v>
      </c>
      <c r="B68" s="83" t="s">
        <v>0</v>
      </c>
      <c r="C68" s="82">
        <v>29.193304101999999</v>
      </c>
      <c r="D68" s="81" t="str">
        <f>IF($B68="N/A","N/A",IF(C68&gt;=5,"No",IF(C68&lt;0,"No","Yes")))</f>
        <v>No</v>
      </c>
      <c r="E68" s="82">
        <v>29.16095125</v>
      </c>
      <c r="F68" s="81" t="str">
        <f>IF($B68="N/A","N/A",IF(E68&gt;=5,"No",IF(E68&lt;0,"No","Yes")))</f>
        <v>No</v>
      </c>
      <c r="G68" s="82">
        <v>29.220172168000001</v>
      </c>
      <c r="H68" s="81" t="str">
        <f>IF($B68="N/A","N/A",IF(G68&gt;=5,"No",IF(G68&lt;0,"No","Yes")))</f>
        <v>No</v>
      </c>
      <c r="I68" s="118" t="s">
        <v>1115</v>
      </c>
      <c r="J68" s="82">
        <v>0.2031</v>
      </c>
      <c r="K68" s="83" t="s">
        <v>111</v>
      </c>
      <c r="L68" s="84" t="str">
        <f t="shared" si="11"/>
        <v>Yes</v>
      </c>
    </row>
    <row r="69" spans="1:12" ht="12.75" customHeight="1" x14ac:dyDescent="0.25">
      <c r="A69" s="93" t="s">
        <v>326</v>
      </c>
      <c r="B69" s="83" t="s">
        <v>50</v>
      </c>
      <c r="C69" s="82">
        <v>18.324583125</v>
      </c>
      <c r="D69" s="81" t="str">
        <f>IF($B69="N/A","N/A",IF(C69&gt;10,"No",IF(C69&lt;-10,"No","Yes")))</f>
        <v>N/A</v>
      </c>
      <c r="E69" s="82">
        <v>18.623513954</v>
      </c>
      <c r="F69" s="81" t="str">
        <f>IF($B69="N/A","N/A",IF(E69&gt;10,"No",IF(E69&lt;-10,"No","Yes")))</f>
        <v>N/A</v>
      </c>
      <c r="G69" s="82">
        <v>18.949374963</v>
      </c>
      <c r="H69" s="81" t="str">
        <f>IF($B69="N/A","N/A",IF(G69&gt;10,"No",IF(G69&lt;-10,"No","Yes")))</f>
        <v>N/A</v>
      </c>
      <c r="I69" s="118" t="s">
        <v>1116</v>
      </c>
      <c r="J69" s="82">
        <v>1.75</v>
      </c>
      <c r="K69" s="83" t="s">
        <v>111</v>
      </c>
      <c r="L69" s="84" t="str">
        <f t="shared" si="11"/>
        <v>Yes</v>
      </c>
    </row>
    <row r="70" spans="1:12" x14ac:dyDescent="0.25">
      <c r="A70" s="93" t="s">
        <v>327</v>
      </c>
      <c r="B70" s="83" t="s">
        <v>50</v>
      </c>
      <c r="C70" s="82">
        <v>100</v>
      </c>
      <c r="D70" s="81" t="str">
        <f>IF($B70="N/A","N/A",IF(C70&gt;10,"No",IF(C70&lt;-10,"No","Yes")))</f>
        <v>N/A</v>
      </c>
      <c r="E70" s="82">
        <v>100</v>
      </c>
      <c r="F70" s="81" t="str">
        <f>IF($B70="N/A","N/A",IF(E70&gt;10,"No",IF(E70&lt;-10,"No","Yes")))</f>
        <v>N/A</v>
      </c>
      <c r="G70" s="82">
        <v>100</v>
      </c>
      <c r="H70" s="81" t="str">
        <f>IF($B70="N/A","N/A",IF(G70&gt;10,"No",IF(G70&lt;-10,"No","Yes")))</f>
        <v>N/A</v>
      </c>
      <c r="I70" s="118" t="s">
        <v>1117</v>
      </c>
      <c r="J70" s="82">
        <v>0</v>
      </c>
      <c r="K70" s="83" t="s">
        <v>111</v>
      </c>
      <c r="L70" s="84" t="str">
        <f t="shared" si="11"/>
        <v>Yes</v>
      </c>
    </row>
    <row r="71" spans="1:12" x14ac:dyDescent="0.25">
      <c r="A71" s="78" t="s">
        <v>95</v>
      </c>
      <c r="B71" s="79" t="s">
        <v>96</v>
      </c>
      <c r="C71" s="87">
        <v>4.3653340088999997</v>
      </c>
      <c r="D71" s="81" t="str">
        <f>IF($B71="N/A","N/A",IF(C71&gt;8,"No",IF(C71&lt;2,"No","Yes")))</f>
        <v>Yes</v>
      </c>
      <c r="E71" s="87">
        <v>4.3674963992000002</v>
      </c>
      <c r="F71" s="81" t="str">
        <f>IF($B71="N/A","N/A",IF(E71&gt;8,"No",IF(E71&lt;2,"No","Yes")))</f>
        <v>Yes</v>
      </c>
      <c r="G71" s="87">
        <v>4.1913269827999997</v>
      </c>
      <c r="H71" s="81" t="str">
        <f>IF($B71="N/A","N/A",IF(G71&gt;8,"No",IF(G71&lt;2,"No","Yes")))</f>
        <v>Yes</v>
      </c>
      <c r="I71" s="82">
        <v>4.9500000000000002E-2</v>
      </c>
      <c r="J71" s="82">
        <v>-4.03</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17.953868556</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30.568510789000001</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3.0164938852000001</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20.851506379</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10.309025762999999</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5.1367018484999996</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4.7046322586000002</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3.2678466548</v>
      </c>
      <c r="H79" s="81" t="str">
        <f t="shared" si="34"/>
        <v>N/A</v>
      </c>
      <c r="I79" s="82" t="s">
        <v>50</v>
      </c>
      <c r="J79" s="82" t="s">
        <v>50</v>
      </c>
      <c r="K79" s="83" t="s">
        <v>111</v>
      </c>
      <c r="L79" s="84" t="str">
        <f t="shared" si="35"/>
        <v>N/A</v>
      </c>
    </row>
    <row r="80" spans="1:12" x14ac:dyDescent="0.25">
      <c r="A80" s="93" t="s">
        <v>662</v>
      </c>
      <c r="B80" s="79" t="s">
        <v>50</v>
      </c>
      <c r="C80" s="87">
        <v>100</v>
      </c>
      <c r="D80" s="81" t="str">
        <f>IF($B80="N/A","N/A",IF(C80&gt;10,"No",IF(C80&lt;-10,"No","Yes")))</f>
        <v>N/A</v>
      </c>
      <c r="E80" s="87">
        <v>99.999729091999995</v>
      </c>
      <c r="F80" s="81" t="str">
        <f>IF($B80="N/A","N/A",IF(E80&gt;10,"No",IF(E80&lt;-10,"No","Yes")))</f>
        <v>N/A</v>
      </c>
      <c r="G80" s="87">
        <v>99.999913117000006</v>
      </c>
      <c r="H80" s="81" t="str">
        <f>IF($B80="N/A","N/A",IF(G80&gt;10,"No",IF(G80&lt;-10,"No","Yes")))</f>
        <v>N/A</v>
      </c>
      <c r="I80" s="82">
        <v>0</v>
      </c>
      <c r="J80" s="82">
        <v>2.0000000000000001E-4</v>
      </c>
      <c r="K80" s="117" t="s">
        <v>50</v>
      </c>
      <c r="L80" s="84" t="str">
        <f t="shared" si="11"/>
        <v>N/A</v>
      </c>
    </row>
    <row r="81" spans="1:12" x14ac:dyDescent="0.25">
      <c r="A81" s="93" t="s">
        <v>1118</v>
      </c>
      <c r="B81" s="79" t="s">
        <v>50</v>
      </c>
      <c r="C81" s="87">
        <v>100</v>
      </c>
      <c r="D81" s="81" t="str">
        <f>IF($B81="N/A","N/A",IF(C81&gt;10,"No",IF(C81&lt;-10,"No","Yes")))</f>
        <v>N/A</v>
      </c>
      <c r="E81" s="87">
        <v>100</v>
      </c>
      <c r="F81" s="81" t="str">
        <f>IF($B81="N/A","N/A",IF(E81&gt;10,"No",IF(E81&lt;-10,"No","Yes")))</f>
        <v>N/A</v>
      </c>
      <c r="G81" s="87">
        <v>99.998870519999997</v>
      </c>
      <c r="H81" s="81" t="str">
        <f>IF($B81="N/A","N/A",IF(G81&gt;10,"No",IF(G81&lt;-10,"No","Yes")))</f>
        <v>N/A</v>
      </c>
      <c r="I81" s="82">
        <v>0</v>
      </c>
      <c r="J81" s="82">
        <v>-1E-3</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58.830362510999997</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41.168508009</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64.077048685999998</v>
      </c>
      <c r="D84" s="98" t="str">
        <f>IF($B84="N/A","N/A",IF(C84&gt;70,"No",IF(C84&lt;40,"No","Yes")))</f>
        <v>Yes</v>
      </c>
      <c r="E84" s="91">
        <v>65.055965178999998</v>
      </c>
      <c r="F84" s="98" t="str">
        <f>IF($B84="N/A","N/A",IF(E84&gt;70,"No",IF(E84&lt;40,"No","Yes")))</f>
        <v>Yes</v>
      </c>
      <c r="G84" s="91">
        <v>65.022954510999995</v>
      </c>
      <c r="H84" s="98" t="str">
        <f>IF($B84="N/A","N/A",IF(G84&gt;70,"No",IF(G84&lt;40,"No","Yes")))</f>
        <v>Yes</v>
      </c>
      <c r="I84" s="99">
        <v>1.528</v>
      </c>
      <c r="J84" s="99">
        <v>-5.0999999999999997E-2</v>
      </c>
      <c r="K84" s="90" t="s">
        <v>111</v>
      </c>
      <c r="L84" s="92" t="str">
        <f t="shared" si="11"/>
        <v>Yes</v>
      </c>
    </row>
    <row r="85" spans="1:12" x14ac:dyDescent="0.25">
      <c r="A85" s="121" t="s">
        <v>886</v>
      </c>
      <c r="B85" s="79" t="s">
        <v>50</v>
      </c>
      <c r="C85" s="87" t="s">
        <v>50</v>
      </c>
      <c r="D85" s="81" t="str">
        <f>IF($B85="N/A","N/A",IF(C85&gt;10,"No",IF(C85&lt;-10,"No","Yes")))</f>
        <v>N/A</v>
      </c>
      <c r="E85" s="87">
        <v>74.574322301999999</v>
      </c>
      <c r="F85" s="81" t="str">
        <f>IF($B85="N/A","N/A",IF(E85&gt;10,"No",IF(E85&lt;-10,"No","Yes")))</f>
        <v>N/A</v>
      </c>
      <c r="G85" s="87">
        <v>74.459117730000003</v>
      </c>
      <c r="H85" s="81" t="str">
        <f>IF($B85="N/A","N/A",IF(G85&gt;10,"No",IF(G85&lt;-10,"No","Yes")))</f>
        <v>N/A</v>
      </c>
      <c r="I85" s="82" t="s">
        <v>50</v>
      </c>
      <c r="J85" s="82">
        <v>-0.154</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82.206587450000001</v>
      </c>
      <c r="F86" s="81" t="str">
        <f t="shared" ref="F86:F92" si="41">IF($B86="N/A","N/A",IF(E86&gt;10,"No",IF(E86&lt;-10,"No","Yes")))</f>
        <v>N/A</v>
      </c>
      <c r="G86" s="87">
        <v>82.80667905</v>
      </c>
      <c r="H86" s="81" t="str">
        <f t="shared" ref="H86:H92" si="42">IF($B86="N/A","N/A",IF(G86&gt;10,"No",IF(G86&lt;-10,"No","Yes")))</f>
        <v>N/A</v>
      </c>
      <c r="I86" s="82" t="s">
        <v>50</v>
      </c>
      <c r="J86" s="82">
        <v>0.73</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64.198525278999995</v>
      </c>
      <c r="F87" s="81" t="str">
        <f t="shared" si="41"/>
        <v>N/A</v>
      </c>
      <c r="G87" s="87">
        <v>64.200442250999998</v>
      </c>
      <c r="H87" s="81" t="str">
        <f t="shared" si="42"/>
        <v>N/A</v>
      </c>
      <c r="I87" s="82" t="s">
        <v>50</v>
      </c>
      <c r="J87" s="82">
        <v>3.0000000000000001E-3</v>
      </c>
      <c r="K87" s="117" t="s">
        <v>50</v>
      </c>
      <c r="L87" s="84" t="str">
        <f t="shared" si="43"/>
        <v>N/A</v>
      </c>
    </row>
    <row r="88" spans="1:12" x14ac:dyDescent="0.25">
      <c r="A88" s="121" t="s">
        <v>889</v>
      </c>
      <c r="B88" s="79" t="s">
        <v>50</v>
      </c>
      <c r="C88" s="87" t="s">
        <v>50</v>
      </c>
      <c r="D88" s="81" t="str">
        <f t="shared" si="40"/>
        <v>N/A</v>
      </c>
      <c r="E88" s="87">
        <v>46.615158205</v>
      </c>
      <c r="F88" s="81" t="str">
        <f t="shared" si="41"/>
        <v>N/A</v>
      </c>
      <c r="G88" s="87">
        <v>47.278166433000003</v>
      </c>
      <c r="H88" s="81" t="str">
        <f t="shared" si="42"/>
        <v>N/A</v>
      </c>
      <c r="I88" s="82" t="s">
        <v>50</v>
      </c>
      <c r="J88" s="82">
        <v>1.4219999999999999</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1.3851551177000001</v>
      </c>
      <c r="F90" s="81" t="str">
        <f t="shared" si="41"/>
        <v>N/A</v>
      </c>
      <c r="G90" s="87">
        <v>1.3760543263</v>
      </c>
      <c r="H90" s="81" t="str">
        <f t="shared" si="42"/>
        <v>N/A</v>
      </c>
      <c r="I90" s="82" t="s">
        <v>50</v>
      </c>
      <c r="J90" s="82">
        <v>-0.65700000000000003</v>
      </c>
      <c r="K90" s="117" t="s">
        <v>50</v>
      </c>
      <c r="L90" s="84" t="str">
        <f t="shared" si="43"/>
        <v>N/A</v>
      </c>
    </row>
    <row r="91" spans="1:12" x14ac:dyDescent="0.25">
      <c r="A91" s="123" t="s">
        <v>891</v>
      </c>
      <c r="B91" s="79" t="s">
        <v>50</v>
      </c>
      <c r="C91" s="87" t="s">
        <v>50</v>
      </c>
      <c r="D91" s="81" t="str">
        <f t="shared" si="40"/>
        <v>N/A</v>
      </c>
      <c r="E91" s="87">
        <v>1.4226307923999999</v>
      </c>
      <c r="F91" s="81" t="str">
        <f t="shared" si="41"/>
        <v>N/A</v>
      </c>
      <c r="G91" s="87">
        <v>1.3558105671</v>
      </c>
      <c r="H91" s="81" t="str">
        <f t="shared" si="42"/>
        <v>N/A</v>
      </c>
      <c r="I91" s="82" t="s">
        <v>50</v>
      </c>
      <c r="J91" s="82">
        <v>-4.7</v>
      </c>
      <c r="K91" s="117" t="s">
        <v>50</v>
      </c>
      <c r="L91" s="84" t="str">
        <f t="shared" si="43"/>
        <v>N/A</v>
      </c>
    </row>
    <row r="92" spans="1:12" ht="12.75" customHeight="1" x14ac:dyDescent="0.25">
      <c r="A92" s="123" t="s">
        <v>892</v>
      </c>
      <c r="B92" s="79" t="s">
        <v>50</v>
      </c>
      <c r="C92" s="87" t="s">
        <v>50</v>
      </c>
      <c r="D92" s="81" t="str">
        <f t="shared" si="40"/>
        <v>N/A</v>
      </c>
      <c r="E92" s="87">
        <v>1.6523611933</v>
      </c>
      <c r="F92" s="81" t="str">
        <f t="shared" si="41"/>
        <v>N/A</v>
      </c>
      <c r="G92" s="87">
        <v>1.5949128214999999</v>
      </c>
      <c r="H92" s="81" t="str">
        <f t="shared" si="42"/>
        <v>N/A</v>
      </c>
      <c r="I92" s="82" t="s">
        <v>50</v>
      </c>
      <c r="J92" s="82">
        <v>-3.48</v>
      </c>
      <c r="K92" s="117" t="s">
        <v>50</v>
      </c>
      <c r="L92" s="84" t="str">
        <f t="shared" si="43"/>
        <v>N/A</v>
      </c>
    </row>
    <row r="93" spans="1:12" ht="13" x14ac:dyDescent="0.25">
      <c r="A93" s="95" t="s">
        <v>1072</v>
      </c>
      <c r="B93" s="109" t="s">
        <v>50</v>
      </c>
      <c r="C93" s="100" t="s">
        <v>50</v>
      </c>
      <c r="D93" s="102" t="str">
        <f>IF($B93="N/A","N/A",IF(C93&gt;10,"No",IF(C93&lt;-10,"No","Yes")))</f>
        <v>N/A</v>
      </c>
      <c r="E93" s="100">
        <v>7134</v>
      </c>
      <c r="F93" s="102" t="str">
        <f>IF($B93="N/A","N/A",IF(E93&gt;10,"No",IF(E93&lt;-10,"No","Yes")))</f>
        <v>N/A</v>
      </c>
      <c r="G93" s="100">
        <v>6466</v>
      </c>
      <c r="H93" s="102" t="str">
        <f>IF($B93="N/A","N/A",IF(G93&gt;10,"No",IF(G93&lt;-10,"No","Yes")))</f>
        <v>N/A</v>
      </c>
      <c r="I93" s="82" t="s">
        <v>50</v>
      </c>
      <c r="J93" s="82">
        <v>-9.36</v>
      </c>
      <c r="K93" s="117" t="s">
        <v>50</v>
      </c>
      <c r="L93" s="84" t="str">
        <f t="shared" si="43"/>
        <v>N/A</v>
      </c>
    </row>
    <row r="94" spans="1:12" x14ac:dyDescent="0.25">
      <c r="A94" s="123" t="s">
        <v>1069</v>
      </c>
      <c r="B94" s="83" t="s">
        <v>127</v>
      </c>
      <c r="C94" s="89" t="s">
        <v>50</v>
      </c>
      <c r="D94" s="81" t="str">
        <f>IF(OR($B94="N/A",$C94="N/A"),"N/A",IF(C94&gt;0,"No",IF(C94&lt;0,"No","Yes")))</f>
        <v>N/A</v>
      </c>
      <c r="E94" s="89">
        <v>11</v>
      </c>
      <c r="F94" s="81" t="str">
        <f t="shared" ref="F94" si="44">IF($B94="N/A","N/A",IF(E94&gt;0,"No",IF(E94&lt;0,"No","Yes")))</f>
        <v>No</v>
      </c>
      <c r="G94" s="89">
        <v>0</v>
      </c>
      <c r="H94" s="81" t="str">
        <f t="shared" ref="H94" si="45">IF($B94="N/A","N/A",IF(G94&gt;0,"No",IF(G94&lt;0,"No","Yes")))</f>
        <v>Yes</v>
      </c>
      <c r="I94" s="82" t="s">
        <v>50</v>
      </c>
      <c r="J94" s="82">
        <v>-100</v>
      </c>
      <c r="K94" s="117" t="s">
        <v>50</v>
      </c>
      <c r="L94" s="84" t="str">
        <f t="shared" si="43"/>
        <v>N/A</v>
      </c>
    </row>
    <row r="95" spans="1:12" x14ac:dyDescent="0.25">
      <c r="A95" s="123" t="s">
        <v>1070</v>
      </c>
      <c r="B95" s="83" t="s">
        <v>127</v>
      </c>
      <c r="C95" s="89" t="s">
        <v>50</v>
      </c>
      <c r="D95" s="81" t="str">
        <f>IF(OR($B95="N/A",$C95="N/A"),"N/A",IF(C95&gt;0,"No",IF(C95&lt;0,"No","Yes")))</f>
        <v>N/A</v>
      </c>
      <c r="E95" s="89">
        <v>779</v>
      </c>
      <c r="F95" s="81" t="str">
        <f t="shared" ref="F95" si="46">IF($B95="N/A","N/A",IF(E95&gt;0,"No",IF(E95&lt;0,"No","Yes")))</f>
        <v>No</v>
      </c>
      <c r="G95" s="89">
        <v>933</v>
      </c>
      <c r="H95" s="81" t="str">
        <f t="shared" ref="H95" si="47">IF($B95="N/A","N/A",IF(G95&gt;0,"No",IF(G95&lt;0,"No","Yes")))</f>
        <v>No</v>
      </c>
      <c r="I95" s="82" t="s">
        <v>50</v>
      </c>
      <c r="J95" s="82">
        <v>19.77</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88.317256162999996</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204633</v>
      </c>
      <c r="D98" s="102" t="str">
        <f>IF($B98="N/A","N/A",IF(C98&gt;10,"No",IF(C98&lt;-10,"No","Yes")))</f>
        <v>N/A</v>
      </c>
      <c r="E98" s="100">
        <v>205322</v>
      </c>
      <c r="F98" s="102" t="str">
        <f>IF($B98="N/A","N/A",IF(E98&gt;10,"No",IF(E98&lt;-10,"No","Yes")))</f>
        <v>N/A</v>
      </c>
      <c r="G98" s="100">
        <v>206930</v>
      </c>
      <c r="H98" s="102" t="str">
        <f>IF($B98="N/A","N/A",IF(G98&gt;10,"No",IF(G98&lt;-10,"No","Yes")))</f>
        <v>N/A</v>
      </c>
      <c r="I98" s="103">
        <v>0.3367</v>
      </c>
      <c r="J98" s="103">
        <v>0.78320000000000001</v>
      </c>
      <c r="K98" s="109" t="s">
        <v>111</v>
      </c>
      <c r="L98" s="104" t="str">
        <f t="shared" ref="L98:L130" si="48">IF(J98="Div by 0", "N/A", IF(K98="N/A","N/A", IF(J98&gt;VALUE(MID(K98,1,2)), "No", IF(J98&lt;-1*VALUE(MID(K98,1,2)), "No", "Yes"))))</f>
        <v>Yes</v>
      </c>
    </row>
    <row r="99" spans="1:12" x14ac:dyDescent="0.25">
      <c r="A99" s="86" t="s">
        <v>330</v>
      </c>
      <c r="B99" s="83" t="s">
        <v>50</v>
      </c>
      <c r="C99" s="89">
        <v>183476.06</v>
      </c>
      <c r="D99" s="81" t="str">
        <f>IF($B99="N/A","N/A",IF(C99&gt;10,"No",IF(C99&lt;-10,"No","Yes")))</f>
        <v>N/A</v>
      </c>
      <c r="E99" s="89">
        <v>185425.88</v>
      </c>
      <c r="F99" s="81" t="str">
        <f>IF($B99="N/A","N/A",IF(E99&gt;10,"No",IF(E99&lt;-10,"No","Yes")))</f>
        <v>N/A</v>
      </c>
      <c r="G99" s="89">
        <v>186909.06</v>
      </c>
      <c r="H99" s="81" t="str">
        <f>IF($B99="N/A","N/A",IF(G99&gt;10,"No",IF(G99&lt;-10,"No","Yes")))</f>
        <v>N/A</v>
      </c>
      <c r="I99" s="82">
        <v>1.0629999999999999</v>
      </c>
      <c r="J99" s="82">
        <v>0.79990000000000006</v>
      </c>
      <c r="K99" s="83" t="s">
        <v>112</v>
      </c>
      <c r="L99" s="84" t="str">
        <f t="shared" si="48"/>
        <v>Yes</v>
      </c>
    </row>
    <row r="100" spans="1:12" x14ac:dyDescent="0.25">
      <c r="A100" s="78" t="s">
        <v>331</v>
      </c>
      <c r="B100" s="79" t="s">
        <v>119</v>
      </c>
      <c r="C100" s="87">
        <v>91.381403742000003</v>
      </c>
      <c r="D100" s="81" t="str">
        <f>IF($B100="N/A","N/A",IF(C100&gt;=90,"Yes","No"))</f>
        <v>Yes</v>
      </c>
      <c r="E100" s="87">
        <v>91.245331512999996</v>
      </c>
      <c r="F100" s="81" t="str">
        <f>IF($B100="N/A","N/A",IF(E100&gt;=90,"Yes","No"))</f>
        <v>Yes</v>
      </c>
      <c r="G100" s="87">
        <v>90.967173239999994</v>
      </c>
      <c r="H100" s="81" t="str">
        <f>IF($B100="N/A","N/A",IF(G100&gt;=90,"Yes","No"))</f>
        <v>Yes</v>
      </c>
      <c r="I100" s="82">
        <v>-0.14899999999999999</v>
      </c>
      <c r="J100" s="82">
        <v>-0.30499999999999999</v>
      </c>
      <c r="K100" s="83" t="s">
        <v>111</v>
      </c>
      <c r="L100" s="84" t="str">
        <f t="shared" si="48"/>
        <v>Yes</v>
      </c>
    </row>
    <row r="101" spans="1:12" ht="12.75" customHeight="1" x14ac:dyDescent="0.25">
      <c r="A101" s="78" t="s">
        <v>764</v>
      </c>
      <c r="B101" s="79" t="s">
        <v>119</v>
      </c>
      <c r="C101" s="87">
        <v>91.042378619999994</v>
      </c>
      <c r="D101" s="81" t="str">
        <f>IF($B101="N/A","N/A",IF(C101&gt;=90,"Yes","No"))</f>
        <v>Yes</v>
      </c>
      <c r="E101" s="87">
        <v>90.980043158000001</v>
      </c>
      <c r="F101" s="81" t="str">
        <f>IF($B101="N/A","N/A",IF(E101&gt;=90,"Yes","No"))</f>
        <v>Yes</v>
      </c>
      <c r="G101" s="87">
        <v>90.760513252999999</v>
      </c>
      <c r="H101" s="81" t="str">
        <f>IF($B101="N/A","N/A",IF(G101&gt;=90,"Yes","No"))</f>
        <v>Yes</v>
      </c>
      <c r="I101" s="82">
        <v>-6.8000000000000005E-2</v>
      </c>
      <c r="J101" s="82">
        <v>-0.24099999999999999</v>
      </c>
      <c r="K101" s="83" t="s">
        <v>111</v>
      </c>
      <c r="L101" s="84" t="str">
        <f t="shared" si="48"/>
        <v>Yes</v>
      </c>
    </row>
    <row r="102" spans="1:12" ht="12.75" customHeight="1" x14ac:dyDescent="0.25">
      <c r="A102" s="93" t="s">
        <v>864</v>
      </c>
      <c r="B102" s="83" t="s">
        <v>114</v>
      </c>
      <c r="C102" s="82">
        <v>46.217588739</v>
      </c>
      <c r="D102" s="81" t="str">
        <f>IF($B102="N/A","N/A",IF(C102&gt;55,"No",IF(C102&lt;30,"No","Yes")))</f>
        <v>Yes</v>
      </c>
      <c r="E102" s="82">
        <v>46.110589951999998</v>
      </c>
      <c r="F102" s="81" t="str">
        <f>IF($B102="N/A","N/A",IF(E102&gt;55,"No",IF(E102&lt;30,"No","Yes")))</f>
        <v>Yes</v>
      </c>
      <c r="G102" s="82">
        <v>45.772739868000002</v>
      </c>
      <c r="H102" s="81" t="str">
        <f>IF($B102="N/A","N/A",IF(G102&gt;55,"No",IF(G102&lt;30,"No","Yes")))</f>
        <v>Yes</v>
      </c>
      <c r="I102" s="82">
        <v>-0.23200000000000001</v>
      </c>
      <c r="J102" s="82">
        <v>-0.73299999999999998</v>
      </c>
      <c r="K102" s="83" t="s">
        <v>111</v>
      </c>
      <c r="L102" s="84" t="str">
        <f t="shared" si="48"/>
        <v>Yes</v>
      </c>
    </row>
    <row r="103" spans="1:12" x14ac:dyDescent="0.25">
      <c r="A103" s="126" t="s">
        <v>1085</v>
      </c>
      <c r="B103" s="83" t="s">
        <v>0</v>
      </c>
      <c r="C103" s="82">
        <v>1.6966960363000001</v>
      </c>
      <c r="D103" s="81" t="str">
        <f>IF($B103="N/A","N/A",IF(C103&gt;=5,"No",IF(C103&lt;0,"No","Yes")))</f>
        <v>Yes</v>
      </c>
      <c r="E103" s="82">
        <v>1.0359338014999999</v>
      </c>
      <c r="F103" s="81" t="str">
        <f>IF($B103="N/A","N/A",IF(E103&gt;=5,"No",IF(E103&lt;0,"No","Yes")))</f>
        <v>Yes</v>
      </c>
      <c r="G103" s="82">
        <v>0.46827429570000001</v>
      </c>
      <c r="H103" s="81" t="str">
        <f>IF($B103="N/A","N/A",IF(G103&gt;=5,"No",IF(G103&lt;0,"No","Yes")))</f>
        <v>Yes</v>
      </c>
      <c r="I103" s="82">
        <v>-38.9</v>
      </c>
      <c r="J103" s="82">
        <v>-54.8</v>
      </c>
      <c r="K103" s="83" t="s">
        <v>50</v>
      </c>
      <c r="L103" s="84" t="str">
        <f t="shared" si="48"/>
        <v>N/A</v>
      </c>
    </row>
    <row r="104" spans="1:12" x14ac:dyDescent="0.25">
      <c r="A104" s="126" t="s">
        <v>715</v>
      </c>
      <c r="B104" s="83" t="s">
        <v>50</v>
      </c>
      <c r="C104" s="82">
        <v>0</v>
      </c>
      <c r="D104" s="83" t="s">
        <v>50</v>
      </c>
      <c r="E104" s="82">
        <v>0</v>
      </c>
      <c r="F104" s="83" t="s">
        <v>50</v>
      </c>
      <c r="G104" s="82">
        <v>0</v>
      </c>
      <c r="H104" s="83" t="s">
        <v>50</v>
      </c>
      <c r="I104" s="82" t="s">
        <v>1088</v>
      </c>
      <c r="J104" s="82" t="s">
        <v>1088</v>
      </c>
      <c r="K104" s="118" t="s">
        <v>50</v>
      </c>
      <c r="L104" s="84" t="str">
        <f t="shared" si="48"/>
        <v>N/A</v>
      </c>
    </row>
    <row r="105" spans="1:12" x14ac:dyDescent="0.25">
      <c r="A105" s="126" t="s">
        <v>716</v>
      </c>
      <c r="B105" s="83" t="s">
        <v>50</v>
      </c>
      <c r="C105" s="82">
        <v>69.415490169999998</v>
      </c>
      <c r="D105" s="83" t="s">
        <v>50</v>
      </c>
      <c r="E105" s="82">
        <v>70.038768374</v>
      </c>
      <c r="F105" s="83" t="s">
        <v>50</v>
      </c>
      <c r="G105" s="82">
        <v>70.898371429999997</v>
      </c>
      <c r="H105" s="83" t="s">
        <v>50</v>
      </c>
      <c r="I105" s="82">
        <v>0.89790000000000003</v>
      </c>
      <c r="J105" s="82">
        <v>1.2270000000000001</v>
      </c>
      <c r="K105" s="118" t="s">
        <v>50</v>
      </c>
      <c r="L105" s="84" t="str">
        <f t="shared" si="48"/>
        <v>N/A</v>
      </c>
    </row>
    <row r="106" spans="1:12" x14ac:dyDescent="0.25">
      <c r="A106" s="126" t="s">
        <v>717</v>
      </c>
      <c r="B106" s="83" t="s">
        <v>50</v>
      </c>
      <c r="C106" s="82">
        <v>10.308210308</v>
      </c>
      <c r="D106" s="83" t="s">
        <v>50</v>
      </c>
      <c r="E106" s="82">
        <v>9.8596351096999992</v>
      </c>
      <c r="F106" s="83" t="s">
        <v>50</v>
      </c>
      <c r="G106" s="82">
        <v>9.4761513555000008</v>
      </c>
      <c r="H106" s="83" t="s">
        <v>50</v>
      </c>
      <c r="I106" s="82">
        <v>-4.3499999999999996</v>
      </c>
      <c r="J106" s="82">
        <v>-3.89</v>
      </c>
      <c r="K106" s="118" t="s">
        <v>50</v>
      </c>
      <c r="L106" s="84" t="str">
        <f t="shared" si="48"/>
        <v>N/A</v>
      </c>
    </row>
    <row r="107" spans="1:12" x14ac:dyDescent="0.25">
      <c r="A107" s="126" t="s">
        <v>718</v>
      </c>
      <c r="B107" s="83" t="s">
        <v>50</v>
      </c>
      <c r="C107" s="82">
        <v>0</v>
      </c>
      <c r="D107" s="83" t="s">
        <v>50</v>
      </c>
      <c r="E107" s="82">
        <v>0</v>
      </c>
      <c r="F107" s="83" t="s">
        <v>50</v>
      </c>
      <c r="G107" s="82">
        <v>0</v>
      </c>
      <c r="H107" s="83" t="s">
        <v>50</v>
      </c>
      <c r="I107" s="82" t="s">
        <v>1088</v>
      </c>
      <c r="J107" s="82" t="s">
        <v>1088</v>
      </c>
      <c r="K107" s="118" t="s">
        <v>50</v>
      </c>
      <c r="L107" s="84" t="str">
        <f t="shared" si="48"/>
        <v>N/A</v>
      </c>
    </row>
    <row r="108" spans="1:12" x14ac:dyDescent="0.25">
      <c r="A108" s="126" t="s">
        <v>719</v>
      </c>
      <c r="B108" s="83" t="s">
        <v>50</v>
      </c>
      <c r="C108" s="82">
        <v>0</v>
      </c>
      <c r="D108" s="83" t="s">
        <v>50</v>
      </c>
      <c r="E108" s="82">
        <v>0</v>
      </c>
      <c r="F108" s="83" t="s">
        <v>50</v>
      </c>
      <c r="G108" s="82">
        <v>0</v>
      </c>
      <c r="H108" s="83" t="s">
        <v>50</v>
      </c>
      <c r="I108" s="82" t="s">
        <v>1088</v>
      </c>
      <c r="J108" s="82" t="s">
        <v>1088</v>
      </c>
      <c r="K108" s="118" t="s">
        <v>50</v>
      </c>
      <c r="L108" s="84" t="str">
        <f t="shared" si="48"/>
        <v>N/A</v>
      </c>
    </row>
    <row r="109" spans="1:12" x14ac:dyDescent="0.25">
      <c r="A109" s="126" t="s">
        <v>720</v>
      </c>
      <c r="B109" s="83" t="s">
        <v>50</v>
      </c>
      <c r="C109" s="82">
        <v>4.1723475686000002</v>
      </c>
      <c r="D109" s="83" t="s">
        <v>50</v>
      </c>
      <c r="E109" s="82">
        <v>3.9274895043</v>
      </c>
      <c r="F109" s="83" t="s">
        <v>50</v>
      </c>
      <c r="G109" s="82">
        <v>3.7911370995000002</v>
      </c>
      <c r="H109" s="83" t="s">
        <v>50</v>
      </c>
      <c r="I109" s="82">
        <v>-5.87</v>
      </c>
      <c r="J109" s="82">
        <v>-3.47</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12.020544096</v>
      </c>
      <c r="D111" s="83" t="s">
        <v>50</v>
      </c>
      <c r="E111" s="82">
        <v>12.662549556</v>
      </c>
      <c r="F111" s="83" t="s">
        <v>50</v>
      </c>
      <c r="G111" s="82">
        <v>12.690764993</v>
      </c>
      <c r="H111" s="83" t="s">
        <v>50</v>
      </c>
      <c r="I111" s="82">
        <v>5.3410000000000002</v>
      </c>
      <c r="J111" s="82">
        <v>0.2228</v>
      </c>
      <c r="K111" s="118" t="s">
        <v>50</v>
      </c>
      <c r="L111" s="84" t="str">
        <f t="shared" si="48"/>
        <v>N/A</v>
      </c>
    </row>
    <row r="112" spans="1:12" x14ac:dyDescent="0.25">
      <c r="A112" s="126" t="s">
        <v>723</v>
      </c>
      <c r="B112" s="83" t="s">
        <v>50</v>
      </c>
      <c r="C112" s="82">
        <v>2.3867118207</v>
      </c>
      <c r="D112" s="83" t="s">
        <v>50</v>
      </c>
      <c r="E112" s="82">
        <v>2.4756236546000001</v>
      </c>
      <c r="F112" s="83" t="s">
        <v>50</v>
      </c>
      <c r="G112" s="82">
        <v>2.6753008264</v>
      </c>
      <c r="H112" s="83" t="s">
        <v>50</v>
      </c>
      <c r="I112" s="82">
        <v>3.7250000000000001</v>
      </c>
      <c r="J112" s="82">
        <v>8.0660000000000007</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83.737251731000001</v>
      </c>
      <c r="F114" s="83" t="s">
        <v>50</v>
      </c>
      <c r="G114" s="82">
        <v>84.057410719000003</v>
      </c>
      <c r="H114" s="83" t="s">
        <v>50</v>
      </c>
      <c r="I114" s="82" t="s">
        <v>50</v>
      </c>
      <c r="J114" s="82">
        <v>0.38229999999999997</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13.787124614</v>
      </c>
      <c r="F115" s="83" t="s">
        <v>50</v>
      </c>
      <c r="G115" s="82">
        <v>13.267288454999999</v>
      </c>
      <c r="H115" s="83" t="s">
        <v>50</v>
      </c>
      <c r="I115" s="82" t="s">
        <v>50</v>
      </c>
      <c r="J115" s="82">
        <v>-3.77</v>
      </c>
      <c r="K115" s="118" t="s">
        <v>50</v>
      </c>
      <c r="L115" s="84" t="str">
        <f t="shared" si="49"/>
        <v>N/A</v>
      </c>
    </row>
    <row r="116" spans="1:12" ht="12.75" customHeight="1" x14ac:dyDescent="0.25">
      <c r="A116" s="93" t="s">
        <v>332</v>
      </c>
      <c r="B116" s="83" t="s">
        <v>50</v>
      </c>
      <c r="C116" s="89">
        <v>22442</v>
      </c>
      <c r="D116" s="81" t="str">
        <f>IF($B116="N/A","N/A",IF(C116&gt;10,"No",IF(C116&lt;-10,"No","Yes")))</f>
        <v>N/A</v>
      </c>
      <c r="E116" s="89">
        <v>21375</v>
      </c>
      <c r="F116" s="81" t="str">
        <f>IF($B116="N/A","N/A",IF(E116&gt;10,"No",IF(E116&lt;-10,"No","Yes")))</f>
        <v>N/A</v>
      </c>
      <c r="G116" s="89">
        <v>20284</v>
      </c>
      <c r="H116" s="81" t="str">
        <f>IF($B116="N/A","N/A",IF(G116&gt;10,"No",IF(G116&lt;-10,"No","Yes")))</f>
        <v>N/A</v>
      </c>
      <c r="I116" s="82">
        <v>-4.75</v>
      </c>
      <c r="J116" s="82">
        <v>-5.0999999999999996</v>
      </c>
      <c r="K116" s="83" t="s">
        <v>111</v>
      </c>
      <c r="L116" s="84" t="str">
        <f t="shared" si="48"/>
        <v>Yes</v>
      </c>
    </row>
    <row r="117" spans="1:12" x14ac:dyDescent="0.25">
      <c r="A117" s="126" t="s">
        <v>651</v>
      </c>
      <c r="B117" s="83" t="s">
        <v>50</v>
      </c>
      <c r="C117" s="82">
        <v>1.113982711</v>
      </c>
      <c r="D117" s="81" t="str">
        <f>IF($B117="N/A","N/A",IF(C117&gt;10,"No",IF(C117&lt;-10,"No","Yes")))</f>
        <v>N/A</v>
      </c>
      <c r="E117" s="82">
        <v>1.4175438596000001</v>
      </c>
      <c r="F117" s="81" t="str">
        <f>IF($B117="N/A","N/A",IF(E117&gt;10,"No",IF(E117&lt;-10,"No","Yes")))</f>
        <v>N/A</v>
      </c>
      <c r="G117" s="82">
        <v>1.2374285151</v>
      </c>
      <c r="H117" s="81" t="str">
        <f>IF($B117="N/A","N/A",IF(G117&gt;10,"No",IF(G117&lt;-10,"No","Yes")))</f>
        <v>N/A</v>
      </c>
      <c r="I117" s="82">
        <v>27.25</v>
      </c>
      <c r="J117" s="82">
        <v>-12.7</v>
      </c>
      <c r="K117" s="83" t="s">
        <v>111</v>
      </c>
      <c r="L117" s="84" t="str">
        <f t="shared" si="48"/>
        <v>No</v>
      </c>
    </row>
    <row r="118" spans="1:12" x14ac:dyDescent="0.25">
      <c r="A118" s="126" t="s">
        <v>652</v>
      </c>
      <c r="B118" s="83" t="s">
        <v>50</v>
      </c>
      <c r="C118" s="82">
        <v>35.032528294999999</v>
      </c>
      <c r="D118" s="81" t="str">
        <f>IF($B118="N/A","N/A",IF(C118&gt;10,"No",IF(C118&lt;-10,"No","Yes")))</f>
        <v>N/A</v>
      </c>
      <c r="E118" s="82">
        <v>33.651461988000001</v>
      </c>
      <c r="F118" s="81" t="str">
        <f>IF($B118="N/A","N/A",IF(E118&gt;10,"No",IF(E118&lt;-10,"No","Yes")))</f>
        <v>N/A</v>
      </c>
      <c r="G118" s="82">
        <v>31.251232499</v>
      </c>
      <c r="H118" s="81" t="str">
        <f>IF($B118="N/A","N/A",IF(G118&gt;10,"No",IF(G118&lt;-10,"No","Yes")))</f>
        <v>N/A</v>
      </c>
      <c r="I118" s="82">
        <v>-3.94</v>
      </c>
      <c r="J118" s="82">
        <v>-7.13</v>
      </c>
      <c r="K118" s="83" t="s">
        <v>111</v>
      </c>
      <c r="L118" s="84" t="str">
        <f t="shared" si="48"/>
        <v>Yes</v>
      </c>
    </row>
    <row r="119" spans="1:12" x14ac:dyDescent="0.25">
      <c r="A119" s="86" t="s">
        <v>35</v>
      </c>
      <c r="B119" s="83" t="s">
        <v>50</v>
      </c>
      <c r="C119" s="82">
        <v>7.9498419121000001</v>
      </c>
      <c r="D119" s="81" t="str">
        <f>IF($B119="N/A","N/A",IF(C119&gt;10,"No",IF(C119&lt;-10,"No","Yes")))</f>
        <v>N/A</v>
      </c>
      <c r="E119" s="82">
        <v>8.3887747050999995</v>
      </c>
      <c r="F119" s="81" t="str">
        <f>IF($B119="N/A","N/A",IF(E119&gt;10,"No",IF(E119&lt;-10,"No","Yes")))</f>
        <v>N/A</v>
      </c>
      <c r="G119" s="82">
        <v>8.9189581017999995</v>
      </c>
      <c r="H119" s="81" t="str">
        <f>IF($B119="N/A","N/A",IF(G119&gt;10,"No",IF(G119&lt;-10,"No","Yes")))</f>
        <v>N/A</v>
      </c>
      <c r="I119" s="82">
        <v>5.5209999999999999</v>
      </c>
      <c r="J119" s="82">
        <v>6.32</v>
      </c>
      <c r="K119" s="83" t="s">
        <v>112</v>
      </c>
      <c r="L119" s="84" t="str">
        <f t="shared" si="48"/>
        <v>Yes</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64.748948920000004</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35.251051080000003</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7.3575620744999997</v>
      </c>
      <c r="D122" s="81" t="str">
        <f>IF($B122="N/A","N/A",IF(C122&gt;10,"No",IF(C122&lt;6,"No","Yes")))</f>
        <v>Yes</v>
      </c>
      <c r="E122" s="82">
        <v>7.3236185114000003</v>
      </c>
      <c r="F122" s="81" t="str">
        <f>IF($B122="N/A","N/A",IF(E122&gt;10,"No",IF(E122&lt;6,"No","Yes")))</f>
        <v>Yes</v>
      </c>
      <c r="G122" s="82">
        <v>7.2401295124000002</v>
      </c>
      <c r="H122" s="81" t="str">
        <f>IF($B122="N/A","N/A",IF(G122&gt;10,"No",IF(G122&lt;6,"No","Yes")))</f>
        <v>Yes</v>
      </c>
      <c r="I122" s="82">
        <v>-0.46100000000000002</v>
      </c>
      <c r="J122" s="82">
        <v>-1.1399999999999999</v>
      </c>
      <c r="K122" s="83" t="s">
        <v>112</v>
      </c>
      <c r="L122" s="84" t="str">
        <f t="shared" si="48"/>
        <v>Yes</v>
      </c>
    </row>
    <row r="123" spans="1:12" x14ac:dyDescent="0.25">
      <c r="A123" s="95" t="s">
        <v>894</v>
      </c>
      <c r="B123" s="83" t="s">
        <v>88</v>
      </c>
      <c r="C123" s="82" t="s">
        <v>50</v>
      </c>
      <c r="D123" s="81" t="str">
        <f>IF(OR($B123="N/A",$C123="N/A"),"N/A",IF(C123&gt;10,"No",IF(C123&lt;6,"No","Yes")))</f>
        <v>N/A</v>
      </c>
      <c r="E123" s="82">
        <v>6.1513135465</v>
      </c>
      <c r="F123" s="81" t="str">
        <f t="shared" ref="F123:F125" si="53">IF($B123="N/A","N/A",IF(E123&gt;10,"No",IF(E123&lt;6,"No","Yes")))</f>
        <v>Yes</v>
      </c>
      <c r="G123" s="82">
        <v>6.2480065722999996</v>
      </c>
      <c r="H123" s="81" t="str">
        <f t="shared" ref="H123:H125" si="54">IF($B123="N/A","N/A",IF(G123&gt;10,"No",IF(G123&lt;6,"No","Yes")))</f>
        <v>Yes</v>
      </c>
      <c r="I123" s="82" t="s">
        <v>50</v>
      </c>
      <c r="J123" s="82">
        <v>1.5720000000000001</v>
      </c>
      <c r="K123" s="83" t="s">
        <v>112</v>
      </c>
      <c r="L123" s="84" t="str">
        <f t="shared" ref="L123:L127" si="55">IF(J123="Div by 0", "N/A", IF(K123="N/A","N/A", IF(J123&gt;VALUE(MID(K123,1,2)), "No", IF(J123&lt;-1*VALUE(MID(K123,1,2)), "No", "Yes"))))</f>
        <v>Yes</v>
      </c>
    </row>
    <row r="124" spans="1:12" x14ac:dyDescent="0.25">
      <c r="A124" s="95" t="s">
        <v>895</v>
      </c>
      <c r="B124" s="83" t="s">
        <v>88</v>
      </c>
      <c r="C124" s="82" t="s">
        <v>50</v>
      </c>
      <c r="D124" s="81" t="str">
        <f t="shared" ref="D124:D125" si="56">IF(OR($B124="N/A",$C124="N/A"),"N/A",IF(C124&gt;10,"No",IF(C124&lt;6,"No","Yes")))</f>
        <v>N/A</v>
      </c>
      <c r="E124" s="82">
        <v>6.4396411489999998</v>
      </c>
      <c r="F124" s="81" t="str">
        <f t="shared" si="53"/>
        <v>Yes</v>
      </c>
      <c r="G124" s="82">
        <v>6.2451070409999998</v>
      </c>
      <c r="H124" s="81" t="str">
        <f t="shared" si="54"/>
        <v>Yes</v>
      </c>
      <c r="I124" s="82" t="s">
        <v>50</v>
      </c>
      <c r="J124" s="82">
        <v>-3.02</v>
      </c>
      <c r="K124" s="83" t="s">
        <v>112</v>
      </c>
      <c r="L124" s="84" t="str">
        <f t="shared" si="55"/>
        <v>Yes</v>
      </c>
    </row>
    <row r="125" spans="1:12" ht="12.75" customHeight="1" x14ac:dyDescent="0.25">
      <c r="A125" s="95" t="s">
        <v>896</v>
      </c>
      <c r="B125" s="83" t="s">
        <v>88</v>
      </c>
      <c r="C125" s="82" t="s">
        <v>50</v>
      </c>
      <c r="D125" s="81" t="str">
        <f t="shared" si="56"/>
        <v>N/A</v>
      </c>
      <c r="E125" s="82">
        <v>7.3562501826000002</v>
      </c>
      <c r="F125" s="81" t="str">
        <f t="shared" si="53"/>
        <v>Yes</v>
      </c>
      <c r="G125" s="82">
        <v>7.2560769342000002</v>
      </c>
      <c r="H125" s="81" t="str">
        <f t="shared" si="54"/>
        <v>Yes</v>
      </c>
      <c r="I125" s="82" t="s">
        <v>50</v>
      </c>
      <c r="J125" s="82">
        <v>-1.36</v>
      </c>
      <c r="K125" s="83" t="s">
        <v>112</v>
      </c>
      <c r="L125" s="84" t="str">
        <f t="shared" si="55"/>
        <v>Yes</v>
      </c>
    </row>
    <row r="126" spans="1:12" x14ac:dyDescent="0.25">
      <c r="A126" s="95" t="s">
        <v>918</v>
      </c>
      <c r="B126" s="90" t="s">
        <v>50</v>
      </c>
      <c r="C126" s="128" t="s">
        <v>50</v>
      </c>
      <c r="D126" s="98" t="str">
        <f>IF($B126="N/A","N/A",IF(C126&gt;10,"No",IF(C126&lt;-10,"No","Yes")))</f>
        <v>N/A</v>
      </c>
      <c r="E126" s="128">
        <v>4437</v>
      </c>
      <c r="F126" s="98" t="str">
        <f>IF($B126="N/A","N/A",IF(E126&gt;10,"No",IF(E126&lt;-10,"No","Yes")))</f>
        <v>N/A</v>
      </c>
      <c r="G126" s="128">
        <v>3481</v>
      </c>
      <c r="H126" s="98" t="str">
        <f>IF($B126="N/A","N/A",IF(G126&gt;10,"No",IF(G126&lt;-10,"No","Yes")))</f>
        <v>N/A</v>
      </c>
      <c r="I126" s="82" t="s">
        <v>50</v>
      </c>
      <c r="J126" s="82">
        <v>-21.5</v>
      </c>
      <c r="K126" s="83" t="s">
        <v>111</v>
      </c>
      <c r="L126" s="84" t="str">
        <f t="shared" si="55"/>
        <v>No</v>
      </c>
    </row>
    <row r="127" spans="1:12" x14ac:dyDescent="0.25">
      <c r="A127" s="95" t="s">
        <v>919</v>
      </c>
      <c r="B127" s="90" t="s">
        <v>50</v>
      </c>
      <c r="C127" s="128" t="s">
        <v>50</v>
      </c>
      <c r="D127" s="98" t="str">
        <f>IF($B127="N/A","N/A",IF(C127&gt;10,"No",IF(C127&lt;-10,"No","Yes")))</f>
        <v>N/A</v>
      </c>
      <c r="E127" s="128">
        <v>2345</v>
      </c>
      <c r="F127" s="98" t="str">
        <f>IF($B127="N/A","N/A",IF(E127&gt;10,"No",IF(E127&lt;-10,"No","Yes")))</f>
        <v>N/A</v>
      </c>
      <c r="G127" s="128">
        <v>2364</v>
      </c>
      <c r="H127" s="98" t="str">
        <f>IF($B127="N/A","N/A",IF(G127&gt;10,"No",IF(G127&lt;-10,"No","Yes")))</f>
        <v>N/A</v>
      </c>
      <c r="I127" s="82" t="s">
        <v>50</v>
      </c>
      <c r="J127" s="82">
        <v>0.81020000000000003</v>
      </c>
      <c r="K127" s="83" t="s">
        <v>111</v>
      </c>
      <c r="L127" s="84" t="str">
        <f t="shared" si="55"/>
        <v>Yes</v>
      </c>
    </row>
    <row r="128" spans="1:12" x14ac:dyDescent="0.25">
      <c r="A128" s="93" t="s">
        <v>24</v>
      </c>
      <c r="B128" s="83" t="s">
        <v>50</v>
      </c>
      <c r="C128" s="82">
        <v>98.303303963999994</v>
      </c>
      <c r="D128" s="81" t="str">
        <f>IF($B128="N/A","N/A",IF(C128&gt;10,"No",IF(C128&lt;-10,"No","Yes")))</f>
        <v>N/A</v>
      </c>
      <c r="E128" s="82">
        <v>99.061474172000004</v>
      </c>
      <c r="F128" s="81" t="str">
        <f>IF($B128="N/A","N/A",IF(E128&gt;10,"No",IF(E128&lt;-10,"No","Yes")))</f>
        <v>N/A</v>
      </c>
      <c r="G128" s="82">
        <v>99.648190209000006</v>
      </c>
      <c r="H128" s="81" t="str">
        <f>IF($B128="N/A","N/A",IF(G128&gt;10,"No",IF(G128&lt;-10,"No","Yes")))</f>
        <v>N/A</v>
      </c>
      <c r="I128" s="82">
        <v>0.77129999999999999</v>
      </c>
      <c r="J128" s="82">
        <v>0.59230000000000005</v>
      </c>
      <c r="K128" s="83" t="s">
        <v>112</v>
      </c>
      <c r="L128" s="84" t="str">
        <f t="shared" si="48"/>
        <v>Yes</v>
      </c>
    </row>
    <row r="129" spans="1:12" x14ac:dyDescent="0.25">
      <c r="A129" s="93" t="s">
        <v>333</v>
      </c>
      <c r="B129" s="83" t="s">
        <v>50</v>
      </c>
      <c r="C129" s="82">
        <v>97.323039754000007</v>
      </c>
      <c r="D129" s="81" t="str">
        <f>IF($B129="N/A","N/A",IF(C129&gt;10,"No",IF(C129&lt;-10,"No","Yes")))</f>
        <v>N/A</v>
      </c>
      <c r="E129" s="82">
        <v>98.386391012999994</v>
      </c>
      <c r="F129" s="81" t="str">
        <f>IF($B129="N/A","N/A",IF(E129&gt;10,"No",IF(E129&lt;-10,"No","Yes")))</f>
        <v>N/A</v>
      </c>
      <c r="G129" s="82">
        <v>98.392838091000002</v>
      </c>
      <c r="H129" s="81" t="str">
        <f>IF($B129="N/A","N/A",IF(G129&gt;10,"No",IF(G129&lt;-10,"No","Yes")))</f>
        <v>N/A</v>
      </c>
      <c r="I129" s="82">
        <v>1.093</v>
      </c>
      <c r="J129" s="82">
        <v>6.6E-3</v>
      </c>
      <c r="K129" s="83" t="s">
        <v>112</v>
      </c>
      <c r="L129" s="84" t="str">
        <f t="shared" si="48"/>
        <v>Yes</v>
      </c>
    </row>
    <row r="130" spans="1:12" x14ac:dyDescent="0.25">
      <c r="A130" s="86" t="s">
        <v>334</v>
      </c>
      <c r="B130" s="90" t="s">
        <v>50</v>
      </c>
      <c r="C130" s="128">
        <v>193638</v>
      </c>
      <c r="D130" s="98" t="str">
        <f>IF($B130="N/A","N/A",IF(C130&gt;10,"No",IF(C130&lt;-10,"No","Yes")))</f>
        <v>N/A</v>
      </c>
      <c r="E130" s="128">
        <v>194500</v>
      </c>
      <c r="F130" s="98" t="str">
        <f>IF($B130="N/A","N/A",IF(E130&gt;10,"No",IF(E130&lt;-10,"No","Yes")))</f>
        <v>N/A</v>
      </c>
      <c r="G130" s="128">
        <v>195891</v>
      </c>
      <c r="H130" s="98" t="str">
        <f>IF($B130="N/A","N/A",IF(G130&gt;10,"No",IF(G130&lt;-10,"No","Yes")))</f>
        <v>N/A</v>
      </c>
      <c r="I130" s="99">
        <v>0.44519999999999998</v>
      </c>
      <c r="J130" s="99">
        <v>0.71519999999999995</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0.91717534779999998</v>
      </c>
      <c r="D132" s="102" t="str">
        <f>IF($B132="N/A","N/A",IF(C132&gt;10,"No",IF(C132&lt;-10,"No","Yes")))</f>
        <v>N/A</v>
      </c>
      <c r="E132" s="103">
        <v>1.0591259639999999</v>
      </c>
      <c r="F132" s="102" t="str">
        <f>IF($B132="N/A","N/A",IF(E132&gt;10,"No",IF(E132&lt;-10,"No","Yes")))</f>
        <v>N/A</v>
      </c>
      <c r="G132" s="103">
        <v>1.2501850519</v>
      </c>
      <c r="H132" s="102" t="str">
        <f>IF($B132="N/A","N/A",IF(G132&gt;10,"No",IF(G132&lt;-10,"No","Yes")))</f>
        <v>N/A</v>
      </c>
      <c r="I132" s="103">
        <v>15.48</v>
      </c>
      <c r="J132" s="103">
        <v>18.04</v>
      </c>
      <c r="K132" s="109" t="s">
        <v>112</v>
      </c>
      <c r="L132" s="104" t="str">
        <f>IF(J132="Div by 0", "N/A", IF(K132="N/A","N/A", IF(J132&gt;VALUE(MID(K132,1,2)), "No", IF(J132&lt;-1*VALUE(MID(K132,1,2)), "No", "Yes"))))</f>
        <v>No</v>
      </c>
    </row>
    <row r="133" spans="1:12" x14ac:dyDescent="0.25">
      <c r="A133" s="93" t="s">
        <v>970</v>
      </c>
      <c r="B133" s="83" t="s">
        <v>50</v>
      </c>
      <c r="C133" s="82">
        <v>9.9820283208999996</v>
      </c>
      <c r="D133" s="81" t="str">
        <f>IF($B133="N/A","N/A",IF(C133&gt;10,"No",IF(C133&lt;-10,"No","Yes")))</f>
        <v>N/A</v>
      </c>
      <c r="E133" s="82">
        <v>9.2827763496000006</v>
      </c>
      <c r="F133" s="81" t="str">
        <f>IF($B133="N/A","N/A",IF(E133&gt;10,"No",IF(E133&lt;-10,"No","Yes")))</f>
        <v>N/A</v>
      </c>
      <c r="G133" s="82">
        <v>9.3061957926000005</v>
      </c>
      <c r="H133" s="81" t="str">
        <f>IF($B133="N/A","N/A",IF(G133&gt;10,"No",IF(G133&lt;-10,"No","Yes")))</f>
        <v>N/A</v>
      </c>
      <c r="I133" s="82">
        <v>-7.01</v>
      </c>
      <c r="J133" s="82">
        <v>0.25230000000000002</v>
      </c>
      <c r="K133" s="83" t="s">
        <v>112</v>
      </c>
      <c r="L133" s="84" t="str">
        <f>IF(J133="Div by 0", "N/A", IF(K133="N/A","N/A", IF(J133&gt;VALUE(MID(K133,1,2)), "No", IF(J133&lt;-1*VALUE(MID(K133,1,2)), "No", "Yes"))))</f>
        <v>Yes</v>
      </c>
    </row>
    <row r="134" spans="1:12" x14ac:dyDescent="0.25">
      <c r="A134" s="93" t="s">
        <v>29</v>
      </c>
      <c r="B134" s="90" t="s">
        <v>50</v>
      </c>
      <c r="C134" s="99">
        <v>89.100796330999998</v>
      </c>
      <c r="D134" s="98" t="str">
        <f>IF($B134="N/A","N/A",IF(C134&gt;10,"No",IF(C134&lt;-10,"No","Yes")))</f>
        <v>N/A</v>
      </c>
      <c r="E134" s="99">
        <v>89.658097686000005</v>
      </c>
      <c r="F134" s="98" t="str">
        <f>IF($B134="N/A","N/A",IF(E134&gt;10,"No",IF(E134&lt;-10,"No","Yes")))</f>
        <v>N/A</v>
      </c>
      <c r="G134" s="99">
        <v>89.443619155999997</v>
      </c>
      <c r="H134" s="98" t="str">
        <f>IF($B134="N/A","N/A",IF(G134&gt;10,"No",IF(G134&lt;-10,"No","Yes")))</f>
        <v>N/A</v>
      </c>
      <c r="I134" s="99">
        <v>0.62549999999999994</v>
      </c>
      <c r="J134" s="99">
        <v>-0.23899999999999999</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56.159563706999997</v>
      </c>
      <c r="D136" s="102" t="str">
        <f>IF($B136="N/A","N/A",IF(C136&gt;10,"No",IF(C136&lt;-10,"No","Yes")))</f>
        <v>N/A</v>
      </c>
      <c r="E136" s="103">
        <v>55.721257342000001</v>
      </c>
      <c r="F136" s="102" t="str">
        <f>IF($B136="N/A","N/A",IF(E136&gt;10,"No",IF(E136&lt;-10,"No","Yes")))</f>
        <v>N/A</v>
      </c>
      <c r="G136" s="103">
        <v>55.382496496000002</v>
      </c>
      <c r="H136" s="102" t="str">
        <f>IF($B136="N/A","N/A",IF(G136&gt;10,"No",IF(G136&lt;-10,"No","Yes")))</f>
        <v>N/A</v>
      </c>
      <c r="I136" s="103">
        <v>-0.78</v>
      </c>
      <c r="J136" s="103">
        <v>-0.60799999999999998</v>
      </c>
      <c r="K136" s="109" t="s">
        <v>112</v>
      </c>
      <c r="L136" s="104" t="str">
        <f>IF(J136="Div by 0", "N/A", IF(K136="N/A","N/A", IF(J136&gt;VALUE(MID(K136,1,2)), "No", IF(J136&lt;-1*VALUE(MID(K136,1,2)), "No", "Yes"))))</f>
        <v>Yes</v>
      </c>
    </row>
    <row r="137" spans="1:12" x14ac:dyDescent="0.25">
      <c r="A137" s="86" t="s">
        <v>338</v>
      </c>
      <c r="B137" s="83" t="s">
        <v>50</v>
      </c>
      <c r="C137" s="82">
        <v>42.458938685</v>
      </c>
      <c r="D137" s="81" t="str">
        <f>IF($B137="N/A","N/A",IF(C137&gt;10,"No",IF(C137&lt;-10,"No","Yes")))</f>
        <v>N/A</v>
      </c>
      <c r="E137" s="82">
        <v>42.916979183999999</v>
      </c>
      <c r="F137" s="81" t="str">
        <f>IF($B137="N/A","N/A",IF(E137&gt;10,"No",IF(E137&lt;-10,"No","Yes")))</f>
        <v>N/A</v>
      </c>
      <c r="G137" s="82">
        <v>43.261006137000003</v>
      </c>
      <c r="H137" s="81" t="str">
        <f>IF($B137="N/A","N/A",IF(G137&gt;10,"No",IF(G137&lt;-10,"No","Yes")))</f>
        <v>N/A</v>
      </c>
      <c r="I137" s="82">
        <v>1.079</v>
      </c>
      <c r="J137" s="82">
        <v>0.80159999999999998</v>
      </c>
      <c r="K137" s="83" t="s">
        <v>112</v>
      </c>
      <c r="L137" s="84" t="str">
        <f>IF(J137="Div by 0", "N/A", IF(K137="N/A","N/A", IF(J137&gt;VALUE(MID(K137,1,2)), "No", IF(J137&lt;-1*VALUE(MID(K137,1,2)), "No", "Yes"))))</f>
        <v>Yes</v>
      </c>
    </row>
    <row r="138" spans="1:12" x14ac:dyDescent="0.25">
      <c r="A138" s="86" t="s">
        <v>339</v>
      </c>
      <c r="B138" s="83" t="s">
        <v>50</v>
      </c>
      <c r="C138" s="82">
        <v>0.49991936780000001</v>
      </c>
      <c r="D138" s="81" t="str">
        <f>IF($B138="N/A","N/A",IF(C138&gt;10,"No",IF(C138&lt;-10,"No","Yes")))</f>
        <v>N/A</v>
      </c>
      <c r="E138" s="82">
        <v>0.51626226119999996</v>
      </c>
      <c r="F138" s="81" t="str">
        <f>IF($B138="N/A","N/A",IF(E138&gt;10,"No",IF(E138&lt;-10,"No","Yes")))</f>
        <v>N/A</v>
      </c>
      <c r="G138" s="82">
        <v>0.5301309622</v>
      </c>
      <c r="H138" s="81" t="str">
        <f>IF($B138="N/A","N/A",IF(G138&gt;10,"No",IF(G138&lt;-10,"No","Yes")))</f>
        <v>N/A</v>
      </c>
      <c r="I138" s="82">
        <v>3.2690000000000001</v>
      </c>
      <c r="J138" s="82">
        <v>2.6859999999999999</v>
      </c>
      <c r="K138" s="83" t="s">
        <v>112</v>
      </c>
      <c r="L138" s="84" t="str">
        <f>IF(J138="Div by 0", "N/A", IF(K138="N/A","N/A", IF(J138&gt;VALUE(MID(K138,1,2)), "No", IF(J138&lt;-1*VALUE(MID(K138,1,2)), "No", "Yes"))))</f>
        <v>Yes</v>
      </c>
    </row>
    <row r="139" spans="1:12" ht="12.75" customHeight="1" x14ac:dyDescent="0.25">
      <c r="A139" s="86" t="s">
        <v>340</v>
      </c>
      <c r="B139" s="90" t="s">
        <v>50</v>
      </c>
      <c r="C139" s="99">
        <v>0.88157824009999997</v>
      </c>
      <c r="D139" s="98" t="str">
        <f>IF($B139="N/A","N/A",IF(C139&gt;10,"No",IF(C139&lt;-10,"No","Yes")))</f>
        <v>N/A</v>
      </c>
      <c r="E139" s="99">
        <v>0.8455012127</v>
      </c>
      <c r="F139" s="98" t="str">
        <f>IF($B139="N/A","N/A",IF(E139&gt;10,"No",IF(E139&lt;-10,"No","Yes")))</f>
        <v>N/A</v>
      </c>
      <c r="G139" s="99">
        <v>0.82636640409999995</v>
      </c>
      <c r="H139" s="98" t="str">
        <f>IF($B139="N/A","N/A",IF(G139&gt;10,"No",IF(G139&lt;-10,"No","Yes")))</f>
        <v>N/A</v>
      </c>
      <c r="I139" s="99">
        <v>-4.09</v>
      </c>
      <c r="J139" s="99">
        <v>-2.2599999999999998</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99.893699112999997</v>
      </c>
      <c r="D141" s="102" t="str">
        <f>IF($B141="N/A","N/A",IF(C141&gt;=99,"Yes","No"))</f>
        <v>Yes</v>
      </c>
      <c r="E141" s="103">
        <v>99.902342211999994</v>
      </c>
      <c r="F141" s="102" t="str">
        <f>IF($B141="N/A","N/A",IF(E141&gt;=99,"Yes","No"))</f>
        <v>Yes</v>
      </c>
      <c r="G141" s="103">
        <v>99.854828135000005</v>
      </c>
      <c r="H141" s="102" t="str">
        <f>IF($B141="N/A","N/A",IF(G141&gt;=99,"Yes","No"))</f>
        <v>Yes</v>
      </c>
      <c r="I141" s="103">
        <v>8.6999999999999994E-3</v>
      </c>
      <c r="J141" s="103">
        <v>-4.8000000000000001E-2</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11.601677326000001</v>
      </c>
      <c r="D142" s="81" t="str">
        <f>IF($B142="N/A","N/A",IF(C142&gt;10,"No",IF(C142&lt;-10,"No","Yes")))</f>
        <v>N/A</v>
      </c>
      <c r="E142" s="82">
        <v>11.665103189</v>
      </c>
      <c r="F142" s="81" t="str">
        <f>IF($B142="N/A","N/A",IF(E142&gt;10,"No",IF(E142&lt;-10,"No","Yes")))</f>
        <v>N/A</v>
      </c>
      <c r="G142" s="82">
        <v>11.671404674</v>
      </c>
      <c r="H142" s="81" t="str">
        <f>IF($B142="N/A","N/A",IF(G142&gt;10,"No",IF(G142&lt;-10,"No","Yes")))</f>
        <v>N/A</v>
      </c>
      <c r="I142" s="82">
        <v>0.54669999999999996</v>
      </c>
      <c r="J142" s="82">
        <v>5.3999999999999999E-2</v>
      </c>
      <c r="K142" s="83" t="s">
        <v>111</v>
      </c>
      <c r="L142" s="84" t="str">
        <f t="shared" si="57"/>
        <v>Yes</v>
      </c>
    </row>
    <row r="143" spans="1:12" ht="12.75" customHeight="1" x14ac:dyDescent="0.25">
      <c r="A143" s="78" t="s">
        <v>793</v>
      </c>
      <c r="B143" s="83" t="s">
        <v>9</v>
      </c>
      <c r="C143" s="87">
        <v>99.734425357999996</v>
      </c>
      <c r="D143" s="81" t="str">
        <f>IF($B143="N/A","N/A",IF(C143&gt;=98,"Yes","No"))</f>
        <v>Yes</v>
      </c>
      <c r="E143" s="87">
        <v>99.713880974999995</v>
      </c>
      <c r="F143" s="81" t="str">
        <f>IF($B143="N/A","N/A",IF(E143&gt;=98,"Yes","No"))</f>
        <v>Yes</v>
      </c>
      <c r="G143" s="87">
        <v>99.723297255999995</v>
      </c>
      <c r="H143" s="81" t="str">
        <f>IF($B143="N/A","N/A",IF(G143&gt;=98,"Yes","No"))</f>
        <v>Yes</v>
      </c>
      <c r="I143" s="82">
        <v>-2.1000000000000001E-2</v>
      </c>
      <c r="J143" s="82">
        <v>9.4000000000000004E-3</v>
      </c>
      <c r="K143" s="83" t="s">
        <v>111</v>
      </c>
      <c r="L143" s="84" t="str">
        <f t="shared" si="57"/>
        <v>Yes</v>
      </c>
    </row>
    <row r="144" spans="1:12" ht="12.75" customHeight="1" x14ac:dyDescent="0.25">
      <c r="A144" s="78" t="s">
        <v>794</v>
      </c>
      <c r="B144" s="83" t="s">
        <v>121</v>
      </c>
      <c r="C144" s="87">
        <v>91.979039524000001</v>
      </c>
      <c r="D144" s="81" t="str">
        <f>IF($B144="N/A","N/A",IF(C144&gt;=80,"Yes","No"))</f>
        <v>Yes</v>
      </c>
      <c r="E144" s="87">
        <v>92.171173656999997</v>
      </c>
      <c r="F144" s="81" t="str">
        <f>IF($B144="N/A","N/A",IF(E144&gt;=80,"Yes","No"))</f>
        <v>Yes</v>
      </c>
      <c r="G144" s="87">
        <v>92.394459299000005</v>
      </c>
      <c r="H144" s="81" t="str">
        <f>IF($B144="N/A","N/A",IF(G144&gt;=80,"Yes","No"))</f>
        <v>Yes</v>
      </c>
      <c r="I144" s="82">
        <v>0.2089</v>
      </c>
      <c r="J144" s="82">
        <v>0.24229999999999999</v>
      </c>
      <c r="K144" s="83" t="s">
        <v>111</v>
      </c>
      <c r="L144" s="84" t="str">
        <f t="shared" si="57"/>
        <v>Yes</v>
      </c>
    </row>
    <row r="145" spans="1:12" ht="27.75" customHeight="1" x14ac:dyDescent="0.25">
      <c r="A145" s="93" t="s">
        <v>765</v>
      </c>
      <c r="B145" s="83" t="s">
        <v>153</v>
      </c>
      <c r="C145" s="82">
        <v>96.928389675999995</v>
      </c>
      <c r="D145" s="81" t="str">
        <f>IF($B145="N/A","N/A",IF(C145&gt;=100,"Yes","No"))</f>
        <v>No</v>
      </c>
      <c r="E145" s="82">
        <v>96.303607126000003</v>
      </c>
      <c r="F145" s="81" t="str">
        <f t="shared" ref="F145:F146" si="58">IF($B145="N/A","N/A",IF(E145&gt;=100,"Yes","No"))</f>
        <v>No</v>
      </c>
      <c r="G145" s="82">
        <v>94.274447624999993</v>
      </c>
      <c r="H145" s="81" t="str">
        <f t="shared" ref="H145:H146" si="59">IF($B145="N/A","N/A",IF(G145&gt;=100,"Yes","No"))</f>
        <v>No</v>
      </c>
      <c r="I145" s="82">
        <v>-0.64500000000000002</v>
      </c>
      <c r="J145" s="82">
        <v>-2.11</v>
      </c>
      <c r="K145" s="83" t="s">
        <v>163</v>
      </c>
      <c r="L145" s="84" t="str">
        <f t="shared" si="57"/>
        <v>Yes</v>
      </c>
    </row>
    <row r="146" spans="1:12" ht="30.75" customHeight="1" x14ac:dyDescent="0.25">
      <c r="A146" s="78" t="s">
        <v>897</v>
      </c>
      <c r="B146" s="83" t="s">
        <v>153</v>
      </c>
      <c r="C146" s="82" t="s">
        <v>50</v>
      </c>
      <c r="D146" s="81" t="str">
        <f>IF(OR($B146="N/A",$C146="N/A"),"N/A",IF(C146&gt;=100,"Yes","No"))</f>
        <v>N/A</v>
      </c>
      <c r="E146" s="82">
        <v>95.919710959</v>
      </c>
      <c r="F146" s="81" t="str">
        <f t="shared" si="58"/>
        <v>No</v>
      </c>
      <c r="G146" s="82">
        <v>93.364084285999994</v>
      </c>
      <c r="H146" s="81" t="str">
        <f t="shared" si="59"/>
        <v>No</v>
      </c>
      <c r="I146" s="82" t="s">
        <v>50</v>
      </c>
      <c r="J146" s="82">
        <v>-2.66</v>
      </c>
      <c r="K146" s="83" t="s">
        <v>163</v>
      </c>
      <c r="L146" s="84" t="str">
        <f t="shared" ref="L146" si="60">IF(J146="Div by 0", "N/A", IF(K146="N/A","N/A", IF(J146&gt;VALUE(MID(K146,1,2)), "No", IF(J146&lt;-1*VALUE(MID(K146,1,2)), "No", "Yes"))))</f>
        <v>Yes</v>
      </c>
    </row>
    <row r="147" spans="1:12" ht="26.25" customHeight="1" x14ac:dyDescent="0.25">
      <c r="A147" s="93" t="s">
        <v>766</v>
      </c>
      <c r="B147" s="83" t="s">
        <v>50</v>
      </c>
      <c r="C147" s="82">
        <v>91.923181889999995</v>
      </c>
      <c r="D147" s="80" t="s">
        <v>154</v>
      </c>
      <c r="E147" s="82">
        <v>91.570629303999993</v>
      </c>
      <c r="F147" s="80" t="s">
        <v>154</v>
      </c>
      <c r="G147" s="82">
        <v>90.608177643999994</v>
      </c>
      <c r="H147" s="81" t="str">
        <f>IF($B147="N/A","N/A",IF(G147&lt;100,"No",IF(G147=100,"No","Yes")))</f>
        <v>N/A</v>
      </c>
      <c r="I147" s="82">
        <v>-0.38400000000000001</v>
      </c>
      <c r="J147" s="82">
        <v>-1.05</v>
      </c>
      <c r="K147" s="83" t="s">
        <v>163</v>
      </c>
      <c r="L147" s="84" t="str">
        <f t="shared" si="57"/>
        <v>Yes</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v>97.048287134999995</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126998</v>
      </c>
      <c r="D149" s="81" t="str">
        <f t="shared" ref="D149:D175" si="61">IF($B149="N/A","N/A",IF(C149&gt;10,"No",IF(C149&lt;-10,"No","Yes")))</f>
        <v>N/A</v>
      </c>
      <c r="E149" s="80">
        <v>126974</v>
      </c>
      <c r="F149" s="81" t="str">
        <f t="shared" ref="F149:F175" si="62">IF($B149="N/A","N/A",IF(E149&gt;10,"No",IF(E149&lt;-10,"No","Yes")))</f>
        <v>N/A</v>
      </c>
      <c r="G149" s="80">
        <v>128124</v>
      </c>
      <c r="H149" s="81" t="str">
        <f t="shared" ref="H149:H175" si="63">IF($B149="N/A","N/A",IF(G149&gt;10,"No",IF(G149&lt;-10,"No","Yes")))</f>
        <v>N/A</v>
      </c>
      <c r="I149" s="82">
        <v>-1.9E-2</v>
      </c>
      <c r="J149" s="82">
        <v>0.90569999999999995</v>
      </c>
      <c r="K149" s="83" t="s">
        <v>111</v>
      </c>
      <c r="L149" s="84" t="str">
        <f t="shared" si="57"/>
        <v>Yes</v>
      </c>
    </row>
    <row r="150" spans="1:12" x14ac:dyDescent="0.25">
      <c r="A150" s="129" t="s">
        <v>767</v>
      </c>
      <c r="B150" s="79" t="s">
        <v>50</v>
      </c>
      <c r="C150" s="80">
        <v>34145</v>
      </c>
      <c r="D150" s="81" t="str">
        <f t="shared" si="61"/>
        <v>N/A</v>
      </c>
      <c r="E150" s="80">
        <v>33851</v>
      </c>
      <c r="F150" s="81" t="str">
        <f t="shared" si="62"/>
        <v>N/A</v>
      </c>
      <c r="G150" s="80">
        <v>34145</v>
      </c>
      <c r="H150" s="81" t="str">
        <f t="shared" si="63"/>
        <v>N/A</v>
      </c>
      <c r="I150" s="82">
        <v>-0.86099999999999999</v>
      </c>
      <c r="J150" s="82">
        <v>0.86850000000000005</v>
      </c>
      <c r="K150" s="83" t="s">
        <v>111</v>
      </c>
      <c r="L150" s="84" t="str">
        <f t="shared" si="57"/>
        <v>Yes</v>
      </c>
    </row>
    <row r="151" spans="1:12" x14ac:dyDescent="0.25">
      <c r="A151" s="129" t="s">
        <v>768</v>
      </c>
      <c r="B151" s="79" t="s">
        <v>50</v>
      </c>
      <c r="C151" s="80">
        <v>4598</v>
      </c>
      <c r="D151" s="81" t="str">
        <f t="shared" si="61"/>
        <v>N/A</v>
      </c>
      <c r="E151" s="80">
        <v>4725</v>
      </c>
      <c r="F151" s="81" t="str">
        <f t="shared" si="62"/>
        <v>N/A</v>
      </c>
      <c r="G151" s="80">
        <v>4861</v>
      </c>
      <c r="H151" s="81" t="str">
        <f t="shared" si="63"/>
        <v>N/A</v>
      </c>
      <c r="I151" s="82">
        <v>2.762</v>
      </c>
      <c r="J151" s="82">
        <v>2.8780000000000001</v>
      </c>
      <c r="K151" s="83" t="s">
        <v>111</v>
      </c>
      <c r="L151" s="84" t="str">
        <f t="shared" si="57"/>
        <v>Yes</v>
      </c>
    </row>
    <row r="152" spans="1:12" x14ac:dyDescent="0.25">
      <c r="A152" s="129" t="s">
        <v>769</v>
      </c>
      <c r="B152" s="79" t="s">
        <v>50</v>
      </c>
      <c r="C152" s="80">
        <v>45370</v>
      </c>
      <c r="D152" s="81" t="str">
        <f t="shared" si="61"/>
        <v>N/A</v>
      </c>
      <c r="E152" s="80">
        <v>44996</v>
      </c>
      <c r="F152" s="81" t="str">
        <f t="shared" si="62"/>
        <v>N/A</v>
      </c>
      <c r="G152" s="80">
        <v>45263</v>
      </c>
      <c r="H152" s="81" t="str">
        <f t="shared" si="63"/>
        <v>N/A</v>
      </c>
      <c r="I152" s="82">
        <v>-0.82399999999999995</v>
      </c>
      <c r="J152" s="82">
        <v>0.59340000000000004</v>
      </c>
      <c r="K152" s="83" t="s">
        <v>111</v>
      </c>
      <c r="L152" s="84" t="str">
        <f t="shared" si="57"/>
        <v>Yes</v>
      </c>
    </row>
    <row r="153" spans="1:12" x14ac:dyDescent="0.25">
      <c r="A153" s="129" t="s">
        <v>770</v>
      </c>
      <c r="B153" s="79" t="s">
        <v>50</v>
      </c>
      <c r="C153" s="80">
        <v>42885</v>
      </c>
      <c r="D153" s="81" t="str">
        <f t="shared" si="61"/>
        <v>N/A</v>
      </c>
      <c r="E153" s="80">
        <v>43402</v>
      </c>
      <c r="F153" s="81" t="str">
        <f t="shared" si="62"/>
        <v>N/A</v>
      </c>
      <c r="G153" s="80">
        <v>43855</v>
      </c>
      <c r="H153" s="81" t="str">
        <f t="shared" si="63"/>
        <v>N/A</v>
      </c>
      <c r="I153" s="82">
        <v>1.206</v>
      </c>
      <c r="J153" s="82">
        <v>1.044</v>
      </c>
      <c r="K153" s="83" t="s">
        <v>111</v>
      </c>
      <c r="L153" s="84" t="str">
        <f t="shared" si="57"/>
        <v>Yes</v>
      </c>
    </row>
    <row r="154" spans="1:12" x14ac:dyDescent="0.25">
      <c r="A154" s="129" t="s">
        <v>771</v>
      </c>
      <c r="B154" s="79" t="s">
        <v>50</v>
      </c>
      <c r="C154" s="80">
        <v>0</v>
      </c>
      <c r="D154" s="81" t="str">
        <f t="shared" si="61"/>
        <v>N/A</v>
      </c>
      <c r="E154" s="80">
        <v>0</v>
      </c>
      <c r="F154" s="81" t="str">
        <f t="shared" si="62"/>
        <v>N/A</v>
      </c>
      <c r="G154" s="80">
        <v>0</v>
      </c>
      <c r="H154" s="81" t="str">
        <f t="shared" si="63"/>
        <v>N/A</v>
      </c>
      <c r="I154" s="82" t="s">
        <v>1088</v>
      </c>
      <c r="J154" s="82" t="s">
        <v>1088</v>
      </c>
      <c r="K154" s="83" t="s">
        <v>111</v>
      </c>
      <c r="L154" s="84" t="str">
        <f t="shared" si="57"/>
        <v>N/A</v>
      </c>
    </row>
    <row r="155" spans="1:12" x14ac:dyDescent="0.25">
      <c r="A155" s="78" t="s">
        <v>584</v>
      </c>
      <c r="B155" s="79" t="s">
        <v>50</v>
      </c>
      <c r="C155" s="80">
        <v>189826</v>
      </c>
      <c r="D155" s="81" t="str">
        <f t="shared" si="61"/>
        <v>N/A</v>
      </c>
      <c r="E155" s="80">
        <v>191880</v>
      </c>
      <c r="F155" s="81" t="str">
        <f t="shared" si="62"/>
        <v>N/A</v>
      </c>
      <c r="G155" s="80">
        <v>194878</v>
      </c>
      <c r="H155" s="81" t="str">
        <f t="shared" si="63"/>
        <v>N/A</v>
      </c>
      <c r="I155" s="82">
        <v>1.0820000000000001</v>
      </c>
      <c r="J155" s="82">
        <v>1.5620000000000001</v>
      </c>
      <c r="K155" s="83" t="s">
        <v>111</v>
      </c>
      <c r="L155" s="84" t="str">
        <f t="shared" si="57"/>
        <v>Yes</v>
      </c>
    </row>
    <row r="156" spans="1:12" x14ac:dyDescent="0.25">
      <c r="A156" s="129" t="s">
        <v>772</v>
      </c>
      <c r="B156" s="79" t="s">
        <v>50</v>
      </c>
      <c r="C156" s="80">
        <v>136217</v>
      </c>
      <c r="D156" s="81" t="str">
        <f t="shared" si="61"/>
        <v>N/A</v>
      </c>
      <c r="E156" s="80">
        <v>136791</v>
      </c>
      <c r="F156" s="81" t="str">
        <f t="shared" si="62"/>
        <v>N/A</v>
      </c>
      <c r="G156" s="80">
        <v>138720</v>
      </c>
      <c r="H156" s="81" t="str">
        <f t="shared" si="63"/>
        <v>N/A</v>
      </c>
      <c r="I156" s="82">
        <v>0.4214</v>
      </c>
      <c r="J156" s="82">
        <v>1.41</v>
      </c>
      <c r="K156" s="83" t="s">
        <v>111</v>
      </c>
      <c r="L156" s="84" t="str">
        <f t="shared" si="57"/>
        <v>Yes</v>
      </c>
    </row>
    <row r="157" spans="1:12" x14ac:dyDescent="0.25">
      <c r="A157" s="129" t="s">
        <v>773</v>
      </c>
      <c r="B157" s="79" t="s">
        <v>50</v>
      </c>
      <c r="C157" s="80">
        <v>1361</v>
      </c>
      <c r="D157" s="81" t="str">
        <f t="shared" si="61"/>
        <v>N/A</v>
      </c>
      <c r="E157" s="80">
        <v>1387</v>
      </c>
      <c r="F157" s="81" t="str">
        <f t="shared" si="62"/>
        <v>N/A</v>
      </c>
      <c r="G157" s="80">
        <v>1404</v>
      </c>
      <c r="H157" s="81" t="str">
        <f t="shared" si="63"/>
        <v>N/A</v>
      </c>
      <c r="I157" s="82">
        <v>1.91</v>
      </c>
      <c r="J157" s="82">
        <v>1.226</v>
      </c>
      <c r="K157" s="83" t="s">
        <v>111</v>
      </c>
      <c r="L157" s="84" t="str">
        <f t="shared" si="57"/>
        <v>Yes</v>
      </c>
    </row>
    <row r="158" spans="1:12" x14ac:dyDescent="0.25">
      <c r="A158" s="129" t="s">
        <v>866</v>
      </c>
      <c r="B158" s="79" t="s">
        <v>50</v>
      </c>
      <c r="C158" s="80">
        <v>29689</v>
      </c>
      <c r="D158" s="81" t="str">
        <f t="shared" si="61"/>
        <v>N/A</v>
      </c>
      <c r="E158" s="80">
        <v>30187</v>
      </c>
      <c r="F158" s="81" t="str">
        <f t="shared" si="62"/>
        <v>N/A</v>
      </c>
      <c r="G158" s="80">
        <v>31111</v>
      </c>
      <c r="H158" s="81" t="str">
        <f t="shared" si="63"/>
        <v>N/A</v>
      </c>
      <c r="I158" s="82">
        <v>1.677</v>
      </c>
      <c r="J158" s="82">
        <v>3.0609999999999999</v>
      </c>
      <c r="K158" s="83" t="s">
        <v>111</v>
      </c>
      <c r="L158" s="84" t="str">
        <f t="shared" si="57"/>
        <v>Yes</v>
      </c>
    </row>
    <row r="159" spans="1:12" x14ac:dyDescent="0.25">
      <c r="A159" s="129" t="s">
        <v>788</v>
      </c>
      <c r="B159" s="79" t="s">
        <v>50</v>
      </c>
      <c r="C159" s="80">
        <v>22559</v>
      </c>
      <c r="D159" s="81" t="str">
        <f t="shared" si="61"/>
        <v>N/A</v>
      </c>
      <c r="E159" s="80">
        <v>23515</v>
      </c>
      <c r="F159" s="81" t="str">
        <f t="shared" si="62"/>
        <v>N/A</v>
      </c>
      <c r="G159" s="80">
        <v>23643</v>
      </c>
      <c r="H159" s="81" t="str">
        <f t="shared" si="63"/>
        <v>N/A</v>
      </c>
      <c r="I159" s="82">
        <v>4.2380000000000004</v>
      </c>
      <c r="J159" s="82">
        <v>0.54430000000000001</v>
      </c>
      <c r="K159" s="83" t="s">
        <v>111</v>
      </c>
      <c r="L159" s="84" t="str">
        <f t="shared" si="57"/>
        <v>Yes</v>
      </c>
    </row>
    <row r="160" spans="1:12" x14ac:dyDescent="0.25">
      <c r="A160" s="129" t="s">
        <v>774</v>
      </c>
      <c r="B160" s="79" t="s">
        <v>50</v>
      </c>
      <c r="C160" s="80">
        <v>0</v>
      </c>
      <c r="D160" s="81" t="str">
        <f t="shared" si="61"/>
        <v>N/A</v>
      </c>
      <c r="E160" s="80">
        <v>0</v>
      </c>
      <c r="F160" s="81" t="str">
        <f t="shared" si="62"/>
        <v>N/A</v>
      </c>
      <c r="G160" s="80">
        <v>0</v>
      </c>
      <c r="H160" s="81" t="str">
        <f t="shared" si="63"/>
        <v>N/A</v>
      </c>
      <c r="I160" s="82" t="s">
        <v>1088</v>
      </c>
      <c r="J160" s="82" t="s">
        <v>1088</v>
      </c>
      <c r="K160" s="83" t="s">
        <v>111</v>
      </c>
      <c r="L160" s="84" t="str">
        <f t="shared" si="57"/>
        <v>N/A</v>
      </c>
    </row>
    <row r="161" spans="1:12" x14ac:dyDescent="0.25">
      <c r="A161" s="78" t="s">
        <v>587</v>
      </c>
      <c r="B161" s="79" t="s">
        <v>50</v>
      </c>
      <c r="C161" s="80">
        <v>560671</v>
      </c>
      <c r="D161" s="81" t="str">
        <f t="shared" si="61"/>
        <v>N/A</v>
      </c>
      <c r="E161" s="80">
        <v>571091</v>
      </c>
      <c r="F161" s="81" t="str">
        <f t="shared" si="62"/>
        <v>N/A</v>
      </c>
      <c r="G161" s="80">
        <v>591971</v>
      </c>
      <c r="H161" s="81" t="str">
        <f t="shared" si="63"/>
        <v>N/A</v>
      </c>
      <c r="I161" s="82">
        <v>1.8580000000000001</v>
      </c>
      <c r="J161" s="82">
        <v>3.6560000000000001</v>
      </c>
      <c r="K161" s="83" t="s">
        <v>111</v>
      </c>
      <c r="L161" s="84" t="str">
        <f t="shared" si="57"/>
        <v>Yes</v>
      </c>
    </row>
    <row r="162" spans="1:12" x14ac:dyDescent="0.25">
      <c r="A162" s="129" t="s">
        <v>775</v>
      </c>
      <c r="B162" s="79" t="s">
        <v>50</v>
      </c>
      <c r="C162" s="80">
        <v>166490</v>
      </c>
      <c r="D162" s="81" t="str">
        <f t="shared" si="61"/>
        <v>N/A</v>
      </c>
      <c r="E162" s="80">
        <v>161786</v>
      </c>
      <c r="F162" s="81" t="str">
        <f t="shared" si="62"/>
        <v>N/A</v>
      </c>
      <c r="G162" s="80">
        <v>159616</v>
      </c>
      <c r="H162" s="81" t="str">
        <f t="shared" si="63"/>
        <v>N/A</v>
      </c>
      <c r="I162" s="82">
        <v>-2.83</v>
      </c>
      <c r="J162" s="82">
        <v>-1.34</v>
      </c>
      <c r="K162" s="83" t="s">
        <v>111</v>
      </c>
      <c r="L162" s="84" t="str">
        <f t="shared" si="57"/>
        <v>Yes</v>
      </c>
    </row>
    <row r="163" spans="1:12" x14ac:dyDescent="0.25">
      <c r="A163" s="129" t="s">
        <v>776</v>
      </c>
      <c r="B163" s="79" t="s">
        <v>50</v>
      </c>
      <c r="C163" s="80">
        <v>0</v>
      </c>
      <c r="D163" s="81" t="str">
        <f t="shared" si="61"/>
        <v>N/A</v>
      </c>
      <c r="E163" s="80">
        <v>0</v>
      </c>
      <c r="F163" s="81" t="str">
        <f t="shared" si="62"/>
        <v>N/A</v>
      </c>
      <c r="G163" s="80">
        <v>0</v>
      </c>
      <c r="H163" s="81" t="str">
        <f t="shared" si="63"/>
        <v>N/A</v>
      </c>
      <c r="I163" s="82" t="s">
        <v>1088</v>
      </c>
      <c r="J163" s="82" t="s">
        <v>1088</v>
      </c>
      <c r="K163" s="83" t="s">
        <v>111</v>
      </c>
      <c r="L163" s="84" t="str">
        <f t="shared" si="57"/>
        <v>N/A</v>
      </c>
    </row>
    <row r="164" spans="1:12" x14ac:dyDescent="0.25">
      <c r="A164" s="129" t="s">
        <v>777</v>
      </c>
      <c r="B164" s="79" t="s">
        <v>50</v>
      </c>
      <c r="C164" s="80">
        <v>12</v>
      </c>
      <c r="D164" s="81" t="str">
        <f t="shared" si="61"/>
        <v>N/A</v>
      </c>
      <c r="E164" s="80">
        <v>21</v>
      </c>
      <c r="F164" s="81" t="str">
        <f t="shared" si="62"/>
        <v>N/A</v>
      </c>
      <c r="G164" s="80">
        <v>26</v>
      </c>
      <c r="H164" s="81" t="str">
        <f t="shared" si="63"/>
        <v>N/A</v>
      </c>
      <c r="I164" s="82">
        <v>75</v>
      </c>
      <c r="J164" s="82">
        <v>23.81</v>
      </c>
      <c r="K164" s="83" t="s">
        <v>111</v>
      </c>
      <c r="L164" s="84" t="str">
        <f t="shared" si="57"/>
        <v>No</v>
      </c>
    </row>
    <row r="165" spans="1:12" x14ac:dyDescent="0.25">
      <c r="A165" s="129" t="s">
        <v>778</v>
      </c>
      <c r="B165" s="79" t="s">
        <v>50</v>
      </c>
      <c r="C165" s="80">
        <v>345666</v>
      </c>
      <c r="D165" s="81" t="str">
        <f t="shared" si="61"/>
        <v>N/A</v>
      </c>
      <c r="E165" s="80">
        <v>360659</v>
      </c>
      <c r="F165" s="81" t="str">
        <f t="shared" si="62"/>
        <v>N/A</v>
      </c>
      <c r="G165" s="80">
        <v>380860</v>
      </c>
      <c r="H165" s="81" t="str">
        <f t="shared" si="63"/>
        <v>N/A</v>
      </c>
      <c r="I165" s="82">
        <v>4.3369999999999997</v>
      </c>
      <c r="J165" s="82">
        <v>5.601</v>
      </c>
      <c r="K165" s="83" t="s">
        <v>111</v>
      </c>
      <c r="L165" s="84" t="str">
        <f t="shared" si="57"/>
        <v>Yes</v>
      </c>
    </row>
    <row r="166" spans="1:12" x14ac:dyDescent="0.25">
      <c r="A166" s="129" t="s">
        <v>779</v>
      </c>
      <c r="B166" s="79" t="s">
        <v>50</v>
      </c>
      <c r="C166" s="80">
        <v>21246</v>
      </c>
      <c r="D166" s="81" t="str">
        <f t="shared" si="61"/>
        <v>N/A</v>
      </c>
      <c r="E166" s="80">
        <v>21413</v>
      </c>
      <c r="F166" s="81" t="str">
        <f t="shared" si="62"/>
        <v>N/A</v>
      </c>
      <c r="G166" s="80">
        <v>23190</v>
      </c>
      <c r="H166" s="81" t="str">
        <f t="shared" si="63"/>
        <v>N/A</v>
      </c>
      <c r="I166" s="82">
        <v>0.78600000000000003</v>
      </c>
      <c r="J166" s="82">
        <v>8.2989999999999995</v>
      </c>
      <c r="K166" s="83" t="s">
        <v>111</v>
      </c>
      <c r="L166" s="84" t="str">
        <f t="shared" si="57"/>
        <v>Yes</v>
      </c>
    </row>
    <row r="167" spans="1:12" x14ac:dyDescent="0.25">
      <c r="A167" s="129" t="s">
        <v>780</v>
      </c>
      <c r="B167" s="79" t="s">
        <v>50</v>
      </c>
      <c r="C167" s="80">
        <v>27257</v>
      </c>
      <c r="D167" s="81" t="str">
        <f t="shared" si="61"/>
        <v>N/A</v>
      </c>
      <c r="E167" s="80">
        <v>27212</v>
      </c>
      <c r="F167" s="81" t="str">
        <f t="shared" si="62"/>
        <v>N/A</v>
      </c>
      <c r="G167" s="80">
        <v>27931</v>
      </c>
      <c r="H167" s="81" t="str">
        <f t="shared" si="63"/>
        <v>N/A</v>
      </c>
      <c r="I167" s="82">
        <v>-0.16500000000000001</v>
      </c>
      <c r="J167" s="82">
        <v>2.6419999999999999</v>
      </c>
      <c r="K167" s="83" t="s">
        <v>111</v>
      </c>
      <c r="L167" s="84" t="str">
        <f t="shared" si="57"/>
        <v>Yes</v>
      </c>
    </row>
    <row r="168" spans="1:12" x14ac:dyDescent="0.25">
      <c r="A168" s="129" t="s">
        <v>781</v>
      </c>
      <c r="B168" s="79" t="s">
        <v>50</v>
      </c>
      <c r="C168" s="80">
        <v>0</v>
      </c>
      <c r="D168" s="81" t="str">
        <f t="shared" si="61"/>
        <v>N/A</v>
      </c>
      <c r="E168" s="80">
        <v>0</v>
      </c>
      <c r="F168" s="81" t="str">
        <f t="shared" si="62"/>
        <v>N/A</v>
      </c>
      <c r="G168" s="80">
        <v>348</v>
      </c>
      <c r="H168" s="81" t="str">
        <f t="shared" si="63"/>
        <v>N/A</v>
      </c>
      <c r="I168" s="82" t="s">
        <v>1088</v>
      </c>
      <c r="J168" s="82" t="s">
        <v>1088</v>
      </c>
      <c r="K168" s="83" t="s">
        <v>111</v>
      </c>
      <c r="L168" s="84" t="str">
        <f t="shared" si="57"/>
        <v>N/A</v>
      </c>
    </row>
    <row r="169" spans="1:12" x14ac:dyDescent="0.25">
      <c r="A169" s="78" t="s">
        <v>589</v>
      </c>
      <c r="B169" s="79" t="s">
        <v>50</v>
      </c>
      <c r="C169" s="80">
        <v>204003</v>
      </c>
      <c r="D169" s="81" t="str">
        <f t="shared" si="61"/>
        <v>N/A</v>
      </c>
      <c r="E169" s="80">
        <v>217440</v>
      </c>
      <c r="F169" s="81" t="str">
        <f t="shared" si="62"/>
        <v>N/A</v>
      </c>
      <c r="G169" s="80">
        <v>235999</v>
      </c>
      <c r="H169" s="81" t="str">
        <f t="shared" si="63"/>
        <v>N/A</v>
      </c>
      <c r="I169" s="82">
        <v>6.5869999999999997</v>
      </c>
      <c r="J169" s="82">
        <v>8.5350000000000001</v>
      </c>
      <c r="K169" s="83" t="s">
        <v>111</v>
      </c>
      <c r="L169" s="84" t="str">
        <f t="shared" si="57"/>
        <v>Yes</v>
      </c>
    </row>
    <row r="170" spans="1:12" x14ac:dyDescent="0.25">
      <c r="A170" s="129" t="s">
        <v>782</v>
      </c>
      <c r="B170" s="79" t="s">
        <v>50</v>
      </c>
      <c r="C170" s="80">
        <v>77302</v>
      </c>
      <c r="D170" s="81" t="str">
        <f t="shared" si="61"/>
        <v>N/A</v>
      </c>
      <c r="E170" s="80">
        <v>77234</v>
      </c>
      <c r="F170" s="81" t="str">
        <f t="shared" si="62"/>
        <v>N/A</v>
      </c>
      <c r="G170" s="80">
        <v>81090</v>
      </c>
      <c r="H170" s="81" t="str">
        <f t="shared" si="63"/>
        <v>N/A</v>
      </c>
      <c r="I170" s="82">
        <v>-8.7999999999999995E-2</v>
      </c>
      <c r="J170" s="82">
        <v>4.9930000000000003</v>
      </c>
      <c r="K170" s="83" t="s">
        <v>111</v>
      </c>
      <c r="L170" s="84" t="str">
        <f t="shared" si="57"/>
        <v>Yes</v>
      </c>
    </row>
    <row r="171" spans="1:12" x14ac:dyDescent="0.25">
      <c r="A171" s="129" t="s">
        <v>783</v>
      </c>
      <c r="B171" s="79" t="s">
        <v>50</v>
      </c>
      <c r="C171" s="80">
        <v>0</v>
      </c>
      <c r="D171" s="81" t="str">
        <f t="shared" si="61"/>
        <v>N/A</v>
      </c>
      <c r="E171" s="80">
        <v>0</v>
      </c>
      <c r="F171" s="81" t="str">
        <f t="shared" si="62"/>
        <v>N/A</v>
      </c>
      <c r="G171" s="80">
        <v>0</v>
      </c>
      <c r="H171" s="81" t="str">
        <f t="shared" si="63"/>
        <v>N/A</v>
      </c>
      <c r="I171" s="82" t="s">
        <v>1088</v>
      </c>
      <c r="J171" s="82" t="s">
        <v>1088</v>
      </c>
      <c r="K171" s="83" t="s">
        <v>111</v>
      </c>
      <c r="L171" s="84" t="str">
        <f t="shared" si="57"/>
        <v>N/A</v>
      </c>
    </row>
    <row r="172" spans="1:12" x14ac:dyDescent="0.25">
      <c r="A172" s="129" t="s">
        <v>784</v>
      </c>
      <c r="B172" s="79" t="s">
        <v>50</v>
      </c>
      <c r="C172" s="80">
        <v>0</v>
      </c>
      <c r="D172" s="81" t="str">
        <f t="shared" si="61"/>
        <v>N/A</v>
      </c>
      <c r="E172" s="80">
        <v>0</v>
      </c>
      <c r="F172" s="81" t="str">
        <f t="shared" si="62"/>
        <v>N/A</v>
      </c>
      <c r="G172" s="80">
        <v>0</v>
      </c>
      <c r="H172" s="81" t="str">
        <f t="shared" si="63"/>
        <v>N/A</v>
      </c>
      <c r="I172" s="82" t="s">
        <v>1088</v>
      </c>
      <c r="J172" s="82" t="s">
        <v>1088</v>
      </c>
      <c r="K172" s="83" t="s">
        <v>111</v>
      </c>
      <c r="L172" s="84" t="str">
        <f t="shared" si="57"/>
        <v>N/A</v>
      </c>
    </row>
    <row r="173" spans="1:12" x14ac:dyDescent="0.25">
      <c r="A173" s="129" t="s">
        <v>785</v>
      </c>
      <c r="B173" s="79" t="s">
        <v>50</v>
      </c>
      <c r="C173" s="80">
        <v>22949</v>
      </c>
      <c r="D173" s="81" t="str">
        <f t="shared" si="61"/>
        <v>N/A</v>
      </c>
      <c r="E173" s="80">
        <v>22853</v>
      </c>
      <c r="F173" s="81" t="str">
        <f t="shared" si="62"/>
        <v>N/A</v>
      </c>
      <c r="G173" s="80">
        <v>21457</v>
      </c>
      <c r="H173" s="81" t="str">
        <f t="shared" si="63"/>
        <v>N/A</v>
      </c>
      <c r="I173" s="82">
        <v>-0.41799999999999998</v>
      </c>
      <c r="J173" s="82">
        <v>-6.11</v>
      </c>
      <c r="K173" s="83" t="s">
        <v>111</v>
      </c>
      <c r="L173" s="84" t="str">
        <f t="shared" si="57"/>
        <v>Yes</v>
      </c>
    </row>
    <row r="174" spans="1:12" x14ac:dyDescent="0.25">
      <c r="A174" s="129" t="s">
        <v>786</v>
      </c>
      <c r="B174" s="79" t="s">
        <v>50</v>
      </c>
      <c r="C174" s="80">
        <v>37728</v>
      </c>
      <c r="D174" s="81" t="str">
        <f t="shared" si="61"/>
        <v>N/A</v>
      </c>
      <c r="E174" s="80">
        <v>37816</v>
      </c>
      <c r="F174" s="81" t="str">
        <f t="shared" si="62"/>
        <v>N/A</v>
      </c>
      <c r="G174" s="80">
        <v>36674</v>
      </c>
      <c r="H174" s="81" t="str">
        <f t="shared" si="63"/>
        <v>N/A</v>
      </c>
      <c r="I174" s="82">
        <v>0.23319999999999999</v>
      </c>
      <c r="J174" s="82">
        <v>-3.02</v>
      </c>
      <c r="K174" s="83" t="s">
        <v>111</v>
      </c>
      <c r="L174" s="84" t="str">
        <f t="shared" si="57"/>
        <v>Yes</v>
      </c>
    </row>
    <row r="175" spans="1:12" x14ac:dyDescent="0.25">
      <c r="A175" s="129" t="s">
        <v>787</v>
      </c>
      <c r="B175" s="96" t="s">
        <v>50</v>
      </c>
      <c r="C175" s="107">
        <v>66024</v>
      </c>
      <c r="D175" s="98" t="str">
        <f t="shared" si="61"/>
        <v>N/A</v>
      </c>
      <c r="E175" s="107">
        <v>79537</v>
      </c>
      <c r="F175" s="98" t="str">
        <f t="shared" si="62"/>
        <v>N/A</v>
      </c>
      <c r="G175" s="107">
        <v>96778</v>
      </c>
      <c r="H175" s="98" t="str">
        <f t="shared" si="63"/>
        <v>N/A</v>
      </c>
      <c r="I175" s="99">
        <v>20.47</v>
      </c>
      <c r="J175" s="99">
        <v>21.68</v>
      </c>
      <c r="K175" s="90" t="s">
        <v>111</v>
      </c>
      <c r="L175" s="92" t="str">
        <f t="shared" si="57"/>
        <v>No</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46907</v>
      </c>
      <c r="D178" s="102" t="str">
        <f t="shared" ref="D178:D183" si="64">IF($B178="N/A","N/A",IF(C178&gt;10,"No",IF(C178&lt;-10,"No","Yes")))</f>
        <v>N/A</v>
      </c>
      <c r="E178" s="100">
        <v>46503</v>
      </c>
      <c r="F178" s="102" t="str">
        <f t="shared" ref="F178:F183" si="65">IF($B178="N/A","N/A",IF(E178&gt;10,"No",IF(E178&lt;-10,"No","Yes")))</f>
        <v>N/A</v>
      </c>
      <c r="G178" s="100">
        <v>46148</v>
      </c>
      <c r="H178" s="102" t="str">
        <f t="shared" ref="H178:H183" si="66">IF($B178="N/A","N/A",IF(G178&gt;10,"No",IF(G178&lt;-10,"No","Yes")))</f>
        <v>N/A</v>
      </c>
      <c r="I178" s="103">
        <v>-0.86099999999999999</v>
      </c>
      <c r="J178" s="103">
        <v>-0.76300000000000001</v>
      </c>
      <c r="K178" s="109" t="s">
        <v>112</v>
      </c>
      <c r="L178" s="104" t="str">
        <f t="shared" ref="L178:L183" si="67">IF(J178="Div by 0", "N/A", IF(K178="N/A","N/A", IF(J178&gt;VALUE(MID(K178,1,2)), "No", IF(J178&lt;-1*VALUE(MID(K178,1,2)), "No", "Yes"))))</f>
        <v>Yes</v>
      </c>
    </row>
    <row r="179" spans="1:12" x14ac:dyDescent="0.25">
      <c r="A179" s="93" t="s">
        <v>653</v>
      </c>
      <c r="B179" s="83" t="s">
        <v>50</v>
      </c>
      <c r="C179" s="82">
        <v>4.3372248492000001</v>
      </c>
      <c r="D179" s="81" t="str">
        <f t="shared" si="64"/>
        <v>N/A</v>
      </c>
      <c r="E179" s="82">
        <v>4.1993525287000004</v>
      </c>
      <c r="F179" s="81" t="str">
        <f t="shared" si="65"/>
        <v>N/A</v>
      </c>
      <c r="G179" s="82">
        <v>4.0094806824000004</v>
      </c>
      <c r="H179" s="81" t="str">
        <f t="shared" si="66"/>
        <v>N/A</v>
      </c>
      <c r="I179" s="82">
        <v>-3.18</v>
      </c>
      <c r="J179" s="82">
        <v>-4.5199999999999996</v>
      </c>
      <c r="K179" s="83" t="s">
        <v>112</v>
      </c>
      <c r="L179" s="84" t="str">
        <f t="shared" si="67"/>
        <v>Yes</v>
      </c>
    </row>
    <row r="180" spans="1:12" x14ac:dyDescent="0.25">
      <c r="A180" s="126" t="s">
        <v>654</v>
      </c>
      <c r="B180" s="83" t="s">
        <v>50</v>
      </c>
      <c r="C180" s="82">
        <v>26.938219499999999</v>
      </c>
      <c r="D180" s="81" t="str">
        <f t="shared" si="64"/>
        <v>N/A</v>
      </c>
      <c r="E180" s="82">
        <v>26.625135855</v>
      </c>
      <c r="F180" s="81" t="str">
        <f t="shared" si="65"/>
        <v>N/A</v>
      </c>
      <c r="G180" s="82">
        <v>25.979519839999998</v>
      </c>
      <c r="H180" s="81" t="str">
        <f t="shared" si="66"/>
        <v>N/A</v>
      </c>
      <c r="I180" s="82">
        <v>-1.1599999999999999</v>
      </c>
      <c r="J180" s="82">
        <v>-2.42</v>
      </c>
      <c r="K180" s="83" t="s">
        <v>112</v>
      </c>
      <c r="L180" s="84" t="str">
        <f t="shared" si="67"/>
        <v>Yes</v>
      </c>
    </row>
    <row r="181" spans="1:12" x14ac:dyDescent="0.25">
      <c r="A181" s="126" t="s">
        <v>655</v>
      </c>
      <c r="B181" s="83" t="s">
        <v>50</v>
      </c>
      <c r="C181" s="82">
        <v>5.9054081105999998</v>
      </c>
      <c r="D181" s="81" t="str">
        <f t="shared" si="64"/>
        <v>N/A</v>
      </c>
      <c r="E181" s="82">
        <v>5.8833646029000004</v>
      </c>
      <c r="F181" s="81" t="str">
        <f t="shared" si="65"/>
        <v>N/A</v>
      </c>
      <c r="G181" s="82">
        <v>5.8882993463000002</v>
      </c>
      <c r="H181" s="81" t="str">
        <f t="shared" si="66"/>
        <v>N/A</v>
      </c>
      <c r="I181" s="82">
        <v>-0.373</v>
      </c>
      <c r="J181" s="82">
        <v>8.3900000000000002E-2</v>
      </c>
      <c r="K181" s="83" t="s">
        <v>112</v>
      </c>
      <c r="L181" s="84" t="str">
        <f t="shared" si="67"/>
        <v>Yes</v>
      </c>
    </row>
    <row r="182" spans="1:12" x14ac:dyDescent="0.25">
      <c r="A182" s="126" t="s">
        <v>656</v>
      </c>
      <c r="B182" s="83" t="s">
        <v>50</v>
      </c>
      <c r="C182" s="82">
        <v>0.25915376400000001</v>
      </c>
      <c r="D182" s="81" t="str">
        <f t="shared" si="64"/>
        <v>N/A</v>
      </c>
      <c r="E182" s="82">
        <v>0.24076723320000001</v>
      </c>
      <c r="F182" s="81" t="str">
        <f t="shared" si="65"/>
        <v>N/A</v>
      </c>
      <c r="G182" s="82">
        <v>0.22720707600000001</v>
      </c>
      <c r="H182" s="81" t="str">
        <f t="shared" si="66"/>
        <v>N/A</v>
      </c>
      <c r="I182" s="82">
        <v>-7.09</v>
      </c>
      <c r="J182" s="82">
        <v>-5.63</v>
      </c>
      <c r="K182" s="83" t="s">
        <v>112</v>
      </c>
      <c r="L182" s="84" t="str">
        <f t="shared" si="67"/>
        <v>Yes</v>
      </c>
    </row>
    <row r="183" spans="1:12" x14ac:dyDescent="0.25">
      <c r="A183" s="126" t="s">
        <v>657</v>
      </c>
      <c r="B183" s="90" t="s">
        <v>50</v>
      </c>
      <c r="C183" s="99">
        <v>1.6176232700000001E-2</v>
      </c>
      <c r="D183" s="98" t="str">
        <f t="shared" si="64"/>
        <v>N/A</v>
      </c>
      <c r="E183" s="99">
        <v>1.4716703500000001E-2</v>
      </c>
      <c r="F183" s="98" t="str">
        <f t="shared" si="65"/>
        <v>N/A</v>
      </c>
      <c r="G183" s="99">
        <v>1.7796685600000001E-2</v>
      </c>
      <c r="H183" s="98" t="str">
        <f t="shared" si="66"/>
        <v>N/A</v>
      </c>
      <c r="I183" s="99">
        <v>-9.02</v>
      </c>
      <c r="J183" s="99">
        <v>20.93</v>
      </c>
      <c r="K183" s="83" t="s">
        <v>112</v>
      </c>
      <c r="L183" s="92" t="str">
        <f t="shared" si="67"/>
        <v>No</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59014</v>
      </c>
      <c r="D185" s="102" t="str">
        <f t="shared" ref="D185:D191" si="68">IF($B185="N/A","N/A",IF(C185&gt;10,"No",IF(C185&lt;-10,"No","Yes")))</f>
        <v>N/A</v>
      </c>
      <c r="E185" s="101">
        <v>60286</v>
      </c>
      <c r="F185" s="102" t="str">
        <f t="shared" ref="F185:F191" si="69">IF($B185="N/A","N/A",IF(E185&gt;10,"No",IF(E185&lt;-10,"No","Yes")))</f>
        <v>N/A</v>
      </c>
      <c r="G185" s="101">
        <v>61419</v>
      </c>
      <c r="H185" s="102" t="str">
        <f t="shared" ref="H185:H191" si="70">IF($B185="N/A","N/A",IF(G185&gt;10,"No",IF(G185&lt;-10,"No","Yes")))</f>
        <v>N/A</v>
      </c>
      <c r="I185" s="103">
        <v>2.1549999999999998</v>
      </c>
      <c r="J185" s="103">
        <v>1.879</v>
      </c>
      <c r="K185" s="109" t="s">
        <v>112</v>
      </c>
      <c r="L185" s="104" t="str">
        <f t="shared" ref="L185:L192" si="71">IF(J185="Div by 0", "N/A", IF(K185="N/A","N/A", IF(J185&gt;VALUE(MID(K185,1,2)), "No", IF(J185&lt;-1*VALUE(MID(K185,1,2)), "No", "Yes"))))</f>
        <v>Yes</v>
      </c>
    </row>
    <row r="186" spans="1:12" ht="12.75" customHeight="1" x14ac:dyDescent="0.25">
      <c r="A186" s="93" t="s">
        <v>344</v>
      </c>
      <c r="B186" s="79" t="s">
        <v>50</v>
      </c>
      <c r="C186" s="87">
        <v>5.4566906273000004</v>
      </c>
      <c r="D186" s="81" t="str">
        <f t="shared" si="68"/>
        <v>N/A</v>
      </c>
      <c r="E186" s="87">
        <v>5.4439964421000004</v>
      </c>
      <c r="F186" s="81" t="str">
        <f t="shared" si="69"/>
        <v>N/A</v>
      </c>
      <c r="G186" s="87">
        <v>5.3362722985</v>
      </c>
      <c r="H186" s="81" t="str">
        <f t="shared" si="70"/>
        <v>N/A</v>
      </c>
      <c r="I186" s="82">
        <v>-0.23300000000000001</v>
      </c>
      <c r="J186" s="82">
        <v>-1.98</v>
      </c>
      <c r="K186" s="83" t="s">
        <v>112</v>
      </c>
      <c r="L186" s="84" t="str">
        <f t="shared" si="71"/>
        <v>Yes</v>
      </c>
    </row>
    <row r="187" spans="1:12" ht="12.75" customHeight="1" x14ac:dyDescent="0.25">
      <c r="A187" s="126" t="s">
        <v>580</v>
      </c>
      <c r="B187" s="79" t="s">
        <v>50</v>
      </c>
      <c r="C187" s="87">
        <v>19.200302366999999</v>
      </c>
      <c r="D187" s="81" t="str">
        <f t="shared" si="68"/>
        <v>N/A</v>
      </c>
      <c r="E187" s="87">
        <v>19.780427489000001</v>
      </c>
      <c r="F187" s="81" t="str">
        <f t="shared" si="69"/>
        <v>N/A</v>
      </c>
      <c r="G187" s="87">
        <v>20.380256626000001</v>
      </c>
      <c r="H187" s="81" t="str">
        <f t="shared" si="70"/>
        <v>N/A</v>
      </c>
      <c r="I187" s="82">
        <v>3.0209999999999999</v>
      </c>
      <c r="J187" s="82">
        <v>3.032</v>
      </c>
      <c r="K187" s="83" t="s">
        <v>112</v>
      </c>
      <c r="L187" s="84" t="str">
        <f t="shared" si="71"/>
        <v>Yes</v>
      </c>
    </row>
    <row r="188" spans="1:12" ht="12.75" customHeight="1" x14ac:dyDescent="0.25">
      <c r="A188" s="126" t="s">
        <v>579</v>
      </c>
      <c r="B188" s="79" t="s">
        <v>50</v>
      </c>
      <c r="C188" s="87">
        <v>17.412261755999999</v>
      </c>
      <c r="D188" s="81" t="str">
        <f t="shared" si="68"/>
        <v>N/A</v>
      </c>
      <c r="E188" s="87">
        <v>17.512507816999999</v>
      </c>
      <c r="F188" s="81" t="str">
        <f t="shared" si="69"/>
        <v>N/A</v>
      </c>
      <c r="G188" s="87">
        <v>17.335461160000001</v>
      </c>
      <c r="H188" s="81" t="str">
        <f t="shared" si="70"/>
        <v>N/A</v>
      </c>
      <c r="I188" s="82">
        <v>0.57569999999999999</v>
      </c>
      <c r="J188" s="82">
        <v>-1.01</v>
      </c>
      <c r="K188" s="83" t="s">
        <v>112</v>
      </c>
      <c r="L188" s="84" t="str">
        <f t="shared" si="71"/>
        <v>Yes</v>
      </c>
    </row>
    <row r="189" spans="1:12" ht="12.75" customHeight="1" x14ac:dyDescent="0.25">
      <c r="A189" s="126" t="s">
        <v>578</v>
      </c>
      <c r="B189" s="79" t="s">
        <v>50</v>
      </c>
      <c r="C189" s="87">
        <v>0.19084275810000001</v>
      </c>
      <c r="D189" s="81" t="str">
        <f t="shared" si="68"/>
        <v>N/A</v>
      </c>
      <c r="E189" s="87">
        <v>0.18333330410000001</v>
      </c>
      <c r="F189" s="81" t="str">
        <f t="shared" si="69"/>
        <v>N/A</v>
      </c>
      <c r="G189" s="87">
        <v>0.17500857310000001</v>
      </c>
      <c r="H189" s="81" t="str">
        <f t="shared" si="70"/>
        <v>N/A</v>
      </c>
      <c r="I189" s="82">
        <v>-3.93</v>
      </c>
      <c r="J189" s="82">
        <v>-4.54</v>
      </c>
      <c r="K189" s="83" t="s">
        <v>112</v>
      </c>
      <c r="L189" s="84" t="str">
        <f t="shared" si="71"/>
        <v>Yes</v>
      </c>
    </row>
    <row r="190" spans="1:12" ht="12.75" customHeight="1" x14ac:dyDescent="0.25">
      <c r="A190" s="126" t="s">
        <v>577</v>
      </c>
      <c r="B190" s="79" t="s">
        <v>50</v>
      </c>
      <c r="C190" s="87">
        <v>0.24852575700000001</v>
      </c>
      <c r="D190" s="81" t="str">
        <f t="shared" si="68"/>
        <v>N/A</v>
      </c>
      <c r="E190" s="87">
        <v>0.23914643120000001</v>
      </c>
      <c r="F190" s="81" t="str">
        <f t="shared" si="69"/>
        <v>N/A</v>
      </c>
      <c r="G190" s="87">
        <v>0.2067805372</v>
      </c>
      <c r="H190" s="81" t="str">
        <f t="shared" si="70"/>
        <v>N/A</v>
      </c>
      <c r="I190" s="82">
        <v>-3.77</v>
      </c>
      <c r="J190" s="82">
        <v>-13.5</v>
      </c>
      <c r="K190" s="83" t="s">
        <v>112</v>
      </c>
      <c r="L190" s="84" t="str">
        <f t="shared" si="71"/>
        <v>Yes</v>
      </c>
    </row>
    <row r="191" spans="1:12" ht="12.75" customHeight="1" x14ac:dyDescent="0.25">
      <c r="A191" s="93" t="s">
        <v>345</v>
      </c>
      <c r="B191" s="79" t="s">
        <v>50</v>
      </c>
      <c r="C191" s="80">
        <v>3275</v>
      </c>
      <c r="D191" s="81" t="str">
        <f t="shared" si="68"/>
        <v>N/A</v>
      </c>
      <c r="E191" s="80">
        <v>3473</v>
      </c>
      <c r="F191" s="81" t="str">
        <f t="shared" si="69"/>
        <v>N/A</v>
      </c>
      <c r="G191" s="80">
        <v>3478</v>
      </c>
      <c r="H191" s="81" t="str">
        <f t="shared" si="70"/>
        <v>N/A</v>
      </c>
      <c r="I191" s="82">
        <v>6.0460000000000003</v>
      </c>
      <c r="J191" s="82">
        <v>0.14399999999999999</v>
      </c>
      <c r="K191" s="83" t="s">
        <v>112</v>
      </c>
      <c r="L191" s="84" t="str">
        <f t="shared" si="71"/>
        <v>Yes</v>
      </c>
    </row>
    <row r="192" spans="1:12" ht="25" x14ac:dyDescent="0.25">
      <c r="A192" s="88" t="s">
        <v>342</v>
      </c>
      <c r="B192" s="130" t="s">
        <v>50</v>
      </c>
      <c r="C192" s="101">
        <v>59598</v>
      </c>
      <c r="D192" s="102" t="str">
        <f>IF($B192="N/A","N/A",IF(C192&gt;10,"No",IF(C192&lt;-10,"No","Yes")))</f>
        <v>N/A</v>
      </c>
      <c r="E192" s="101">
        <v>60841</v>
      </c>
      <c r="F192" s="102" t="str">
        <f>IF($B192="N/A","N/A",IF(E192&gt;10,"No",IF(E192&lt;-10,"No","Yes")))</f>
        <v>N/A</v>
      </c>
      <c r="G192" s="101">
        <v>61981</v>
      </c>
      <c r="H192" s="102" t="str">
        <f>IF($B192="N/A","N/A",IF(G192&gt;10,"No",IF(G192&lt;-10,"No","Yes")))</f>
        <v>N/A</v>
      </c>
      <c r="I192" s="103">
        <v>2.0859999999999999</v>
      </c>
      <c r="J192" s="103">
        <v>1.8740000000000001</v>
      </c>
      <c r="K192" s="109" t="s">
        <v>112</v>
      </c>
      <c r="L192" s="104" t="str">
        <f t="shared" si="71"/>
        <v>Yes</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21922</v>
      </c>
      <c r="D194" s="102" t="str">
        <f t="shared" ref="D194:D267" si="72">IF($B194="N/A","N/A",IF(C194&gt;10,"No",IF(C194&lt;-10,"No","Yes")))</f>
        <v>N/A</v>
      </c>
      <c r="E194" s="101">
        <v>22373</v>
      </c>
      <c r="F194" s="102" t="str">
        <f t="shared" ref="F194:F267" si="73">IF($B194="N/A","N/A",IF(E194&gt;10,"No",IF(E194&lt;-10,"No","Yes")))</f>
        <v>N/A</v>
      </c>
      <c r="G194" s="101">
        <v>22614</v>
      </c>
      <c r="H194" s="102" t="str">
        <f t="shared" ref="H194:H246" si="74">IF($B194="N/A","N/A",IF(G194&gt;10,"No",IF(G194&lt;-10,"No","Yes")))</f>
        <v>N/A</v>
      </c>
      <c r="I194" s="103">
        <v>2.0569999999999999</v>
      </c>
      <c r="J194" s="103">
        <v>1.077</v>
      </c>
      <c r="K194" s="109" t="s">
        <v>112</v>
      </c>
      <c r="L194" s="104" t="str">
        <f t="shared" ref="L194:L230" si="75">IF(J194="Div by 0", "N/A", IF(K194="N/A","N/A", IF(J194&gt;VALUE(MID(K194,1,2)), "No", IF(J194&lt;-1*VALUE(MID(K194,1,2)), "No", "Yes"))))</f>
        <v>Yes</v>
      </c>
    </row>
    <row r="195" spans="1:12" x14ac:dyDescent="0.25">
      <c r="A195" s="86" t="s">
        <v>346</v>
      </c>
      <c r="B195" s="79" t="s">
        <v>50</v>
      </c>
      <c r="C195" s="87">
        <v>2.0270032861999998</v>
      </c>
      <c r="D195" s="81" t="str">
        <f t="shared" si="72"/>
        <v>N/A</v>
      </c>
      <c r="E195" s="87">
        <v>2.0203452277</v>
      </c>
      <c r="F195" s="81" t="str">
        <f t="shared" si="73"/>
        <v>N/A</v>
      </c>
      <c r="G195" s="87">
        <v>1.9647741214000001</v>
      </c>
      <c r="H195" s="81" t="str">
        <f t="shared" si="74"/>
        <v>N/A</v>
      </c>
      <c r="I195" s="82">
        <v>-0.32800000000000001</v>
      </c>
      <c r="J195" s="82">
        <v>-2.75</v>
      </c>
      <c r="K195" s="83" t="s">
        <v>112</v>
      </c>
      <c r="L195" s="84" t="str">
        <f t="shared" si="75"/>
        <v>Yes</v>
      </c>
    </row>
    <row r="196" spans="1:12" x14ac:dyDescent="0.25">
      <c r="A196" s="126" t="s">
        <v>658</v>
      </c>
      <c r="B196" s="79" t="s">
        <v>50</v>
      </c>
      <c r="C196" s="87">
        <v>7.2520827099999998</v>
      </c>
      <c r="D196" s="81" t="str">
        <f t="shared" si="72"/>
        <v>N/A</v>
      </c>
      <c r="E196" s="87">
        <v>7.4605824815000004</v>
      </c>
      <c r="F196" s="81" t="str">
        <f t="shared" si="73"/>
        <v>N/A</v>
      </c>
      <c r="G196" s="87">
        <v>7.6699135212999998</v>
      </c>
      <c r="H196" s="81" t="str">
        <f t="shared" si="74"/>
        <v>N/A</v>
      </c>
      <c r="I196" s="82">
        <v>2.875</v>
      </c>
      <c r="J196" s="82">
        <v>2.806</v>
      </c>
      <c r="K196" s="83" t="s">
        <v>112</v>
      </c>
      <c r="L196" s="84" t="str">
        <f t="shared" si="75"/>
        <v>Yes</v>
      </c>
    </row>
    <row r="197" spans="1:12" x14ac:dyDescent="0.25">
      <c r="A197" s="126" t="s">
        <v>659</v>
      </c>
      <c r="B197" s="79" t="s">
        <v>50</v>
      </c>
      <c r="C197" s="87">
        <v>6.6618903628000004</v>
      </c>
      <c r="D197" s="81" t="str">
        <f t="shared" si="72"/>
        <v>N/A</v>
      </c>
      <c r="E197" s="87">
        <v>6.7015843234999997</v>
      </c>
      <c r="F197" s="81" t="str">
        <f t="shared" si="73"/>
        <v>N/A</v>
      </c>
      <c r="G197" s="87">
        <v>6.5389628382999998</v>
      </c>
      <c r="H197" s="81" t="str">
        <f t="shared" si="74"/>
        <v>N/A</v>
      </c>
      <c r="I197" s="82">
        <v>0.5958</v>
      </c>
      <c r="J197" s="82">
        <v>-2.4300000000000002</v>
      </c>
      <c r="K197" s="83" t="s">
        <v>112</v>
      </c>
      <c r="L197" s="84" t="str">
        <f t="shared" si="75"/>
        <v>Yes</v>
      </c>
    </row>
    <row r="198" spans="1:12" x14ac:dyDescent="0.25">
      <c r="A198" s="126" t="s">
        <v>660</v>
      </c>
      <c r="B198" s="79" t="s">
        <v>50</v>
      </c>
      <c r="C198" s="87">
        <v>1.08798208E-2</v>
      </c>
      <c r="D198" s="81" t="str">
        <f t="shared" si="72"/>
        <v>N/A</v>
      </c>
      <c r="E198" s="87">
        <v>6.6539308E-3</v>
      </c>
      <c r="F198" s="81" t="str">
        <f t="shared" si="73"/>
        <v>N/A</v>
      </c>
      <c r="G198" s="87">
        <v>5.7435246000000001E-3</v>
      </c>
      <c r="H198" s="81" t="str">
        <f t="shared" si="74"/>
        <v>N/A</v>
      </c>
      <c r="I198" s="82">
        <v>-38.799999999999997</v>
      </c>
      <c r="J198" s="82">
        <v>-13.7</v>
      </c>
      <c r="K198" s="83" t="s">
        <v>112</v>
      </c>
      <c r="L198" s="84" t="str">
        <f t="shared" si="75"/>
        <v>Yes</v>
      </c>
    </row>
    <row r="199" spans="1:12" x14ac:dyDescent="0.25">
      <c r="A199" s="126" t="s">
        <v>661</v>
      </c>
      <c r="B199" s="79" t="s">
        <v>50</v>
      </c>
      <c r="C199" s="87">
        <v>2.4509443000000001E-3</v>
      </c>
      <c r="D199" s="81" t="str">
        <f t="shared" si="72"/>
        <v>N/A</v>
      </c>
      <c r="E199" s="87">
        <v>1.3796908999999999E-3</v>
      </c>
      <c r="F199" s="81" t="str">
        <f t="shared" si="73"/>
        <v>N/A</v>
      </c>
      <c r="G199" s="87">
        <v>4.2373061000000002E-3</v>
      </c>
      <c r="H199" s="81" t="str">
        <f t="shared" si="74"/>
        <v>N/A</v>
      </c>
      <c r="I199" s="82">
        <v>-43.7</v>
      </c>
      <c r="J199" s="82">
        <v>207.1</v>
      </c>
      <c r="K199" s="83" t="s">
        <v>112</v>
      </c>
      <c r="L199" s="84" t="str">
        <f t="shared" si="75"/>
        <v>No</v>
      </c>
    </row>
    <row r="200" spans="1:12" x14ac:dyDescent="0.25">
      <c r="A200" s="126" t="s">
        <v>602</v>
      </c>
      <c r="B200" s="79" t="s">
        <v>50</v>
      </c>
      <c r="C200" s="80" t="s">
        <v>50</v>
      </c>
      <c r="D200" s="81" t="str">
        <f>IF($B200="N/A","N/A",IF(C200&gt;10,"No",IF(C200&lt;-10,"No","Yes")))</f>
        <v>N/A</v>
      </c>
      <c r="E200" s="80">
        <v>9146</v>
      </c>
      <c r="F200" s="81" t="str">
        <f>IF($B200="N/A","N/A",IF(E200&gt;10,"No",IF(E200&lt;-10,"No","Yes")))</f>
        <v>N/A</v>
      </c>
      <c r="G200" s="80">
        <v>9514</v>
      </c>
      <c r="H200" s="81" t="str">
        <f>IF($B200="N/A","N/A",IF(G200&gt;10,"No",IF(G200&lt;-10,"No","Yes")))</f>
        <v>N/A</v>
      </c>
      <c r="I200" s="82" t="s">
        <v>50</v>
      </c>
      <c r="J200" s="82">
        <v>4.024</v>
      </c>
      <c r="K200" s="83" t="s">
        <v>112</v>
      </c>
      <c r="L200" s="84" t="str">
        <f t="shared" ref="L200:L204" si="76">IF(J200="Div by 0", "N/A", IF(K200="N/A","N/A", IF(J200&gt;VALUE(MID(K200,1,2)), "No", IF(J200&lt;-1*VALUE(MID(K200,1,2)), "No", "Yes"))))</f>
        <v>Yes</v>
      </c>
    </row>
    <row r="201" spans="1:12" x14ac:dyDescent="0.25">
      <c r="A201" s="126" t="s">
        <v>603</v>
      </c>
      <c r="B201" s="79" t="s">
        <v>50</v>
      </c>
      <c r="C201" s="80" t="s">
        <v>50</v>
      </c>
      <c r="D201" s="81" t="str">
        <f>IF($B201="N/A","N/A",IF(C201&gt;10,"No",IF(C201&lt;-10,"No","Yes")))</f>
        <v>N/A</v>
      </c>
      <c r="E201" s="80">
        <v>327</v>
      </c>
      <c r="F201" s="81" t="str">
        <f>IF($B201="N/A","N/A",IF(E201&gt;10,"No",IF(E201&lt;-10,"No","Yes")))</f>
        <v>N/A</v>
      </c>
      <c r="G201" s="80">
        <v>313</v>
      </c>
      <c r="H201" s="81" t="str">
        <f>IF($B201="N/A","N/A",IF(G201&gt;10,"No",IF(G201&lt;-10,"No","Yes")))</f>
        <v>N/A</v>
      </c>
      <c r="I201" s="82" t="s">
        <v>50</v>
      </c>
      <c r="J201" s="82">
        <v>-4.28</v>
      </c>
      <c r="K201" s="83" t="s">
        <v>112</v>
      </c>
      <c r="L201" s="84" t="str">
        <f t="shared" si="76"/>
        <v>Yes</v>
      </c>
    </row>
    <row r="202" spans="1:12" x14ac:dyDescent="0.25">
      <c r="A202" s="126" t="s">
        <v>604</v>
      </c>
      <c r="B202" s="79" t="s">
        <v>50</v>
      </c>
      <c r="C202" s="80" t="s">
        <v>50</v>
      </c>
      <c r="D202" s="81" t="str">
        <f>IF($B202="N/A","N/A",IF(C202&gt;10,"No",IF(C202&lt;-10,"No","Yes")))</f>
        <v>N/A</v>
      </c>
      <c r="E202" s="80">
        <v>8458</v>
      </c>
      <c r="F202" s="81" t="str">
        <f>IF($B202="N/A","N/A",IF(E202&gt;10,"No",IF(E202&lt;-10,"No","Yes")))</f>
        <v>N/A</v>
      </c>
      <c r="G202" s="80">
        <v>8461</v>
      </c>
      <c r="H202" s="81" t="str">
        <f>IF($B202="N/A","N/A",IF(G202&gt;10,"No",IF(G202&lt;-10,"No","Yes")))</f>
        <v>N/A</v>
      </c>
      <c r="I202" s="82" t="s">
        <v>50</v>
      </c>
      <c r="J202" s="82">
        <v>3.5499999999999997E-2</v>
      </c>
      <c r="K202" s="83" t="s">
        <v>112</v>
      </c>
      <c r="L202" s="84" t="str">
        <f t="shared" si="76"/>
        <v>Yes</v>
      </c>
    </row>
    <row r="203" spans="1:12" x14ac:dyDescent="0.25">
      <c r="A203" s="126" t="s">
        <v>605</v>
      </c>
      <c r="B203" s="79" t="s">
        <v>50</v>
      </c>
      <c r="C203" s="80" t="s">
        <v>50</v>
      </c>
      <c r="D203" s="81" t="str">
        <f>IF($B203="N/A","N/A",IF(C203&gt;10,"No",IF(C203&lt;-10,"No","Yes")))</f>
        <v>N/A</v>
      </c>
      <c r="E203" s="80">
        <v>4401</v>
      </c>
      <c r="F203" s="81" t="str">
        <f>IF($B203="N/A","N/A",IF(E203&gt;10,"No",IF(E203&lt;-10,"No","Yes")))</f>
        <v>N/A</v>
      </c>
      <c r="G203" s="80">
        <v>4282</v>
      </c>
      <c r="H203" s="81" t="str">
        <f>IF($B203="N/A","N/A",IF(G203&gt;10,"No",IF(G203&lt;-10,"No","Yes")))</f>
        <v>N/A</v>
      </c>
      <c r="I203" s="82" t="s">
        <v>50</v>
      </c>
      <c r="J203" s="82">
        <v>-2.7</v>
      </c>
      <c r="K203" s="83" t="s">
        <v>112</v>
      </c>
      <c r="L203" s="84" t="str">
        <f t="shared" si="76"/>
        <v>Yes</v>
      </c>
    </row>
    <row r="204" spans="1:12" x14ac:dyDescent="0.25">
      <c r="A204" s="126" t="s">
        <v>606</v>
      </c>
      <c r="B204" s="79" t="s">
        <v>50</v>
      </c>
      <c r="C204" s="80" t="s">
        <v>50</v>
      </c>
      <c r="D204" s="81" t="str">
        <f>IF($B204="N/A","N/A",IF(C204&gt;10,"No",IF(C204&lt;-10,"No","Yes")))</f>
        <v>N/A</v>
      </c>
      <c r="E204" s="80">
        <v>41</v>
      </c>
      <c r="F204" s="81" t="str">
        <f>IF($B204="N/A","N/A",IF(E204&gt;10,"No",IF(E204&lt;-10,"No","Yes")))</f>
        <v>N/A</v>
      </c>
      <c r="G204" s="80">
        <v>44</v>
      </c>
      <c r="H204" s="81" t="str">
        <f>IF($B204="N/A","N/A",IF(G204&gt;10,"No",IF(G204&lt;-10,"No","Yes")))</f>
        <v>N/A</v>
      </c>
      <c r="I204" s="82" t="s">
        <v>50</v>
      </c>
      <c r="J204" s="82">
        <v>7.3170000000000002</v>
      </c>
      <c r="K204" s="83" t="s">
        <v>112</v>
      </c>
      <c r="L204" s="84" t="str">
        <f t="shared" si="76"/>
        <v>Yes</v>
      </c>
    </row>
    <row r="205" spans="1:12" ht="12.75" customHeight="1" x14ac:dyDescent="0.25">
      <c r="A205" s="93" t="s">
        <v>663</v>
      </c>
      <c r="B205" s="79" t="s">
        <v>50</v>
      </c>
      <c r="C205" s="80">
        <v>10224</v>
      </c>
      <c r="D205" s="81" t="str">
        <f t="shared" si="72"/>
        <v>N/A</v>
      </c>
      <c r="E205" s="80">
        <v>10472</v>
      </c>
      <c r="F205" s="81" t="str">
        <f t="shared" si="73"/>
        <v>N/A</v>
      </c>
      <c r="G205" s="80">
        <v>10863</v>
      </c>
      <c r="H205" s="81" t="str">
        <f t="shared" si="74"/>
        <v>N/A</v>
      </c>
      <c r="I205" s="82">
        <v>2.4260000000000002</v>
      </c>
      <c r="J205" s="82">
        <v>3.734</v>
      </c>
      <c r="K205" s="83" t="s">
        <v>112</v>
      </c>
      <c r="L205" s="84" t="str">
        <f t="shared" si="75"/>
        <v>Yes</v>
      </c>
    </row>
    <row r="206" spans="1:12" x14ac:dyDescent="0.25">
      <c r="A206" s="126" t="s">
        <v>602</v>
      </c>
      <c r="B206" s="79" t="s">
        <v>50</v>
      </c>
      <c r="C206" s="80">
        <v>8195</v>
      </c>
      <c r="D206" s="81" t="str">
        <f>IF($B206="N/A","N/A",IF(C206&gt;10,"No",IF(C206&lt;-10,"No","Yes")))</f>
        <v>N/A</v>
      </c>
      <c r="E206" s="80">
        <v>8448</v>
      </c>
      <c r="F206" s="81" t="str">
        <f>IF($B206="N/A","N/A",IF(E206&gt;10,"No",IF(E206&lt;-10,"No","Yes")))</f>
        <v>N/A</v>
      </c>
      <c r="G206" s="80">
        <v>8774</v>
      </c>
      <c r="H206" s="81" t="str">
        <f>IF($B206="N/A","N/A",IF(G206&gt;10,"No",IF(G206&lt;-10,"No","Yes")))</f>
        <v>N/A</v>
      </c>
      <c r="I206" s="82">
        <v>3.0870000000000002</v>
      </c>
      <c r="J206" s="82">
        <v>3.859</v>
      </c>
      <c r="K206" s="83" t="s">
        <v>112</v>
      </c>
      <c r="L206" s="84" t="str">
        <f t="shared" si="75"/>
        <v>Yes</v>
      </c>
    </row>
    <row r="207" spans="1:12" x14ac:dyDescent="0.25">
      <c r="A207" s="126" t="s">
        <v>603</v>
      </c>
      <c r="B207" s="79" t="s">
        <v>50</v>
      </c>
      <c r="C207" s="80">
        <v>328</v>
      </c>
      <c r="D207" s="81" t="str">
        <f>IF($B207="N/A","N/A",IF(C207&gt;10,"No",IF(C207&lt;-10,"No","Yes")))</f>
        <v>N/A</v>
      </c>
      <c r="E207" s="80">
        <v>288</v>
      </c>
      <c r="F207" s="81" t="str">
        <f>IF($B207="N/A","N/A",IF(E207&gt;10,"No",IF(E207&lt;-10,"No","Yes")))</f>
        <v>N/A</v>
      </c>
      <c r="G207" s="80">
        <v>272</v>
      </c>
      <c r="H207" s="81" t="str">
        <f>IF($B207="N/A","N/A",IF(G207&gt;10,"No",IF(G207&lt;-10,"No","Yes")))</f>
        <v>N/A</v>
      </c>
      <c r="I207" s="82">
        <v>-12.2</v>
      </c>
      <c r="J207" s="82">
        <v>-5.56</v>
      </c>
      <c r="K207" s="83" t="s">
        <v>112</v>
      </c>
      <c r="L207" s="84" t="str">
        <f t="shared" si="75"/>
        <v>Yes</v>
      </c>
    </row>
    <row r="208" spans="1:12" x14ac:dyDescent="0.25">
      <c r="A208" s="126" t="s">
        <v>604</v>
      </c>
      <c r="B208" s="79" t="s">
        <v>50</v>
      </c>
      <c r="C208" s="80">
        <v>1399</v>
      </c>
      <c r="D208" s="81" t="str">
        <f>IF($B208="N/A","N/A",IF(C208&gt;10,"No",IF(C208&lt;-10,"No","Yes")))</f>
        <v>N/A</v>
      </c>
      <c r="E208" s="80">
        <v>1439</v>
      </c>
      <c r="F208" s="81" t="str">
        <f>IF($B208="N/A","N/A",IF(E208&gt;10,"No",IF(E208&lt;-10,"No","Yes")))</f>
        <v>N/A</v>
      </c>
      <c r="G208" s="80">
        <v>1473</v>
      </c>
      <c r="H208" s="81" t="str">
        <f>IF($B208="N/A","N/A",IF(G208&gt;10,"No",IF(G208&lt;-10,"No","Yes")))</f>
        <v>N/A</v>
      </c>
      <c r="I208" s="82">
        <v>2.859</v>
      </c>
      <c r="J208" s="82">
        <v>2.363</v>
      </c>
      <c r="K208" s="83" t="s">
        <v>112</v>
      </c>
      <c r="L208" s="84" t="str">
        <f t="shared" si="75"/>
        <v>Yes</v>
      </c>
    </row>
    <row r="209" spans="1:12" x14ac:dyDescent="0.25">
      <c r="A209" s="126" t="s">
        <v>605</v>
      </c>
      <c r="B209" s="79" t="s">
        <v>50</v>
      </c>
      <c r="C209" s="80">
        <v>302</v>
      </c>
      <c r="D209" s="81" t="str">
        <f>IF($B209="N/A","N/A",IF(C209&gt;10,"No",IF(C209&lt;-10,"No","Yes")))</f>
        <v>N/A</v>
      </c>
      <c r="E209" s="80">
        <v>297</v>
      </c>
      <c r="F209" s="81" t="str">
        <f>IF($B209="N/A","N/A",IF(E209&gt;10,"No",IF(E209&lt;-10,"No","Yes")))</f>
        <v>N/A</v>
      </c>
      <c r="G209" s="80">
        <v>343</v>
      </c>
      <c r="H209" s="81" t="str">
        <f>IF($B209="N/A","N/A",IF(G209&gt;10,"No",IF(G209&lt;-10,"No","Yes")))</f>
        <v>N/A</v>
      </c>
      <c r="I209" s="82">
        <v>-1.66</v>
      </c>
      <c r="J209" s="82">
        <v>15.49</v>
      </c>
      <c r="K209" s="83" t="s">
        <v>112</v>
      </c>
      <c r="L209" s="84" t="str">
        <f t="shared" si="75"/>
        <v>No</v>
      </c>
    </row>
    <row r="210" spans="1:12" x14ac:dyDescent="0.25">
      <c r="A210" s="126" t="s">
        <v>606</v>
      </c>
      <c r="B210" s="79" t="s">
        <v>50</v>
      </c>
      <c r="C210" s="80">
        <v>0</v>
      </c>
      <c r="D210" s="81" t="str">
        <f>IF($B210="N/A","N/A",IF(C210&gt;10,"No",IF(C210&lt;-10,"No","Yes")))</f>
        <v>N/A</v>
      </c>
      <c r="E210" s="80">
        <v>0</v>
      </c>
      <c r="F210" s="81" t="str">
        <f>IF($B210="N/A","N/A",IF(E210&gt;10,"No",IF(E210&lt;-10,"No","Yes")))</f>
        <v>N/A</v>
      </c>
      <c r="G210" s="80">
        <v>11</v>
      </c>
      <c r="H210" s="81" t="str">
        <f>IF($B210="N/A","N/A",IF(G210&gt;10,"No",IF(G210&lt;-10,"No","Yes")))</f>
        <v>N/A</v>
      </c>
      <c r="I210" s="82" t="s">
        <v>1088</v>
      </c>
      <c r="J210" s="82" t="s">
        <v>1088</v>
      </c>
      <c r="K210" s="83" t="s">
        <v>112</v>
      </c>
      <c r="L210" s="84" t="str">
        <f t="shared" si="75"/>
        <v>N/A</v>
      </c>
    </row>
    <row r="211" spans="1:12" x14ac:dyDescent="0.25">
      <c r="A211" s="93" t="s">
        <v>664</v>
      </c>
      <c r="B211" s="79" t="s">
        <v>50</v>
      </c>
      <c r="C211" s="80">
        <v>0</v>
      </c>
      <c r="D211" s="81" t="str">
        <f t="shared" si="72"/>
        <v>N/A</v>
      </c>
      <c r="E211" s="80">
        <v>0</v>
      </c>
      <c r="F211" s="81" t="str">
        <f t="shared" si="73"/>
        <v>N/A</v>
      </c>
      <c r="G211" s="80">
        <v>0</v>
      </c>
      <c r="H211" s="81" t="str">
        <f t="shared" si="74"/>
        <v>N/A</v>
      </c>
      <c r="I211" s="82" t="s">
        <v>1088</v>
      </c>
      <c r="J211" s="82" t="s">
        <v>1088</v>
      </c>
      <c r="K211" s="83" t="s">
        <v>112</v>
      </c>
      <c r="L211" s="84" t="str">
        <f t="shared" si="75"/>
        <v>N/A</v>
      </c>
    </row>
    <row r="212" spans="1:12" x14ac:dyDescent="0.25">
      <c r="A212" s="126" t="s">
        <v>602</v>
      </c>
      <c r="B212" s="79" t="s">
        <v>50</v>
      </c>
      <c r="C212" s="80">
        <v>0</v>
      </c>
      <c r="D212" s="81" t="str">
        <f t="shared" si="72"/>
        <v>N/A</v>
      </c>
      <c r="E212" s="80">
        <v>0</v>
      </c>
      <c r="F212" s="81" t="str">
        <f t="shared" si="73"/>
        <v>N/A</v>
      </c>
      <c r="G212" s="80">
        <v>0</v>
      </c>
      <c r="H212" s="81" t="str">
        <f t="shared" si="74"/>
        <v>N/A</v>
      </c>
      <c r="I212" s="82" t="s">
        <v>1088</v>
      </c>
      <c r="J212" s="82" t="s">
        <v>1088</v>
      </c>
      <c r="K212" s="83" t="s">
        <v>112</v>
      </c>
      <c r="L212" s="84" t="str">
        <f t="shared" si="75"/>
        <v>N/A</v>
      </c>
    </row>
    <row r="213" spans="1:12" x14ac:dyDescent="0.25">
      <c r="A213" s="126" t="s">
        <v>603</v>
      </c>
      <c r="B213" s="79" t="s">
        <v>50</v>
      </c>
      <c r="C213" s="80">
        <v>0</v>
      </c>
      <c r="D213" s="81" t="str">
        <f t="shared" si="72"/>
        <v>N/A</v>
      </c>
      <c r="E213" s="80">
        <v>0</v>
      </c>
      <c r="F213" s="81" t="str">
        <f t="shared" si="73"/>
        <v>N/A</v>
      </c>
      <c r="G213" s="80">
        <v>0</v>
      </c>
      <c r="H213" s="81" t="str">
        <f t="shared" si="74"/>
        <v>N/A</v>
      </c>
      <c r="I213" s="82" t="s">
        <v>1088</v>
      </c>
      <c r="J213" s="82" t="s">
        <v>1088</v>
      </c>
      <c r="K213" s="83" t="s">
        <v>112</v>
      </c>
      <c r="L213" s="84" t="str">
        <f t="shared" si="75"/>
        <v>N/A</v>
      </c>
    </row>
    <row r="214" spans="1:12" x14ac:dyDescent="0.25">
      <c r="A214" s="126" t="s">
        <v>604</v>
      </c>
      <c r="B214" s="79" t="s">
        <v>50</v>
      </c>
      <c r="C214" s="80">
        <v>0</v>
      </c>
      <c r="D214" s="81" t="str">
        <f t="shared" si="72"/>
        <v>N/A</v>
      </c>
      <c r="E214" s="80">
        <v>0</v>
      </c>
      <c r="F214" s="81" t="str">
        <f t="shared" si="73"/>
        <v>N/A</v>
      </c>
      <c r="G214" s="80">
        <v>0</v>
      </c>
      <c r="H214" s="81" t="str">
        <f t="shared" si="74"/>
        <v>N/A</v>
      </c>
      <c r="I214" s="82" t="s">
        <v>1088</v>
      </c>
      <c r="J214" s="82" t="s">
        <v>1088</v>
      </c>
      <c r="K214" s="83" t="s">
        <v>112</v>
      </c>
      <c r="L214" s="84" t="str">
        <f t="shared" si="75"/>
        <v>N/A</v>
      </c>
    </row>
    <row r="215" spans="1:12" x14ac:dyDescent="0.25">
      <c r="A215" s="126" t="s">
        <v>605</v>
      </c>
      <c r="B215" s="79" t="s">
        <v>50</v>
      </c>
      <c r="C215" s="80">
        <v>0</v>
      </c>
      <c r="D215" s="81" t="str">
        <f t="shared" si="72"/>
        <v>N/A</v>
      </c>
      <c r="E215" s="80">
        <v>0</v>
      </c>
      <c r="F215" s="81" t="str">
        <f t="shared" si="73"/>
        <v>N/A</v>
      </c>
      <c r="G215" s="80">
        <v>0</v>
      </c>
      <c r="H215" s="81" t="str">
        <f t="shared" si="74"/>
        <v>N/A</v>
      </c>
      <c r="I215" s="82" t="s">
        <v>1088</v>
      </c>
      <c r="J215" s="82" t="s">
        <v>1088</v>
      </c>
      <c r="K215" s="83" t="s">
        <v>112</v>
      </c>
      <c r="L215" s="84" t="str">
        <f t="shared" si="75"/>
        <v>N/A</v>
      </c>
    </row>
    <row r="216" spans="1:12" x14ac:dyDescent="0.25">
      <c r="A216" s="126" t="s">
        <v>606</v>
      </c>
      <c r="B216" s="79" t="s">
        <v>50</v>
      </c>
      <c r="C216" s="80">
        <v>0</v>
      </c>
      <c r="D216" s="81" t="str">
        <f t="shared" si="72"/>
        <v>N/A</v>
      </c>
      <c r="E216" s="80">
        <v>0</v>
      </c>
      <c r="F216" s="81" t="str">
        <f t="shared" si="73"/>
        <v>N/A</v>
      </c>
      <c r="G216" s="80">
        <v>0</v>
      </c>
      <c r="H216" s="81" t="str">
        <f t="shared" si="74"/>
        <v>N/A</v>
      </c>
      <c r="I216" s="82" t="s">
        <v>1088</v>
      </c>
      <c r="J216" s="82" t="s">
        <v>1088</v>
      </c>
      <c r="K216" s="83" t="s">
        <v>112</v>
      </c>
      <c r="L216" s="84" t="str">
        <f t="shared" si="75"/>
        <v>N/A</v>
      </c>
    </row>
    <row r="217" spans="1:12" ht="12.75" customHeight="1" x14ac:dyDescent="0.25">
      <c r="A217" s="93" t="s">
        <v>665</v>
      </c>
      <c r="B217" s="83" t="s">
        <v>50</v>
      </c>
      <c r="C217" s="89">
        <v>279</v>
      </c>
      <c r="D217" s="81" t="str">
        <f t="shared" si="72"/>
        <v>N/A</v>
      </c>
      <c r="E217" s="89">
        <v>280</v>
      </c>
      <c r="F217" s="81" t="str">
        <f t="shared" si="73"/>
        <v>N/A</v>
      </c>
      <c r="G217" s="89">
        <v>289</v>
      </c>
      <c r="H217" s="81" t="str">
        <f t="shared" si="74"/>
        <v>N/A</v>
      </c>
      <c r="I217" s="82">
        <v>0.3584</v>
      </c>
      <c r="J217" s="82">
        <v>3.214</v>
      </c>
      <c r="K217" s="83" t="s">
        <v>112</v>
      </c>
      <c r="L217" s="81" t="str">
        <f t="shared" si="75"/>
        <v>Yes</v>
      </c>
    </row>
    <row r="218" spans="1:12" x14ac:dyDescent="0.25">
      <c r="A218" s="126" t="s">
        <v>602</v>
      </c>
      <c r="B218" s="79" t="s">
        <v>50</v>
      </c>
      <c r="C218" s="80">
        <v>16</v>
      </c>
      <c r="D218" s="81" t="str">
        <f t="shared" si="72"/>
        <v>N/A</v>
      </c>
      <c r="E218" s="80">
        <v>18</v>
      </c>
      <c r="F218" s="81" t="str">
        <f t="shared" si="73"/>
        <v>N/A</v>
      </c>
      <c r="G218" s="80">
        <v>20</v>
      </c>
      <c r="H218" s="81" t="str">
        <f t="shared" si="74"/>
        <v>N/A</v>
      </c>
      <c r="I218" s="82">
        <v>12.5</v>
      </c>
      <c r="J218" s="82">
        <v>11.11</v>
      </c>
      <c r="K218" s="83" t="s">
        <v>112</v>
      </c>
      <c r="L218" s="84" t="str">
        <f t="shared" si="75"/>
        <v>Yes</v>
      </c>
    </row>
    <row r="219" spans="1:12" x14ac:dyDescent="0.25">
      <c r="A219" s="126" t="s">
        <v>603</v>
      </c>
      <c r="B219" s="79" t="s">
        <v>50</v>
      </c>
      <c r="C219" s="80">
        <v>11</v>
      </c>
      <c r="D219" s="81" t="str">
        <f t="shared" si="72"/>
        <v>N/A</v>
      </c>
      <c r="E219" s="80">
        <v>11</v>
      </c>
      <c r="F219" s="81" t="str">
        <f t="shared" si="73"/>
        <v>N/A</v>
      </c>
      <c r="G219" s="80">
        <v>11</v>
      </c>
      <c r="H219" s="81" t="str">
        <f t="shared" si="74"/>
        <v>N/A</v>
      </c>
      <c r="I219" s="82">
        <v>0</v>
      </c>
      <c r="J219" s="82">
        <v>0</v>
      </c>
      <c r="K219" s="83" t="s">
        <v>112</v>
      </c>
      <c r="L219" s="84" t="str">
        <f t="shared" si="75"/>
        <v>Yes</v>
      </c>
    </row>
    <row r="220" spans="1:12" x14ac:dyDescent="0.25">
      <c r="A220" s="126" t="s">
        <v>604</v>
      </c>
      <c r="B220" s="79" t="s">
        <v>50</v>
      </c>
      <c r="C220" s="80">
        <v>122</v>
      </c>
      <c r="D220" s="81" t="str">
        <f t="shared" si="72"/>
        <v>N/A</v>
      </c>
      <c r="E220" s="80">
        <v>128</v>
      </c>
      <c r="F220" s="81" t="str">
        <f t="shared" si="73"/>
        <v>N/A</v>
      </c>
      <c r="G220" s="80">
        <v>128</v>
      </c>
      <c r="H220" s="81" t="str">
        <f t="shared" si="74"/>
        <v>N/A</v>
      </c>
      <c r="I220" s="82">
        <v>4.9180000000000001</v>
      </c>
      <c r="J220" s="82">
        <v>0</v>
      </c>
      <c r="K220" s="83" t="s">
        <v>112</v>
      </c>
      <c r="L220" s="84" t="str">
        <f t="shared" si="75"/>
        <v>Yes</v>
      </c>
    </row>
    <row r="221" spans="1:12" x14ac:dyDescent="0.25">
      <c r="A221" s="126" t="s">
        <v>605</v>
      </c>
      <c r="B221" s="79" t="s">
        <v>50</v>
      </c>
      <c r="C221" s="80">
        <v>138</v>
      </c>
      <c r="D221" s="81" t="str">
        <f t="shared" si="72"/>
        <v>N/A</v>
      </c>
      <c r="E221" s="80">
        <v>131</v>
      </c>
      <c r="F221" s="81" t="str">
        <f t="shared" si="73"/>
        <v>N/A</v>
      </c>
      <c r="G221" s="80">
        <v>140</v>
      </c>
      <c r="H221" s="81" t="str">
        <f t="shared" si="74"/>
        <v>N/A</v>
      </c>
      <c r="I221" s="82">
        <v>-5.07</v>
      </c>
      <c r="J221" s="82">
        <v>6.87</v>
      </c>
      <c r="K221" s="83" t="s">
        <v>112</v>
      </c>
      <c r="L221" s="84" t="str">
        <f t="shared" si="75"/>
        <v>Yes</v>
      </c>
    </row>
    <row r="222" spans="1:12" x14ac:dyDescent="0.25">
      <c r="A222" s="126" t="s">
        <v>606</v>
      </c>
      <c r="B222" s="79" t="s">
        <v>50</v>
      </c>
      <c r="C222" s="80">
        <v>11</v>
      </c>
      <c r="D222" s="81" t="str">
        <f t="shared" si="72"/>
        <v>N/A</v>
      </c>
      <c r="E222" s="80">
        <v>11</v>
      </c>
      <c r="F222" s="81" t="str">
        <f t="shared" si="73"/>
        <v>N/A</v>
      </c>
      <c r="G222" s="80">
        <v>0</v>
      </c>
      <c r="H222" s="81" t="str">
        <f t="shared" si="74"/>
        <v>N/A</v>
      </c>
      <c r="I222" s="82">
        <v>0</v>
      </c>
      <c r="J222" s="82">
        <v>-100</v>
      </c>
      <c r="K222" s="83" t="s">
        <v>112</v>
      </c>
      <c r="L222" s="84" t="str">
        <f t="shared" si="75"/>
        <v>No</v>
      </c>
    </row>
    <row r="223" spans="1:12" ht="12.75" customHeight="1" x14ac:dyDescent="0.25">
      <c r="A223" s="93" t="s">
        <v>666</v>
      </c>
      <c r="B223" s="83" t="s">
        <v>50</v>
      </c>
      <c r="C223" s="89">
        <v>331</v>
      </c>
      <c r="D223" s="81" t="str">
        <f t="shared" si="72"/>
        <v>N/A</v>
      </c>
      <c r="E223" s="89">
        <v>341</v>
      </c>
      <c r="F223" s="81" t="str">
        <f t="shared" si="73"/>
        <v>N/A</v>
      </c>
      <c r="G223" s="89">
        <v>354</v>
      </c>
      <c r="H223" s="81" t="str">
        <f t="shared" si="74"/>
        <v>N/A</v>
      </c>
      <c r="I223" s="82">
        <v>3.0209999999999999</v>
      </c>
      <c r="J223" s="82">
        <v>3.8119999999999998</v>
      </c>
      <c r="K223" s="83" t="s">
        <v>112</v>
      </c>
      <c r="L223" s="81" t="str">
        <f t="shared" si="75"/>
        <v>Yes</v>
      </c>
    </row>
    <row r="224" spans="1:12" x14ac:dyDescent="0.25">
      <c r="A224" s="126" t="s">
        <v>602</v>
      </c>
      <c r="B224" s="79" t="s">
        <v>50</v>
      </c>
      <c r="C224" s="80">
        <v>11</v>
      </c>
      <c r="D224" s="81" t="str">
        <f t="shared" si="72"/>
        <v>N/A</v>
      </c>
      <c r="E224" s="80">
        <v>11</v>
      </c>
      <c r="F224" s="81" t="str">
        <f t="shared" si="73"/>
        <v>N/A</v>
      </c>
      <c r="G224" s="80">
        <v>11</v>
      </c>
      <c r="H224" s="81" t="str">
        <f t="shared" si="74"/>
        <v>N/A</v>
      </c>
      <c r="I224" s="82">
        <v>0</v>
      </c>
      <c r="J224" s="82">
        <v>0</v>
      </c>
      <c r="K224" s="83" t="s">
        <v>112</v>
      </c>
      <c r="L224" s="84" t="str">
        <f t="shared" si="75"/>
        <v>Yes</v>
      </c>
    </row>
    <row r="225" spans="1:12" x14ac:dyDescent="0.25">
      <c r="A225" s="126" t="s">
        <v>603</v>
      </c>
      <c r="B225" s="79" t="s">
        <v>50</v>
      </c>
      <c r="C225" s="80">
        <v>0</v>
      </c>
      <c r="D225" s="81" t="str">
        <f t="shared" si="72"/>
        <v>N/A</v>
      </c>
      <c r="E225" s="80">
        <v>0</v>
      </c>
      <c r="F225" s="81" t="str">
        <f t="shared" si="73"/>
        <v>N/A</v>
      </c>
      <c r="G225" s="80">
        <v>11</v>
      </c>
      <c r="H225" s="81" t="str">
        <f t="shared" si="74"/>
        <v>N/A</v>
      </c>
      <c r="I225" s="82" t="s">
        <v>1088</v>
      </c>
      <c r="J225" s="82" t="s">
        <v>1088</v>
      </c>
      <c r="K225" s="83" t="s">
        <v>112</v>
      </c>
      <c r="L225" s="84" t="str">
        <f t="shared" si="75"/>
        <v>N/A</v>
      </c>
    </row>
    <row r="226" spans="1:12" x14ac:dyDescent="0.25">
      <c r="A226" s="126" t="s">
        <v>604</v>
      </c>
      <c r="B226" s="79" t="s">
        <v>50</v>
      </c>
      <c r="C226" s="80">
        <v>232</v>
      </c>
      <c r="D226" s="81" t="str">
        <f t="shared" si="72"/>
        <v>N/A</v>
      </c>
      <c r="E226" s="80">
        <v>240</v>
      </c>
      <c r="F226" s="81" t="str">
        <f t="shared" si="73"/>
        <v>N/A</v>
      </c>
      <c r="G226" s="80">
        <v>258</v>
      </c>
      <c r="H226" s="81" t="str">
        <f t="shared" si="74"/>
        <v>N/A</v>
      </c>
      <c r="I226" s="82">
        <v>3.448</v>
      </c>
      <c r="J226" s="82">
        <v>7.5</v>
      </c>
      <c r="K226" s="83" t="s">
        <v>112</v>
      </c>
      <c r="L226" s="84" t="str">
        <f t="shared" si="75"/>
        <v>Yes</v>
      </c>
    </row>
    <row r="227" spans="1:12" x14ac:dyDescent="0.25">
      <c r="A227" s="126" t="s">
        <v>605</v>
      </c>
      <c r="B227" s="79" t="s">
        <v>50</v>
      </c>
      <c r="C227" s="80">
        <v>97</v>
      </c>
      <c r="D227" s="81" t="str">
        <f t="shared" si="72"/>
        <v>N/A</v>
      </c>
      <c r="E227" s="80">
        <v>99</v>
      </c>
      <c r="F227" s="81" t="str">
        <f t="shared" si="73"/>
        <v>N/A</v>
      </c>
      <c r="G227" s="80">
        <v>93</v>
      </c>
      <c r="H227" s="81" t="str">
        <f t="shared" si="74"/>
        <v>N/A</v>
      </c>
      <c r="I227" s="82">
        <v>2.0619999999999998</v>
      </c>
      <c r="J227" s="82">
        <v>-6.06</v>
      </c>
      <c r="K227" s="83" t="s">
        <v>112</v>
      </c>
      <c r="L227" s="84" t="str">
        <f t="shared" si="75"/>
        <v>Yes</v>
      </c>
    </row>
    <row r="228" spans="1:12" x14ac:dyDescent="0.25">
      <c r="A228" s="126" t="s">
        <v>606</v>
      </c>
      <c r="B228" s="79" t="s">
        <v>50</v>
      </c>
      <c r="C228" s="80">
        <v>0</v>
      </c>
      <c r="D228" s="81" t="str">
        <f t="shared" si="72"/>
        <v>N/A</v>
      </c>
      <c r="E228" s="80">
        <v>0</v>
      </c>
      <c r="F228" s="81" t="str">
        <f t="shared" si="73"/>
        <v>N/A</v>
      </c>
      <c r="G228" s="80">
        <v>0</v>
      </c>
      <c r="H228" s="81" t="str">
        <f t="shared" si="74"/>
        <v>N/A</v>
      </c>
      <c r="I228" s="82" t="s">
        <v>1088</v>
      </c>
      <c r="J228" s="82" t="s">
        <v>1088</v>
      </c>
      <c r="K228" s="83" t="s">
        <v>112</v>
      </c>
      <c r="L228" s="84" t="str">
        <f t="shared" si="75"/>
        <v>N/A</v>
      </c>
    </row>
    <row r="229" spans="1:12" ht="12.75" customHeight="1" x14ac:dyDescent="0.25">
      <c r="A229" s="93" t="s">
        <v>667</v>
      </c>
      <c r="B229" s="83" t="s">
        <v>50</v>
      </c>
      <c r="C229" s="89">
        <v>519</v>
      </c>
      <c r="D229" s="81" t="str">
        <f t="shared" si="72"/>
        <v>N/A</v>
      </c>
      <c r="E229" s="89">
        <v>443</v>
      </c>
      <c r="F229" s="81" t="str">
        <f t="shared" si="73"/>
        <v>N/A</v>
      </c>
      <c r="G229" s="89">
        <v>399</v>
      </c>
      <c r="H229" s="81" t="str">
        <f t="shared" si="74"/>
        <v>N/A</v>
      </c>
      <c r="I229" s="82">
        <v>-14.6</v>
      </c>
      <c r="J229" s="82">
        <v>-9.93</v>
      </c>
      <c r="K229" s="83" t="s">
        <v>112</v>
      </c>
      <c r="L229" s="81" t="str">
        <f t="shared" si="75"/>
        <v>Yes</v>
      </c>
    </row>
    <row r="230" spans="1:12" x14ac:dyDescent="0.25">
      <c r="A230" s="126" t="s">
        <v>602</v>
      </c>
      <c r="B230" s="79" t="s">
        <v>50</v>
      </c>
      <c r="C230" s="80">
        <v>30</v>
      </c>
      <c r="D230" s="81" t="str">
        <f t="shared" si="72"/>
        <v>N/A</v>
      </c>
      <c r="E230" s="80">
        <v>26</v>
      </c>
      <c r="F230" s="81" t="str">
        <f t="shared" si="73"/>
        <v>N/A</v>
      </c>
      <c r="G230" s="80">
        <v>28</v>
      </c>
      <c r="H230" s="81" t="str">
        <f t="shared" si="74"/>
        <v>N/A</v>
      </c>
      <c r="I230" s="82">
        <v>-13.3</v>
      </c>
      <c r="J230" s="82">
        <v>7.6920000000000002</v>
      </c>
      <c r="K230" s="83" t="s">
        <v>112</v>
      </c>
      <c r="L230" s="84" t="str">
        <f t="shared" si="75"/>
        <v>Yes</v>
      </c>
    </row>
    <row r="231" spans="1:12" x14ac:dyDescent="0.25">
      <c r="A231" s="126" t="s">
        <v>603</v>
      </c>
      <c r="B231" s="79" t="s">
        <v>50</v>
      </c>
      <c r="C231" s="80">
        <v>11</v>
      </c>
      <c r="D231" s="81" t="str">
        <f t="shared" si="72"/>
        <v>N/A</v>
      </c>
      <c r="E231" s="80">
        <v>11</v>
      </c>
      <c r="F231" s="81" t="str">
        <f t="shared" si="73"/>
        <v>N/A</v>
      </c>
      <c r="G231" s="80">
        <v>0</v>
      </c>
      <c r="H231" s="81" t="str">
        <f t="shared" si="74"/>
        <v>N/A</v>
      </c>
      <c r="I231" s="82">
        <v>0</v>
      </c>
      <c r="J231" s="82">
        <v>-100</v>
      </c>
      <c r="K231" s="83" t="s">
        <v>112</v>
      </c>
      <c r="L231" s="84" t="str">
        <f t="shared" ref="L231:L262" si="77">IF(J231="Div by 0", "N/A", IF(K231="N/A","N/A", IF(J231&gt;VALUE(MID(K231,1,2)), "No", IF(J231&lt;-1*VALUE(MID(K231,1,2)), "No", "Yes"))))</f>
        <v>No</v>
      </c>
    </row>
    <row r="232" spans="1:12" x14ac:dyDescent="0.25">
      <c r="A232" s="126" t="s">
        <v>604</v>
      </c>
      <c r="B232" s="79" t="s">
        <v>50</v>
      </c>
      <c r="C232" s="80">
        <v>333</v>
      </c>
      <c r="D232" s="81" t="str">
        <f t="shared" si="72"/>
        <v>N/A</v>
      </c>
      <c r="E232" s="80">
        <v>296</v>
      </c>
      <c r="F232" s="81" t="str">
        <f t="shared" si="73"/>
        <v>N/A</v>
      </c>
      <c r="G232" s="80">
        <v>260</v>
      </c>
      <c r="H232" s="81" t="str">
        <f t="shared" si="74"/>
        <v>N/A</v>
      </c>
      <c r="I232" s="82">
        <v>-11.1</v>
      </c>
      <c r="J232" s="82">
        <v>-12.2</v>
      </c>
      <c r="K232" s="83" t="s">
        <v>112</v>
      </c>
      <c r="L232" s="84" t="str">
        <f t="shared" si="77"/>
        <v>Yes</v>
      </c>
    </row>
    <row r="233" spans="1:12" x14ac:dyDescent="0.25">
      <c r="A233" s="126" t="s">
        <v>605</v>
      </c>
      <c r="B233" s="79" t="s">
        <v>50</v>
      </c>
      <c r="C233" s="80">
        <v>115</v>
      </c>
      <c r="D233" s="81" t="str">
        <f t="shared" si="72"/>
        <v>N/A</v>
      </c>
      <c r="E233" s="80">
        <v>90</v>
      </c>
      <c r="F233" s="81" t="str">
        <f t="shared" si="73"/>
        <v>N/A</v>
      </c>
      <c r="G233" s="80">
        <v>75</v>
      </c>
      <c r="H233" s="81" t="str">
        <f t="shared" si="74"/>
        <v>N/A</v>
      </c>
      <c r="I233" s="82">
        <v>-21.7</v>
      </c>
      <c r="J233" s="82">
        <v>-16.7</v>
      </c>
      <c r="K233" s="83" t="s">
        <v>112</v>
      </c>
      <c r="L233" s="84" t="str">
        <f t="shared" si="77"/>
        <v>No</v>
      </c>
    </row>
    <row r="234" spans="1:12" x14ac:dyDescent="0.25">
      <c r="A234" s="126" t="s">
        <v>606</v>
      </c>
      <c r="B234" s="79" t="s">
        <v>50</v>
      </c>
      <c r="C234" s="80">
        <v>40</v>
      </c>
      <c r="D234" s="81" t="str">
        <f t="shared" si="72"/>
        <v>N/A</v>
      </c>
      <c r="E234" s="80">
        <v>30</v>
      </c>
      <c r="F234" s="81" t="str">
        <f t="shared" si="73"/>
        <v>N/A</v>
      </c>
      <c r="G234" s="80">
        <v>36</v>
      </c>
      <c r="H234" s="81" t="str">
        <f t="shared" si="74"/>
        <v>N/A</v>
      </c>
      <c r="I234" s="82">
        <v>-25</v>
      </c>
      <c r="J234" s="82">
        <v>20</v>
      </c>
      <c r="K234" s="83" t="s">
        <v>112</v>
      </c>
      <c r="L234" s="84" t="str">
        <f t="shared" si="77"/>
        <v>No</v>
      </c>
    </row>
    <row r="235" spans="1:12" ht="12.75" customHeight="1" x14ac:dyDescent="0.25">
      <c r="A235" s="93" t="s">
        <v>668</v>
      </c>
      <c r="B235" s="83" t="s">
        <v>50</v>
      </c>
      <c r="C235" s="89">
        <v>10555</v>
      </c>
      <c r="D235" s="81" t="str">
        <f t="shared" si="72"/>
        <v>N/A</v>
      </c>
      <c r="E235" s="89">
        <v>10837</v>
      </c>
      <c r="F235" s="81" t="str">
        <f t="shared" si="73"/>
        <v>N/A</v>
      </c>
      <c r="G235" s="89">
        <v>10709</v>
      </c>
      <c r="H235" s="81" t="str">
        <f t="shared" si="74"/>
        <v>N/A</v>
      </c>
      <c r="I235" s="82">
        <v>2.6720000000000002</v>
      </c>
      <c r="J235" s="82">
        <v>-1.18</v>
      </c>
      <c r="K235" s="83" t="s">
        <v>112</v>
      </c>
      <c r="L235" s="81" t="str">
        <f t="shared" si="77"/>
        <v>Yes</v>
      </c>
    </row>
    <row r="236" spans="1:12" x14ac:dyDescent="0.25">
      <c r="A236" s="126" t="s">
        <v>602</v>
      </c>
      <c r="B236" s="79" t="s">
        <v>50</v>
      </c>
      <c r="C236" s="80">
        <v>614</v>
      </c>
      <c r="D236" s="81" t="str">
        <f t="shared" si="72"/>
        <v>N/A</v>
      </c>
      <c r="E236" s="80">
        <v>652</v>
      </c>
      <c r="F236" s="81" t="str">
        <f t="shared" si="73"/>
        <v>N/A</v>
      </c>
      <c r="G236" s="80">
        <v>690</v>
      </c>
      <c r="H236" s="81" t="str">
        <f t="shared" si="74"/>
        <v>N/A</v>
      </c>
      <c r="I236" s="82">
        <v>6.1890000000000001</v>
      </c>
      <c r="J236" s="82">
        <v>5.8280000000000003</v>
      </c>
      <c r="K236" s="83" t="s">
        <v>112</v>
      </c>
      <c r="L236" s="84" t="str">
        <f t="shared" si="77"/>
        <v>Yes</v>
      </c>
    </row>
    <row r="237" spans="1:12" x14ac:dyDescent="0.25">
      <c r="A237" s="126" t="s">
        <v>603</v>
      </c>
      <c r="B237" s="79" t="s">
        <v>50</v>
      </c>
      <c r="C237" s="80">
        <v>23</v>
      </c>
      <c r="D237" s="81" t="str">
        <f t="shared" si="72"/>
        <v>N/A</v>
      </c>
      <c r="E237" s="80">
        <v>37</v>
      </c>
      <c r="F237" s="81" t="str">
        <f t="shared" si="73"/>
        <v>N/A</v>
      </c>
      <c r="G237" s="80">
        <v>39</v>
      </c>
      <c r="H237" s="81" t="str">
        <f t="shared" si="74"/>
        <v>N/A</v>
      </c>
      <c r="I237" s="82">
        <v>60.87</v>
      </c>
      <c r="J237" s="82">
        <v>5.4050000000000002</v>
      </c>
      <c r="K237" s="83" t="s">
        <v>112</v>
      </c>
      <c r="L237" s="84" t="str">
        <f t="shared" si="77"/>
        <v>Yes</v>
      </c>
    </row>
    <row r="238" spans="1:12" x14ac:dyDescent="0.25">
      <c r="A238" s="126" t="s">
        <v>604</v>
      </c>
      <c r="B238" s="79" t="s">
        <v>50</v>
      </c>
      <c r="C238" s="80">
        <v>6166</v>
      </c>
      <c r="D238" s="81" t="str">
        <f t="shared" si="72"/>
        <v>N/A</v>
      </c>
      <c r="E238" s="80">
        <v>6355</v>
      </c>
      <c r="F238" s="81" t="str">
        <f t="shared" si="73"/>
        <v>N/A</v>
      </c>
      <c r="G238" s="80">
        <v>6342</v>
      </c>
      <c r="H238" s="81" t="str">
        <f t="shared" si="74"/>
        <v>N/A</v>
      </c>
      <c r="I238" s="82">
        <v>3.0649999999999999</v>
      </c>
      <c r="J238" s="82">
        <v>-0.20499999999999999</v>
      </c>
      <c r="K238" s="83" t="s">
        <v>112</v>
      </c>
      <c r="L238" s="84" t="str">
        <f t="shared" si="77"/>
        <v>Yes</v>
      </c>
    </row>
    <row r="239" spans="1:12" x14ac:dyDescent="0.25">
      <c r="A239" s="126" t="s">
        <v>605</v>
      </c>
      <c r="B239" s="79" t="s">
        <v>50</v>
      </c>
      <c r="C239" s="80">
        <v>3742</v>
      </c>
      <c r="D239" s="81" t="str">
        <f t="shared" si="72"/>
        <v>N/A</v>
      </c>
      <c r="E239" s="80">
        <v>3784</v>
      </c>
      <c r="F239" s="81" t="str">
        <f t="shared" si="73"/>
        <v>N/A</v>
      </c>
      <c r="G239" s="80">
        <v>3631</v>
      </c>
      <c r="H239" s="81" t="str">
        <f t="shared" si="74"/>
        <v>N/A</v>
      </c>
      <c r="I239" s="82">
        <v>1.1220000000000001</v>
      </c>
      <c r="J239" s="82">
        <v>-4.04</v>
      </c>
      <c r="K239" s="83" t="s">
        <v>112</v>
      </c>
      <c r="L239" s="84" t="str">
        <f t="shared" si="77"/>
        <v>Yes</v>
      </c>
    </row>
    <row r="240" spans="1:12" x14ac:dyDescent="0.25">
      <c r="A240" s="126" t="s">
        <v>606</v>
      </c>
      <c r="B240" s="79" t="s">
        <v>50</v>
      </c>
      <c r="C240" s="80">
        <v>11</v>
      </c>
      <c r="D240" s="81" t="str">
        <f t="shared" si="72"/>
        <v>N/A</v>
      </c>
      <c r="E240" s="80">
        <v>11</v>
      </c>
      <c r="F240" s="81" t="str">
        <f t="shared" si="73"/>
        <v>N/A</v>
      </c>
      <c r="G240" s="80">
        <v>11</v>
      </c>
      <c r="H240" s="81" t="str">
        <f t="shared" si="74"/>
        <v>N/A</v>
      </c>
      <c r="I240" s="82">
        <v>-10</v>
      </c>
      <c r="J240" s="82">
        <v>-22.2</v>
      </c>
      <c r="K240" s="83" t="s">
        <v>112</v>
      </c>
      <c r="L240" s="84" t="str">
        <f t="shared" si="77"/>
        <v>No</v>
      </c>
    </row>
    <row r="241" spans="1:12" ht="12.75" customHeight="1" x14ac:dyDescent="0.25">
      <c r="A241" s="93" t="s">
        <v>669</v>
      </c>
      <c r="B241" s="79" t="s">
        <v>50</v>
      </c>
      <c r="C241" s="80">
        <v>0</v>
      </c>
      <c r="D241" s="81" t="str">
        <f t="shared" si="72"/>
        <v>N/A</v>
      </c>
      <c r="E241" s="80">
        <v>0</v>
      </c>
      <c r="F241" s="81" t="str">
        <f t="shared" si="73"/>
        <v>N/A</v>
      </c>
      <c r="G241" s="80">
        <v>0</v>
      </c>
      <c r="H241" s="81" t="str">
        <f t="shared" si="74"/>
        <v>N/A</v>
      </c>
      <c r="I241" s="82" t="s">
        <v>1088</v>
      </c>
      <c r="J241" s="82" t="s">
        <v>1088</v>
      </c>
      <c r="K241" s="83" t="s">
        <v>112</v>
      </c>
      <c r="L241" s="84" t="str">
        <f t="shared" si="77"/>
        <v>N/A</v>
      </c>
    </row>
    <row r="242" spans="1:12" x14ac:dyDescent="0.25">
      <c r="A242" s="126" t="s">
        <v>602</v>
      </c>
      <c r="B242" s="79" t="s">
        <v>50</v>
      </c>
      <c r="C242" s="80">
        <v>0</v>
      </c>
      <c r="D242" s="81" t="str">
        <f t="shared" si="72"/>
        <v>N/A</v>
      </c>
      <c r="E242" s="80">
        <v>0</v>
      </c>
      <c r="F242" s="81" t="str">
        <f t="shared" si="73"/>
        <v>N/A</v>
      </c>
      <c r="G242" s="80">
        <v>0</v>
      </c>
      <c r="H242" s="81" t="str">
        <f t="shared" si="74"/>
        <v>N/A</v>
      </c>
      <c r="I242" s="82" t="s">
        <v>1088</v>
      </c>
      <c r="J242" s="82" t="s">
        <v>1088</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1088</v>
      </c>
      <c r="J243" s="82" t="s">
        <v>1088</v>
      </c>
      <c r="K243" s="83" t="s">
        <v>112</v>
      </c>
      <c r="L243" s="84" t="str">
        <f t="shared" si="77"/>
        <v>N/A</v>
      </c>
    </row>
    <row r="244" spans="1:12" x14ac:dyDescent="0.25">
      <c r="A244" s="126" t="s">
        <v>604</v>
      </c>
      <c r="B244" s="79" t="s">
        <v>50</v>
      </c>
      <c r="C244" s="80">
        <v>0</v>
      </c>
      <c r="D244" s="81" t="str">
        <f t="shared" si="72"/>
        <v>N/A</v>
      </c>
      <c r="E244" s="80">
        <v>0</v>
      </c>
      <c r="F244" s="81" t="str">
        <f t="shared" si="73"/>
        <v>N/A</v>
      </c>
      <c r="G244" s="80">
        <v>0</v>
      </c>
      <c r="H244" s="81" t="str">
        <f t="shared" si="74"/>
        <v>N/A</v>
      </c>
      <c r="I244" s="82" t="s">
        <v>1088</v>
      </c>
      <c r="J244" s="82" t="s">
        <v>1088</v>
      </c>
      <c r="K244" s="83" t="s">
        <v>112</v>
      </c>
      <c r="L244" s="84" t="str">
        <f t="shared" si="77"/>
        <v>N/A</v>
      </c>
    </row>
    <row r="245" spans="1:12" x14ac:dyDescent="0.25">
      <c r="A245" s="126" t="s">
        <v>605</v>
      </c>
      <c r="B245" s="79" t="s">
        <v>50</v>
      </c>
      <c r="C245" s="80">
        <v>0</v>
      </c>
      <c r="D245" s="81" t="str">
        <f t="shared" si="72"/>
        <v>N/A</v>
      </c>
      <c r="E245" s="80">
        <v>0</v>
      </c>
      <c r="F245" s="81" t="str">
        <f t="shared" si="73"/>
        <v>N/A</v>
      </c>
      <c r="G245" s="80">
        <v>0</v>
      </c>
      <c r="H245" s="81" t="str">
        <f t="shared" si="74"/>
        <v>N/A</v>
      </c>
      <c r="I245" s="82" t="s">
        <v>1088</v>
      </c>
      <c r="J245" s="82" t="s">
        <v>1088</v>
      </c>
      <c r="K245" s="83" t="s">
        <v>112</v>
      </c>
      <c r="L245" s="84" t="str">
        <f t="shared" si="77"/>
        <v>N/A</v>
      </c>
    </row>
    <row r="246" spans="1:12" x14ac:dyDescent="0.25">
      <c r="A246" s="126" t="s">
        <v>606</v>
      </c>
      <c r="B246" s="79" t="s">
        <v>50</v>
      </c>
      <c r="C246" s="80">
        <v>0</v>
      </c>
      <c r="D246" s="81" t="str">
        <f t="shared" si="72"/>
        <v>N/A</v>
      </c>
      <c r="E246" s="80">
        <v>0</v>
      </c>
      <c r="F246" s="81" t="str">
        <f t="shared" si="73"/>
        <v>N/A</v>
      </c>
      <c r="G246" s="80">
        <v>0</v>
      </c>
      <c r="H246" s="81" t="str">
        <f t="shared" si="74"/>
        <v>N/A</v>
      </c>
      <c r="I246" s="82" t="s">
        <v>1088</v>
      </c>
      <c r="J246" s="82" t="s">
        <v>1088</v>
      </c>
      <c r="K246" s="83" t="s">
        <v>112</v>
      </c>
      <c r="L246" s="84" t="str">
        <f t="shared" si="77"/>
        <v>N/A</v>
      </c>
    </row>
    <row r="247" spans="1:12" ht="12.75" customHeight="1" x14ac:dyDescent="0.25">
      <c r="A247" s="93" t="s">
        <v>938</v>
      </c>
      <c r="B247" s="79" t="s">
        <v>50</v>
      </c>
      <c r="C247" s="80">
        <v>14</v>
      </c>
      <c r="D247" s="81" t="str">
        <f t="shared" si="72"/>
        <v>N/A</v>
      </c>
      <c r="E247" s="80">
        <v>0</v>
      </c>
      <c r="F247" s="81" t="str">
        <f t="shared" si="73"/>
        <v>N/A</v>
      </c>
      <c r="G247" s="80">
        <v>0</v>
      </c>
      <c r="H247" s="81" t="str">
        <f t="shared" ref="H247:H264" si="78">IF($B247="N/A","N/A",IF(G247&gt;10,"No",IF(G247&lt;-10,"No","Yes")))</f>
        <v>N/A</v>
      </c>
      <c r="I247" s="82">
        <v>-100</v>
      </c>
      <c r="J247" s="82" t="s">
        <v>1088</v>
      </c>
      <c r="K247" s="83" t="s">
        <v>112</v>
      </c>
      <c r="L247" s="84" t="str">
        <f t="shared" si="77"/>
        <v>N/A</v>
      </c>
    </row>
    <row r="248" spans="1:12" x14ac:dyDescent="0.25">
      <c r="A248" s="126" t="s">
        <v>602</v>
      </c>
      <c r="B248" s="79" t="s">
        <v>50</v>
      </c>
      <c r="C248" s="80">
        <v>0</v>
      </c>
      <c r="D248" s="81" t="str">
        <f t="shared" si="72"/>
        <v>N/A</v>
      </c>
      <c r="E248" s="80">
        <v>0</v>
      </c>
      <c r="F248" s="81" t="str">
        <f t="shared" si="73"/>
        <v>N/A</v>
      </c>
      <c r="G248" s="80">
        <v>0</v>
      </c>
      <c r="H248" s="81" t="str">
        <f t="shared" si="78"/>
        <v>N/A</v>
      </c>
      <c r="I248" s="82" t="s">
        <v>1088</v>
      </c>
      <c r="J248" s="82" t="s">
        <v>1088</v>
      </c>
      <c r="K248" s="83" t="s">
        <v>112</v>
      </c>
      <c r="L248" s="84" t="str">
        <f t="shared" si="77"/>
        <v>N/A</v>
      </c>
    </row>
    <row r="249" spans="1:12" x14ac:dyDescent="0.25">
      <c r="A249" s="126" t="s">
        <v>603</v>
      </c>
      <c r="B249" s="79" t="s">
        <v>50</v>
      </c>
      <c r="C249" s="80">
        <v>0</v>
      </c>
      <c r="D249" s="81" t="str">
        <f t="shared" si="72"/>
        <v>N/A</v>
      </c>
      <c r="E249" s="80">
        <v>0</v>
      </c>
      <c r="F249" s="81" t="str">
        <f t="shared" si="73"/>
        <v>N/A</v>
      </c>
      <c r="G249" s="80">
        <v>0</v>
      </c>
      <c r="H249" s="81" t="str">
        <f t="shared" si="78"/>
        <v>N/A</v>
      </c>
      <c r="I249" s="82" t="s">
        <v>1088</v>
      </c>
      <c r="J249" s="82" t="s">
        <v>1088</v>
      </c>
      <c r="K249" s="83" t="s">
        <v>112</v>
      </c>
      <c r="L249" s="84" t="str">
        <f t="shared" si="77"/>
        <v>N/A</v>
      </c>
    </row>
    <row r="250" spans="1:12" x14ac:dyDescent="0.25">
      <c r="A250" s="126" t="s">
        <v>604</v>
      </c>
      <c r="B250" s="79" t="s">
        <v>50</v>
      </c>
      <c r="C250" s="80">
        <v>0</v>
      </c>
      <c r="D250" s="81" t="str">
        <f t="shared" si="72"/>
        <v>N/A</v>
      </c>
      <c r="E250" s="80">
        <v>0</v>
      </c>
      <c r="F250" s="81" t="str">
        <f t="shared" si="73"/>
        <v>N/A</v>
      </c>
      <c r="G250" s="80">
        <v>0</v>
      </c>
      <c r="H250" s="81" t="str">
        <f t="shared" si="78"/>
        <v>N/A</v>
      </c>
      <c r="I250" s="82" t="s">
        <v>1088</v>
      </c>
      <c r="J250" s="82" t="s">
        <v>1088</v>
      </c>
      <c r="K250" s="83" t="s">
        <v>112</v>
      </c>
      <c r="L250" s="84" t="str">
        <f t="shared" si="77"/>
        <v>N/A</v>
      </c>
    </row>
    <row r="251" spans="1:12" x14ac:dyDescent="0.25">
      <c r="A251" s="126" t="s">
        <v>605</v>
      </c>
      <c r="B251" s="79" t="s">
        <v>50</v>
      </c>
      <c r="C251" s="80">
        <v>0</v>
      </c>
      <c r="D251" s="81" t="str">
        <f t="shared" si="72"/>
        <v>N/A</v>
      </c>
      <c r="E251" s="80">
        <v>0</v>
      </c>
      <c r="F251" s="81" t="str">
        <f t="shared" si="73"/>
        <v>N/A</v>
      </c>
      <c r="G251" s="80">
        <v>0</v>
      </c>
      <c r="H251" s="81" t="str">
        <f t="shared" si="78"/>
        <v>N/A</v>
      </c>
      <c r="I251" s="82" t="s">
        <v>1088</v>
      </c>
      <c r="J251" s="82" t="s">
        <v>1088</v>
      </c>
      <c r="K251" s="83" t="s">
        <v>112</v>
      </c>
      <c r="L251" s="84" t="str">
        <f t="shared" si="77"/>
        <v>N/A</v>
      </c>
    </row>
    <row r="252" spans="1:12" x14ac:dyDescent="0.25">
      <c r="A252" s="126" t="s">
        <v>606</v>
      </c>
      <c r="B252" s="79" t="s">
        <v>50</v>
      </c>
      <c r="C252" s="80">
        <v>14</v>
      </c>
      <c r="D252" s="81" t="str">
        <f t="shared" si="72"/>
        <v>N/A</v>
      </c>
      <c r="E252" s="80">
        <v>0</v>
      </c>
      <c r="F252" s="81" t="str">
        <f t="shared" si="73"/>
        <v>N/A</v>
      </c>
      <c r="G252" s="80">
        <v>0</v>
      </c>
      <c r="H252" s="81" t="str">
        <f t="shared" si="78"/>
        <v>N/A</v>
      </c>
      <c r="I252" s="82">
        <v>-100</v>
      </c>
      <c r="J252" s="82" t="s">
        <v>1088</v>
      </c>
      <c r="K252" s="83" t="s">
        <v>112</v>
      </c>
      <c r="L252" s="84" t="str">
        <f t="shared" si="77"/>
        <v>N/A</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v>2.9285649120000001</v>
      </c>
      <c r="D265" s="81" t="str">
        <f>IF($B265="N/A","N/A",IF(C265&lt;15,"Yes","No"))</f>
        <v>Yes</v>
      </c>
      <c r="E265" s="87">
        <v>2.8024851382999998</v>
      </c>
      <c r="F265" s="81" t="str">
        <f>IF($B265="N/A","N/A",IF(E265&lt;15,"Yes","No"))</f>
        <v>Yes</v>
      </c>
      <c r="G265" s="87">
        <v>2.7814628105999999</v>
      </c>
      <c r="H265" s="81" t="str">
        <f>IF($B265="N/A","N/A",IF(G265&lt;15,"Yes","No"))</f>
        <v>Yes</v>
      </c>
      <c r="I265" s="82">
        <v>-4.3099999999999996</v>
      </c>
      <c r="J265" s="82">
        <v>-0.75</v>
      </c>
      <c r="K265" s="83" t="s">
        <v>112</v>
      </c>
      <c r="L265" s="84" t="str">
        <f>IF(J265="Div by 0", "N/A", IF(K265="N/A","N/A", IF(J265&gt;VALUE(MID(K265,1,2)), "No", IF(J265&lt;-1*VALUE(MID(K265,1,2)), "No", "Yes"))))</f>
        <v>Yes</v>
      </c>
    </row>
    <row r="266" spans="1:12" ht="12.75" customHeight="1" x14ac:dyDescent="0.25">
      <c r="A266" s="88" t="s">
        <v>844</v>
      </c>
      <c r="B266" s="79" t="s">
        <v>144</v>
      </c>
      <c r="C266" s="87">
        <v>0.5514534069</v>
      </c>
      <c r="D266" s="81" t="str">
        <f>IF($B266="N/A","N/A",IF(C266&lt;10,"Yes","No"))</f>
        <v>Yes</v>
      </c>
      <c r="E266" s="87">
        <v>0.5988023952</v>
      </c>
      <c r="F266" s="81" t="str">
        <f>IF($B266="N/A","N/A",IF(E266&lt;10,"Yes","No"))</f>
        <v>Yes</v>
      </c>
      <c r="G266" s="87">
        <v>0.46181011449999998</v>
      </c>
      <c r="H266" s="81" t="str">
        <f>IF($B266="N/A","N/A",IF(G266&lt;10,"Yes","No"))</f>
        <v>Yes</v>
      </c>
      <c r="I266" s="82">
        <v>8.5860000000000003</v>
      </c>
      <c r="J266" s="82">
        <v>-22.9</v>
      </c>
      <c r="K266" s="83" t="s">
        <v>112</v>
      </c>
      <c r="L266" s="84" t="str">
        <f>IF(J266="Div by 0", "N/A", IF(K266="N/A","N/A", IF(J266&gt;VALUE(MID(K266,1,2)), "No", IF(J266&lt;-1*VALUE(MID(K266,1,2)), "No", "Yes"))))</f>
        <v>No</v>
      </c>
    </row>
    <row r="267" spans="1:12" ht="12.75" customHeight="1" x14ac:dyDescent="0.25">
      <c r="A267" s="93" t="s">
        <v>348</v>
      </c>
      <c r="B267" s="96" t="s">
        <v>50</v>
      </c>
      <c r="C267" s="91">
        <v>13.356445580000001</v>
      </c>
      <c r="D267" s="98" t="str">
        <f t="shared" si="72"/>
        <v>N/A</v>
      </c>
      <c r="E267" s="91">
        <v>16.649532918999999</v>
      </c>
      <c r="F267" s="98" t="str">
        <f t="shared" si="73"/>
        <v>N/A</v>
      </c>
      <c r="G267" s="91">
        <v>17.679313699000001</v>
      </c>
      <c r="H267" s="98" t="str">
        <f>IF($B267="N/A","N/A",IF(G267&gt;10,"No",IF(G267&lt;-10,"No","Yes")))</f>
        <v>N/A</v>
      </c>
      <c r="I267" s="99">
        <v>24.66</v>
      </c>
      <c r="J267" s="99">
        <v>6.1849999999999996</v>
      </c>
      <c r="K267" s="90" t="s">
        <v>112</v>
      </c>
      <c r="L267" s="92" t="str">
        <f>IF(J267="Div by 0", "N/A", IF(K267="N/A","N/A", IF(J267&gt;VALUE(MID(K267,1,2)), "No", IF(J267&lt;-1*VALUE(MID(K267,1,2)), "No", "Yes"))))</f>
        <v>Yes</v>
      </c>
    </row>
    <row r="268" spans="1:12" ht="25" x14ac:dyDescent="0.25">
      <c r="A268" s="131" t="s">
        <v>898</v>
      </c>
      <c r="B268" s="79" t="s">
        <v>162</v>
      </c>
      <c r="C268" s="84" t="s">
        <v>50</v>
      </c>
      <c r="D268" s="81" t="str">
        <f>IF(OR($B268="N/A",$C268="N/A"),"N/A",IF(C268&lt;15,"Yes","No"))</f>
        <v>N/A</v>
      </c>
      <c r="E268" s="84">
        <v>2.5790014750000001</v>
      </c>
      <c r="F268" s="81" t="str">
        <f>IF($B268="N/A","N/A",IF(E268&lt;15,"Yes","No"))</f>
        <v>Yes</v>
      </c>
      <c r="G268" s="84">
        <v>2.4807641284000002</v>
      </c>
      <c r="H268" s="81" t="str">
        <f>IF($B268="N/A","N/A",IF(G268&lt;15,"Yes","No"))</f>
        <v>Yes</v>
      </c>
      <c r="I268" s="82" t="s">
        <v>50</v>
      </c>
      <c r="J268" s="82">
        <v>-3.81</v>
      </c>
      <c r="K268" s="83" t="s">
        <v>112</v>
      </c>
      <c r="L268" s="84" t="str">
        <f t="shared" ref="L268" si="81">IF(J268="Div by 0", "N/A", IF(K268="N/A","N/A", IF(J268&gt;VALUE(MID(K268,1,2)), "No", IF(J268&lt;-1*VALUE(MID(K268,1,2)), "No", "Yes"))))</f>
        <v>Yes</v>
      </c>
    </row>
    <row r="269" spans="1:12" ht="25" x14ac:dyDescent="0.25">
      <c r="A269" s="131" t="s">
        <v>899</v>
      </c>
      <c r="B269" s="96" t="s">
        <v>50</v>
      </c>
      <c r="C269" s="80" t="s">
        <v>50</v>
      </c>
      <c r="D269" s="98" t="str">
        <f>IF($B269="N/A","N/A",IF(C269&gt;10,"No",IF(C269&lt;-10,"No","Yes")))</f>
        <v>N/A</v>
      </c>
      <c r="E269" s="107">
        <v>331</v>
      </c>
      <c r="F269" s="98" t="str">
        <f>IF($B269="N/A","N/A",IF(E269&gt;10,"No",IF(E269&lt;-10,"No","Yes")))</f>
        <v>N/A</v>
      </c>
      <c r="G269" s="107">
        <v>318</v>
      </c>
      <c r="H269" s="98" t="str">
        <f>IF($B269="N/A","N/A",IF(G269&gt;10,"No",IF(G269&lt;-10,"No","Yes")))</f>
        <v>N/A</v>
      </c>
      <c r="I269" s="82" t="s">
        <v>50</v>
      </c>
      <c r="J269" s="82">
        <v>-3.93</v>
      </c>
      <c r="K269" s="83" t="s">
        <v>112</v>
      </c>
      <c r="L269" s="84" t="str">
        <f>IF(J269="Div by 0", "N/A", IF(K269="N/A","N/A", IF(J269&gt;VALUE(MID(K269,1,2)), "No", IF(J269&lt;-1*VALUE(MID(K269,1,2)), "No", "Yes"))))</f>
        <v>Yes</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22087</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69619</v>
      </c>
      <c r="D272" s="102" t="str">
        <f t="shared" ref="D272:D302" si="84">IF($B272="N/A","N/A",IF(C272&gt;10,"No",IF(C272&lt;-10,"No","Yes")))</f>
        <v>N/A</v>
      </c>
      <c r="E272" s="101">
        <v>83648</v>
      </c>
      <c r="F272" s="102" t="str">
        <f t="shared" ref="F272:F302" si="85">IF($B272="N/A","N/A",IF(E272&gt;10,"No",IF(E272&lt;-10,"No","Yes")))</f>
        <v>N/A</v>
      </c>
      <c r="G272" s="101">
        <v>101056</v>
      </c>
      <c r="H272" s="102" t="str">
        <f t="shared" ref="H272:H302" si="86">IF($B272="N/A","N/A",IF(G272&gt;10,"No",IF(G272&lt;-10,"No","Yes")))</f>
        <v>N/A</v>
      </c>
      <c r="I272" s="103">
        <v>20.149999999999999</v>
      </c>
      <c r="J272" s="103">
        <v>20.81</v>
      </c>
      <c r="K272" s="109" t="s">
        <v>163</v>
      </c>
      <c r="L272" s="104" t="str">
        <f t="shared" ref="L272:L302" si="87">IF(J272="Div by 0", "N/A", IF(K272="N/A","N/A", IF(J272&gt;VALUE(MID(K272,1,2)), "No", IF(J272&lt;-1*VALUE(MID(K272,1,2)), "No", "Yes"))))</f>
        <v>Yes</v>
      </c>
    </row>
    <row r="273" spans="1:12" x14ac:dyDescent="0.25">
      <c r="A273" s="126" t="s">
        <v>607</v>
      </c>
      <c r="B273" s="79" t="s">
        <v>50</v>
      </c>
      <c r="C273" s="87">
        <v>0.13071071989999999</v>
      </c>
      <c r="D273" s="81" t="str">
        <f t="shared" si="84"/>
        <v>N/A</v>
      </c>
      <c r="E273" s="87">
        <v>0.17641406900000001</v>
      </c>
      <c r="F273" s="81" t="str">
        <f t="shared" si="85"/>
        <v>N/A</v>
      </c>
      <c r="G273" s="87">
        <v>0.20995285820000001</v>
      </c>
      <c r="H273" s="81" t="str">
        <f t="shared" si="86"/>
        <v>N/A</v>
      </c>
      <c r="I273" s="82">
        <v>34.97</v>
      </c>
      <c r="J273" s="82">
        <v>19.010000000000002</v>
      </c>
      <c r="K273" s="83" t="s">
        <v>112</v>
      </c>
      <c r="L273" s="84" t="str">
        <f t="shared" si="87"/>
        <v>No</v>
      </c>
    </row>
    <row r="274" spans="1:12" x14ac:dyDescent="0.25">
      <c r="A274" s="126" t="s">
        <v>608</v>
      </c>
      <c r="B274" s="79" t="s">
        <v>50</v>
      </c>
      <c r="C274" s="87">
        <v>0.38614309949999998</v>
      </c>
      <c r="D274" s="81" t="str">
        <f t="shared" si="84"/>
        <v>N/A</v>
      </c>
      <c r="E274" s="87">
        <v>0.48572024180000001</v>
      </c>
      <c r="F274" s="81" t="str">
        <f t="shared" si="85"/>
        <v>N/A</v>
      </c>
      <c r="G274" s="87">
        <v>0.60755960139999998</v>
      </c>
      <c r="H274" s="81" t="str">
        <f t="shared" si="86"/>
        <v>N/A</v>
      </c>
      <c r="I274" s="82">
        <v>25.79</v>
      </c>
      <c r="J274" s="82">
        <v>25.08</v>
      </c>
      <c r="K274" s="83" t="s">
        <v>112</v>
      </c>
      <c r="L274" s="84" t="str">
        <f t="shared" si="87"/>
        <v>No</v>
      </c>
    </row>
    <row r="275" spans="1:12" x14ac:dyDescent="0.25">
      <c r="A275" s="126" t="s">
        <v>609</v>
      </c>
      <c r="B275" s="79" t="s">
        <v>50</v>
      </c>
      <c r="C275" s="87">
        <v>1.6052194999999999E-3</v>
      </c>
      <c r="D275" s="81" t="str">
        <f t="shared" si="84"/>
        <v>N/A</v>
      </c>
      <c r="E275" s="87">
        <v>4.0273792000000003E-3</v>
      </c>
      <c r="F275" s="81" t="str">
        <f t="shared" si="85"/>
        <v>N/A</v>
      </c>
      <c r="G275" s="87">
        <v>1.0642413200000001E-2</v>
      </c>
      <c r="H275" s="81" t="str">
        <f t="shared" si="86"/>
        <v>N/A</v>
      </c>
      <c r="I275" s="82">
        <v>150.9</v>
      </c>
      <c r="J275" s="82">
        <v>164.3</v>
      </c>
      <c r="K275" s="83" t="s">
        <v>112</v>
      </c>
      <c r="L275" s="84" t="str">
        <f t="shared" si="87"/>
        <v>No</v>
      </c>
    </row>
    <row r="276" spans="1:12" x14ac:dyDescent="0.25">
      <c r="A276" s="126" t="s">
        <v>610</v>
      </c>
      <c r="B276" s="79" t="s">
        <v>50</v>
      </c>
      <c r="C276" s="87">
        <v>33.681367430999998</v>
      </c>
      <c r="D276" s="81" t="str">
        <f t="shared" si="84"/>
        <v>N/A</v>
      </c>
      <c r="E276" s="87">
        <v>37.927244297000001</v>
      </c>
      <c r="F276" s="81" t="str">
        <f t="shared" si="85"/>
        <v>N/A</v>
      </c>
      <c r="G276" s="87">
        <v>42.178144822999997</v>
      </c>
      <c r="H276" s="81" t="str">
        <f t="shared" si="86"/>
        <v>N/A</v>
      </c>
      <c r="I276" s="82">
        <v>12.61</v>
      </c>
      <c r="J276" s="82">
        <v>11.21</v>
      </c>
      <c r="K276" s="83" t="s">
        <v>112</v>
      </c>
      <c r="L276" s="84" t="str">
        <f t="shared" si="87"/>
        <v>Yes</v>
      </c>
    </row>
    <row r="277" spans="1:12" x14ac:dyDescent="0.25">
      <c r="A277" s="126" t="s">
        <v>611</v>
      </c>
      <c r="B277" s="79" t="s">
        <v>50</v>
      </c>
      <c r="C277" s="87">
        <v>93.438572803</v>
      </c>
      <c r="D277" s="81" t="str">
        <f t="shared" si="84"/>
        <v>N/A</v>
      </c>
      <c r="E277" s="87">
        <v>92.601138102999997</v>
      </c>
      <c r="F277" s="81" t="str">
        <f t="shared" si="85"/>
        <v>N/A</v>
      </c>
      <c r="G277" s="87">
        <v>93.485790057000003</v>
      </c>
      <c r="H277" s="81" t="str">
        <f t="shared" si="86"/>
        <v>N/A</v>
      </c>
      <c r="I277" s="82">
        <v>-0.89600000000000002</v>
      </c>
      <c r="J277" s="82">
        <v>0.95530000000000004</v>
      </c>
      <c r="K277" s="83" t="s">
        <v>112</v>
      </c>
      <c r="L277" s="84" t="str">
        <f t="shared" si="87"/>
        <v>Yes</v>
      </c>
    </row>
    <row r="278" spans="1:12" x14ac:dyDescent="0.25">
      <c r="A278" s="93" t="s">
        <v>350</v>
      </c>
      <c r="B278" s="79" t="s">
        <v>50</v>
      </c>
      <c r="C278" s="80">
        <v>18627</v>
      </c>
      <c r="D278" s="81" t="str">
        <f t="shared" si="84"/>
        <v>N/A</v>
      </c>
      <c r="E278" s="80">
        <v>22186</v>
      </c>
      <c r="F278" s="81" t="str">
        <f t="shared" si="85"/>
        <v>N/A</v>
      </c>
      <c r="G278" s="80">
        <v>25767</v>
      </c>
      <c r="H278" s="81" t="str">
        <f t="shared" si="86"/>
        <v>N/A</v>
      </c>
      <c r="I278" s="82">
        <v>19.11</v>
      </c>
      <c r="J278" s="82">
        <v>16.14</v>
      </c>
      <c r="K278" s="109" t="s">
        <v>163</v>
      </c>
      <c r="L278" s="84" t="str">
        <f t="shared" si="87"/>
        <v>Yes</v>
      </c>
    </row>
    <row r="279" spans="1:12" x14ac:dyDescent="0.25">
      <c r="A279" s="126" t="s">
        <v>612</v>
      </c>
      <c r="B279" s="79" t="s">
        <v>50</v>
      </c>
      <c r="C279" s="87">
        <v>0</v>
      </c>
      <c r="D279" s="81" t="str">
        <f t="shared" si="84"/>
        <v>N/A</v>
      </c>
      <c r="E279" s="87">
        <v>0</v>
      </c>
      <c r="F279" s="81" t="str">
        <f t="shared" si="85"/>
        <v>N/A</v>
      </c>
      <c r="G279" s="87">
        <v>0</v>
      </c>
      <c r="H279" s="81" t="str">
        <f t="shared" si="86"/>
        <v>N/A</v>
      </c>
      <c r="I279" s="82" t="s">
        <v>1088</v>
      </c>
      <c r="J279" s="82" t="s">
        <v>1088</v>
      </c>
      <c r="K279" s="83" t="s">
        <v>112</v>
      </c>
      <c r="L279" s="84" t="str">
        <f t="shared" si="87"/>
        <v>N/A</v>
      </c>
    </row>
    <row r="280" spans="1:12" x14ac:dyDescent="0.25">
      <c r="A280" s="126" t="s">
        <v>613</v>
      </c>
      <c r="B280" s="79" t="s">
        <v>50</v>
      </c>
      <c r="C280" s="87">
        <v>8.9898117223000007</v>
      </c>
      <c r="D280" s="81" t="str">
        <f t="shared" si="84"/>
        <v>N/A</v>
      </c>
      <c r="E280" s="87">
        <v>10.678549093000001</v>
      </c>
      <c r="F280" s="81" t="str">
        <f t="shared" si="85"/>
        <v>N/A</v>
      </c>
      <c r="G280" s="87">
        <v>12.32668644</v>
      </c>
      <c r="H280" s="81" t="str">
        <f t="shared" si="86"/>
        <v>N/A</v>
      </c>
      <c r="I280" s="82">
        <v>18.79</v>
      </c>
      <c r="J280" s="82">
        <v>15.43</v>
      </c>
      <c r="K280" s="83" t="s">
        <v>112</v>
      </c>
      <c r="L280" s="84" t="str">
        <f t="shared" si="87"/>
        <v>No</v>
      </c>
    </row>
    <row r="281" spans="1:12" x14ac:dyDescent="0.25">
      <c r="A281" s="126" t="s">
        <v>614</v>
      </c>
      <c r="B281" s="79" t="s">
        <v>50</v>
      </c>
      <c r="C281" s="87">
        <v>0.27520595860000002</v>
      </c>
      <c r="D281" s="81" t="str">
        <f t="shared" si="84"/>
        <v>N/A</v>
      </c>
      <c r="E281" s="87">
        <v>0.29259785220000001</v>
      </c>
      <c r="F281" s="81" t="str">
        <f t="shared" si="85"/>
        <v>N/A</v>
      </c>
      <c r="G281" s="87">
        <v>0.28920335619999998</v>
      </c>
      <c r="H281" s="81" t="str">
        <f t="shared" si="86"/>
        <v>N/A</v>
      </c>
      <c r="I281" s="82">
        <v>6.32</v>
      </c>
      <c r="J281" s="82">
        <v>-1.1599999999999999</v>
      </c>
      <c r="K281" s="83" t="s">
        <v>112</v>
      </c>
      <c r="L281" s="84" t="str">
        <f t="shared" si="87"/>
        <v>Yes</v>
      </c>
    </row>
    <row r="282" spans="1:12" x14ac:dyDescent="0.25">
      <c r="A282" s="126" t="s">
        <v>615</v>
      </c>
      <c r="B282" s="79" t="s">
        <v>50</v>
      </c>
      <c r="C282" s="87">
        <v>9.3135885000000009E-3</v>
      </c>
      <c r="D282" s="81" t="str">
        <f t="shared" si="84"/>
        <v>N/A</v>
      </c>
      <c r="E282" s="87">
        <v>1.14974246E-2</v>
      </c>
      <c r="F282" s="81" t="str">
        <f t="shared" si="85"/>
        <v>N/A</v>
      </c>
      <c r="G282" s="87">
        <v>1.39831101E-2</v>
      </c>
      <c r="H282" s="81" t="str">
        <f t="shared" si="86"/>
        <v>N/A</v>
      </c>
      <c r="I282" s="82">
        <v>23.45</v>
      </c>
      <c r="J282" s="82">
        <v>21.62</v>
      </c>
      <c r="K282" s="83" t="s">
        <v>112</v>
      </c>
      <c r="L282" s="84" t="str">
        <f t="shared" si="87"/>
        <v>No</v>
      </c>
    </row>
    <row r="283" spans="1:12" x14ac:dyDescent="0.25">
      <c r="A283" s="126" t="s">
        <v>611</v>
      </c>
      <c r="B283" s="79" t="s">
        <v>50</v>
      </c>
      <c r="C283" s="87">
        <v>99.833574917999997</v>
      </c>
      <c r="D283" s="81" t="str">
        <f t="shared" si="84"/>
        <v>N/A</v>
      </c>
      <c r="E283" s="87">
        <v>99.873794285000002</v>
      </c>
      <c r="F283" s="81" t="str">
        <f t="shared" si="85"/>
        <v>N/A</v>
      </c>
      <c r="G283" s="87">
        <v>99.883572010999998</v>
      </c>
      <c r="H283" s="81" t="str">
        <f t="shared" si="86"/>
        <v>N/A</v>
      </c>
      <c r="I283" s="82">
        <v>4.0300000000000002E-2</v>
      </c>
      <c r="J283" s="82">
        <v>9.7999999999999997E-3</v>
      </c>
      <c r="K283" s="83" t="s">
        <v>112</v>
      </c>
      <c r="L283" s="84" t="str">
        <f t="shared" si="87"/>
        <v>Yes</v>
      </c>
    </row>
    <row r="284" spans="1:12" x14ac:dyDescent="0.25">
      <c r="A284" s="132" t="s">
        <v>991</v>
      </c>
      <c r="B284" s="79" t="s">
        <v>50</v>
      </c>
      <c r="C284" s="87" t="s">
        <v>50</v>
      </c>
      <c r="D284" s="81" t="str">
        <f t="shared" si="84"/>
        <v>N/A</v>
      </c>
      <c r="E284" s="87" t="s">
        <v>50</v>
      </c>
      <c r="F284" s="81" t="str">
        <f t="shared" si="85"/>
        <v>N/A</v>
      </c>
      <c r="G284" s="87">
        <v>99.883572010999998</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0</v>
      </c>
      <c r="D285" s="81" t="str">
        <f t="shared" si="84"/>
        <v>N/A</v>
      </c>
      <c r="E285" s="80">
        <v>0</v>
      </c>
      <c r="F285" s="81" t="str">
        <f t="shared" si="85"/>
        <v>N/A</v>
      </c>
      <c r="G285" s="80">
        <v>0</v>
      </c>
      <c r="H285" s="81" t="str">
        <f t="shared" si="86"/>
        <v>N/A</v>
      </c>
      <c r="I285" s="82" t="s">
        <v>1088</v>
      </c>
      <c r="J285" s="82" t="s">
        <v>1088</v>
      </c>
      <c r="K285" s="109" t="s">
        <v>163</v>
      </c>
      <c r="L285" s="84" t="str">
        <f t="shared" si="87"/>
        <v>N/A</v>
      </c>
    </row>
    <row r="286" spans="1:12" x14ac:dyDescent="0.25">
      <c r="A286" s="126" t="s">
        <v>616</v>
      </c>
      <c r="B286" s="79" t="s">
        <v>50</v>
      </c>
      <c r="C286" s="87">
        <v>0</v>
      </c>
      <c r="D286" s="81" t="str">
        <f t="shared" si="84"/>
        <v>N/A</v>
      </c>
      <c r="E286" s="87">
        <v>0</v>
      </c>
      <c r="F286" s="81" t="str">
        <f t="shared" si="85"/>
        <v>N/A</v>
      </c>
      <c r="G286" s="87">
        <v>0</v>
      </c>
      <c r="H286" s="81" t="str">
        <f t="shared" si="86"/>
        <v>N/A</v>
      </c>
      <c r="I286" s="82" t="s">
        <v>1088</v>
      </c>
      <c r="J286" s="82" t="s">
        <v>1088</v>
      </c>
      <c r="K286" s="83" t="s">
        <v>112</v>
      </c>
      <c r="L286" s="84" t="str">
        <f t="shared" si="87"/>
        <v>N/A</v>
      </c>
    </row>
    <row r="287" spans="1:12" ht="12.75" customHeight="1" x14ac:dyDescent="0.25">
      <c r="A287" s="126" t="s">
        <v>617</v>
      </c>
      <c r="B287" s="79" t="s">
        <v>50</v>
      </c>
      <c r="C287" s="87">
        <v>0</v>
      </c>
      <c r="D287" s="81" t="str">
        <f t="shared" si="84"/>
        <v>N/A</v>
      </c>
      <c r="E287" s="87">
        <v>0</v>
      </c>
      <c r="F287" s="81" t="str">
        <f t="shared" si="85"/>
        <v>N/A</v>
      </c>
      <c r="G287" s="87">
        <v>0</v>
      </c>
      <c r="H287" s="81" t="str">
        <f t="shared" si="86"/>
        <v>N/A</v>
      </c>
      <c r="I287" s="82" t="s">
        <v>1088</v>
      </c>
      <c r="J287" s="82" t="s">
        <v>1088</v>
      </c>
      <c r="K287" s="83" t="s">
        <v>112</v>
      </c>
      <c r="L287" s="84" t="str">
        <f t="shared" si="87"/>
        <v>N/A</v>
      </c>
    </row>
    <row r="288" spans="1:12" x14ac:dyDescent="0.25">
      <c r="A288" s="126" t="s">
        <v>618</v>
      </c>
      <c r="B288" s="79" t="s">
        <v>50</v>
      </c>
      <c r="C288" s="87">
        <v>0</v>
      </c>
      <c r="D288" s="81" t="str">
        <f t="shared" si="84"/>
        <v>N/A</v>
      </c>
      <c r="E288" s="87">
        <v>0</v>
      </c>
      <c r="F288" s="81" t="str">
        <f t="shared" si="85"/>
        <v>N/A</v>
      </c>
      <c r="G288" s="87">
        <v>0</v>
      </c>
      <c r="H288" s="81" t="str">
        <f t="shared" si="86"/>
        <v>N/A</v>
      </c>
      <c r="I288" s="82" t="s">
        <v>1088</v>
      </c>
      <c r="J288" s="82" t="s">
        <v>1088</v>
      </c>
      <c r="K288" s="83" t="s">
        <v>112</v>
      </c>
      <c r="L288" s="84" t="str">
        <f t="shared" si="87"/>
        <v>N/A</v>
      </c>
    </row>
    <row r="289" spans="1:12" x14ac:dyDescent="0.25">
      <c r="A289" s="126" t="s">
        <v>619</v>
      </c>
      <c r="B289" s="79" t="s">
        <v>50</v>
      </c>
      <c r="C289" s="87">
        <v>0</v>
      </c>
      <c r="D289" s="81" t="str">
        <f t="shared" si="84"/>
        <v>N/A</v>
      </c>
      <c r="E289" s="87">
        <v>0</v>
      </c>
      <c r="F289" s="81" t="str">
        <f t="shared" si="85"/>
        <v>N/A</v>
      </c>
      <c r="G289" s="87">
        <v>0</v>
      </c>
      <c r="H289" s="81" t="str">
        <f t="shared" si="86"/>
        <v>N/A</v>
      </c>
      <c r="I289" s="82" t="s">
        <v>1088</v>
      </c>
      <c r="J289" s="82" t="s">
        <v>1088</v>
      </c>
      <c r="K289" s="83" t="s">
        <v>112</v>
      </c>
      <c r="L289" s="84" t="str">
        <f t="shared" si="87"/>
        <v>N/A</v>
      </c>
    </row>
    <row r="290" spans="1:12" x14ac:dyDescent="0.25">
      <c r="A290" s="126" t="s">
        <v>611</v>
      </c>
      <c r="B290" s="79" t="s">
        <v>50</v>
      </c>
      <c r="C290" s="87" t="s">
        <v>1088</v>
      </c>
      <c r="D290" s="81" t="str">
        <f t="shared" si="84"/>
        <v>N/A</v>
      </c>
      <c r="E290" s="87" t="s">
        <v>1088</v>
      </c>
      <c r="F290" s="81" t="str">
        <f t="shared" si="85"/>
        <v>N/A</v>
      </c>
      <c r="G290" s="87" t="s">
        <v>1088</v>
      </c>
      <c r="H290" s="81" t="str">
        <f t="shared" si="86"/>
        <v>N/A</v>
      </c>
      <c r="I290" s="82" t="s">
        <v>1088</v>
      </c>
      <c r="J290" s="82" t="s">
        <v>1088</v>
      </c>
      <c r="K290" s="83" t="s">
        <v>112</v>
      </c>
      <c r="L290" s="84" t="str">
        <f t="shared" si="87"/>
        <v>N/A</v>
      </c>
    </row>
    <row r="291" spans="1:12" x14ac:dyDescent="0.25">
      <c r="A291" s="132" t="s">
        <v>991</v>
      </c>
      <c r="B291" s="79" t="s">
        <v>50</v>
      </c>
      <c r="C291" s="87" t="s">
        <v>50</v>
      </c>
      <c r="D291" s="81" t="str">
        <f t="shared" si="84"/>
        <v>N/A</v>
      </c>
      <c r="E291" s="87" t="s">
        <v>50</v>
      </c>
      <c r="F291" s="81" t="str">
        <f t="shared" si="85"/>
        <v>N/A</v>
      </c>
      <c r="G291" s="87" t="s">
        <v>1088</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1218</v>
      </c>
      <c r="D292" s="81" t="str">
        <f t="shared" si="84"/>
        <v>N/A</v>
      </c>
      <c r="E292" s="80">
        <v>82970</v>
      </c>
      <c r="F292" s="81" t="str">
        <f t="shared" si="85"/>
        <v>N/A</v>
      </c>
      <c r="G292" s="80">
        <v>100184</v>
      </c>
      <c r="H292" s="81" t="str">
        <f t="shared" si="86"/>
        <v>N/A</v>
      </c>
      <c r="I292" s="82">
        <v>6712</v>
      </c>
      <c r="J292" s="82">
        <v>20.75</v>
      </c>
      <c r="K292" s="109" t="s">
        <v>163</v>
      </c>
      <c r="L292" s="84" t="str">
        <f t="shared" si="87"/>
        <v>Yes</v>
      </c>
    </row>
    <row r="293" spans="1:12" x14ac:dyDescent="0.25">
      <c r="A293" s="93" t="s">
        <v>670</v>
      </c>
      <c r="B293" s="79" t="s">
        <v>50</v>
      </c>
      <c r="C293" s="80">
        <v>0</v>
      </c>
      <c r="D293" s="81" t="str">
        <f t="shared" si="84"/>
        <v>N/A</v>
      </c>
      <c r="E293" s="80">
        <v>0</v>
      </c>
      <c r="F293" s="81" t="str">
        <f t="shared" si="85"/>
        <v>N/A</v>
      </c>
      <c r="G293" s="80">
        <v>0</v>
      </c>
      <c r="H293" s="81" t="str">
        <f t="shared" si="86"/>
        <v>N/A</v>
      </c>
      <c r="I293" s="82" t="s">
        <v>1088</v>
      </c>
      <c r="J293" s="82" t="s">
        <v>1088</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1088</v>
      </c>
      <c r="J294" s="82" t="s">
        <v>1088</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1088</v>
      </c>
      <c r="J295" s="82" t="s">
        <v>1088</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1088</v>
      </c>
      <c r="J296" s="82" t="s">
        <v>1088</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1088</v>
      </c>
      <c r="J297" s="82" t="s">
        <v>1088</v>
      </c>
      <c r="K297" s="83" t="s">
        <v>112</v>
      </c>
      <c r="L297" s="84" t="str">
        <f t="shared" si="87"/>
        <v>N/A</v>
      </c>
    </row>
    <row r="298" spans="1:12" x14ac:dyDescent="0.25">
      <c r="A298" s="126" t="s">
        <v>611</v>
      </c>
      <c r="B298" s="79" t="s">
        <v>50</v>
      </c>
      <c r="C298" s="87" t="s">
        <v>1088</v>
      </c>
      <c r="D298" s="81" t="str">
        <f t="shared" si="84"/>
        <v>N/A</v>
      </c>
      <c r="E298" s="87" t="s">
        <v>1088</v>
      </c>
      <c r="F298" s="81" t="str">
        <f t="shared" si="85"/>
        <v>N/A</v>
      </c>
      <c r="G298" s="87" t="s">
        <v>1088</v>
      </c>
      <c r="H298" s="81" t="str">
        <f t="shared" si="86"/>
        <v>N/A</v>
      </c>
      <c r="I298" s="82" t="s">
        <v>1088</v>
      </c>
      <c r="J298" s="82" t="s">
        <v>1088</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1088</v>
      </c>
      <c r="J300" s="82" t="s">
        <v>1088</v>
      </c>
      <c r="K300" s="109" t="s">
        <v>163</v>
      </c>
      <c r="L300" s="84" t="str">
        <f t="shared" si="87"/>
        <v>N/A</v>
      </c>
    </row>
    <row r="301" spans="1:12" x14ac:dyDescent="0.25">
      <c r="A301" s="93" t="s">
        <v>355</v>
      </c>
      <c r="B301" s="79" t="s">
        <v>50</v>
      </c>
      <c r="C301" s="80">
        <v>0</v>
      </c>
      <c r="D301" s="81" t="str">
        <f t="shared" si="84"/>
        <v>N/A</v>
      </c>
      <c r="E301" s="80">
        <v>0</v>
      </c>
      <c r="F301" s="81" t="str">
        <f t="shared" si="85"/>
        <v>N/A</v>
      </c>
      <c r="G301" s="80">
        <v>0</v>
      </c>
      <c r="H301" s="81" t="str">
        <f t="shared" si="86"/>
        <v>N/A</v>
      </c>
      <c r="I301" s="82" t="s">
        <v>1088</v>
      </c>
      <c r="J301" s="82" t="s">
        <v>1088</v>
      </c>
      <c r="K301" s="109" t="s">
        <v>163</v>
      </c>
      <c r="L301" s="84" t="str">
        <f t="shared" si="87"/>
        <v>N/A</v>
      </c>
    </row>
    <row r="302" spans="1:12" x14ac:dyDescent="0.25">
      <c r="A302" s="93" t="s">
        <v>356</v>
      </c>
      <c r="B302" s="96" t="s">
        <v>50</v>
      </c>
      <c r="C302" s="107">
        <v>0</v>
      </c>
      <c r="D302" s="98" t="str">
        <f t="shared" si="84"/>
        <v>N/A</v>
      </c>
      <c r="E302" s="107">
        <v>0</v>
      </c>
      <c r="F302" s="98" t="str">
        <f t="shared" si="85"/>
        <v>N/A</v>
      </c>
      <c r="G302" s="107">
        <v>0</v>
      </c>
      <c r="H302" s="98" t="str">
        <f t="shared" si="86"/>
        <v>N/A</v>
      </c>
      <c r="I302" s="99" t="s">
        <v>1088</v>
      </c>
      <c r="J302" s="99" t="s">
        <v>1088</v>
      </c>
      <c r="K302" s="109" t="s">
        <v>163</v>
      </c>
      <c r="L302" s="92" t="str">
        <f t="shared" si="87"/>
        <v>N/A</v>
      </c>
    </row>
    <row r="303" spans="1:12" x14ac:dyDescent="0.25">
      <c r="A303" s="95" t="s">
        <v>900</v>
      </c>
      <c r="B303" s="96" t="s">
        <v>50</v>
      </c>
      <c r="C303" s="107" t="s">
        <v>50</v>
      </c>
      <c r="D303" s="98" t="str">
        <f t="shared" ref="D303" si="88">IF($B303="N/A","N/A",IF(C303&gt;10,"No",IF(C303&lt;-10,"No","Yes")))</f>
        <v>N/A</v>
      </c>
      <c r="E303" s="107">
        <v>1</v>
      </c>
      <c r="F303" s="98" t="str">
        <f t="shared" ref="F303" si="89">IF($B303="N/A","N/A",IF(E303&gt;10,"No",IF(E303&lt;-10,"No","Yes")))</f>
        <v>N/A</v>
      </c>
      <c r="G303" s="107">
        <v>1</v>
      </c>
      <c r="H303" s="98" t="str">
        <f t="shared" ref="H303" si="90">IF($B303="N/A","N/A",IF(G303&gt;10,"No",IF(G303&lt;-10,"No","Yes")))</f>
        <v>N/A</v>
      </c>
      <c r="I303" s="99" t="s">
        <v>50</v>
      </c>
      <c r="J303" s="99">
        <v>0</v>
      </c>
      <c r="K303" s="109" t="s">
        <v>163</v>
      </c>
      <c r="L303" s="92" t="str">
        <f t="shared" ref="L303:L304" si="91">IF(J303="Div by 0", "N/A", IF(K303="N/A","N/A", IF(J303&gt;VALUE(MID(K303,1,2)), "No", IF(J303&lt;-1*VALUE(MID(K303,1,2)), "No", "Yes"))))</f>
        <v>Yes</v>
      </c>
    </row>
    <row r="304" spans="1:12" x14ac:dyDescent="0.25">
      <c r="A304" s="95" t="s">
        <v>901</v>
      </c>
      <c r="B304" s="83" t="s">
        <v>127</v>
      </c>
      <c r="C304" s="89" t="s">
        <v>50</v>
      </c>
      <c r="D304" s="81" t="str">
        <f>IF(OR($B304="N/A",$C304="N/A"),"N/A",IF(C304&gt;0,"No",IF(C304&lt;0,"No","Yes")))</f>
        <v>N/A</v>
      </c>
      <c r="E304" s="89">
        <v>0</v>
      </c>
      <c r="F304" s="81" t="str">
        <f t="shared" ref="F304:F305" si="92">IF($B304="N/A","N/A",IF(E304&gt;0,"No",IF(E304&lt;0,"No","Yes")))</f>
        <v>Yes</v>
      </c>
      <c r="G304" s="89">
        <v>0</v>
      </c>
      <c r="H304" s="81" t="str">
        <f t="shared" ref="H304:H305" si="93">IF($B304="N/A","N/A",IF(G304&gt;0,"No",IF(G304&lt;0,"No","Yes")))</f>
        <v>Yes</v>
      </c>
      <c r="I304" s="99" t="s">
        <v>50</v>
      </c>
      <c r="J304" s="99" t="s">
        <v>1088</v>
      </c>
      <c r="K304" s="109" t="s">
        <v>163</v>
      </c>
      <c r="L304" s="92" t="str">
        <f t="shared" si="91"/>
        <v>N/A</v>
      </c>
    </row>
    <row r="305" spans="1:12" x14ac:dyDescent="0.25">
      <c r="A305" s="95" t="s">
        <v>902</v>
      </c>
      <c r="B305" s="83" t="s">
        <v>127</v>
      </c>
      <c r="C305" s="89" t="s">
        <v>50</v>
      </c>
      <c r="D305" s="81" t="str">
        <f>IF(OR($B305="N/A",$C305="N/A"),"N/A",IF(C305&gt;0,"No",IF(C305&lt;0,"No","Yes")))</f>
        <v>N/A</v>
      </c>
      <c r="E305" s="89">
        <v>0</v>
      </c>
      <c r="F305" s="81" t="str">
        <f t="shared" si="92"/>
        <v>Yes</v>
      </c>
      <c r="G305" s="89">
        <v>0</v>
      </c>
      <c r="H305" s="81" t="str">
        <f t="shared" si="93"/>
        <v>Yes</v>
      </c>
      <c r="I305" s="99" t="s">
        <v>50</v>
      </c>
      <c r="J305" s="99" t="s">
        <v>1088</v>
      </c>
      <c r="K305" s="109" t="s">
        <v>163</v>
      </c>
      <c r="L305" s="92" t="str">
        <f t="shared" ref="L305" si="94">IF(J305="Div by 0", "N/A", IF(K305="N/A","N/A", IF(J305&gt;VALUE(MID(K305,1,2)), "No", IF(J305&lt;-1*VALUE(MID(K305,1,2)), "No", "Yes"))))</f>
        <v>N/A</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0</v>
      </c>
      <c r="D308" s="102" t="str">
        <f>IF($B308="N/A","N/A",IF(C308&gt;10,"No",IF(C308&lt;-10,"No","Yes")))</f>
        <v>N/A</v>
      </c>
      <c r="E308" s="100">
        <v>0</v>
      </c>
      <c r="F308" s="102" t="str">
        <f>IF($B308="N/A","N/A",IF(E308&gt;10,"No",IF(E308&lt;-10,"No","Yes")))</f>
        <v>N/A</v>
      </c>
      <c r="G308" s="100">
        <v>0</v>
      </c>
      <c r="H308" s="102" t="str">
        <f>IF($B308="N/A","N/A",IF(G308&gt;10,"No",IF(G308&lt;-10,"No","Yes")))</f>
        <v>N/A</v>
      </c>
      <c r="I308" s="103" t="s">
        <v>1088</v>
      </c>
      <c r="J308" s="103" t="s">
        <v>1088</v>
      </c>
      <c r="K308" s="100" t="s">
        <v>50</v>
      </c>
      <c r="L308" s="104" t="str">
        <f>IF(J308="Div by 0", "N/A", IF(K308="N/A","N/A", IF(J308&gt;VALUE(MID(K308,1,2)), "No", IF(J308&lt;-1*VALUE(MID(K308,1,2)), "No", "Yes"))))</f>
        <v>N/A</v>
      </c>
    </row>
    <row r="309" spans="1:12" x14ac:dyDescent="0.25">
      <c r="A309" s="88" t="s">
        <v>358</v>
      </c>
      <c r="B309" s="89" t="s">
        <v>50</v>
      </c>
      <c r="C309" s="89">
        <v>0</v>
      </c>
      <c r="D309" s="81" t="str">
        <f>IF($B309="N/A","N/A",IF(C309&gt;10,"No",IF(C309&lt;-10,"No","Yes")))</f>
        <v>N/A</v>
      </c>
      <c r="E309" s="89">
        <v>0</v>
      </c>
      <c r="F309" s="81" t="str">
        <f>IF($B309="N/A","N/A",IF(E309&gt;10,"No",IF(E309&lt;-10,"No","Yes")))</f>
        <v>N/A</v>
      </c>
      <c r="G309" s="89">
        <v>0</v>
      </c>
      <c r="H309" s="81" t="str">
        <f>IF($B309="N/A","N/A",IF(G309&gt;10,"No",IF(G309&lt;-10,"No","Yes")))</f>
        <v>N/A</v>
      </c>
      <c r="I309" s="82" t="s">
        <v>1088</v>
      </c>
      <c r="J309" s="82" t="s">
        <v>1088</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t="s">
        <v>1088</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0</v>
      </c>
      <c r="D311" s="98" t="str">
        <f>IF($B311="N/A","N/A",IF(C311&gt;10,"No",IF(C311&lt;-10,"No","Yes")))</f>
        <v>N/A</v>
      </c>
      <c r="E311" s="128">
        <v>0</v>
      </c>
      <c r="F311" s="98" t="str">
        <f>IF($B311="N/A","N/A",IF(E311&gt;10,"No",IF(E311&lt;-10,"No","Yes")))</f>
        <v>N/A</v>
      </c>
      <c r="G311" s="128">
        <v>0</v>
      </c>
      <c r="H311" s="98" t="str">
        <f>IF($B311="N/A","N/A",IF(G311&gt;10,"No",IF(G311&lt;-10,"No","Yes")))</f>
        <v>N/A</v>
      </c>
      <c r="I311" s="99" t="s">
        <v>1088</v>
      </c>
      <c r="J311" s="99" t="s">
        <v>1088</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13662</v>
      </c>
      <c r="D313" s="102" t="str">
        <f>IF($B313="N/A","N/A",IF(C313&gt;10,"No",IF(C313&lt;-10,"No","Yes")))</f>
        <v>N/A</v>
      </c>
      <c r="E313" s="100">
        <v>13574</v>
      </c>
      <c r="F313" s="102" t="str">
        <f>IF($B313="N/A","N/A",IF(E313&gt;10,"No",IF(E313&lt;-10,"No","Yes")))</f>
        <v>N/A</v>
      </c>
      <c r="G313" s="100">
        <v>12965</v>
      </c>
      <c r="H313" s="102" t="str">
        <f>IF($B313="N/A","N/A",IF(G313&gt;10,"No",IF(G313&lt;-10,"No","Yes")))</f>
        <v>N/A</v>
      </c>
      <c r="I313" s="103">
        <v>-0.64400000000000002</v>
      </c>
      <c r="J313" s="103">
        <v>-4.49</v>
      </c>
      <c r="K313" s="100" t="s">
        <v>50</v>
      </c>
      <c r="L313" s="104" t="str">
        <f>IF(J313="Div by 0", "N/A", IF(K313="N/A","N/A", IF(J313&gt;VALUE(MID(K313,1,2)), "No", IF(J313&lt;-1*VALUE(MID(K313,1,2)), "No", "Yes"))))</f>
        <v>N/A</v>
      </c>
    </row>
    <row r="314" spans="1:12" x14ac:dyDescent="0.25">
      <c r="A314" s="88" t="s">
        <v>361</v>
      </c>
      <c r="B314" s="89" t="s">
        <v>50</v>
      </c>
      <c r="C314" s="89">
        <v>14171</v>
      </c>
      <c r="D314" s="81" t="str">
        <f>IF($B314="N/A","N/A",IF(C314&gt;10,"No",IF(C314&lt;-10,"No","Yes")))</f>
        <v>N/A</v>
      </c>
      <c r="E314" s="89">
        <v>14066</v>
      </c>
      <c r="F314" s="81" t="str">
        <f>IF($B314="N/A","N/A",IF(E314&gt;10,"No",IF(E314&lt;-10,"No","Yes")))</f>
        <v>N/A</v>
      </c>
      <c r="G314" s="89">
        <v>13518</v>
      </c>
      <c r="H314" s="81" t="str">
        <f>IF($B314="N/A","N/A",IF(G314&gt;10,"No",IF(G314&lt;-10,"No","Yes")))</f>
        <v>N/A</v>
      </c>
      <c r="I314" s="82">
        <v>-0.74099999999999999</v>
      </c>
      <c r="J314" s="82">
        <v>-3.9</v>
      </c>
      <c r="K314" s="89" t="s">
        <v>50</v>
      </c>
      <c r="L314" s="84" t="str">
        <f>IF(J314="Div by 0", "N/A", IF(K314="N/A","N/A", IF(J314&gt;VALUE(MID(K314,1,2)), "No", IF(J314&lt;-1*VALUE(MID(K314,1,2)), "No", "Yes"))))</f>
        <v>N/A</v>
      </c>
    </row>
    <row r="315" spans="1:12" ht="12.75" customHeight="1" x14ac:dyDescent="0.25">
      <c r="A315" s="88" t="s">
        <v>362</v>
      </c>
      <c r="B315" s="128" t="s">
        <v>50</v>
      </c>
      <c r="C315" s="128">
        <v>2119.5833333</v>
      </c>
      <c r="D315" s="98" t="str">
        <f>IF($B315="N/A","N/A",IF(C315&gt;10,"No",IF(C315&lt;-10,"No","Yes")))</f>
        <v>N/A</v>
      </c>
      <c r="E315" s="128">
        <v>2021.6666667</v>
      </c>
      <c r="F315" s="98" t="str">
        <f>IF($B315="N/A","N/A",IF(E315&gt;10,"No",IF(E315&lt;-10,"No","Yes")))</f>
        <v>N/A</v>
      </c>
      <c r="G315" s="128">
        <v>1922.0833333</v>
      </c>
      <c r="H315" s="98" t="str">
        <f>IF($B315="N/A","N/A",IF(G315&gt;10,"No",IF(G315&lt;-10,"No","Yes")))</f>
        <v>N/A</v>
      </c>
      <c r="I315" s="99">
        <v>-4.62</v>
      </c>
      <c r="J315" s="99">
        <v>-4.93</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29165</v>
      </c>
      <c r="D317" s="102" t="str">
        <f>IF($B317="N/A","N/A",IF(C317&gt;10,"No",IF(C317&lt;-10,"No","Yes")))</f>
        <v>N/A</v>
      </c>
      <c r="E317" s="100">
        <v>27816</v>
      </c>
      <c r="F317" s="102" t="str">
        <f>IF($B317="N/A","N/A",IF(E317&gt;10,"No",IF(E317&lt;-10,"No","Yes")))</f>
        <v>N/A</v>
      </c>
      <c r="G317" s="100">
        <v>26997</v>
      </c>
      <c r="H317" s="102" t="str">
        <f>IF($B317="N/A","N/A",IF(G317&gt;10,"No",IF(G317&lt;-10,"No","Yes")))</f>
        <v>N/A</v>
      </c>
      <c r="I317" s="103">
        <v>-4.63</v>
      </c>
      <c r="J317" s="103">
        <v>-2.94</v>
      </c>
      <c r="K317" s="100" t="s">
        <v>50</v>
      </c>
      <c r="L317" s="104" t="str">
        <f>IF(J317="Div by 0", "N/A", IF(K317="N/A","N/A", IF(J317&gt;VALUE(MID(K317,1,2)), "No", IF(J317&lt;-1*VALUE(MID(K317,1,2)), "No", "Yes"))))</f>
        <v>N/A</v>
      </c>
    </row>
    <row r="318" spans="1:12" x14ac:dyDescent="0.25">
      <c r="A318" s="88" t="s">
        <v>368</v>
      </c>
      <c r="B318" s="89" t="s">
        <v>50</v>
      </c>
      <c r="C318" s="89">
        <v>30606</v>
      </c>
      <c r="D318" s="81" t="str">
        <f>IF($B318="N/A","N/A",IF(C318&gt;10,"No",IF(C318&lt;-10,"No","Yes")))</f>
        <v>N/A</v>
      </c>
      <c r="E318" s="89">
        <v>29266</v>
      </c>
      <c r="F318" s="81" t="str">
        <f>IF($B318="N/A","N/A",IF(E318&gt;10,"No",IF(E318&lt;-10,"No","Yes")))</f>
        <v>N/A</v>
      </c>
      <c r="G318" s="89">
        <v>28324</v>
      </c>
      <c r="H318" s="81" t="str">
        <f>IF($B318="N/A","N/A",IF(G318&gt;10,"No",IF(G318&lt;-10,"No","Yes")))</f>
        <v>N/A</v>
      </c>
      <c r="I318" s="82">
        <v>-4.38</v>
      </c>
      <c r="J318" s="82">
        <v>-3.22</v>
      </c>
      <c r="K318" s="89" t="s">
        <v>50</v>
      </c>
      <c r="L318" s="84" t="str">
        <f>IF(J318="Div by 0", "N/A", IF(K318="N/A","N/A", IF(J318&gt;VALUE(MID(K318,1,2)), "No", IF(J318&lt;-1*VALUE(MID(K318,1,2)), "No", "Yes"))))</f>
        <v>N/A</v>
      </c>
    </row>
    <row r="319" spans="1:12" ht="12.75" customHeight="1" x14ac:dyDescent="0.25">
      <c r="A319" s="88" t="s">
        <v>369</v>
      </c>
      <c r="B319" s="89" t="s">
        <v>50</v>
      </c>
      <c r="C319" s="89">
        <v>27372.916667000001</v>
      </c>
      <c r="D319" s="81" t="str">
        <f>IF($B319="N/A","N/A",IF(C319&gt;10,"No",IF(C319&lt;-10,"No","Yes")))</f>
        <v>N/A</v>
      </c>
      <c r="E319" s="89">
        <v>27229.916667000001</v>
      </c>
      <c r="F319" s="81" t="str">
        <f>IF($B319="N/A","N/A",IF(E319&gt;10,"No",IF(E319&lt;-10,"No","Yes")))</f>
        <v>N/A</v>
      </c>
      <c r="G319" s="89">
        <v>26158.25</v>
      </c>
      <c r="H319" s="81" t="str">
        <f>IF($B319="N/A","N/A",IF(G319&gt;10,"No",IF(G319&lt;-10,"No","Yes")))</f>
        <v>N/A</v>
      </c>
      <c r="I319" s="82">
        <v>-0.52200000000000002</v>
      </c>
      <c r="J319" s="82">
        <v>-3.94</v>
      </c>
      <c r="K319" s="89" t="s">
        <v>50</v>
      </c>
      <c r="L319" s="84" t="str">
        <f>IF(J319="Div by 0", "N/A", IF(K319="N/A","N/A", IF(J319&gt;VALUE(MID(K319,1,2)), "No", IF(J319&lt;-1*VALUE(MID(K319,1,2)), "No", "Yes"))))</f>
        <v>N/A</v>
      </c>
    </row>
    <row r="320" spans="1:12" x14ac:dyDescent="0.25">
      <c r="A320" s="88" t="s">
        <v>370</v>
      </c>
      <c r="B320" s="96" t="s">
        <v>166</v>
      </c>
      <c r="C320" s="91">
        <v>14.252344441</v>
      </c>
      <c r="D320" s="81" t="str">
        <f>IF(OR($B320="N/A",$C320="N/A"),"N/A",IF(C320&lt;=40,"Yes","No"))</f>
        <v>Yes</v>
      </c>
      <c r="E320" s="91">
        <v>13.547500998</v>
      </c>
      <c r="F320" s="81" t="str">
        <f>IF(OR($B320="N/A",$C320="N/A"),"N/A",IF(E320&lt;=40,"Yes","No"))</f>
        <v>Yes</v>
      </c>
      <c r="G320" s="91">
        <v>13.046440824999999</v>
      </c>
      <c r="H320" s="81" t="str">
        <f>IF(OR($B320="N/A",$C320="N/A"),"N/A",IF(G320&lt;=40,"Yes","No"))</f>
        <v>Yes</v>
      </c>
      <c r="I320" s="99">
        <v>-4.95</v>
      </c>
      <c r="J320" s="99">
        <v>-3.7</v>
      </c>
      <c r="K320" s="90" t="s">
        <v>112</v>
      </c>
      <c r="L320" s="92" t="str">
        <f>IF(J320="Div by 0", "N/A", IF(K320="N/A","N/A", IF(J320&gt;VALUE(MID(K320,1,2)), "No", IF(J320&lt;-1*VALUE(MID(K320,1,2)), "No", "Yes"))))</f>
        <v>Yes</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1088</v>
      </c>
      <c r="J322" s="103" t="s">
        <v>1088</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1088</v>
      </c>
      <c r="J323" s="82" t="s">
        <v>1088</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1088</v>
      </c>
      <c r="J324" s="82" t="s">
        <v>1088</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1088</v>
      </c>
      <c r="J326" s="82" t="s">
        <v>1088</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11</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1.75</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892558</v>
      </c>
      <c r="D340" s="81" t="str">
        <f>IF($B340="N/A","N/A",IF(C340&gt;10,"No",IF(C340&lt;-10,"No","Yes")))</f>
        <v>N/A</v>
      </c>
      <c r="E340" s="80">
        <v>914342</v>
      </c>
      <c r="F340" s="81" t="str">
        <f>IF($B340="N/A","N/A",IF(E340&gt;10,"No",IF(E340&lt;-10,"No","Yes")))</f>
        <v>N/A</v>
      </c>
      <c r="G340" s="80">
        <v>948111</v>
      </c>
      <c r="H340" s="81" t="str">
        <f>IF($B340="N/A","N/A",IF(G340&gt;10,"No",IF(G340&lt;-10,"No","Yes")))</f>
        <v>N/A</v>
      </c>
      <c r="I340" s="82">
        <v>2.4409999999999998</v>
      </c>
      <c r="J340" s="82">
        <v>3.6930000000000001</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110935</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177918</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491049</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168209</v>
      </c>
      <c r="H344" s="102" t="str">
        <f t="shared" si="101"/>
        <v>N/A</v>
      </c>
      <c r="I344" s="103" t="s">
        <v>50</v>
      </c>
      <c r="J344" s="103" t="s">
        <v>50</v>
      </c>
      <c r="K344" s="83" t="s">
        <v>112</v>
      </c>
      <c r="L344" s="84" t="str">
        <f t="shared" si="102"/>
        <v>N/A</v>
      </c>
    </row>
    <row r="345" spans="1:12" x14ac:dyDescent="0.25">
      <c r="A345" s="129" t="s">
        <v>511</v>
      </c>
      <c r="B345" s="79" t="s">
        <v>25</v>
      </c>
      <c r="C345" s="87">
        <v>93.859670743999999</v>
      </c>
      <c r="D345" s="81" t="str">
        <f>IF($B345="N/A","N/A",IF(C345&gt;80,"Yes","No"))</f>
        <v>Yes</v>
      </c>
      <c r="E345" s="87">
        <v>87.339091937000006</v>
      </c>
      <c r="F345" s="81" t="str">
        <f>IF($B345="N/A","N/A",IF(E345&gt;80,"Yes","No"))</f>
        <v>Yes</v>
      </c>
      <c r="G345" s="87">
        <v>86.617495208999998</v>
      </c>
      <c r="H345" s="81" t="str">
        <f>IF($B345="N/A","N/A",IF(G345&gt;80,"Yes","No"))</f>
        <v>Yes</v>
      </c>
      <c r="I345" s="82">
        <v>-6.95</v>
      </c>
      <c r="J345" s="82">
        <v>-0.82599999999999996</v>
      </c>
      <c r="K345" s="83" t="s">
        <v>112</v>
      </c>
      <c r="L345" s="84" t="str">
        <f t="shared" si="98"/>
        <v>Yes</v>
      </c>
    </row>
    <row r="346" spans="1:12" x14ac:dyDescent="0.25">
      <c r="A346" s="129" t="s">
        <v>512</v>
      </c>
      <c r="B346" s="79" t="s">
        <v>0</v>
      </c>
      <c r="C346" s="87">
        <v>0.23102140139999999</v>
      </c>
      <c r="D346" s="81" t="str">
        <f>IF($B346="N/A","N/A",IF(C346&gt;=5,"No",IF(C346&lt;0,"No","Yes")))</f>
        <v>Yes</v>
      </c>
      <c r="E346" s="87">
        <v>0.22431431560000001</v>
      </c>
      <c r="F346" s="81" t="str">
        <f>IF($B346="N/A","N/A",IF(E346&gt;=5,"No",IF(E346&lt;0,"No","Yes")))</f>
        <v>Yes</v>
      </c>
      <c r="G346" s="87">
        <v>0.20662137659999999</v>
      </c>
      <c r="H346" s="81" t="str">
        <f>IF($B346="N/A","N/A",IF(G346&gt;=5,"No",IF(G346&lt;0,"No","Yes")))</f>
        <v>Yes</v>
      </c>
      <c r="I346" s="82">
        <v>-2.9</v>
      </c>
      <c r="J346" s="82">
        <v>-7.89</v>
      </c>
      <c r="K346" s="83" t="s">
        <v>112</v>
      </c>
      <c r="L346" s="84" t="str">
        <f t="shared" si="98"/>
        <v>Yes</v>
      </c>
    </row>
    <row r="347" spans="1:12" x14ac:dyDescent="0.25">
      <c r="A347" s="129" t="s">
        <v>513</v>
      </c>
      <c r="B347" s="83" t="s">
        <v>0</v>
      </c>
      <c r="C347" s="87">
        <v>3.1438853273</v>
      </c>
      <c r="D347" s="81" t="str">
        <f>IF($B347="N/A","N/A",IF(C347&gt;=5,"No",IF(C347&lt;0,"No","Yes")))</f>
        <v>Yes</v>
      </c>
      <c r="E347" s="87">
        <v>3.0854975490999998</v>
      </c>
      <c r="F347" s="81" t="str">
        <f>IF($B347="N/A","N/A",IF(E347&gt;=5,"No",IF(E347&lt;0,"No","Yes")))</f>
        <v>Yes</v>
      </c>
      <c r="G347" s="87">
        <v>2.8304702718999999</v>
      </c>
      <c r="H347" s="81" t="str">
        <f>IF($B347="N/A","N/A",IF(G347&gt;=5,"No",IF(G347&lt;0,"No","Yes")))</f>
        <v>Yes</v>
      </c>
      <c r="I347" s="82">
        <v>-1.86</v>
      </c>
      <c r="J347" s="82">
        <v>-8.27</v>
      </c>
      <c r="K347" s="83" t="s">
        <v>112</v>
      </c>
      <c r="L347" s="84" t="str">
        <f t="shared" si="98"/>
        <v>Yes</v>
      </c>
    </row>
    <row r="348" spans="1:12" x14ac:dyDescent="0.25">
      <c r="A348" s="129" t="s">
        <v>514</v>
      </c>
      <c r="B348" s="83" t="s">
        <v>0</v>
      </c>
      <c r="C348" s="87">
        <v>0.2201537603</v>
      </c>
      <c r="D348" s="81" t="str">
        <f>IF($B348="N/A","N/A",IF(C348&gt;=5,"No",IF(C348&lt;0,"No","Yes")))</f>
        <v>Yes</v>
      </c>
      <c r="E348" s="87">
        <v>0.20790907559999999</v>
      </c>
      <c r="F348" s="81" t="str">
        <f>IF($B348="N/A","N/A",IF(E348&gt;=5,"No",IF(E348&lt;0,"No","Yes")))</f>
        <v>Yes</v>
      </c>
      <c r="G348" s="87">
        <v>0.1558889202</v>
      </c>
      <c r="H348" s="81" t="str">
        <f>IF($B348="N/A","N/A",IF(G348&gt;=5,"No",IF(G348&lt;0,"No","Yes")))</f>
        <v>Yes</v>
      </c>
      <c r="I348" s="82">
        <v>-5.56</v>
      </c>
      <c r="J348" s="82">
        <v>-25</v>
      </c>
      <c r="K348" s="83" t="s">
        <v>112</v>
      </c>
      <c r="L348" s="84" t="str">
        <f t="shared" si="98"/>
        <v>No</v>
      </c>
    </row>
    <row r="349" spans="1:12" x14ac:dyDescent="0.25">
      <c r="A349" s="129" t="s">
        <v>515</v>
      </c>
      <c r="B349" s="83" t="s">
        <v>8</v>
      </c>
      <c r="C349" s="87">
        <v>2.5452687668</v>
      </c>
      <c r="D349" s="81" t="str">
        <f>IF($B349="N/A","N/A",IF(C349&gt;0,"No",IF(C349&lt;0,"No","Yes")))</f>
        <v>No</v>
      </c>
      <c r="E349" s="87">
        <v>9.1431871225000005</v>
      </c>
      <c r="F349" s="81" t="str">
        <f>IF($B349="N/A","N/A",IF(E349&gt;0,"No",IF(E349&lt;0,"No","Yes")))</f>
        <v>No</v>
      </c>
      <c r="G349" s="87">
        <v>10.189524221999999</v>
      </c>
      <c r="H349" s="81" t="str">
        <f>IF($B349="N/A","N/A",IF(G349&gt;0,"No",IF(G349&lt;0,"No","Yes")))</f>
        <v>No</v>
      </c>
      <c r="I349" s="82">
        <v>259.2</v>
      </c>
      <c r="J349" s="82">
        <v>11.44</v>
      </c>
      <c r="K349" s="83" t="s">
        <v>112</v>
      </c>
      <c r="L349" s="84" t="str">
        <f t="shared" si="98"/>
        <v>Yes</v>
      </c>
    </row>
    <row r="350" spans="1:12" x14ac:dyDescent="0.25">
      <c r="A350" s="129" t="s">
        <v>516</v>
      </c>
      <c r="B350" s="83" t="s">
        <v>0</v>
      </c>
      <c r="C350" s="87">
        <v>0</v>
      </c>
      <c r="D350" s="81" t="str">
        <f>IF($B350="N/A","N/A",IF(C350&gt;=5,"No",IF(C350&lt;0,"No","Yes")))</f>
        <v>Yes</v>
      </c>
      <c r="E350" s="87">
        <v>0</v>
      </c>
      <c r="F350" s="81" t="str">
        <f>IF($B350="N/A","N/A",IF(E350&gt;=5,"No",IF(E350&lt;0,"No","Yes")))</f>
        <v>Yes</v>
      </c>
      <c r="G350" s="87">
        <v>0</v>
      </c>
      <c r="H350" s="81" t="str">
        <f>IF($B350="N/A","N/A",IF(G350&gt;=5,"No",IF(G350&lt;0,"No","Yes")))</f>
        <v>Yes</v>
      </c>
      <c r="I350" s="82" t="s">
        <v>1088</v>
      </c>
      <c r="J350" s="82" t="s">
        <v>1088</v>
      </c>
      <c r="K350" s="83" t="s">
        <v>112</v>
      </c>
      <c r="L350" s="84" t="str">
        <f t="shared" si="98"/>
        <v>N/A</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0</v>
      </c>
      <c r="H352" s="81" t="str">
        <f t="shared" si="104"/>
        <v>Yes</v>
      </c>
      <c r="I352" s="82" t="s">
        <v>50</v>
      </c>
      <c r="J352" s="82" t="s">
        <v>1088</v>
      </c>
      <c r="K352" s="83" t="s">
        <v>112</v>
      </c>
      <c r="L352" s="84" t="str">
        <f t="shared" si="105"/>
        <v>N/A</v>
      </c>
    </row>
    <row r="353" spans="1:12" x14ac:dyDescent="0.25">
      <c r="A353" s="129" t="s">
        <v>517</v>
      </c>
      <c r="B353" s="83" t="s">
        <v>8</v>
      </c>
      <c r="C353" s="87">
        <v>0</v>
      </c>
      <c r="D353" s="81" t="str">
        <f>IF($B353="N/A","N/A",IF(C353&gt;0,"No",IF(C353&lt;0,"No","Yes")))</f>
        <v>Yes</v>
      </c>
      <c r="E353" s="87">
        <v>0</v>
      </c>
      <c r="F353" s="81" t="str">
        <f>IF($B353="N/A","N/A",IF(E353&gt;0,"No",IF(E353&lt;0,"No","Yes")))</f>
        <v>Yes</v>
      </c>
      <c r="G353" s="87">
        <v>0</v>
      </c>
      <c r="H353" s="81" t="str">
        <f>IF($B353="N/A","N/A",IF(G353&gt;0,"No",IF(G353&lt;0,"No","Yes")))</f>
        <v>Yes</v>
      </c>
      <c r="I353" s="82" t="s">
        <v>1088</v>
      </c>
      <c r="J353" s="82" t="s">
        <v>1088</v>
      </c>
      <c r="K353" s="83" t="s">
        <v>112</v>
      </c>
      <c r="L353" s="84" t="str">
        <f t="shared" si="98"/>
        <v>N/A</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1088</v>
      </c>
      <c r="J356" s="82" t="s">
        <v>1088</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1088</v>
      </c>
      <c r="J357" s="82" t="s">
        <v>1088</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1088</v>
      </c>
      <c r="J358" s="82" t="s">
        <v>1088</v>
      </c>
      <c r="K358" s="83" t="s">
        <v>112</v>
      </c>
      <c r="L358" s="84" t="str">
        <f t="shared" si="98"/>
        <v>N/A</v>
      </c>
    </row>
    <row r="359" spans="1:12" x14ac:dyDescent="0.25">
      <c r="A359" s="129" t="s">
        <v>521</v>
      </c>
      <c r="B359" s="79" t="s">
        <v>796</v>
      </c>
      <c r="C359" s="87">
        <v>7.2741491308999997</v>
      </c>
      <c r="D359" s="81" t="str">
        <f>IF($B359="N/A","N/A",IF(C359&gt;15,"No",IF(C359&lt;2,"No","Yes")))</f>
        <v>Yes</v>
      </c>
      <c r="E359" s="87">
        <v>7.6926357971000003</v>
      </c>
      <c r="F359" s="81" t="str">
        <f>IF($B359="N/A","N/A",IF(E359&gt;15,"No",IF(E359&lt;2,"No","Yes")))</f>
        <v>Yes</v>
      </c>
      <c r="G359" s="87">
        <v>8.1189860680999999</v>
      </c>
      <c r="H359" s="81" t="str">
        <f>IF($B359="N/A","N/A",IF(G359&gt;15,"No",IF(G359&lt;2,"No","Yes")))</f>
        <v>Yes</v>
      </c>
      <c r="I359" s="82">
        <v>5.7530000000000001</v>
      </c>
      <c r="J359" s="82">
        <v>5.5419999999999998</v>
      </c>
      <c r="K359" s="83" t="s">
        <v>112</v>
      </c>
      <c r="L359" s="84" t="str">
        <f t="shared" si="98"/>
        <v>Yes</v>
      </c>
    </row>
    <row r="360" spans="1:12" x14ac:dyDescent="0.25">
      <c r="A360" s="129" t="s">
        <v>522</v>
      </c>
      <c r="B360" s="79" t="s">
        <v>50</v>
      </c>
      <c r="C360" s="80">
        <v>90357</v>
      </c>
      <c r="D360" s="81" t="str">
        <f>IF($B360="N/A","N/A",IF(C360&gt;10,"No",IF(C360&lt;-10,"No","Yes")))</f>
        <v>N/A</v>
      </c>
      <c r="E360" s="80">
        <v>82208</v>
      </c>
      <c r="F360" s="81" t="str">
        <f>IF($B360="N/A","N/A",IF(E360&gt;10,"No",IF(E360&lt;-10,"No","Yes")))</f>
        <v>N/A</v>
      </c>
      <c r="G360" s="80">
        <v>79962</v>
      </c>
      <c r="H360" s="81" t="str">
        <f>IF($B360="N/A","N/A",IF(G360&gt;10,"No",IF(G360&lt;-10,"No","Yes")))</f>
        <v>N/A</v>
      </c>
      <c r="I360" s="82">
        <v>-9.02</v>
      </c>
      <c r="J360" s="82">
        <v>-2.73</v>
      </c>
      <c r="K360" s="83" t="s">
        <v>112</v>
      </c>
      <c r="L360" s="84" t="str">
        <f t="shared" si="98"/>
        <v>Yes</v>
      </c>
    </row>
    <row r="361" spans="1:12" x14ac:dyDescent="0.25">
      <c r="A361" s="129" t="s">
        <v>867</v>
      </c>
      <c r="B361" s="79" t="s">
        <v>50</v>
      </c>
      <c r="C361" s="80">
        <v>44408</v>
      </c>
      <c r="D361" s="81" t="str">
        <f>IF($B361="N/A","N/A",IF(C361&gt;10,"No",IF(C361&lt;-10,"No","Yes")))</f>
        <v>N/A</v>
      </c>
      <c r="E361" s="80">
        <v>44045</v>
      </c>
      <c r="F361" s="81" t="str">
        <f>IF($B361="N/A","N/A",IF(E361&gt;10,"No",IF(E361&lt;-10,"No","Yes")))</f>
        <v>N/A</v>
      </c>
      <c r="G361" s="80">
        <v>46205</v>
      </c>
      <c r="H361" s="81" t="str">
        <f>IF($B361="N/A","N/A",IF(G361&gt;10,"No",IF(G361&lt;-10,"No","Yes")))</f>
        <v>N/A</v>
      </c>
      <c r="I361" s="82">
        <v>-0.81699999999999995</v>
      </c>
      <c r="J361" s="82">
        <v>4.9039999999999999</v>
      </c>
      <c r="K361" s="83" t="s">
        <v>112</v>
      </c>
      <c r="L361" s="84" t="str">
        <f t="shared" si="98"/>
        <v>Yes</v>
      </c>
    </row>
    <row r="362" spans="1:12" x14ac:dyDescent="0.25">
      <c r="A362" s="129" t="s">
        <v>868</v>
      </c>
      <c r="B362" s="79" t="s">
        <v>50</v>
      </c>
      <c r="C362" s="80">
        <v>52781</v>
      </c>
      <c r="D362" s="81" t="str">
        <f>IF($B362="N/A","N/A",IF(C362&gt;10,"No",IF(C362&lt;-10,"No","Yes")))</f>
        <v>N/A</v>
      </c>
      <c r="E362" s="80">
        <v>64090</v>
      </c>
      <c r="F362" s="81" t="str">
        <f>IF($B362="N/A","N/A",IF(E362&gt;10,"No",IF(E362&lt;-10,"No","Yes")))</f>
        <v>N/A</v>
      </c>
      <c r="G362" s="80">
        <v>78794</v>
      </c>
      <c r="H362" s="81" t="str">
        <f>IF($B362="N/A","N/A",IF(G362&gt;10,"No",IF(G362&lt;-10,"No","Yes")))</f>
        <v>N/A</v>
      </c>
      <c r="I362" s="82">
        <v>21.43</v>
      </c>
      <c r="J362" s="82">
        <v>22.94</v>
      </c>
      <c r="K362" s="83" t="s">
        <v>112</v>
      </c>
      <c r="L362" s="84" t="str">
        <f t="shared" si="98"/>
        <v>No</v>
      </c>
    </row>
    <row r="363" spans="1:12" x14ac:dyDescent="0.25">
      <c r="A363" s="129" t="s">
        <v>869</v>
      </c>
      <c r="B363" s="79" t="s">
        <v>50</v>
      </c>
      <c r="C363" s="80">
        <v>10895</v>
      </c>
      <c r="D363" s="81" t="str">
        <f>IF($B363="N/A","N/A",IF(C363&gt;10,"No",IF(C363&lt;-10,"No","Yes")))</f>
        <v>N/A</v>
      </c>
      <c r="E363" s="80">
        <v>10902</v>
      </c>
      <c r="F363" s="81" t="str">
        <f>IF($B363="N/A","N/A",IF(E363&gt;10,"No",IF(E363&lt;-10,"No","Yes")))</f>
        <v>N/A</v>
      </c>
      <c r="G363" s="80">
        <v>11345</v>
      </c>
      <c r="H363" s="81" t="str">
        <f>IF($B363="N/A","N/A",IF(G363&gt;10,"No",IF(G363&lt;-10,"No","Yes")))</f>
        <v>N/A</v>
      </c>
      <c r="I363" s="82">
        <v>6.4199999999999993E-2</v>
      </c>
      <c r="J363" s="82">
        <v>4.0629999999999997</v>
      </c>
      <c r="K363" s="83" t="s">
        <v>112</v>
      </c>
      <c r="L363" s="84" t="str">
        <f t="shared" si="98"/>
        <v>Yes</v>
      </c>
    </row>
    <row r="364" spans="1:12" x14ac:dyDescent="0.25">
      <c r="A364" s="138" t="s">
        <v>870</v>
      </c>
      <c r="B364" s="96" t="s">
        <v>50</v>
      </c>
      <c r="C364" s="107">
        <v>2258</v>
      </c>
      <c r="D364" s="98" t="str">
        <f>IF($B364="N/A","N/A",IF(C364&gt;10,"No",IF(C364&lt;-10,"No","Yes")))</f>
        <v>N/A</v>
      </c>
      <c r="E364" s="107">
        <v>3215</v>
      </c>
      <c r="F364" s="98" t="str">
        <f>IF($B364="N/A","N/A",IF(E364&gt;10,"No",IF(E364&lt;-10,"No","Yes")))</f>
        <v>N/A</v>
      </c>
      <c r="G364" s="107">
        <v>4159</v>
      </c>
      <c r="H364" s="98" t="str">
        <f>IF($B364="N/A","N/A",IF(G364&gt;10,"No",IF(G364&lt;-10,"No","Yes")))</f>
        <v>N/A</v>
      </c>
      <c r="I364" s="99">
        <v>42.38</v>
      </c>
      <c r="J364" s="99">
        <v>29.36</v>
      </c>
      <c r="K364" s="90" t="s">
        <v>112</v>
      </c>
      <c r="L364" s="92" t="str">
        <f t="shared" si="98"/>
        <v>No</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7025993375</v>
      </c>
      <c r="D366" s="102" t="str">
        <f t="shared" ref="D366:D372" si="108">IF($B366="N/A","N/A",IF(C366&gt;10,"No",IF(C366&lt;-10,"No","Yes")))</f>
        <v>N/A</v>
      </c>
      <c r="E366" s="139">
        <v>7262443686</v>
      </c>
      <c r="F366" s="102" t="str">
        <f t="shared" ref="F366:F372" si="109">IF($B366="N/A","N/A",IF(E366&gt;10,"No",IF(E366&lt;-10,"No","Yes")))</f>
        <v>N/A</v>
      </c>
      <c r="G366" s="139">
        <v>7750060877</v>
      </c>
      <c r="H366" s="102" t="str">
        <f t="shared" ref="H366:H372" si="110">IF($B366="N/A","N/A",IF(G366&gt;10,"No",IF(G366&lt;-10,"No","Yes")))</f>
        <v>N/A</v>
      </c>
      <c r="I366" s="103">
        <v>3.3650000000000002</v>
      </c>
      <c r="J366" s="103">
        <v>6.7140000000000004</v>
      </c>
      <c r="K366" s="109" t="s">
        <v>112</v>
      </c>
      <c r="L366" s="104" t="str">
        <f t="shared" ref="L366:L373" si="111">IF(J366="Div by 0", "N/A", IF(K366="N/A","N/A", IF(J366&gt;VALUE(MID(K366,1,2)), "No", IF(J366&lt;-1*VALUE(MID(K366,1,2)), "No", "Yes"))))</f>
        <v>Yes</v>
      </c>
    </row>
    <row r="367" spans="1:12" x14ac:dyDescent="0.25">
      <c r="A367" s="86" t="s">
        <v>375</v>
      </c>
      <c r="B367" s="83" t="s">
        <v>50</v>
      </c>
      <c r="C367" s="140">
        <v>6496.5384818000002</v>
      </c>
      <c r="D367" s="81" t="str">
        <f t="shared" si="108"/>
        <v>N/A</v>
      </c>
      <c r="E367" s="140">
        <v>6558.192215</v>
      </c>
      <c r="F367" s="81" t="str">
        <f t="shared" si="109"/>
        <v>N/A</v>
      </c>
      <c r="G367" s="140">
        <v>6733.4921066999996</v>
      </c>
      <c r="H367" s="81" t="str">
        <f t="shared" si="110"/>
        <v>N/A</v>
      </c>
      <c r="I367" s="82">
        <v>0.94899999999999995</v>
      </c>
      <c r="J367" s="82">
        <v>2.673</v>
      </c>
      <c r="K367" s="83" t="s">
        <v>112</v>
      </c>
      <c r="L367" s="84" t="str">
        <f t="shared" si="111"/>
        <v>Yes</v>
      </c>
    </row>
    <row r="368" spans="1:12" x14ac:dyDescent="0.25">
      <c r="A368" s="86" t="s">
        <v>40</v>
      </c>
      <c r="B368" s="83" t="s">
        <v>50</v>
      </c>
      <c r="C368" s="140">
        <v>848</v>
      </c>
      <c r="D368" s="81" t="str">
        <f t="shared" si="108"/>
        <v>N/A</v>
      </c>
      <c r="E368" s="140">
        <v>791</v>
      </c>
      <c r="F368" s="81" t="str">
        <f t="shared" si="109"/>
        <v>N/A</v>
      </c>
      <c r="G368" s="140">
        <v>900</v>
      </c>
      <c r="H368" s="81" t="str">
        <f t="shared" si="110"/>
        <v>N/A</v>
      </c>
      <c r="I368" s="82">
        <v>-6.72</v>
      </c>
      <c r="J368" s="82">
        <v>13.78</v>
      </c>
      <c r="K368" s="83" t="s">
        <v>112</v>
      </c>
      <c r="L368" s="84" t="str">
        <f t="shared" si="111"/>
        <v>Yes</v>
      </c>
    </row>
    <row r="369" spans="1:12" x14ac:dyDescent="0.25">
      <c r="A369" s="86" t="s">
        <v>41</v>
      </c>
      <c r="B369" s="83" t="s">
        <v>50</v>
      </c>
      <c r="C369" s="140">
        <v>1402</v>
      </c>
      <c r="D369" s="81" t="str">
        <f t="shared" si="108"/>
        <v>N/A</v>
      </c>
      <c r="E369" s="140">
        <v>1265</v>
      </c>
      <c r="F369" s="81" t="str">
        <f t="shared" si="109"/>
        <v>N/A</v>
      </c>
      <c r="G369" s="140">
        <v>1380</v>
      </c>
      <c r="H369" s="81" t="str">
        <f t="shared" si="110"/>
        <v>N/A</v>
      </c>
      <c r="I369" s="82">
        <v>-9.77</v>
      </c>
      <c r="J369" s="82">
        <v>9.0909999999999993</v>
      </c>
      <c r="K369" s="83" t="s">
        <v>112</v>
      </c>
      <c r="L369" s="84" t="str">
        <f t="shared" si="111"/>
        <v>Yes</v>
      </c>
    </row>
    <row r="370" spans="1:12" x14ac:dyDescent="0.25">
      <c r="A370" s="86" t="s">
        <v>42</v>
      </c>
      <c r="B370" s="83" t="s">
        <v>50</v>
      </c>
      <c r="C370" s="140">
        <v>2976</v>
      </c>
      <c r="D370" s="81" t="str">
        <f t="shared" si="108"/>
        <v>N/A</v>
      </c>
      <c r="E370" s="140">
        <v>3199</v>
      </c>
      <c r="F370" s="81" t="str">
        <f t="shared" si="109"/>
        <v>N/A</v>
      </c>
      <c r="G370" s="140">
        <v>3502</v>
      </c>
      <c r="H370" s="81" t="str">
        <f t="shared" si="110"/>
        <v>N/A</v>
      </c>
      <c r="I370" s="82">
        <v>7.4930000000000003</v>
      </c>
      <c r="J370" s="82">
        <v>9.4719999999999995</v>
      </c>
      <c r="K370" s="83" t="s">
        <v>112</v>
      </c>
      <c r="L370" s="84" t="str">
        <f t="shared" si="111"/>
        <v>Yes</v>
      </c>
    </row>
    <row r="371" spans="1:12" x14ac:dyDescent="0.25">
      <c r="A371" s="86" t="s">
        <v>30</v>
      </c>
      <c r="B371" s="83" t="s">
        <v>50</v>
      </c>
      <c r="C371" s="140">
        <v>33027</v>
      </c>
      <c r="D371" s="81" t="str">
        <f t="shared" si="108"/>
        <v>N/A</v>
      </c>
      <c r="E371" s="140">
        <v>32419</v>
      </c>
      <c r="F371" s="81" t="str">
        <f t="shared" si="109"/>
        <v>N/A</v>
      </c>
      <c r="G371" s="140">
        <v>31779</v>
      </c>
      <c r="H371" s="81" t="str">
        <f t="shared" si="110"/>
        <v>N/A</v>
      </c>
      <c r="I371" s="82">
        <v>-1.84</v>
      </c>
      <c r="J371" s="82">
        <v>-1.97</v>
      </c>
      <c r="K371" s="83" t="s">
        <v>112</v>
      </c>
      <c r="L371" s="84" t="str">
        <f t="shared" si="111"/>
        <v>Yes</v>
      </c>
    </row>
    <row r="372" spans="1:12" x14ac:dyDescent="0.25">
      <c r="A372" s="86" t="s">
        <v>43</v>
      </c>
      <c r="B372" s="90" t="s">
        <v>50</v>
      </c>
      <c r="C372" s="97">
        <v>88251</v>
      </c>
      <c r="D372" s="98" t="str">
        <f t="shared" si="108"/>
        <v>N/A</v>
      </c>
      <c r="E372" s="97">
        <v>88708</v>
      </c>
      <c r="F372" s="98" t="str">
        <f t="shared" si="109"/>
        <v>N/A</v>
      </c>
      <c r="G372" s="97">
        <v>88520</v>
      </c>
      <c r="H372" s="98" t="str">
        <f t="shared" si="110"/>
        <v>N/A</v>
      </c>
      <c r="I372" s="99">
        <v>0.51780000000000004</v>
      </c>
      <c r="J372" s="99">
        <v>-0.21199999999999999</v>
      </c>
      <c r="K372" s="90" t="s">
        <v>112</v>
      </c>
      <c r="L372" s="92" t="str">
        <f t="shared" si="111"/>
        <v>Yes</v>
      </c>
    </row>
    <row r="373" spans="1:12" x14ac:dyDescent="0.25">
      <c r="A373" s="86" t="s">
        <v>376</v>
      </c>
      <c r="B373" s="90" t="s">
        <v>50</v>
      </c>
      <c r="C373" s="97">
        <v>1543150</v>
      </c>
      <c r="D373" s="98" t="str">
        <f>IF($B373="N/A","N/A",IF(C373&gt;10,"No",IF(C373&lt;-10,"No","Yes")))</f>
        <v>N/A</v>
      </c>
      <c r="E373" s="97">
        <v>1334114</v>
      </c>
      <c r="F373" s="98" t="str">
        <f>IF($B373="N/A","N/A",IF(E373&gt;10,"No",IF(E373&lt;-10,"No","Yes")))</f>
        <v>N/A</v>
      </c>
      <c r="G373" s="97">
        <v>1634499</v>
      </c>
      <c r="H373" s="98" t="str">
        <f>IF($B373="N/A","N/A",IF(G373&gt;10,"No",IF(G373&lt;-10,"No","Yes")))</f>
        <v>N/A</v>
      </c>
      <c r="I373" s="99">
        <v>-13.5</v>
      </c>
      <c r="J373" s="99">
        <v>22.52</v>
      </c>
      <c r="K373" s="90" t="s">
        <v>163</v>
      </c>
      <c r="L373" s="92" t="str">
        <f t="shared" si="111"/>
        <v>Yes</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9.6010872461000005</v>
      </c>
      <c r="F375" s="102" t="str">
        <f t="shared" ref="F375:F379" si="113">IF($B375="N/A","N/A",IF(E375&gt;10,"No",IF(E375&lt;-10,"No","Yes")))</f>
        <v>N/A</v>
      </c>
      <c r="G375" s="110">
        <v>8.6058566151000004</v>
      </c>
      <c r="H375" s="102" t="str">
        <f t="shared" ref="H375:H379" si="114">IF($B375="N/A","N/A",IF(G375&gt;10,"No",IF(G375&lt;-10,"No","Yes")))</f>
        <v>N/A</v>
      </c>
      <c r="I375" s="103" t="s">
        <v>50</v>
      </c>
      <c r="J375" s="103">
        <v>-10.4</v>
      </c>
      <c r="K375" s="109" t="s">
        <v>112</v>
      </c>
      <c r="L375" s="104" t="str">
        <f t="shared" ref="L375:L379" si="115">IF(J375="Div by 0", "N/A", IF(K375="N/A","N/A", IF(J375&gt;VALUE(MID(K375,1,2)), "No", IF(J375&lt;-1*VALUE(MID(K375,1,2)), "No", "Yes"))))</f>
        <v>Yes</v>
      </c>
    </row>
    <row r="376" spans="1:12" x14ac:dyDescent="0.25">
      <c r="A376" s="126" t="s">
        <v>582</v>
      </c>
      <c r="B376" s="79" t="s">
        <v>50</v>
      </c>
      <c r="C376" s="87" t="s">
        <v>50</v>
      </c>
      <c r="D376" s="81" t="str">
        <f t="shared" si="112"/>
        <v>N/A</v>
      </c>
      <c r="E376" s="87">
        <v>23.184273946000001</v>
      </c>
      <c r="F376" s="81" t="str">
        <f t="shared" si="113"/>
        <v>N/A</v>
      </c>
      <c r="G376" s="87">
        <v>22.431394586</v>
      </c>
      <c r="H376" s="81" t="str">
        <f t="shared" si="114"/>
        <v>N/A</v>
      </c>
      <c r="I376" s="82" t="s">
        <v>50</v>
      </c>
      <c r="J376" s="82">
        <v>-3.25</v>
      </c>
      <c r="K376" s="83" t="s">
        <v>112</v>
      </c>
      <c r="L376" s="84" t="str">
        <f t="shared" si="115"/>
        <v>Yes</v>
      </c>
    </row>
    <row r="377" spans="1:12" x14ac:dyDescent="0.25">
      <c r="A377" s="126" t="s">
        <v>585</v>
      </c>
      <c r="B377" s="79" t="s">
        <v>50</v>
      </c>
      <c r="C377" s="87" t="s">
        <v>50</v>
      </c>
      <c r="D377" s="81" t="str">
        <f t="shared" si="112"/>
        <v>N/A</v>
      </c>
      <c r="E377" s="87">
        <v>11.672399415999999</v>
      </c>
      <c r="F377" s="81" t="str">
        <f t="shared" si="113"/>
        <v>N/A</v>
      </c>
      <c r="G377" s="87">
        <v>10.203306683999999</v>
      </c>
      <c r="H377" s="81" t="str">
        <f t="shared" si="114"/>
        <v>N/A</v>
      </c>
      <c r="I377" s="82" t="s">
        <v>50</v>
      </c>
      <c r="J377" s="82">
        <v>-12.6</v>
      </c>
      <c r="K377" s="83" t="s">
        <v>112</v>
      </c>
      <c r="L377" s="84" t="str">
        <f t="shared" si="115"/>
        <v>Yes</v>
      </c>
    </row>
    <row r="378" spans="1:12" x14ac:dyDescent="0.25">
      <c r="A378" s="126" t="s">
        <v>588</v>
      </c>
      <c r="B378" s="79" t="s">
        <v>50</v>
      </c>
      <c r="C378" s="87" t="s">
        <v>50</v>
      </c>
      <c r="D378" s="81" t="str">
        <f t="shared" si="112"/>
        <v>N/A</v>
      </c>
      <c r="E378" s="87">
        <v>6.1913075149000001</v>
      </c>
      <c r="F378" s="81" t="str">
        <f t="shared" si="113"/>
        <v>N/A</v>
      </c>
      <c r="G378" s="87">
        <v>5.5119254153000004</v>
      </c>
      <c r="H378" s="81" t="str">
        <f t="shared" si="114"/>
        <v>N/A</v>
      </c>
      <c r="I378" s="82" t="s">
        <v>50</v>
      </c>
      <c r="J378" s="82">
        <v>-11</v>
      </c>
      <c r="K378" s="83" t="s">
        <v>112</v>
      </c>
      <c r="L378" s="84" t="str">
        <f t="shared" si="115"/>
        <v>Yes</v>
      </c>
    </row>
    <row r="379" spans="1:12" x14ac:dyDescent="0.25">
      <c r="A379" s="126" t="s">
        <v>590</v>
      </c>
      <c r="B379" s="79" t="s">
        <v>50</v>
      </c>
      <c r="C379" s="87" t="s">
        <v>50</v>
      </c>
      <c r="D379" s="81" t="str">
        <f t="shared" si="112"/>
        <v>N/A</v>
      </c>
      <c r="E379" s="87">
        <v>8.7969094922999993</v>
      </c>
      <c r="F379" s="81" t="str">
        <f t="shared" si="113"/>
        <v>N/A</v>
      </c>
      <c r="G379" s="87">
        <v>7.5415573795000004</v>
      </c>
      <c r="H379" s="81" t="str">
        <f t="shared" si="114"/>
        <v>N/A</v>
      </c>
      <c r="I379" s="82" t="s">
        <v>50</v>
      </c>
      <c r="J379" s="82">
        <v>-14.3</v>
      </c>
      <c r="K379" s="83" t="s">
        <v>112</v>
      </c>
      <c r="L379" s="84" t="str">
        <f t="shared" si="115"/>
        <v>Yes</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11</v>
      </c>
      <c r="D381" s="81" t="str">
        <f>IF($B381="N/A","N/A",IF(C381&gt;10,"No",IF(C381&lt;-10,"No","Yes")))</f>
        <v>N/A</v>
      </c>
      <c r="E381" s="80">
        <v>11</v>
      </c>
      <c r="F381" s="81" t="str">
        <f>IF($B381="N/A","N/A",IF(E381&gt;10,"No",IF(E381&lt;-10,"No","Yes")))</f>
        <v>N/A</v>
      </c>
      <c r="G381" s="80">
        <v>11</v>
      </c>
      <c r="H381" s="81" t="str">
        <f>IF($B381="N/A","N/A",IF(G381&gt;10,"No",IF(G381&lt;-10,"No","Yes")))</f>
        <v>N/A</v>
      </c>
      <c r="I381" s="82">
        <v>0</v>
      </c>
      <c r="J381" s="82">
        <v>0</v>
      </c>
      <c r="K381" s="83" t="s">
        <v>50</v>
      </c>
      <c r="L381" s="84" t="str">
        <f>IF(J381="Div by 0", "N/A", IF(K381="N/A","N/A", IF(J381&gt;VALUE(MID(K381,1,2)), "No", IF(J381&lt;-1*VALUE(MID(K381,1,2)), "No", "Yes"))))</f>
        <v>N/A</v>
      </c>
    </row>
    <row r="382" spans="1:12" x14ac:dyDescent="0.25">
      <c r="A382" s="86" t="s">
        <v>378</v>
      </c>
      <c r="B382" s="90" t="s">
        <v>50</v>
      </c>
      <c r="C382" s="80">
        <v>19</v>
      </c>
      <c r="D382" s="81" t="str">
        <f>IF($B382="N/A","N/A",IF(C382&gt;10,"No",IF(C382&lt;-10,"No","Yes")))</f>
        <v>N/A</v>
      </c>
      <c r="E382" s="80">
        <v>25</v>
      </c>
      <c r="F382" s="81" t="str">
        <f>IF($B382="N/A","N/A",IF(E382&gt;10,"No",IF(E382&lt;-10,"No","Yes")))</f>
        <v>N/A</v>
      </c>
      <c r="G382" s="80">
        <v>28</v>
      </c>
      <c r="H382" s="81" t="str">
        <f>IF($B382="N/A","N/A",IF(G382&gt;10,"No",IF(G382&lt;-10,"No","Yes")))</f>
        <v>N/A</v>
      </c>
      <c r="I382" s="82">
        <v>31.58</v>
      </c>
      <c r="J382" s="82">
        <v>12</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6496.5384818000002</v>
      </c>
      <c r="D384" s="81" t="str">
        <f>IF($B384="N/A","N/A",IF(C384&gt;10,"No",IF(C384&lt;-10,"No","Yes")))</f>
        <v>N/A</v>
      </c>
      <c r="E384" s="140">
        <v>6558.192215</v>
      </c>
      <c r="F384" s="81" t="str">
        <f>IF($B384="N/A","N/A",IF(E384&gt;10,"No",IF(E384&lt;-10,"No","Yes")))</f>
        <v>N/A</v>
      </c>
      <c r="G384" s="140">
        <v>6733.4921066999996</v>
      </c>
      <c r="H384" s="81" t="str">
        <f>IF($B384="N/A","N/A",IF(G384&gt;10,"No",IF(G384&lt;-10,"No","Yes")))</f>
        <v>N/A</v>
      </c>
      <c r="I384" s="82">
        <v>0.94899999999999995</v>
      </c>
      <c r="J384" s="82">
        <v>2.673</v>
      </c>
      <c r="K384" s="83" t="s">
        <v>112</v>
      </c>
      <c r="L384" s="84" t="str">
        <f>IF(J384="Div by 0", "N/A", IF(K384="N/A","N/A", IF(J384&gt;VALUE(MID(K384,1,2)), "No", IF(J384&lt;-1*VALUE(MID(K384,1,2)), "No", "Yes"))))</f>
        <v>Yes</v>
      </c>
    </row>
    <row r="385" spans="1:12" x14ac:dyDescent="0.25">
      <c r="A385" s="126" t="s">
        <v>582</v>
      </c>
      <c r="B385" s="109" t="s">
        <v>50</v>
      </c>
      <c r="C385" s="139">
        <v>15891.312690000001</v>
      </c>
      <c r="D385" s="102" t="str">
        <f>IF($B385="N/A","N/A",IF(C385&gt;10,"No",IF(C385&lt;-10,"No","Yes")))</f>
        <v>N/A</v>
      </c>
      <c r="E385" s="139">
        <v>16156.090813999999</v>
      </c>
      <c r="F385" s="102" t="str">
        <f>IF($B385="N/A","N/A",IF(E385&gt;10,"No",IF(E385&lt;-10,"No","Yes")))</f>
        <v>N/A</v>
      </c>
      <c r="G385" s="139">
        <v>16799.899543</v>
      </c>
      <c r="H385" s="102" t="str">
        <f>IF($B385="N/A","N/A",IF(G385&gt;10,"No",IF(G385&lt;-10,"No","Yes")))</f>
        <v>N/A</v>
      </c>
      <c r="I385" s="103">
        <v>1.6659999999999999</v>
      </c>
      <c r="J385" s="103">
        <v>3.9849999999999999</v>
      </c>
      <c r="K385" s="109" t="s">
        <v>112</v>
      </c>
      <c r="L385" s="104" t="str">
        <f>IF(J385="Div by 0", "N/A", IF(K385="N/A","N/A", IF(J385&gt;VALUE(MID(K385,1,2)), "No", IF(J385&lt;-1*VALUE(MID(K385,1,2)), "No", "Yes"))))</f>
        <v>Yes</v>
      </c>
    </row>
    <row r="386" spans="1:12" x14ac:dyDescent="0.25">
      <c r="A386" s="126" t="s">
        <v>585</v>
      </c>
      <c r="B386" s="83" t="s">
        <v>50</v>
      </c>
      <c r="C386" s="140">
        <v>17570.861583999998</v>
      </c>
      <c r="D386" s="81" t="str">
        <f>IF($B386="N/A","N/A",IF(C386&gt;10,"No",IF(C386&lt;-10,"No","Yes")))</f>
        <v>N/A</v>
      </c>
      <c r="E386" s="140">
        <v>17823.203612000001</v>
      </c>
      <c r="F386" s="81" t="str">
        <f>IF($B386="N/A","N/A",IF(E386&gt;10,"No",IF(E386&lt;-10,"No","Yes")))</f>
        <v>N/A</v>
      </c>
      <c r="G386" s="140">
        <v>18465.247273000001</v>
      </c>
      <c r="H386" s="81" t="str">
        <f>IF($B386="N/A","N/A",IF(G386&gt;10,"No",IF(G386&lt;-10,"No","Yes")))</f>
        <v>N/A</v>
      </c>
      <c r="I386" s="82">
        <v>1.4359999999999999</v>
      </c>
      <c r="J386" s="82">
        <v>3.6019999999999999</v>
      </c>
      <c r="K386" s="83" t="s">
        <v>111</v>
      </c>
      <c r="L386" s="84" t="str">
        <f>IF(J386="Div by 0", "N/A", IF(K386="N/A","N/A", IF(J386&gt;VALUE(MID(K386,1,2)), "No", IF(J386&lt;-1*VALUE(MID(K386,1,2)), "No", "Yes"))))</f>
        <v>Yes</v>
      </c>
    </row>
    <row r="387" spans="1:12" x14ac:dyDescent="0.25">
      <c r="A387" s="59" t="s">
        <v>588</v>
      </c>
      <c r="B387" s="83" t="s">
        <v>50</v>
      </c>
      <c r="C387" s="140">
        <v>1937.9544724</v>
      </c>
      <c r="D387" s="81" t="str">
        <f>IF($B387="N/A","N/A",IF(C387&gt;10,"No",IF(C387&lt;-10,"No","Yes")))</f>
        <v>N/A</v>
      </c>
      <c r="E387" s="140">
        <v>1898.2398986999999</v>
      </c>
      <c r="F387" s="81" t="str">
        <f>IF($B387="N/A","N/A",IF(E387&gt;10,"No",IF(E387&lt;-10,"No","Yes")))</f>
        <v>N/A</v>
      </c>
      <c r="G387" s="140">
        <v>2026.5871013999999</v>
      </c>
      <c r="H387" s="81" t="str">
        <f>IF($B387="N/A","N/A",IF(G387&gt;10,"No",IF(G387&lt;-10,"No","Yes")))</f>
        <v>N/A</v>
      </c>
      <c r="I387" s="82">
        <v>-2.0499999999999998</v>
      </c>
      <c r="J387" s="82">
        <v>6.7610000000000001</v>
      </c>
      <c r="K387" s="83" t="s">
        <v>111</v>
      </c>
      <c r="L387" s="84" t="str">
        <f>IF(J387="Div by 0", "N/A", IF(K387="N/A","N/A", IF(J387&gt;VALUE(MID(K387,1,2)), "No", IF(J387&lt;-1*VALUE(MID(K387,1,2)), "No", "Yes"))))</f>
        <v>Yes</v>
      </c>
    </row>
    <row r="388" spans="1:12" x14ac:dyDescent="0.25">
      <c r="A388" s="59" t="s">
        <v>590</v>
      </c>
      <c r="B388" s="83" t="s">
        <v>50</v>
      </c>
      <c r="C388" s="140">
        <v>2871.8558207000001</v>
      </c>
      <c r="D388" s="81" t="str">
        <f>IF($B388="N/A","N/A",IF(C388&gt;10,"No",IF(C388&lt;-10,"No","Yes")))</f>
        <v>N/A</v>
      </c>
      <c r="E388" s="140">
        <v>3251.7300405000001</v>
      </c>
      <c r="F388" s="81" t="str">
        <f>IF($B388="N/A","N/A",IF(E388&gt;10,"No",IF(E388&lt;-10,"No","Yes")))</f>
        <v>N/A</v>
      </c>
      <c r="G388" s="140">
        <v>3387.4690019999998</v>
      </c>
      <c r="H388" s="81" t="str">
        <f>IF($B388="N/A","N/A",IF(G388&gt;10,"No",IF(G388&lt;-10,"No","Yes")))</f>
        <v>N/A</v>
      </c>
      <c r="I388" s="82">
        <v>13.23</v>
      </c>
      <c r="J388" s="82">
        <v>4.1740000000000004</v>
      </c>
      <c r="K388" s="83" t="s">
        <v>111</v>
      </c>
      <c r="L388" s="84" t="str">
        <f>IF(J388="Div by 0", "N/A", IF(K388="N/A","N/A", IF(J388&gt;VALUE(MID(K388,1,2)), "No", IF(J388&lt;-1*VALUE(MID(K388,1,2)), "No", "Yes"))))</f>
        <v>Yes</v>
      </c>
    </row>
    <row r="389" spans="1:12" ht="14.25" customHeight="1" x14ac:dyDescent="0.25">
      <c r="A389" s="223" t="s">
        <v>1119</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6747.0690984000003</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6714.2420468999999</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16522.175665999999</v>
      </c>
      <c r="D393" s="102" t="str">
        <f>IF($B393="N/A","N/A",IF(C393&gt;10,"No",IF(C393&lt;-10,"No","Yes")))</f>
        <v>N/A</v>
      </c>
      <c r="E393" s="139">
        <v>16525.408388</v>
      </c>
      <c r="F393" s="102" t="str">
        <f>IF($B393="N/A","N/A",IF(E393&gt;10,"No",IF(E393&lt;-10,"No","Yes")))</f>
        <v>N/A</v>
      </c>
      <c r="G393" s="139">
        <v>17097.119581999999</v>
      </c>
      <c r="H393" s="102" t="str">
        <f>IF($B393="N/A","N/A",IF(G393&gt;10,"No",IF(G393&lt;-10,"No","Yes")))</f>
        <v>N/A</v>
      </c>
      <c r="I393" s="103">
        <v>1.9599999999999999E-2</v>
      </c>
      <c r="J393" s="103">
        <v>3.46</v>
      </c>
      <c r="K393" s="109" t="s">
        <v>112</v>
      </c>
      <c r="L393" s="104" t="str">
        <f>IF(J393="Div by 0", "N/A", IF(K393="N/A","N/A", IF(J393&gt;VALUE(MID(K393,1,2)), "No", IF(J393&lt;-1*VALUE(MID(K393,1,2)), "No", "Yes"))))</f>
        <v>Yes</v>
      </c>
    </row>
    <row r="394" spans="1:12" x14ac:dyDescent="0.25">
      <c r="A394" s="126" t="s">
        <v>582</v>
      </c>
      <c r="B394" s="83" t="s">
        <v>50</v>
      </c>
      <c r="C394" s="140">
        <v>16319.380256</v>
      </c>
      <c r="D394" s="81" t="str">
        <f>IF($B394="N/A","N/A",IF(C394&gt;10,"No",IF(C394&lt;-10,"No","Yes")))</f>
        <v>N/A</v>
      </c>
      <c r="E394" s="140">
        <v>16561.493772000002</v>
      </c>
      <c r="F394" s="81" t="str">
        <f>IF($B394="N/A","N/A",IF(E394&gt;10,"No",IF(E394&lt;-10,"No","Yes")))</f>
        <v>N/A</v>
      </c>
      <c r="G394" s="140">
        <v>17228.868127000002</v>
      </c>
      <c r="H394" s="81" t="str">
        <f>IF($B394="N/A","N/A",IF(G394&gt;10,"No",IF(G394&lt;-10,"No","Yes")))</f>
        <v>N/A</v>
      </c>
      <c r="I394" s="82">
        <v>1.484</v>
      </c>
      <c r="J394" s="82">
        <v>4.03</v>
      </c>
      <c r="K394" s="83" t="s">
        <v>111</v>
      </c>
      <c r="L394" s="84" t="str">
        <f>IF(J394="Div by 0", "N/A", IF(K394="N/A","N/A", IF(J394&gt;VALUE(MID(K394,1,2)), "No", IF(J394&lt;-1*VALUE(MID(K394,1,2)), "No", "Yes"))))</f>
        <v>Yes</v>
      </c>
    </row>
    <row r="395" spans="1:12" x14ac:dyDescent="0.25">
      <c r="A395" s="126" t="s">
        <v>585</v>
      </c>
      <c r="B395" s="90" t="s">
        <v>50</v>
      </c>
      <c r="C395" s="97">
        <v>16971.727137999998</v>
      </c>
      <c r="D395" s="98" t="str">
        <f>IF($B395="N/A","N/A",IF(C395&gt;10,"No",IF(C395&lt;-10,"No","Yes")))</f>
        <v>N/A</v>
      </c>
      <c r="E395" s="97">
        <v>16668.825604000001</v>
      </c>
      <c r="F395" s="98" t="str">
        <f>IF($B395="N/A","N/A",IF(E395&gt;10,"No",IF(E395&lt;-10,"No","Yes")))</f>
        <v>N/A</v>
      </c>
      <c r="G395" s="97">
        <v>17145.620307000001</v>
      </c>
      <c r="H395" s="98" t="str">
        <f>IF($B395="N/A","N/A",IF(G395&gt;10,"No",IF(G395&lt;-10,"No","Yes")))</f>
        <v>N/A</v>
      </c>
      <c r="I395" s="99">
        <v>-1.78</v>
      </c>
      <c r="J395" s="99">
        <v>2.86</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16460.58985</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18266.294112</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11101.959567</v>
      </c>
      <c r="F398" s="98" t="str">
        <f t="shared" ref="F398:F410" si="123">IF($B398="N/A","N/A",IF(E398&gt;10,"No",IF(E398&lt;-10,"No","Yes")))</f>
        <v>N/A</v>
      </c>
      <c r="G398" s="97">
        <v>14084.565531</v>
      </c>
      <c r="H398" s="98" t="str">
        <f t="shared" ref="H398:H410" si="124">IF($B398="N/A","N/A",IF(G398&gt;10,"No",IF(G398&lt;-10,"No","Yes")))</f>
        <v>N/A</v>
      </c>
      <c r="I398" s="99" t="s">
        <v>50</v>
      </c>
      <c r="J398" s="99">
        <v>26.87</v>
      </c>
      <c r="K398" s="90" t="s">
        <v>111</v>
      </c>
      <c r="L398" s="92" t="str">
        <f t="shared" ref="L398:L410" si="125">IF(J398="Div by 0", "N/A", IF(K398="N/A","N/A", IF(J398&gt;VALUE(MID(K398,1,2)), "No", IF(J398&lt;-1*VALUE(MID(K398,1,2)), "No", "Yes"))))</f>
        <v>No</v>
      </c>
    </row>
    <row r="399" spans="1:12" x14ac:dyDescent="0.25">
      <c r="A399" s="126" t="s">
        <v>905</v>
      </c>
      <c r="B399" s="90" t="s">
        <v>50</v>
      </c>
      <c r="C399" s="97" t="s">
        <v>50</v>
      </c>
      <c r="D399" s="98" t="str">
        <f t="shared" si="122"/>
        <v>N/A</v>
      </c>
      <c r="E399" s="97" t="s">
        <v>1088</v>
      </c>
      <c r="F399" s="98" t="str">
        <f t="shared" si="123"/>
        <v>N/A</v>
      </c>
      <c r="G399" s="97" t="s">
        <v>1088</v>
      </c>
      <c r="H399" s="98" t="str">
        <f t="shared" si="124"/>
        <v>N/A</v>
      </c>
      <c r="I399" s="99" t="s">
        <v>50</v>
      </c>
      <c r="J399" s="99" t="s">
        <v>1088</v>
      </c>
      <c r="K399" s="90" t="s">
        <v>111</v>
      </c>
      <c r="L399" s="92" t="str">
        <f t="shared" si="125"/>
        <v>N/A</v>
      </c>
    </row>
    <row r="400" spans="1:12" x14ac:dyDescent="0.25">
      <c r="A400" s="126" t="s">
        <v>906</v>
      </c>
      <c r="B400" s="90" t="s">
        <v>50</v>
      </c>
      <c r="C400" s="97" t="s">
        <v>50</v>
      </c>
      <c r="D400" s="98" t="str">
        <f t="shared" si="122"/>
        <v>N/A</v>
      </c>
      <c r="E400" s="97">
        <v>20273.064782000001</v>
      </c>
      <c r="F400" s="98" t="str">
        <f t="shared" si="123"/>
        <v>N/A</v>
      </c>
      <c r="G400" s="97">
        <v>20720.644632</v>
      </c>
      <c r="H400" s="98" t="str">
        <f t="shared" si="124"/>
        <v>N/A</v>
      </c>
      <c r="I400" s="99" t="s">
        <v>50</v>
      </c>
      <c r="J400" s="99">
        <v>2.2080000000000002</v>
      </c>
      <c r="K400" s="90" t="s">
        <v>111</v>
      </c>
      <c r="L400" s="92" t="str">
        <f t="shared" si="125"/>
        <v>Yes</v>
      </c>
    </row>
    <row r="401" spans="1:12" x14ac:dyDescent="0.25">
      <c r="A401" s="126" t="s">
        <v>907</v>
      </c>
      <c r="B401" s="90" t="s">
        <v>50</v>
      </c>
      <c r="C401" s="97" t="s">
        <v>50</v>
      </c>
      <c r="D401" s="98" t="str">
        <f t="shared" si="122"/>
        <v>N/A</v>
      </c>
      <c r="E401" s="97">
        <v>62.370974115999999</v>
      </c>
      <c r="F401" s="98" t="str">
        <f t="shared" si="123"/>
        <v>N/A</v>
      </c>
      <c r="G401" s="97">
        <v>67.780814931999998</v>
      </c>
      <c r="H401" s="98" t="str">
        <f t="shared" si="124"/>
        <v>N/A</v>
      </c>
      <c r="I401" s="99" t="s">
        <v>50</v>
      </c>
      <c r="J401" s="99">
        <v>8.6739999999999995</v>
      </c>
      <c r="K401" s="90" t="s">
        <v>111</v>
      </c>
      <c r="L401" s="92" t="str">
        <f t="shared" si="125"/>
        <v>Yes</v>
      </c>
    </row>
    <row r="402" spans="1:12" x14ac:dyDescent="0.25">
      <c r="A402" s="126" t="s">
        <v>908</v>
      </c>
      <c r="B402" s="90" t="s">
        <v>50</v>
      </c>
      <c r="C402" s="97" t="s">
        <v>50</v>
      </c>
      <c r="D402" s="98" t="str">
        <f t="shared" si="122"/>
        <v>N/A</v>
      </c>
      <c r="E402" s="97" t="s">
        <v>1088</v>
      </c>
      <c r="F402" s="98" t="str">
        <f t="shared" si="123"/>
        <v>N/A</v>
      </c>
      <c r="G402" s="97" t="s">
        <v>1088</v>
      </c>
      <c r="H402" s="98" t="str">
        <f t="shared" si="124"/>
        <v>N/A</v>
      </c>
      <c r="I402" s="99" t="s">
        <v>50</v>
      </c>
      <c r="J402" s="99" t="s">
        <v>1088</v>
      </c>
      <c r="K402" s="90" t="s">
        <v>111</v>
      </c>
      <c r="L402" s="92" t="str">
        <f t="shared" si="125"/>
        <v>N/A</v>
      </c>
    </row>
    <row r="403" spans="1:12" x14ac:dyDescent="0.25">
      <c r="A403" s="126" t="s">
        <v>909</v>
      </c>
      <c r="B403" s="90" t="s">
        <v>50</v>
      </c>
      <c r="C403" s="97" t="s">
        <v>50</v>
      </c>
      <c r="D403" s="98" t="str">
        <f t="shared" si="122"/>
        <v>N/A</v>
      </c>
      <c r="E403" s="97" t="s">
        <v>1088</v>
      </c>
      <c r="F403" s="98" t="str">
        <f t="shared" si="123"/>
        <v>N/A</v>
      </c>
      <c r="G403" s="97" t="s">
        <v>1088</v>
      </c>
      <c r="H403" s="98" t="str">
        <f t="shared" si="124"/>
        <v>N/A</v>
      </c>
      <c r="I403" s="99" t="s">
        <v>50</v>
      </c>
      <c r="J403" s="99" t="s">
        <v>1088</v>
      </c>
      <c r="K403" s="90" t="s">
        <v>111</v>
      </c>
      <c r="L403" s="92" t="str">
        <f t="shared" si="125"/>
        <v>N/A</v>
      </c>
    </row>
    <row r="404" spans="1:12" x14ac:dyDescent="0.25">
      <c r="A404" s="126" t="s">
        <v>910</v>
      </c>
      <c r="B404" s="90" t="s">
        <v>50</v>
      </c>
      <c r="C404" s="97" t="s">
        <v>50</v>
      </c>
      <c r="D404" s="98" t="str">
        <f t="shared" si="122"/>
        <v>N/A</v>
      </c>
      <c r="E404" s="97">
        <v>76.785962302000002</v>
      </c>
      <c r="F404" s="98" t="str">
        <f t="shared" si="123"/>
        <v>N/A</v>
      </c>
      <c r="G404" s="97">
        <v>59.617080942999998</v>
      </c>
      <c r="H404" s="98" t="str">
        <f t="shared" si="124"/>
        <v>N/A</v>
      </c>
      <c r="I404" s="99" t="s">
        <v>50</v>
      </c>
      <c r="J404" s="99">
        <v>-22.4</v>
      </c>
      <c r="K404" s="90" t="s">
        <v>111</v>
      </c>
      <c r="L404" s="92" t="str">
        <f t="shared" si="125"/>
        <v>No</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v>11950.560791</v>
      </c>
      <c r="F406" s="98" t="str">
        <f t="shared" si="123"/>
        <v>N/A</v>
      </c>
      <c r="G406" s="97">
        <v>12391.890256000001</v>
      </c>
      <c r="H406" s="98" t="str">
        <f t="shared" si="124"/>
        <v>N/A</v>
      </c>
      <c r="I406" s="99" t="s">
        <v>50</v>
      </c>
      <c r="J406" s="99">
        <v>3.6930000000000001</v>
      </c>
      <c r="K406" s="90" t="s">
        <v>111</v>
      </c>
      <c r="L406" s="92" t="str">
        <f t="shared" si="125"/>
        <v>Yes</v>
      </c>
    </row>
    <row r="407" spans="1:12" x14ac:dyDescent="0.25">
      <c r="A407" s="126" t="s">
        <v>913</v>
      </c>
      <c r="B407" s="90" t="s">
        <v>50</v>
      </c>
      <c r="C407" s="97" t="s">
        <v>50</v>
      </c>
      <c r="D407" s="98" t="str">
        <f t="shared" si="122"/>
        <v>N/A</v>
      </c>
      <c r="E407" s="97">
        <v>27830.706668999999</v>
      </c>
      <c r="F407" s="98" t="str">
        <f t="shared" si="123"/>
        <v>N/A</v>
      </c>
      <c r="G407" s="97">
        <v>28380.237896999999</v>
      </c>
      <c r="H407" s="98" t="str">
        <f t="shared" si="124"/>
        <v>N/A</v>
      </c>
      <c r="I407" s="99" t="s">
        <v>50</v>
      </c>
      <c r="J407" s="99">
        <v>1.9750000000000001</v>
      </c>
      <c r="K407" s="90" t="s">
        <v>111</v>
      </c>
      <c r="L407" s="92" t="str">
        <f t="shared" si="125"/>
        <v>Yes</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18901.097410999999</v>
      </c>
      <c r="F409" s="98" t="str">
        <f t="shared" si="123"/>
        <v>N/A</v>
      </c>
      <c r="G409" s="97">
        <v>19426.222537000001</v>
      </c>
      <c r="H409" s="98" t="str">
        <f t="shared" si="124"/>
        <v>N/A</v>
      </c>
      <c r="I409" s="99" t="s">
        <v>50</v>
      </c>
      <c r="J409" s="99">
        <v>2.778</v>
      </c>
      <c r="K409" s="90" t="s">
        <v>111</v>
      </c>
      <c r="L409" s="92" t="str">
        <f t="shared" si="125"/>
        <v>Yes</v>
      </c>
    </row>
    <row r="410" spans="1:12" ht="12.75" customHeight="1" x14ac:dyDescent="0.25">
      <c r="A410" s="93" t="s">
        <v>915</v>
      </c>
      <c r="B410" s="90" t="s">
        <v>50</v>
      </c>
      <c r="C410" s="97" t="s">
        <v>50</v>
      </c>
      <c r="D410" s="98" t="str">
        <f t="shared" si="122"/>
        <v>N/A</v>
      </c>
      <c r="E410" s="97">
        <v>66.477320899000006</v>
      </c>
      <c r="F410" s="98" t="str">
        <f t="shared" si="123"/>
        <v>N/A</v>
      </c>
      <c r="G410" s="97">
        <v>65.448022146</v>
      </c>
      <c r="H410" s="98" t="str">
        <f t="shared" si="124"/>
        <v>N/A</v>
      </c>
      <c r="I410" s="99" t="s">
        <v>50</v>
      </c>
      <c r="J410" s="99">
        <v>-1.55</v>
      </c>
      <c r="K410" s="90" t="s">
        <v>111</v>
      </c>
      <c r="L410" s="92" t="str">
        <f t="shared" si="125"/>
        <v>Yes</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59680.898394999997</v>
      </c>
      <c r="D412" s="102" t="str">
        <f>IF($B412="N/A","N/A",IF(C412&gt;10,"No",IF(C412&lt;-10,"No","Yes")))</f>
        <v>N/A</v>
      </c>
      <c r="E412" s="143">
        <v>61840.956647999999</v>
      </c>
      <c r="F412" s="102" t="str">
        <f>IF($B412="N/A","N/A",IF(E412&gt;10,"No",IF(E412&lt;-10,"No","Yes")))</f>
        <v>N/A</v>
      </c>
      <c r="G412" s="143">
        <v>64719.680549999997</v>
      </c>
      <c r="H412" s="102" t="str">
        <f>IF($B412="N/A","N/A",IF(G412&gt;10,"No",IF(G412&lt;-10,"No","Yes")))</f>
        <v>N/A</v>
      </c>
      <c r="I412" s="103">
        <v>3.6190000000000002</v>
      </c>
      <c r="J412" s="103">
        <v>4.6550000000000002</v>
      </c>
      <c r="K412" s="109" t="s">
        <v>112</v>
      </c>
      <c r="L412" s="104" t="str">
        <f>IF(J412="Div by 0", "N/A", IF(K412="N/A","N/A", IF(J412&gt;VALUE(MID(K412,1,2)), "No", IF(J412&lt;-1*VALUE(MID(K412,1,2)), "No", "Yes"))))</f>
        <v>Yes</v>
      </c>
    </row>
    <row r="413" spans="1:12" ht="12.75" customHeight="1" x14ac:dyDescent="0.25">
      <c r="A413" s="144" t="s">
        <v>799</v>
      </c>
      <c r="B413" s="79" t="s">
        <v>50</v>
      </c>
      <c r="C413" s="85">
        <v>27727.796557000001</v>
      </c>
      <c r="D413" s="81" t="str">
        <f>IF($B413="N/A","N/A",IF(C413&gt;10,"No",IF(C413&lt;-10,"No","Yes")))</f>
        <v>N/A</v>
      </c>
      <c r="E413" s="85">
        <v>27716.368990999999</v>
      </c>
      <c r="F413" s="81" t="str">
        <f>IF($B413="N/A","N/A",IF(E413&gt;10,"No",IF(E413&lt;-10,"No","Yes")))</f>
        <v>N/A</v>
      </c>
      <c r="G413" s="85">
        <v>28488.276445</v>
      </c>
      <c r="H413" s="81" t="str">
        <f>IF($B413="N/A","N/A",IF(G413&gt;10,"No",IF(G413&lt;-10,"No","Yes")))</f>
        <v>N/A</v>
      </c>
      <c r="I413" s="82">
        <v>-4.1000000000000002E-2</v>
      </c>
      <c r="J413" s="82">
        <v>2.7850000000000001</v>
      </c>
      <c r="K413" s="83" t="s">
        <v>112</v>
      </c>
      <c r="L413" s="84" t="str">
        <f>IF(J413="Div by 0", "N/A", IF(K413="N/A","N/A", IF(J413&gt;VALUE(MID(K413,1,2)), "No", IF(J413&lt;-1*VALUE(MID(K413,1,2)), "No", "Yes"))))</f>
        <v>Yes</v>
      </c>
    </row>
    <row r="414" spans="1:12" ht="25" x14ac:dyDescent="0.25">
      <c r="A414" s="93" t="s">
        <v>800</v>
      </c>
      <c r="B414" s="96" t="s">
        <v>50</v>
      </c>
      <c r="C414" s="94">
        <v>45466.121221000001</v>
      </c>
      <c r="D414" s="98" t="str">
        <f>IF($B414="N/A","N/A",IF(C414&gt;10,"No",IF(C414&lt;-10,"No","Yes")))</f>
        <v>N/A</v>
      </c>
      <c r="E414" s="94">
        <v>47438.971782000001</v>
      </c>
      <c r="F414" s="98" t="str">
        <f>IF($B414="N/A","N/A",IF(E414&gt;10,"No",IF(E414&lt;-10,"No","Yes")))</f>
        <v>N/A</v>
      </c>
      <c r="G414" s="94">
        <v>48791.784646</v>
      </c>
      <c r="H414" s="98" t="str">
        <f>IF($B414="N/A","N/A",IF(G414&gt;10,"No",IF(G414&lt;-10,"No","Yes")))</f>
        <v>N/A</v>
      </c>
      <c r="I414" s="99">
        <v>4.3390000000000004</v>
      </c>
      <c r="J414" s="99">
        <v>2.8519999999999999</v>
      </c>
      <c r="K414" s="90" t="s">
        <v>112</v>
      </c>
      <c r="L414" s="92" t="str">
        <f>IF(J414="Div by 0", "N/A", IF(K414="N/A","N/A", IF(J414&gt;VALUE(MID(K414,1,2)), "No", IF(J414&lt;-1*VALUE(MID(K414,1,2)), "No", "Yes"))))</f>
        <v>Yes</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36923.626903999997</v>
      </c>
      <c r="D416" s="102" t="str">
        <f t="shared" ref="D416:D426" si="126">IF($B416="N/A","N/A",IF(C416&gt;10,"No",IF(C416&lt;-10,"No","Yes")))</f>
        <v>N/A</v>
      </c>
      <c r="E416" s="143">
        <v>37583.884995</v>
      </c>
      <c r="F416" s="102" t="str">
        <f t="shared" ref="F416:F426" si="127">IF($B416="N/A","N/A",IF(E416&gt;10,"No",IF(E416&lt;-10,"No","Yes")))</f>
        <v>N/A</v>
      </c>
      <c r="G416" s="143">
        <v>39195.502476000001</v>
      </c>
      <c r="H416" s="102" t="str">
        <f t="shared" ref="H416:H426" si="128">IF($B416="N/A","N/A",IF(G416&gt;10,"No",IF(G416&lt;-10,"No","Yes")))</f>
        <v>N/A</v>
      </c>
      <c r="I416" s="103">
        <v>1.788</v>
      </c>
      <c r="J416" s="103">
        <v>4.2880000000000003</v>
      </c>
      <c r="K416" s="109" t="s">
        <v>112</v>
      </c>
      <c r="L416" s="104" t="str">
        <f t="shared" ref="L416:L426" si="129">IF(J416="Div by 0", "N/A", IF(K416="N/A","N/A", IF(J416&gt;VALUE(MID(K416,1,2)), "No", IF(J416&lt;-1*VALUE(MID(K416,1,2)), "No", "Yes"))))</f>
        <v>Yes</v>
      </c>
    </row>
    <row r="417" spans="1:12" ht="12.75" customHeight="1" x14ac:dyDescent="0.25">
      <c r="A417" s="129" t="s">
        <v>504</v>
      </c>
      <c r="B417" s="79" t="s">
        <v>50</v>
      </c>
      <c r="C417" s="85">
        <v>16405.098494000002</v>
      </c>
      <c r="D417" s="81" t="str">
        <f t="shared" si="126"/>
        <v>N/A</v>
      </c>
      <c r="E417" s="85">
        <v>17591.809587</v>
      </c>
      <c r="F417" s="81" t="str">
        <f t="shared" si="127"/>
        <v>N/A</v>
      </c>
      <c r="G417" s="85">
        <v>18305.820584000001</v>
      </c>
      <c r="H417" s="81" t="str">
        <f t="shared" si="128"/>
        <v>N/A</v>
      </c>
      <c r="I417" s="82">
        <v>7.234</v>
      </c>
      <c r="J417" s="82">
        <v>4.0590000000000002</v>
      </c>
      <c r="K417" s="83" t="s">
        <v>112</v>
      </c>
      <c r="L417" s="84" t="str">
        <f t="shared" si="129"/>
        <v>Yes</v>
      </c>
    </row>
    <row r="418" spans="1:12" x14ac:dyDescent="0.25">
      <c r="A418" s="129" t="s">
        <v>505</v>
      </c>
      <c r="B418" s="79" t="s">
        <v>50</v>
      </c>
      <c r="C418" s="85" t="s">
        <v>1088</v>
      </c>
      <c r="D418" s="81" t="str">
        <f t="shared" si="126"/>
        <v>N/A</v>
      </c>
      <c r="E418" s="85" t="s">
        <v>1088</v>
      </c>
      <c r="F418" s="81" t="str">
        <f t="shared" si="127"/>
        <v>N/A</v>
      </c>
      <c r="G418" s="85" t="s">
        <v>1088</v>
      </c>
      <c r="H418" s="81" t="str">
        <f t="shared" si="128"/>
        <v>N/A</v>
      </c>
      <c r="I418" s="82" t="s">
        <v>1088</v>
      </c>
      <c r="J418" s="82" t="s">
        <v>1088</v>
      </c>
      <c r="K418" s="83" t="s">
        <v>112</v>
      </c>
      <c r="L418" s="84" t="str">
        <f t="shared" si="129"/>
        <v>N/A</v>
      </c>
    </row>
    <row r="419" spans="1:12" ht="12.75" customHeight="1" x14ac:dyDescent="0.25">
      <c r="A419" s="129" t="s">
        <v>506</v>
      </c>
      <c r="B419" s="79" t="s">
        <v>50</v>
      </c>
      <c r="C419" s="85">
        <v>64200.028674000001</v>
      </c>
      <c r="D419" s="81" t="str">
        <f t="shared" si="126"/>
        <v>N/A</v>
      </c>
      <c r="E419" s="85">
        <v>63414.221428999997</v>
      </c>
      <c r="F419" s="81" t="str">
        <f t="shared" si="127"/>
        <v>N/A</v>
      </c>
      <c r="G419" s="85">
        <v>62288.536332000003</v>
      </c>
      <c r="H419" s="81" t="str">
        <f t="shared" si="128"/>
        <v>N/A</v>
      </c>
      <c r="I419" s="82">
        <v>-1.22</v>
      </c>
      <c r="J419" s="82">
        <v>-1.78</v>
      </c>
      <c r="K419" s="83" t="s">
        <v>112</v>
      </c>
      <c r="L419" s="84" t="str">
        <f t="shared" si="129"/>
        <v>Yes</v>
      </c>
    </row>
    <row r="420" spans="1:12" ht="12.75" customHeight="1" x14ac:dyDescent="0.25">
      <c r="A420" s="129" t="s">
        <v>507</v>
      </c>
      <c r="B420" s="79" t="s">
        <v>50</v>
      </c>
      <c r="C420" s="85">
        <v>82328.975831000003</v>
      </c>
      <c r="D420" s="81" t="str">
        <f t="shared" si="126"/>
        <v>N/A</v>
      </c>
      <c r="E420" s="85">
        <v>82329.560117000001</v>
      </c>
      <c r="F420" s="81" t="str">
        <f t="shared" si="127"/>
        <v>N/A</v>
      </c>
      <c r="G420" s="85">
        <v>84965.779660999993</v>
      </c>
      <c r="H420" s="81" t="str">
        <f t="shared" si="128"/>
        <v>N/A</v>
      </c>
      <c r="I420" s="82">
        <v>6.9999999999999999E-4</v>
      </c>
      <c r="J420" s="82">
        <v>3.202</v>
      </c>
      <c r="K420" s="83" t="s">
        <v>112</v>
      </c>
      <c r="L420" s="84" t="str">
        <f t="shared" si="129"/>
        <v>Yes</v>
      </c>
    </row>
    <row r="421" spans="1:12" ht="12.75" customHeight="1" x14ac:dyDescent="0.25">
      <c r="A421" s="129" t="s">
        <v>508</v>
      </c>
      <c r="B421" s="79" t="s">
        <v>50</v>
      </c>
      <c r="C421" s="85">
        <v>21610.541426</v>
      </c>
      <c r="D421" s="81" t="str">
        <f t="shared" si="126"/>
        <v>N/A</v>
      </c>
      <c r="E421" s="85">
        <v>19589.677200999999</v>
      </c>
      <c r="F421" s="81" t="str">
        <f t="shared" si="127"/>
        <v>N/A</v>
      </c>
      <c r="G421" s="85">
        <v>21139.679198000002</v>
      </c>
      <c r="H421" s="81" t="str">
        <f t="shared" si="128"/>
        <v>N/A</v>
      </c>
      <c r="I421" s="82">
        <v>-9.35</v>
      </c>
      <c r="J421" s="82">
        <v>7.9119999999999999</v>
      </c>
      <c r="K421" s="83" t="s">
        <v>112</v>
      </c>
      <c r="L421" s="84" t="str">
        <f t="shared" si="129"/>
        <v>Yes</v>
      </c>
    </row>
    <row r="422" spans="1:12" ht="12.75" customHeight="1" x14ac:dyDescent="0.25">
      <c r="A422" s="129" t="s">
        <v>523</v>
      </c>
      <c r="B422" s="79" t="s">
        <v>50</v>
      </c>
      <c r="C422" s="85">
        <v>55440.108289999996</v>
      </c>
      <c r="D422" s="81" t="str">
        <f t="shared" si="126"/>
        <v>N/A</v>
      </c>
      <c r="E422" s="85">
        <v>55562.816277999998</v>
      </c>
      <c r="F422" s="81" t="str">
        <f t="shared" si="127"/>
        <v>N/A</v>
      </c>
      <c r="G422" s="85">
        <v>58922.117750999998</v>
      </c>
      <c r="H422" s="81" t="str">
        <f t="shared" si="128"/>
        <v>N/A</v>
      </c>
      <c r="I422" s="82">
        <v>0.2213</v>
      </c>
      <c r="J422" s="82">
        <v>6.0460000000000003</v>
      </c>
      <c r="K422" s="83" t="s">
        <v>112</v>
      </c>
      <c r="L422" s="84" t="str">
        <f t="shared" si="129"/>
        <v>Yes</v>
      </c>
    </row>
    <row r="423" spans="1:12" ht="12.75" customHeight="1" x14ac:dyDescent="0.25">
      <c r="A423" s="129" t="s">
        <v>509</v>
      </c>
      <c r="B423" s="79" t="s">
        <v>50</v>
      </c>
      <c r="C423" s="85" t="s">
        <v>1088</v>
      </c>
      <c r="D423" s="81" t="str">
        <f t="shared" si="126"/>
        <v>N/A</v>
      </c>
      <c r="E423" s="85" t="s">
        <v>1088</v>
      </c>
      <c r="F423" s="81" t="str">
        <f t="shared" si="127"/>
        <v>N/A</v>
      </c>
      <c r="G423" s="85" t="s">
        <v>1088</v>
      </c>
      <c r="H423" s="81" t="str">
        <f t="shared" si="128"/>
        <v>N/A</v>
      </c>
      <c r="I423" s="82" t="s">
        <v>1088</v>
      </c>
      <c r="J423" s="82" t="s">
        <v>1088</v>
      </c>
      <c r="K423" s="83" t="s">
        <v>112</v>
      </c>
      <c r="L423" s="84" t="str">
        <f t="shared" si="129"/>
        <v>N/A</v>
      </c>
    </row>
    <row r="424" spans="1:12" ht="12.75" customHeight="1" x14ac:dyDescent="0.25">
      <c r="A424" s="129" t="s">
        <v>939</v>
      </c>
      <c r="B424" s="79" t="s">
        <v>50</v>
      </c>
      <c r="C424" s="85">
        <v>11793.5</v>
      </c>
      <c r="D424" s="81" t="str">
        <f t="shared" si="126"/>
        <v>N/A</v>
      </c>
      <c r="E424" s="85" t="s">
        <v>1088</v>
      </c>
      <c r="F424" s="81" t="str">
        <f t="shared" si="127"/>
        <v>N/A</v>
      </c>
      <c r="G424" s="85" t="s">
        <v>1088</v>
      </c>
      <c r="H424" s="81" t="str">
        <f t="shared" si="128"/>
        <v>N/A</v>
      </c>
      <c r="I424" s="82" t="s">
        <v>1088</v>
      </c>
      <c r="J424" s="82" t="s">
        <v>1088</v>
      </c>
      <c r="K424" s="83" t="s">
        <v>112</v>
      </c>
      <c r="L424" s="84" t="str">
        <f t="shared" si="129"/>
        <v>N/A</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t="s">
        <v>1088</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28739.592554999999</v>
      </c>
      <c r="D428" s="102" t="str">
        <f t="shared" ref="D428:D438" si="130">IF($B428="N/A","N/A",IF(C428&gt;10,"No",IF(C428&lt;-10,"No","Yes")))</f>
        <v>N/A</v>
      </c>
      <c r="E428" s="143">
        <v>29445.452196999999</v>
      </c>
      <c r="F428" s="102" t="str">
        <f t="shared" ref="F428:F438" si="131">IF($B428="N/A","N/A",IF(E428&gt;10,"No",IF(E428&lt;-10,"No","Yes")))</f>
        <v>N/A</v>
      </c>
      <c r="G428" s="143">
        <v>30559.631998000001</v>
      </c>
      <c r="H428" s="102" t="str">
        <f t="shared" ref="H428:H438" si="132">IF($B428="N/A","N/A",IF(G428&gt;10,"No",IF(G428&lt;-10,"No","Yes")))</f>
        <v>N/A</v>
      </c>
      <c r="I428" s="103">
        <v>2.456</v>
      </c>
      <c r="J428" s="103">
        <v>3.7839999999999998</v>
      </c>
      <c r="K428" s="109" t="s">
        <v>112</v>
      </c>
      <c r="L428" s="104" t="str">
        <f t="shared" ref="L428:L438" si="133">IF(J428="Div by 0", "N/A", IF(K428="N/A","N/A", IF(J428&gt;VALUE(MID(K428,1,2)), "No", IF(J428&lt;-1*VALUE(MID(K428,1,2)), "No", "Yes"))))</f>
        <v>Yes</v>
      </c>
    </row>
    <row r="429" spans="1:12" ht="12.75" customHeight="1" x14ac:dyDescent="0.25">
      <c r="A429" s="129" t="s">
        <v>504</v>
      </c>
      <c r="B429" s="79" t="s">
        <v>50</v>
      </c>
      <c r="C429" s="85">
        <v>10419.654538000001</v>
      </c>
      <c r="D429" s="81" t="str">
        <f t="shared" si="130"/>
        <v>N/A</v>
      </c>
      <c r="E429" s="85">
        <v>11667.539534</v>
      </c>
      <c r="F429" s="81" t="str">
        <f t="shared" si="131"/>
        <v>N/A</v>
      </c>
      <c r="G429" s="85">
        <v>11926.166252000001</v>
      </c>
      <c r="H429" s="81" t="str">
        <f t="shared" si="132"/>
        <v>N/A</v>
      </c>
      <c r="I429" s="82">
        <v>11.98</v>
      </c>
      <c r="J429" s="82">
        <v>2.2170000000000001</v>
      </c>
      <c r="K429" s="83" t="s">
        <v>112</v>
      </c>
      <c r="L429" s="84" t="str">
        <f t="shared" si="133"/>
        <v>Yes</v>
      </c>
    </row>
    <row r="430" spans="1:12" x14ac:dyDescent="0.25">
      <c r="A430" s="129" t="s">
        <v>505</v>
      </c>
      <c r="B430" s="79" t="s">
        <v>50</v>
      </c>
      <c r="C430" s="85" t="s">
        <v>1088</v>
      </c>
      <c r="D430" s="81" t="str">
        <f t="shared" si="130"/>
        <v>N/A</v>
      </c>
      <c r="E430" s="85" t="s">
        <v>1088</v>
      </c>
      <c r="F430" s="81" t="str">
        <f t="shared" si="131"/>
        <v>N/A</v>
      </c>
      <c r="G430" s="85" t="s">
        <v>1088</v>
      </c>
      <c r="H430" s="81" t="str">
        <f t="shared" si="132"/>
        <v>N/A</v>
      </c>
      <c r="I430" s="82" t="s">
        <v>1088</v>
      </c>
      <c r="J430" s="82" t="s">
        <v>1088</v>
      </c>
      <c r="K430" s="83" t="s">
        <v>112</v>
      </c>
      <c r="L430" s="84" t="str">
        <f t="shared" si="133"/>
        <v>N/A</v>
      </c>
    </row>
    <row r="431" spans="1:12" ht="12.75" customHeight="1" x14ac:dyDescent="0.25">
      <c r="A431" s="129" t="s">
        <v>506</v>
      </c>
      <c r="B431" s="79" t="s">
        <v>50</v>
      </c>
      <c r="C431" s="85">
        <v>38722.408602000003</v>
      </c>
      <c r="D431" s="81" t="str">
        <f t="shared" si="130"/>
        <v>N/A</v>
      </c>
      <c r="E431" s="85">
        <v>38763.396429</v>
      </c>
      <c r="F431" s="81" t="str">
        <f t="shared" si="131"/>
        <v>N/A</v>
      </c>
      <c r="G431" s="85">
        <v>37474.923875</v>
      </c>
      <c r="H431" s="81" t="str">
        <f t="shared" si="132"/>
        <v>N/A</v>
      </c>
      <c r="I431" s="82">
        <v>0.10589999999999999</v>
      </c>
      <c r="J431" s="82">
        <v>-3.32</v>
      </c>
      <c r="K431" s="83" t="s">
        <v>112</v>
      </c>
      <c r="L431" s="84" t="str">
        <f t="shared" si="133"/>
        <v>Yes</v>
      </c>
    </row>
    <row r="432" spans="1:12" ht="12.75" customHeight="1" x14ac:dyDescent="0.25">
      <c r="A432" s="129" t="s">
        <v>507</v>
      </c>
      <c r="B432" s="79" t="s">
        <v>50</v>
      </c>
      <c r="C432" s="85">
        <v>66445.489426</v>
      </c>
      <c r="D432" s="81" t="str">
        <f t="shared" si="130"/>
        <v>N/A</v>
      </c>
      <c r="E432" s="85">
        <v>70173.020527999994</v>
      </c>
      <c r="F432" s="81" t="str">
        <f t="shared" si="131"/>
        <v>N/A</v>
      </c>
      <c r="G432" s="85">
        <v>75528.370056</v>
      </c>
      <c r="H432" s="81" t="str">
        <f t="shared" si="132"/>
        <v>N/A</v>
      </c>
      <c r="I432" s="82">
        <v>5.61</v>
      </c>
      <c r="J432" s="82">
        <v>7.6319999999999997</v>
      </c>
      <c r="K432" s="83" t="s">
        <v>112</v>
      </c>
      <c r="L432" s="84" t="str">
        <f t="shared" si="133"/>
        <v>Yes</v>
      </c>
    </row>
    <row r="433" spans="1:12" ht="12.75" customHeight="1" x14ac:dyDescent="0.25">
      <c r="A433" s="129" t="s">
        <v>508</v>
      </c>
      <c r="B433" s="79" t="s">
        <v>50</v>
      </c>
      <c r="C433" s="85">
        <v>6442.3082851999998</v>
      </c>
      <c r="D433" s="81" t="str">
        <f t="shared" si="130"/>
        <v>N/A</v>
      </c>
      <c r="E433" s="85">
        <v>7563.0993227999998</v>
      </c>
      <c r="F433" s="81" t="str">
        <f t="shared" si="131"/>
        <v>N/A</v>
      </c>
      <c r="G433" s="85">
        <v>8613.0350877000001</v>
      </c>
      <c r="H433" s="81" t="str">
        <f t="shared" si="132"/>
        <v>N/A</v>
      </c>
      <c r="I433" s="82">
        <v>17.399999999999999</v>
      </c>
      <c r="J433" s="82">
        <v>13.88</v>
      </c>
      <c r="K433" s="83" t="s">
        <v>112</v>
      </c>
      <c r="L433" s="84" t="str">
        <f t="shared" si="133"/>
        <v>Yes</v>
      </c>
    </row>
    <row r="434" spans="1:12" ht="12.75" customHeight="1" x14ac:dyDescent="0.25">
      <c r="A434" s="129" t="s">
        <v>523</v>
      </c>
      <c r="B434" s="79" t="s">
        <v>50</v>
      </c>
      <c r="C434" s="85">
        <v>46173.210137000002</v>
      </c>
      <c r="D434" s="81" t="str">
        <f t="shared" si="130"/>
        <v>N/A</v>
      </c>
      <c r="E434" s="85">
        <v>45996.809449</v>
      </c>
      <c r="F434" s="81" t="str">
        <f t="shared" si="131"/>
        <v>N/A</v>
      </c>
      <c r="G434" s="85">
        <v>48605.628629999999</v>
      </c>
      <c r="H434" s="81" t="str">
        <f t="shared" si="132"/>
        <v>N/A</v>
      </c>
      <c r="I434" s="82">
        <v>-0.38200000000000001</v>
      </c>
      <c r="J434" s="82">
        <v>5.6719999999999997</v>
      </c>
      <c r="K434" s="83" t="s">
        <v>112</v>
      </c>
      <c r="L434" s="84" t="str">
        <f t="shared" si="133"/>
        <v>Yes</v>
      </c>
    </row>
    <row r="435" spans="1:12" ht="12.75" customHeight="1" x14ac:dyDescent="0.25">
      <c r="A435" s="129" t="s">
        <v>509</v>
      </c>
      <c r="B435" s="79" t="s">
        <v>50</v>
      </c>
      <c r="C435" s="85" t="s">
        <v>1088</v>
      </c>
      <c r="D435" s="81" t="str">
        <f t="shared" si="130"/>
        <v>N/A</v>
      </c>
      <c r="E435" s="85" t="s">
        <v>1088</v>
      </c>
      <c r="F435" s="81" t="str">
        <f t="shared" si="131"/>
        <v>N/A</v>
      </c>
      <c r="G435" s="85" t="s">
        <v>1088</v>
      </c>
      <c r="H435" s="81" t="str">
        <f t="shared" si="132"/>
        <v>N/A</v>
      </c>
      <c r="I435" s="82" t="s">
        <v>1088</v>
      </c>
      <c r="J435" s="82" t="s">
        <v>1088</v>
      </c>
      <c r="K435" s="83" t="s">
        <v>112</v>
      </c>
      <c r="L435" s="84" t="str">
        <f t="shared" si="133"/>
        <v>N/A</v>
      </c>
    </row>
    <row r="436" spans="1:12" ht="12.75" customHeight="1" x14ac:dyDescent="0.25">
      <c r="A436" s="129" t="s">
        <v>939</v>
      </c>
      <c r="B436" s="79" t="s">
        <v>50</v>
      </c>
      <c r="C436" s="85">
        <v>0</v>
      </c>
      <c r="D436" s="81" t="str">
        <f t="shared" si="130"/>
        <v>N/A</v>
      </c>
      <c r="E436" s="85" t="s">
        <v>1088</v>
      </c>
      <c r="F436" s="81" t="str">
        <f t="shared" si="131"/>
        <v>N/A</v>
      </c>
      <c r="G436" s="85" t="s">
        <v>1088</v>
      </c>
      <c r="H436" s="81" t="str">
        <f t="shared" si="132"/>
        <v>N/A</v>
      </c>
      <c r="I436" s="82" t="s">
        <v>1088</v>
      </c>
      <c r="J436" s="82" t="s">
        <v>1088</v>
      </c>
      <c r="K436" s="83" t="s">
        <v>112</v>
      </c>
      <c r="L436" s="84" t="str">
        <f t="shared" si="133"/>
        <v>N/A</v>
      </c>
    </row>
    <row r="437" spans="1:12" ht="12.75" customHeight="1" x14ac:dyDescent="0.25">
      <c r="A437" s="126" t="s">
        <v>937</v>
      </c>
      <c r="B437" s="79" t="s">
        <v>50</v>
      </c>
      <c r="C437" s="85" t="s">
        <v>1088</v>
      </c>
      <c r="D437" s="81" t="str">
        <f t="shared" si="130"/>
        <v>N/A</v>
      </c>
      <c r="E437" s="85" t="s">
        <v>1088</v>
      </c>
      <c r="F437" s="81" t="str">
        <f t="shared" si="131"/>
        <v>N/A</v>
      </c>
      <c r="G437" s="85" t="s">
        <v>1088</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0</v>
      </c>
      <c r="D441" s="102" t="str">
        <f>IF($B441="N/A","N/A",IF(C441&gt;10,"No",IF(C441&lt;-10,"No","Yes")))</f>
        <v>N/A</v>
      </c>
      <c r="E441" s="139">
        <v>0</v>
      </c>
      <c r="F441" s="102" t="str">
        <f>IF($B441="N/A","N/A",IF(E441&gt;10,"No",IF(E441&lt;-10,"No","Yes")))</f>
        <v>N/A</v>
      </c>
      <c r="G441" s="139">
        <v>0</v>
      </c>
      <c r="H441" s="102" t="str">
        <f>IF($B441="N/A","N/A",IF(G441&gt;10,"No",IF(G441&lt;-10,"No","Yes")))</f>
        <v>N/A</v>
      </c>
      <c r="I441" s="103" t="s">
        <v>1088</v>
      </c>
      <c r="J441" s="103" t="s">
        <v>1088</v>
      </c>
      <c r="K441" s="139" t="s">
        <v>50</v>
      </c>
      <c r="L441" s="104" t="str">
        <f>IF(J441="Div by 0", "N/A", IF(K441="N/A","N/A", IF(J441&gt;VALUE(MID(K441,1,2)), "No", IF(J441&lt;-1*VALUE(MID(K441,1,2)), "No", "Yes"))))</f>
        <v>N/A</v>
      </c>
    </row>
    <row r="442" spans="1:12" x14ac:dyDescent="0.25">
      <c r="A442" s="134" t="s">
        <v>803</v>
      </c>
      <c r="B442" s="140" t="s">
        <v>50</v>
      </c>
      <c r="C442" s="140" t="s">
        <v>1088</v>
      </c>
      <c r="D442" s="81" t="str">
        <f>IF($B442="N/A","N/A",IF(C442&gt;10,"No",IF(C442&lt;-10,"No","Yes")))</f>
        <v>N/A</v>
      </c>
      <c r="E442" s="140" t="s">
        <v>1088</v>
      </c>
      <c r="F442" s="81" t="str">
        <f>IF($B442="N/A","N/A",IF(E442&gt;10,"No",IF(E442&lt;-10,"No","Yes")))</f>
        <v>N/A</v>
      </c>
      <c r="G442" s="140" t="s">
        <v>1088</v>
      </c>
      <c r="H442" s="81" t="str">
        <f>IF($B442="N/A","N/A",IF(G442&gt;10,"No",IF(G442&lt;-10,"No","Yes")))</f>
        <v>N/A</v>
      </c>
      <c r="I442" s="82" t="s">
        <v>1088</v>
      </c>
      <c r="J442" s="82" t="s">
        <v>1088</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45873071</v>
      </c>
      <c r="D444" s="81" t="str">
        <f>IF($B444="N/A","N/A",IF(C444&gt;10,"No",IF(C444&lt;-10,"No","Yes")))</f>
        <v>N/A</v>
      </c>
      <c r="E444" s="140">
        <v>48139759</v>
      </c>
      <c r="F444" s="81" t="str">
        <f>IF($B444="N/A","N/A",IF(E444&gt;10,"No",IF(E444&lt;-10,"No","Yes")))</f>
        <v>N/A</v>
      </c>
      <c r="G444" s="140">
        <v>47039239</v>
      </c>
      <c r="H444" s="81" t="str">
        <f>IF($B444="N/A","N/A",IF(G444&gt;10,"No",IF(G444&lt;-10,"No","Yes")))</f>
        <v>N/A</v>
      </c>
      <c r="I444" s="82">
        <v>4.9409999999999998</v>
      </c>
      <c r="J444" s="82">
        <v>-2.29</v>
      </c>
      <c r="K444" s="140" t="s">
        <v>50</v>
      </c>
      <c r="L444" s="84" t="str">
        <f>IF(J444="Div by 0", "N/A", IF(K444="N/A","N/A", IF(J444&gt;VALUE(MID(K444,1,2)), "No", IF(J444&lt;-1*VALUE(MID(K444,1,2)), "No", "Yes"))))</f>
        <v>N/A</v>
      </c>
    </row>
    <row r="445" spans="1:12" ht="12.75" customHeight="1" x14ac:dyDescent="0.25">
      <c r="A445" s="134" t="s">
        <v>804</v>
      </c>
      <c r="B445" s="97" t="s">
        <v>50</v>
      </c>
      <c r="C445" s="97">
        <v>3357.7127068</v>
      </c>
      <c r="D445" s="98" t="str">
        <f>IF($B445="N/A","N/A",IF(C445&gt;10,"No",IF(C445&lt;-10,"No","Yes")))</f>
        <v>N/A</v>
      </c>
      <c r="E445" s="97">
        <v>3546.4681744999998</v>
      </c>
      <c r="F445" s="98" t="str">
        <f>IF($B445="N/A","N/A",IF(E445&gt;10,"No",IF(E445&lt;-10,"No","Yes")))</f>
        <v>N/A</v>
      </c>
      <c r="G445" s="97">
        <v>3628.1711531000001</v>
      </c>
      <c r="H445" s="98" t="str">
        <f>IF($B445="N/A","N/A",IF(G445&gt;10,"No",IF(G445&lt;-10,"No","Yes")))</f>
        <v>N/A</v>
      </c>
      <c r="I445" s="99">
        <v>5.6219999999999999</v>
      </c>
      <c r="J445" s="99">
        <v>2.3039999999999998</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222125</v>
      </c>
      <c r="D447" s="102" t="str">
        <f>IF($B447="N/A","N/A",IF(C447&gt;10,"No",IF(C447&lt;-10,"No","Yes")))</f>
        <v>N/A</v>
      </c>
      <c r="E447" s="139">
        <v>194703</v>
      </c>
      <c r="F447" s="102" t="str">
        <f>IF($B447="N/A","N/A",IF(E447&gt;10,"No",IF(E447&lt;-10,"No","Yes")))</f>
        <v>N/A</v>
      </c>
      <c r="G447" s="139">
        <v>139817</v>
      </c>
      <c r="H447" s="102" t="str">
        <f>IF($B447="N/A","N/A",IF(G447&gt;10,"No",IF(G447&lt;-10,"No","Yes")))</f>
        <v>N/A</v>
      </c>
      <c r="I447" s="103">
        <v>-12.3</v>
      </c>
      <c r="J447" s="103">
        <v>-28.2</v>
      </c>
      <c r="K447" s="139" t="s">
        <v>50</v>
      </c>
      <c r="L447" s="104" t="str">
        <f>IF(J447="Div by 0", "N/A", IF(K447="N/A","N/A", IF(J447&gt;VALUE(MID(K447,1,2)), "No", IF(J447&lt;-1*VALUE(MID(K447,1,2)), "No", "Yes"))))</f>
        <v>N/A</v>
      </c>
    </row>
    <row r="448" spans="1:12" ht="12.75" customHeight="1" x14ac:dyDescent="0.25">
      <c r="A448" s="134" t="s">
        <v>805</v>
      </c>
      <c r="B448" s="97" t="s">
        <v>50</v>
      </c>
      <c r="C448" s="97">
        <v>7.6161494943000001</v>
      </c>
      <c r="D448" s="98" t="str">
        <f>IF($B448="N/A","N/A",IF(C448&gt;10,"No",IF(C448&lt;-10,"No","Yes")))</f>
        <v>N/A</v>
      </c>
      <c r="E448" s="97">
        <v>6.9996764452000004</v>
      </c>
      <c r="F448" s="98" t="str">
        <f>IF($B448="N/A","N/A",IF(E448&gt;10,"No",IF(E448&lt;-10,"No","Yes")))</f>
        <v>N/A</v>
      </c>
      <c r="G448" s="97">
        <v>5.1789828498999997</v>
      </c>
      <c r="H448" s="98" t="str">
        <f>IF($B448="N/A","N/A",IF(G448&gt;10,"No",IF(G448&lt;-10,"No","Yes")))</f>
        <v>N/A</v>
      </c>
      <c r="I448" s="99">
        <v>-8.09</v>
      </c>
      <c r="J448" s="99">
        <v>-26</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1088</v>
      </c>
      <c r="J450" s="103" t="s">
        <v>1088</v>
      </c>
      <c r="K450" s="139" t="s">
        <v>50</v>
      </c>
      <c r="L450" s="104" t="str">
        <f>IF(J450="Div by 0", "N/A", IF(K450="N/A","N/A", IF(J450&gt;VALUE(MID(K450,1,2)), "No", IF(J450&lt;-1*VALUE(MID(K450,1,2)), "No", "Yes"))))</f>
        <v>N/A</v>
      </c>
    </row>
    <row r="451" spans="1:12" x14ac:dyDescent="0.25">
      <c r="A451" s="134" t="s">
        <v>806</v>
      </c>
      <c r="B451" s="97" t="s">
        <v>50</v>
      </c>
      <c r="C451" s="97" t="s">
        <v>1088</v>
      </c>
      <c r="D451" s="97" t="s">
        <v>50</v>
      </c>
      <c r="E451" s="97" t="s">
        <v>1088</v>
      </c>
      <c r="F451" s="97" t="s">
        <v>50</v>
      </c>
      <c r="G451" s="97" t="s">
        <v>1088</v>
      </c>
      <c r="H451" s="97" t="s">
        <v>50</v>
      </c>
      <c r="I451" s="99" t="s">
        <v>1088</v>
      </c>
      <c r="J451" s="99" t="s">
        <v>1088</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1088</v>
      </c>
      <c r="J453" s="103" t="s">
        <v>1088</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v>2258.0694926000001</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v>1527.3687322000001</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v>2736.0013564999999</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1038671</v>
      </c>
      <c r="D459" s="81" t="str">
        <f t="shared" ref="D459:D464" si="138">IF($B459="N/A","N/A",IF(C459&gt;10,"No",IF(C459&lt;-10,"No","Yes")))</f>
        <v>N/A</v>
      </c>
      <c r="E459" s="100">
        <v>1065995</v>
      </c>
      <c r="F459" s="81" t="str">
        <f t="shared" ref="F459:F464" si="139">IF($B459="N/A","N/A",IF(E459&gt;10,"No",IF(E459&lt;-10,"No","Yes")))</f>
        <v>N/A</v>
      </c>
      <c r="G459" s="100">
        <v>1111010</v>
      </c>
      <c r="H459" s="81" t="str">
        <f t="shared" ref="H459:H464" si="140">IF($B459="N/A","N/A",IF(G459&gt;10,"No",IF(G459&lt;-10,"No","Yes")))</f>
        <v>N/A</v>
      </c>
      <c r="I459" s="82">
        <v>2.6309999999999998</v>
      </c>
      <c r="J459" s="82">
        <v>4.2229999999999999</v>
      </c>
      <c r="K459" s="89" t="s">
        <v>111</v>
      </c>
      <c r="L459" s="84" t="str">
        <f t="shared" ref="L459:L467" si="141">IF(J459="Div by 0", "N/A", IF(K459="N/A","N/A", IF(J459&gt;VALUE(MID(K459,1,2)), "No", IF(J459&lt;-1*VALUE(MID(K459,1,2)), "No", "Yes"))))</f>
        <v>Yes</v>
      </c>
    </row>
    <row r="460" spans="1:12" x14ac:dyDescent="0.25">
      <c r="A460" s="126" t="s">
        <v>581</v>
      </c>
      <c r="B460" s="83" t="s">
        <v>50</v>
      </c>
      <c r="C460" s="89">
        <v>106294</v>
      </c>
      <c r="D460" s="81" t="str">
        <f t="shared" si="138"/>
        <v>N/A</v>
      </c>
      <c r="E460" s="89">
        <v>107237</v>
      </c>
      <c r="F460" s="81" t="str">
        <f t="shared" si="139"/>
        <v>N/A</v>
      </c>
      <c r="G460" s="89">
        <v>108868</v>
      </c>
      <c r="H460" s="81" t="str">
        <f t="shared" si="140"/>
        <v>N/A</v>
      </c>
      <c r="I460" s="82">
        <v>0.88719999999999999</v>
      </c>
      <c r="J460" s="82">
        <v>1.5209999999999999</v>
      </c>
      <c r="K460" s="83" t="s">
        <v>111</v>
      </c>
      <c r="L460" s="84" t="str">
        <f t="shared" si="141"/>
        <v>Yes</v>
      </c>
    </row>
    <row r="461" spans="1:12" x14ac:dyDescent="0.25">
      <c r="A461" s="126" t="s">
        <v>584</v>
      </c>
      <c r="B461" s="83" t="s">
        <v>50</v>
      </c>
      <c r="C461" s="89">
        <v>180997</v>
      </c>
      <c r="D461" s="81" t="str">
        <f t="shared" si="138"/>
        <v>N/A</v>
      </c>
      <c r="E461" s="89">
        <v>183376</v>
      </c>
      <c r="F461" s="81" t="str">
        <f t="shared" si="139"/>
        <v>N/A</v>
      </c>
      <c r="G461" s="89">
        <v>186674</v>
      </c>
      <c r="H461" s="81" t="str">
        <f t="shared" si="140"/>
        <v>N/A</v>
      </c>
      <c r="I461" s="82">
        <v>1.3140000000000001</v>
      </c>
      <c r="J461" s="82">
        <v>1.798</v>
      </c>
      <c r="K461" s="83" t="s">
        <v>111</v>
      </c>
      <c r="L461" s="84" t="str">
        <f t="shared" si="141"/>
        <v>Yes</v>
      </c>
    </row>
    <row r="462" spans="1:12" x14ac:dyDescent="0.25">
      <c r="A462" s="126" t="s">
        <v>587</v>
      </c>
      <c r="B462" s="83" t="s">
        <v>50</v>
      </c>
      <c r="C462" s="89">
        <v>560536</v>
      </c>
      <c r="D462" s="81" t="str">
        <f t="shared" si="138"/>
        <v>N/A</v>
      </c>
      <c r="E462" s="89">
        <v>570977</v>
      </c>
      <c r="F462" s="81" t="str">
        <f t="shared" si="139"/>
        <v>N/A</v>
      </c>
      <c r="G462" s="89">
        <v>591833</v>
      </c>
      <c r="H462" s="81" t="str">
        <f t="shared" si="140"/>
        <v>N/A</v>
      </c>
      <c r="I462" s="82">
        <v>1.863</v>
      </c>
      <c r="J462" s="82">
        <v>3.653</v>
      </c>
      <c r="K462" s="83" t="s">
        <v>111</v>
      </c>
      <c r="L462" s="84" t="str">
        <f t="shared" si="141"/>
        <v>Yes</v>
      </c>
    </row>
    <row r="463" spans="1:12" x14ac:dyDescent="0.25">
      <c r="A463" s="126" t="s">
        <v>589</v>
      </c>
      <c r="B463" s="83" t="s">
        <v>50</v>
      </c>
      <c r="C463" s="89">
        <v>190844</v>
      </c>
      <c r="D463" s="81" t="str">
        <f t="shared" si="138"/>
        <v>N/A</v>
      </c>
      <c r="E463" s="89">
        <v>204405</v>
      </c>
      <c r="F463" s="81" t="str">
        <f t="shared" si="139"/>
        <v>N/A</v>
      </c>
      <c r="G463" s="89">
        <v>223635</v>
      </c>
      <c r="H463" s="81" t="str">
        <f t="shared" si="140"/>
        <v>N/A</v>
      </c>
      <c r="I463" s="82">
        <v>7.1059999999999999</v>
      </c>
      <c r="J463" s="82">
        <v>9.4079999999999995</v>
      </c>
      <c r="K463" s="83" t="s">
        <v>111</v>
      </c>
      <c r="L463" s="84" t="str">
        <f t="shared" si="141"/>
        <v>Yes</v>
      </c>
    </row>
    <row r="464" spans="1:12" x14ac:dyDescent="0.25">
      <c r="A464" s="88" t="s">
        <v>388</v>
      </c>
      <c r="B464" s="89" t="s">
        <v>50</v>
      </c>
      <c r="C464" s="89">
        <v>860755.42</v>
      </c>
      <c r="D464" s="81" t="str">
        <f t="shared" si="138"/>
        <v>N/A</v>
      </c>
      <c r="E464" s="89">
        <v>885588.19</v>
      </c>
      <c r="F464" s="81" t="str">
        <f t="shared" si="139"/>
        <v>N/A</v>
      </c>
      <c r="G464" s="89">
        <v>922506.31</v>
      </c>
      <c r="H464" s="81" t="str">
        <f t="shared" si="140"/>
        <v>N/A</v>
      </c>
      <c r="I464" s="82">
        <v>2.8849999999999998</v>
      </c>
      <c r="J464" s="82">
        <v>4.1689999999999996</v>
      </c>
      <c r="K464" s="89" t="s">
        <v>111</v>
      </c>
      <c r="L464" s="84" t="str">
        <f t="shared" si="141"/>
        <v>Yes</v>
      </c>
    </row>
    <row r="465" spans="1:12" x14ac:dyDescent="0.25">
      <c r="A465" s="88" t="s">
        <v>687</v>
      </c>
      <c r="B465" s="89" t="s">
        <v>50</v>
      </c>
      <c r="C465" s="89">
        <v>175466</v>
      </c>
      <c r="D465" s="89" t="s">
        <v>50</v>
      </c>
      <c r="E465" s="89">
        <v>177505</v>
      </c>
      <c r="F465" s="89" t="s">
        <v>50</v>
      </c>
      <c r="G465" s="89">
        <v>179930</v>
      </c>
      <c r="H465" s="89" t="s">
        <v>50</v>
      </c>
      <c r="I465" s="82">
        <v>1.1619999999999999</v>
      </c>
      <c r="J465" s="82">
        <v>1.3660000000000001</v>
      </c>
      <c r="K465" s="89" t="s">
        <v>111</v>
      </c>
      <c r="L465" s="84" t="str">
        <f t="shared" si="141"/>
        <v>Yes</v>
      </c>
    </row>
    <row r="466" spans="1:12" x14ac:dyDescent="0.25">
      <c r="A466" s="126" t="s">
        <v>623</v>
      </c>
      <c r="B466" s="89" t="s">
        <v>50</v>
      </c>
      <c r="C466" s="89">
        <v>95235</v>
      </c>
      <c r="D466" s="89" t="s">
        <v>50</v>
      </c>
      <c r="E466" s="89">
        <v>96140</v>
      </c>
      <c r="F466" s="89" t="s">
        <v>50</v>
      </c>
      <c r="G466" s="89">
        <v>97414</v>
      </c>
      <c r="H466" s="89" t="s">
        <v>50</v>
      </c>
      <c r="I466" s="82">
        <v>0.95030000000000003</v>
      </c>
      <c r="J466" s="82">
        <v>1.325</v>
      </c>
      <c r="K466" s="89" t="s">
        <v>111</v>
      </c>
      <c r="L466" s="84" t="str">
        <f t="shared" si="141"/>
        <v>Yes</v>
      </c>
    </row>
    <row r="467" spans="1:12" x14ac:dyDescent="0.25">
      <c r="A467" s="126" t="s">
        <v>585</v>
      </c>
      <c r="B467" s="128" t="s">
        <v>50</v>
      </c>
      <c r="C467" s="128">
        <v>78953</v>
      </c>
      <c r="D467" s="128" t="s">
        <v>50</v>
      </c>
      <c r="E467" s="128">
        <v>80041</v>
      </c>
      <c r="F467" s="128" t="s">
        <v>50</v>
      </c>
      <c r="G467" s="128">
        <v>81075</v>
      </c>
      <c r="H467" s="128" t="s">
        <v>50</v>
      </c>
      <c r="I467" s="99">
        <v>1.3779999999999999</v>
      </c>
      <c r="J467" s="99">
        <v>1.292</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6979898179</v>
      </c>
      <c r="D469" s="102" t="str">
        <f>IF($B469="N/A","N/A",IF(C469&gt;10,"No",IF(C469&lt;-10,"No","Yes")))</f>
        <v>N/A</v>
      </c>
      <c r="E469" s="139">
        <v>7214109224</v>
      </c>
      <c r="F469" s="102" t="str">
        <f>IF($B469="N/A","N/A",IF(E469&gt;10,"No",IF(E469&lt;-10,"No","Yes")))</f>
        <v>N/A</v>
      </c>
      <c r="G469" s="139">
        <v>7702881821</v>
      </c>
      <c r="H469" s="102" t="str">
        <f>IF($B469="N/A","N/A",IF(G469&gt;10,"No",IF(G469&lt;-10,"No","Yes")))</f>
        <v>N/A</v>
      </c>
      <c r="I469" s="103">
        <v>3.3559999999999999</v>
      </c>
      <c r="J469" s="103">
        <v>6.7750000000000004</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6720.0279770999996</v>
      </c>
      <c r="D471" s="81" t="str">
        <f>IF($B471="N/A","N/A",IF(C471&gt;10,"No",IF(C471&lt;-10,"No","Yes")))</f>
        <v>N/A</v>
      </c>
      <c r="E471" s="140">
        <v>6767.4888006000001</v>
      </c>
      <c r="F471" s="81" t="str">
        <f>IF($B471="N/A","N/A",IF(E471&gt;10,"No",IF(E471&lt;-10,"No","Yes")))</f>
        <v>N/A</v>
      </c>
      <c r="G471" s="140">
        <v>6933.2245622999999</v>
      </c>
      <c r="H471" s="81" t="str">
        <f>IF($B471="N/A","N/A",IF(G471&gt;10,"No",IF(G471&lt;-10,"No","Yes")))</f>
        <v>N/A</v>
      </c>
      <c r="I471" s="82">
        <v>0.70630000000000004</v>
      </c>
      <c r="J471" s="82">
        <v>2.4489999999999998</v>
      </c>
      <c r="K471" s="83" t="s">
        <v>112</v>
      </c>
      <c r="L471" s="84" t="str">
        <f>IF(J471="Div by 0", "N/A", IF(K471="N/A","N/A", IF(J471&gt;VALUE(MID(K471,1,2)), "No", IF(J471&lt;-1*VALUE(MID(K471,1,2)), "No", "Yes"))))</f>
        <v>Yes</v>
      </c>
    </row>
    <row r="472" spans="1:12" x14ac:dyDescent="0.25">
      <c r="A472" s="126" t="s">
        <v>582</v>
      </c>
      <c r="B472" s="109" t="s">
        <v>50</v>
      </c>
      <c r="C472" s="139">
        <v>18957.303112000001</v>
      </c>
      <c r="D472" s="102" t="str">
        <f>IF($B472="N/A","N/A",IF(C472&gt;10,"No",IF(C472&lt;-10,"No","Yes")))</f>
        <v>N/A</v>
      </c>
      <c r="E472" s="139">
        <v>19094.351632000002</v>
      </c>
      <c r="F472" s="102" t="str">
        <f>IF($B472="N/A","N/A",IF(E472&gt;10,"No",IF(E472&lt;-10,"No","Yes")))</f>
        <v>N/A</v>
      </c>
      <c r="G472" s="139">
        <v>19742.782782999999</v>
      </c>
      <c r="H472" s="102" t="str">
        <f>IF($B472="N/A","N/A",IF(G472&gt;10,"No",IF(G472&lt;-10,"No","Yes")))</f>
        <v>N/A</v>
      </c>
      <c r="I472" s="103">
        <v>0.72289999999999999</v>
      </c>
      <c r="J472" s="103">
        <v>3.3959999999999999</v>
      </c>
      <c r="K472" s="109" t="s">
        <v>112</v>
      </c>
      <c r="L472" s="104" t="str">
        <f>IF(J472="Div by 0", "N/A", IF(K472="N/A","N/A", IF(J472&gt;VALUE(MID(K472,1,2)), "No", IF(J472&lt;-1*VALUE(MID(K472,1,2)), "No", "Yes"))))</f>
        <v>Yes</v>
      </c>
    </row>
    <row r="473" spans="1:12" x14ac:dyDescent="0.25">
      <c r="A473" s="126" t="s">
        <v>585</v>
      </c>
      <c r="B473" s="83" t="s">
        <v>50</v>
      </c>
      <c r="C473" s="140">
        <v>18420.757178</v>
      </c>
      <c r="D473" s="81" t="str">
        <f>IF($B473="N/A","N/A",IF(C473&gt;10,"No",IF(C473&lt;-10,"No","Yes")))</f>
        <v>N/A</v>
      </c>
      <c r="E473" s="140">
        <v>18643.422579999999</v>
      </c>
      <c r="F473" s="81" t="str">
        <f>IF($B473="N/A","N/A",IF(E473&gt;10,"No",IF(E473&lt;-10,"No","Yes")))</f>
        <v>N/A</v>
      </c>
      <c r="G473" s="140">
        <v>19267.553864000001</v>
      </c>
      <c r="H473" s="81" t="str">
        <f>IF($B473="N/A","N/A",IF(G473&gt;10,"No",IF(G473&lt;-10,"No","Yes")))</f>
        <v>N/A</v>
      </c>
      <c r="I473" s="82">
        <v>1.2090000000000001</v>
      </c>
      <c r="J473" s="82">
        <v>3.3479999999999999</v>
      </c>
      <c r="K473" s="83" t="s">
        <v>111</v>
      </c>
      <c r="L473" s="84" t="str">
        <f>IF(J473="Div by 0", "N/A", IF(K473="N/A","N/A", IF(J473&gt;VALUE(MID(K473,1,2)), "No", IF(J473&lt;-1*VALUE(MID(K473,1,2)), "No", "Yes"))))</f>
        <v>Yes</v>
      </c>
    </row>
    <row r="474" spans="1:12" x14ac:dyDescent="0.25">
      <c r="A474" s="126" t="s">
        <v>588</v>
      </c>
      <c r="B474" s="83" t="s">
        <v>50</v>
      </c>
      <c r="C474" s="140">
        <v>1937.5840999</v>
      </c>
      <c r="D474" s="81" t="str">
        <f>IF($B474="N/A","N/A",IF(C474&gt;10,"No",IF(C474&lt;-10,"No","Yes")))</f>
        <v>N/A</v>
      </c>
      <c r="E474" s="140">
        <v>1897.9534570000001</v>
      </c>
      <c r="F474" s="81" t="str">
        <f>IF($B474="N/A","N/A",IF(E474&gt;10,"No",IF(E474&lt;-10,"No","Yes")))</f>
        <v>N/A</v>
      </c>
      <c r="G474" s="140">
        <v>2026.0172210999999</v>
      </c>
      <c r="H474" s="81" t="str">
        <f>IF($B474="N/A","N/A",IF(G474&gt;10,"No",IF(G474&lt;-10,"No","Yes")))</f>
        <v>N/A</v>
      </c>
      <c r="I474" s="82">
        <v>-2.0499999999999998</v>
      </c>
      <c r="J474" s="82">
        <v>6.7469999999999999</v>
      </c>
      <c r="K474" s="83" t="s">
        <v>111</v>
      </c>
      <c r="L474" s="84" t="str">
        <f>IF(J474="Div by 0", "N/A", IF(K474="N/A","N/A", IF(J474&gt;VALUE(MID(K474,1,2)), "No", IF(J474&lt;-1*VALUE(MID(K474,1,2)), "No", "Yes"))))</f>
        <v>Yes</v>
      </c>
    </row>
    <row r="475" spans="1:12" x14ac:dyDescent="0.25">
      <c r="A475" s="126" t="s">
        <v>590</v>
      </c>
      <c r="B475" s="90" t="s">
        <v>50</v>
      </c>
      <c r="C475" s="97">
        <v>2853.9706461999999</v>
      </c>
      <c r="D475" s="98" t="str">
        <f>IF($B475="N/A","N/A",IF(C475&gt;10,"No",IF(C475&lt;-10,"No","Yes")))</f>
        <v>N/A</v>
      </c>
      <c r="E475" s="97">
        <v>3248.6691030000002</v>
      </c>
      <c r="F475" s="98" t="str">
        <f>IF($B475="N/A","N/A",IF(E475&gt;10,"No",IF(E475&lt;-10,"No","Yes")))</f>
        <v>N/A</v>
      </c>
      <c r="G475" s="97">
        <v>3388.1518768999999</v>
      </c>
      <c r="H475" s="98" t="str">
        <f>IF($B475="N/A","N/A",IF(G475&gt;10,"No",IF(G475&lt;-10,"No","Yes")))</f>
        <v>N/A</v>
      </c>
      <c r="I475" s="99">
        <v>13.83</v>
      </c>
      <c r="J475" s="99">
        <v>4.2939999999999996</v>
      </c>
      <c r="K475" s="90" t="s">
        <v>111</v>
      </c>
      <c r="L475" s="92" t="str">
        <f>IF(J475="Div by 0", "N/A", IF(K475="N/A","N/A", IF(J475&gt;VALUE(MID(K475,1,2)), "No", IF(J475&lt;-1*VALUE(MID(K475,1,2)), "No", "Yes"))))</f>
        <v>Yes</v>
      </c>
    </row>
    <row r="476" spans="1:12" ht="15" customHeight="1" x14ac:dyDescent="0.25">
      <c r="A476" s="220" t="s">
        <v>1119</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6999.3292891000001</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6841.4294206000004</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19267.139896000001</v>
      </c>
      <c r="D480" s="81" t="str">
        <f>IF($B480="N/A","N/A",IF(C480&gt;10,"No",IF(C480&lt;-10,"No","Yes")))</f>
        <v>N/A</v>
      </c>
      <c r="E480" s="140">
        <v>19114.026073000001</v>
      </c>
      <c r="F480" s="81" t="str">
        <f>IF($B480="N/A","N/A",IF(E480&gt;10,"No",IF(E480&lt;-10,"No","Yes")))</f>
        <v>N/A</v>
      </c>
      <c r="G480" s="140">
        <v>19661.908175</v>
      </c>
      <c r="H480" s="81" t="str">
        <f>IF($B480="N/A","N/A",IF(G480&gt;10,"No",IF(G480&lt;-10,"No","Yes")))</f>
        <v>N/A</v>
      </c>
      <c r="I480" s="82">
        <v>-0.79500000000000004</v>
      </c>
      <c r="J480" s="82">
        <v>2.8660000000000001</v>
      </c>
      <c r="K480" s="83" t="s">
        <v>112</v>
      </c>
      <c r="L480" s="84" t="str">
        <f>IF(J480="Div by 0", "N/A", IF(K480="N/A","N/A", IF(J480&gt;VALUE(MID(K480,1,2)), "No", IF(J480&lt;-1*VALUE(MID(K480,1,2)), "No", "Yes"))))</f>
        <v>Yes</v>
      </c>
    </row>
    <row r="481" spans="1:12" x14ac:dyDescent="0.25">
      <c r="A481" s="59" t="s">
        <v>582</v>
      </c>
      <c r="B481" s="83" t="s">
        <v>50</v>
      </c>
      <c r="C481" s="140">
        <v>19812.174327000001</v>
      </c>
      <c r="D481" s="81" t="str">
        <f>IF($B481="N/A","N/A",IF(C481&gt;10,"No",IF(C481&lt;-10,"No","Yes")))</f>
        <v>N/A</v>
      </c>
      <c r="E481" s="140">
        <v>19898.968411000002</v>
      </c>
      <c r="F481" s="81" t="str">
        <f>IF($B481="N/A","N/A",IF(E481&gt;10,"No",IF(E481&lt;-10,"No","Yes")))</f>
        <v>N/A</v>
      </c>
      <c r="G481" s="140">
        <v>20566.420934999998</v>
      </c>
      <c r="H481" s="81" t="str">
        <f>IF($B481="N/A","N/A",IF(G481&gt;10,"No",IF(G481&lt;-10,"No","Yes")))</f>
        <v>N/A</v>
      </c>
      <c r="I481" s="82">
        <v>0.43809999999999999</v>
      </c>
      <c r="J481" s="82">
        <v>3.3540000000000001</v>
      </c>
      <c r="K481" s="83" t="s">
        <v>111</v>
      </c>
      <c r="L481" s="84" t="str">
        <f>IF(J481="Div by 0", "N/A", IF(K481="N/A","N/A", IF(J481&gt;VALUE(MID(K481,1,2)), "No", IF(J481&lt;-1*VALUE(MID(K481,1,2)), "No", "Yes"))))</f>
        <v>Yes</v>
      </c>
    </row>
    <row r="482" spans="1:12" x14ac:dyDescent="0.25">
      <c r="A482" s="59" t="s">
        <v>585</v>
      </c>
      <c r="B482" s="83" t="s">
        <v>50</v>
      </c>
      <c r="C482" s="140">
        <v>18856.700758999999</v>
      </c>
      <c r="D482" s="81" t="str">
        <f>IF($B482="N/A","N/A",IF(C482&gt;10,"No",IF(C482&lt;-10,"No","Yes")))</f>
        <v>N/A</v>
      </c>
      <c r="E482" s="140">
        <v>18424.638360000001</v>
      </c>
      <c r="F482" s="81" t="str">
        <f>IF($B482="N/A","N/A",IF(E482&gt;10,"No",IF(E482&lt;-10,"No","Yes")))</f>
        <v>N/A</v>
      </c>
      <c r="G482" s="140">
        <v>18862.602405000001</v>
      </c>
      <c r="H482" s="81" t="str">
        <f>IF($B482="N/A","N/A",IF(G482&gt;10,"No",IF(G482&lt;-10,"No","Yes")))</f>
        <v>N/A</v>
      </c>
      <c r="I482" s="82">
        <v>-2.29</v>
      </c>
      <c r="J482" s="82">
        <v>2.3769999999999998</v>
      </c>
      <c r="K482" s="83" t="s">
        <v>111</v>
      </c>
      <c r="L482" s="84" t="str">
        <f>IF(J482="Div by 0", "N/A", IF(K482="N/A","N/A", IF(J482&gt;VALUE(MID(K482,1,2)), "No", IF(J482&lt;-1*VALUE(MID(K482,1,2)), "No", "Yes"))))</f>
        <v>Yes</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19026.742018000001</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20811.922148000001</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v>2257.9478213000002</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v>1526.8632623000001</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v>2735.9662051999999</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72.398959825000006</v>
      </c>
      <c r="D490" s="81" t="str">
        <f t="shared" ref="D490:D504" si="151">IF($B490="N/A","N/A",IF(C490&gt;10,"No",IF(C490&lt;-10,"No","Yes")))</f>
        <v>N/A</v>
      </c>
      <c r="E490" s="82">
        <v>73.835430747999993</v>
      </c>
      <c r="F490" s="81" t="str">
        <f t="shared" ref="F490:F504" si="152">IF($B490="N/A","N/A",IF(E490&gt;10,"No",IF(E490&lt;-10,"No","Yes")))</f>
        <v>N/A</v>
      </c>
      <c r="G490" s="82">
        <v>75.854942800000003</v>
      </c>
      <c r="H490" s="81" t="str">
        <f t="shared" ref="H490:H504" si="153">IF($B490="N/A","N/A",IF(G490&gt;10,"No",IF(G490&lt;-10,"No","Yes")))</f>
        <v>N/A</v>
      </c>
      <c r="I490" s="82">
        <v>1.984</v>
      </c>
      <c r="J490" s="82">
        <v>2.7349999999999999</v>
      </c>
      <c r="K490" s="83" t="s">
        <v>110</v>
      </c>
      <c r="L490" s="84" t="str">
        <f t="shared" ref="L490:L534" si="154">IF(J490="Div by 0", "N/A", IF(K490="N/A","N/A", IF(J490&gt;VALUE(MID(K490,1,2)), "No", IF(J490&lt;-1*VALUE(MID(K490,1,2)), "No", "Yes"))))</f>
        <v>Yes</v>
      </c>
    </row>
    <row r="491" spans="1:12" x14ac:dyDescent="0.25">
      <c r="A491" s="148" t="s">
        <v>147</v>
      </c>
      <c r="B491" s="79" t="s">
        <v>50</v>
      </c>
      <c r="C491" s="89">
        <v>751987</v>
      </c>
      <c r="D491" s="81" t="str">
        <f t="shared" si="151"/>
        <v>N/A</v>
      </c>
      <c r="E491" s="89">
        <v>787082</v>
      </c>
      <c r="F491" s="81" t="str">
        <f t="shared" si="152"/>
        <v>N/A</v>
      </c>
      <c r="G491" s="89">
        <v>842756</v>
      </c>
      <c r="H491" s="81" t="str">
        <f t="shared" si="153"/>
        <v>N/A</v>
      </c>
      <c r="I491" s="82">
        <v>4.6669999999999998</v>
      </c>
      <c r="J491" s="82">
        <v>7.0730000000000004</v>
      </c>
      <c r="K491" s="83" t="s">
        <v>110</v>
      </c>
      <c r="L491" s="84" t="str">
        <f t="shared" si="154"/>
        <v>Yes</v>
      </c>
    </row>
    <row r="492" spans="1:12" x14ac:dyDescent="0.25">
      <c r="A492" s="126" t="s">
        <v>582</v>
      </c>
      <c r="B492" s="83" t="s">
        <v>50</v>
      </c>
      <c r="C492" s="89">
        <v>5979</v>
      </c>
      <c r="D492" s="89" t="str">
        <f t="shared" si="151"/>
        <v>N/A</v>
      </c>
      <c r="E492" s="89">
        <v>8106</v>
      </c>
      <c r="F492" s="89" t="str">
        <f t="shared" si="152"/>
        <v>N/A</v>
      </c>
      <c r="G492" s="89">
        <v>10492</v>
      </c>
      <c r="H492" s="81" t="str">
        <f t="shared" si="153"/>
        <v>N/A</v>
      </c>
      <c r="I492" s="82">
        <v>35.57</v>
      </c>
      <c r="J492" s="82">
        <v>29.43</v>
      </c>
      <c r="K492" s="83" t="s">
        <v>110</v>
      </c>
      <c r="L492" s="84" t="str">
        <f t="shared" si="154"/>
        <v>No</v>
      </c>
    </row>
    <row r="493" spans="1:12" x14ac:dyDescent="0.25">
      <c r="A493" s="126" t="s">
        <v>585</v>
      </c>
      <c r="B493" s="83" t="s">
        <v>50</v>
      </c>
      <c r="C493" s="89">
        <v>55266</v>
      </c>
      <c r="D493" s="89" t="str">
        <f t="shared" si="151"/>
        <v>N/A</v>
      </c>
      <c r="E493" s="89">
        <v>69556</v>
      </c>
      <c r="F493" s="89" t="str">
        <f t="shared" si="152"/>
        <v>N/A</v>
      </c>
      <c r="G493" s="89">
        <v>85411</v>
      </c>
      <c r="H493" s="81" t="str">
        <f t="shared" si="153"/>
        <v>N/A</v>
      </c>
      <c r="I493" s="82">
        <v>25.86</v>
      </c>
      <c r="J493" s="82">
        <v>22.79</v>
      </c>
      <c r="K493" s="83" t="s">
        <v>110</v>
      </c>
      <c r="L493" s="84" t="str">
        <f t="shared" si="154"/>
        <v>Yes</v>
      </c>
    </row>
    <row r="494" spans="1:12" x14ac:dyDescent="0.25">
      <c r="A494" s="126" t="s">
        <v>588</v>
      </c>
      <c r="B494" s="83" t="s">
        <v>50</v>
      </c>
      <c r="C494" s="89">
        <v>518692</v>
      </c>
      <c r="D494" s="89" t="str">
        <f t="shared" si="151"/>
        <v>N/A</v>
      </c>
      <c r="E494" s="89">
        <v>525263</v>
      </c>
      <c r="F494" s="89" t="str">
        <f t="shared" si="152"/>
        <v>N/A</v>
      </c>
      <c r="G494" s="89">
        <v>544286</v>
      </c>
      <c r="H494" s="81" t="str">
        <f t="shared" si="153"/>
        <v>N/A</v>
      </c>
      <c r="I494" s="82">
        <v>1.2669999999999999</v>
      </c>
      <c r="J494" s="82">
        <v>3.6219999999999999</v>
      </c>
      <c r="K494" s="83" t="s">
        <v>110</v>
      </c>
      <c r="L494" s="84" t="str">
        <f t="shared" si="154"/>
        <v>Yes</v>
      </c>
    </row>
    <row r="495" spans="1:12" x14ac:dyDescent="0.25">
      <c r="A495" s="126" t="s">
        <v>590</v>
      </c>
      <c r="B495" s="83" t="s">
        <v>50</v>
      </c>
      <c r="C495" s="89">
        <v>172050</v>
      </c>
      <c r="D495" s="89" t="str">
        <f t="shared" si="151"/>
        <v>N/A</v>
      </c>
      <c r="E495" s="89">
        <v>184157</v>
      </c>
      <c r="F495" s="89" t="str">
        <f t="shared" si="152"/>
        <v>N/A</v>
      </c>
      <c r="G495" s="89">
        <v>202567</v>
      </c>
      <c r="H495" s="81" t="str">
        <f t="shared" si="153"/>
        <v>N/A</v>
      </c>
      <c r="I495" s="82">
        <v>7.0369999999999999</v>
      </c>
      <c r="J495" s="82">
        <v>9.9969999999999999</v>
      </c>
      <c r="K495" s="83" t="s">
        <v>110</v>
      </c>
      <c r="L495" s="84" t="str">
        <f t="shared" si="154"/>
        <v>Yes</v>
      </c>
    </row>
    <row r="496" spans="1:12" x14ac:dyDescent="0.25">
      <c r="A496" s="119" t="s">
        <v>1016</v>
      </c>
      <c r="B496" s="79" t="s">
        <v>50</v>
      </c>
      <c r="C496" s="89" t="s">
        <v>50</v>
      </c>
      <c r="D496" s="89" t="str">
        <f t="shared" si="151"/>
        <v>N/A</v>
      </c>
      <c r="E496" s="89" t="s">
        <v>50</v>
      </c>
      <c r="F496" s="89" t="str">
        <f t="shared" si="152"/>
        <v>N/A</v>
      </c>
      <c r="G496" s="89">
        <v>842756</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0</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0</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0</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0</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0</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0</v>
      </c>
      <c r="H504" s="81" t="str">
        <f t="shared" si="153"/>
        <v>N/A</v>
      </c>
      <c r="I504" s="82" t="s">
        <v>50</v>
      </c>
      <c r="J504" s="82" t="s">
        <v>50</v>
      </c>
      <c r="K504" s="83" t="s">
        <v>110</v>
      </c>
      <c r="L504" s="84" t="str">
        <f t="shared" si="155"/>
        <v>N/A</v>
      </c>
    </row>
    <row r="505" spans="1:12" x14ac:dyDescent="0.25">
      <c r="A505" s="148" t="s">
        <v>390</v>
      </c>
      <c r="B505" s="83" t="s">
        <v>89</v>
      </c>
      <c r="C505" s="82">
        <v>9.9329784688</v>
      </c>
      <c r="D505" s="81" t="str">
        <f>IF($B505="N/A","N/A",IF(C505&gt;=20,"No",IF(C505&lt;0,"No","Yes")))</f>
        <v>Yes</v>
      </c>
      <c r="E505" s="82">
        <v>10.990676319</v>
      </c>
      <c r="F505" s="81" t="str">
        <f>IF($B505="N/A","N/A",IF(E505&gt;=20,"No",IF(E505&lt;0,"No","Yes")))</f>
        <v>Yes</v>
      </c>
      <c r="G505" s="82">
        <v>11.992997277000001</v>
      </c>
      <c r="H505" s="81" t="str">
        <f>IF($B505="N/A","N/A",IF(G505&gt;=20,"No",IF(G505&lt;0,"No","Yes")))</f>
        <v>Yes</v>
      </c>
      <c r="I505" s="82">
        <v>10.65</v>
      </c>
      <c r="J505" s="82">
        <v>9.1199999999999992</v>
      </c>
      <c r="K505" s="83" t="s">
        <v>110</v>
      </c>
      <c r="L505" s="84" t="str">
        <f t="shared" si="154"/>
        <v>Yes</v>
      </c>
    </row>
    <row r="506" spans="1:12" x14ac:dyDescent="0.25">
      <c r="A506" s="148" t="s">
        <v>391</v>
      </c>
      <c r="B506" s="79" t="s">
        <v>50</v>
      </c>
      <c r="C506" s="82">
        <v>0</v>
      </c>
      <c r="D506" s="81" t="str">
        <f>IF($B506="N/A","N/A",IF(C506&gt;10,"No",IF(C506&lt;-10,"No","Yes")))</f>
        <v>N/A</v>
      </c>
      <c r="E506" s="82">
        <v>0</v>
      </c>
      <c r="F506" s="81" t="str">
        <f>IF($B506="N/A","N/A",IF(E506&gt;10,"No",IF(E506&lt;-10,"No","Yes")))</f>
        <v>N/A</v>
      </c>
      <c r="G506" s="82">
        <v>0</v>
      </c>
      <c r="H506" s="81" t="str">
        <f>IF($B506="N/A","N/A",IF(G506&gt;10,"No",IF(G506&lt;-10,"No","Yes")))</f>
        <v>N/A</v>
      </c>
      <c r="I506" s="82" t="s">
        <v>1088</v>
      </c>
      <c r="J506" s="82" t="s">
        <v>1088</v>
      </c>
      <c r="K506" s="83" t="s">
        <v>110</v>
      </c>
      <c r="L506" s="84" t="str">
        <f t="shared" si="154"/>
        <v>N/A</v>
      </c>
    </row>
    <row r="507" spans="1:12" x14ac:dyDescent="0.25">
      <c r="A507" s="148" t="s">
        <v>392</v>
      </c>
      <c r="B507" s="79" t="s">
        <v>50</v>
      </c>
      <c r="C507" s="82">
        <v>0</v>
      </c>
      <c r="D507" s="81" t="str">
        <f>IF($B507="N/A","N/A",IF(C507&gt;10,"No",IF(C507&lt;-10,"No","Yes")))</f>
        <v>N/A</v>
      </c>
      <c r="E507" s="82">
        <v>0</v>
      </c>
      <c r="F507" s="81" t="str">
        <f>IF($B507="N/A","N/A",IF(E507&gt;10,"No",IF(E507&lt;-10,"No","Yes")))</f>
        <v>N/A</v>
      </c>
      <c r="G507" s="82">
        <v>0</v>
      </c>
      <c r="H507" s="81" t="str">
        <f>IF($B507="N/A","N/A",IF(G507&gt;10,"No",IF(G507&lt;-10,"No","Yes")))</f>
        <v>N/A</v>
      </c>
      <c r="I507" s="82" t="s">
        <v>1088</v>
      </c>
      <c r="J507" s="82" t="s">
        <v>1088</v>
      </c>
      <c r="K507" s="83" t="s">
        <v>110</v>
      </c>
      <c r="L507" s="84" t="str">
        <f t="shared" si="154"/>
        <v>N/A</v>
      </c>
    </row>
    <row r="508" spans="1:12" ht="12.75" customHeight="1" x14ac:dyDescent="0.25">
      <c r="A508" s="149" t="s">
        <v>393</v>
      </c>
      <c r="B508" s="79" t="s">
        <v>50</v>
      </c>
      <c r="C508" s="82">
        <v>13.356445580000001</v>
      </c>
      <c r="D508" s="81" t="str">
        <f>IF($B508="N/A","N/A",IF(C508&gt;10,"No",IF(C508&lt;-10,"No","Yes")))</f>
        <v>N/A</v>
      </c>
      <c r="E508" s="82">
        <v>16.649532918999999</v>
      </c>
      <c r="F508" s="81" t="str">
        <f>IF($B508="N/A","N/A",IF(E508&gt;10,"No",IF(E508&lt;-10,"No","Yes")))</f>
        <v>N/A</v>
      </c>
      <c r="G508" s="82">
        <v>17.679313699000001</v>
      </c>
      <c r="H508" s="81" t="str">
        <f>IF($B508="N/A","N/A",IF(G508&gt;10,"No",IF(G508&lt;-10,"No","Yes")))</f>
        <v>N/A</v>
      </c>
      <c r="I508" s="82">
        <v>24.66</v>
      </c>
      <c r="J508" s="82">
        <v>6.1849999999999996</v>
      </c>
      <c r="K508" s="83" t="s">
        <v>110</v>
      </c>
      <c r="L508" s="84" t="str">
        <f t="shared" si="154"/>
        <v>Yes</v>
      </c>
    </row>
    <row r="509" spans="1:12" ht="12.75" customHeight="1" x14ac:dyDescent="0.25">
      <c r="A509" s="149" t="s">
        <v>807</v>
      </c>
      <c r="B509" s="79" t="s">
        <v>50</v>
      </c>
      <c r="C509" s="82">
        <v>0</v>
      </c>
      <c r="D509" s="81" t="str">
        <f>IF($B509="N/A","N/A",IF(C509&gt;10,"No",IF(C509&lt;-10,"No","Yes")))</f>
        <v>N/A</v>
      </c>
      <c r="E509" s="82">
        <v>0</v>
      </c>
      <c r="F509" s="81" t="str">
        <f>IF($B509="N/A","N/A",IF(E509&gt;10,"No",IF(E509&lt;-10,"No","Yes")))</f>
        <v>N/A</v>
      </c>
      <c r="G509" s="82">
        <v>0</v>
      </c>
      <c r="H509" s="81" t="str">
        <f>IF($B509="N/A","N/A",IF(G509&gt;10,"No",IF(G509&lt;-10,"No","Yes")))</f>
        <v>N/A</v>
      </c>
      <c r="I509" s="82" t="s">
        <v>1088</v>
      </c>
      <c r="J509" s="82" t="s">
        <v>1088</v>
      </c>
      <c r="K509" s="83" t="s">
        <v>110</v>
      </c>
      <c r="L509" s="84" t="str">
        <f t="shared" si="154"/>
        <v>N/A</v>
      </c>
    </row>
    <row r="510" spans="1:12" x14ac:dyDescent="0.25">
      <c r="A510" s="149" t="s">
        <v>394</v>
      </c>
      <c r="B510" s="79" t="s">
        <v>50</v>
      </c>
      <c r="C510" s="82">
        <v>0</v>
      </c>
      <c r="D510" s="81" t="str">
        <f>IF($B510="N/A","N/A",IF(C510&gt;10,"No",IF(C510&lt;-10,"No","Yes")))</f>
        <v>N/A</v>
      </c>
      <c r="E510" s="82">
        <v>0</v>
      </c>
      <c r="F510" s="81" t="str">
        <f>IF($B510="N/A","N/A",IF(E510&gt;10,"No",IF(E510&lt;-10,"No","Yes")))</f>
        <v>N/A</v>
      </c>
      <c r="G510" s="82">
        <v>0</v>
      </c>
      <c r="H510" s="81" t="str">
        <f>IF($B510="N/A","N/A",IF(G510&gt;10,"No",IF(G510&lt;-10,"No","Yes")))</f>
        <v>N/A</v>
      </c>
      <c r="I510" s="82" t="s">
        <v>1088</v>
      </c>
      <c r="J510" s="82" t="s">
        <v>1088</v>
      </c>
      <c r="K510" s="83" t="s">
        <v>110</v>
      </c>
      <c r="L510" s="84" t="str">
        <f t="shared" si="154"/>
        <v>N/A</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v>93.558312514999997</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v>0</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v>0</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v>93.998708010000001</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v>0</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v>0</v>
      </c>
      <c r="H516" s="81" t="str">
        <f t="shared" si="158"/>
        <v>N/A</v>
      </c>
      <c r="I516" s="82" t="s">
        <v>50</v>
      </c>
      <c r="J516" s="82" t="s">
        <v>50</v>
      </c>
      <c r="K516" s="83" t="s">
        <v>110</v>
      </c>
      <c r="L516" s="84" t="str">
        <f t="shared" si="159"/>
        <v>N/A</v>
      </c>
    </row>
    <row r="517" spans="1:12" x14ac:dyDescent="0.25">
      <c r="A517" s="148" t="s">
        <v>374</v>
      </c>
      <c r="B517" s="79" t="s">
        <v>50</v>
      </c>
      <c r="C517" s="80">
        <v>863946</v>
      </c>
      <c r="D517" s="81" t="str">
        <f t="shared" ref="D517:D533" si="160">IF($B517="N/A","N/A",IF(C517&gt;10,"No",IF(C517&lt;-10,"No","Yes")))</f>
        <v>N/A</v>
      </c>
      <c r="E517" s="80">
        <v>885690</v>
      </c>
      <c r="F517" s="81" t="str">
        <f t="shared" ref="F517:F533" si="161">IF($B517="N/A","N/A",IF(E517&gt;10,"No",IF(E517&lt;-10,"No","Yes")))</f>
        <v>N/A</v>
      </c>
      <c r="G517" s="80">
        <v>920670</v>
      </c>
      <c r="H517" s="81" t="str">
        <f t="shared" ref="H517:H533" si="162">IF($B517="N/A","N/A",IF(G517&gt;10,"No",IF(G517&lt;-10,"No","Yes")))</f>
        <v>N/A</v>
      </c>
      <c r="I517" s="82">
        <v>2.5169999999999999</v>
      </c>
      <c r="J517" s="82">
        <v>3.9489999999999998</v>
      </c>
      <c r="K517" s="83" t="s">
        <v>110</v>
      </c>
      <c r="L517" s="84" t="str">
        <f t="shared" si="154"/>
        <v>Yes</v>
      </c>
    </row>
    <row r="518" spans="1:12" x14ac:dyDescent="0.25">
      <c r="A518" s="129" t="s">
        <v>671</v>
      </c>
      <c r="B518" s="79" t="s">
        <v>50</v>
      </c>
      <c r="C518" s="87">
        <v>68.823745928999998</v>
      </c>
      <c r="D518" s="81" t="str">
        <f t="shared" si="160"/>
        <v>N/A</v>
      </c>
      <c r="E518" s="87">
        <v>69.885061364999999</v>
      </c>
      <c r="F518" s="81" t="str">
        <f t="shared" si="161"/>
        <v>N/A</v>
      </c>
      <c r="G518" s="87">
        <v>71.641630551999995</v>
      </c>
      <c r="H518" s="81" t="str">
        <f t="shared" si="162"/>
        <v>N/A</v>
      </c>
      <c r="I518" s="82">
        <v>1.542</v>
      </c>
      <c r="J518" s="82">
        <v>2.5139999999999998</v>
      </c>
      <c r="K518" s="83" t="s">
        <v>110</v>
      </c>
      <c r="L518" s="84" t="str">
        <f t="shared" si="154"/>
        <v>Yes</v>
      </c>
    </row>
    <row r="519" spans="1:12" x14ac:dyDescent="0.25">
      <c r="A519" s="129" t="s">
        <v>672</v>
      </c>
      <c r="B519" s="79" t="s">
        <v>50</v>
      </c>
      <c r="C519" s="87">
        <v>0</v>
      </c>
      <c r="D519" s="81" t="str">
        <f t="shared" si="160"/>
        <v>N/A</v>
      </c>
      <c r="E519" s="87">
        <v>0</v>
      </c>
      <c r="F519" s="81" t="str">
        <f t="shared" si="161"/>
        <v>N/A</v>
      </c>
      <c r="G519" s="87">
        <v>0</v>
      </c>
      <c r="H519" s="81" t="str">
        <f t="shared" si="162"/>
        <v>N/A</v>
      </c>
      <c r="I519" s="82" t="s">
        <v>1088</v>
      </c>
      <c r="J519" s="82" t="s">
        <v>1088</v>
      </c>
      <c r="K519" s="83" t="s">
        <v>110</v>
      </c>
      <c r="L519" s="84" t="str">
        <f t="shared" si="154"/>
        <v>N/A</v>
      </c>
    </row>
    <row r="520" spans="1:12" x14ac:dyDescent="0.25">
      <c r="A520" s="129" t="s">
        <v>673</v>
      </c>
      <c r="B520" s="79" t="s">
        <v>50</v>
      </c>
      <c r="C520" s="87">
        <v>0</v>
      </c>
      <c r="D520" s="81" t="str">
        <f t="shared" si="160"/>
        <v>N/A</v>
      </c>
      <c r="E520" s="87">
        <v>0</v>
      </c>
      <c r="F520" s="81" t="str">
        <f t="shared" si="161"/>
        <v>N/A</v>
      </c>
      <c r="G520" s="87">
        <v>0</v>
      </c>
      <c r="H520" s="81" t="str">
        <f t="shared" si="162"/>
        <v>N/A</v>
      </c>
      <c r="I520" s="82" t="s">
        <v>1088</v>
      </c>
      <c r="J520" s="82" t="s">
        <v>1088</v>
      </c>
      <c r="K520" s="83" t="s">
        <v>110</v>
      </c>
      <c r="L520" s="84" t="str">
        <f t="shared" si="154"/>
        <v>N/A</v>
      </c>
    </row>
    <row r="521" spans="1:12" x14ac:dyDescent="0.25">
      <c r="A521" s="129" t="s">
        <v>674</v>
      </c>
      <c r="B521" s="79" t="s">
        <v>50</v>
      </c>
      <c r="C521" s="87">
        <v>0</v>
      </c>
      <c r="D521" s="81" t="str">
        <f t="shared" si="160"/>
        <v>N/A</v>
      </c>
      <c r="E521" s="87">
        <v>0</v>
      </c>
      <c r="F521" s="81" t="str">
        <f t="shared" si="161"/>
        <v>N/A</v>
      </c>
      <c r="G521" s="87">
        <v>0</v>
      </c>
      <c r="H521" s="81" t="str">
        <f t="shared" si="162"/>
        <v>N/A</v>
      </c>
      <c r="I521" s="82" t="s">
        <v>1088</v>
      </c>
      <c r="J521" s="82" t="s">
        <v>1088</v>
      </c>
      <c r="K521" s="83" t="s">
        <v>110</v>
      </c>
      <c r="L521" s="84" t="str">
        <f t="shared" si="154"/>
        <v>N/A</v>
      </c>
    </row>
    <row r="522" spans="1:12" x14ac:dyDescent="0.25">
      <c r="A522" s="129" t="s">
        <v>675</v>
      </c>
      <c r="B522" s="79" t="s">
        <v>50</v>
      </c>
      <c r="C522" s="87">
        <v>0</v>
      </c>
      <c r="D522" s="81" t="str">
        <f t="shared" si="160"/>
        <v>N/A</v>
      </c>
      <c r="E522" s="87">
        <v>0</v>
      </c>
      <c r="F522" s="81" t="str">
        <f t="shared" si="161"/>
        <v>N/A</v>
      </c>
      <c r="G522" s="87">
        <v>0</v>
      </c>
      <c r="H522" s="81" t="str">
        <f t="shared" si="162"/>
        <v>N/A</v>
      </c>
      <c r="I522" s="82" t="s">
        <v>1088</v>
      </c>
      <c r="J522" s="82" t="s">
        <v>1088</v>
      </c>
      <c r="K522" s="83" t="s">
        <v>110</v>
      </c>
      <c r="L522" s="84" t="str">
        <f t="shared" si="154"/>
        <v>N/A</v>
      </c>
    </row>
    <row r="523" spans="1:12" x14ac:dyDescent="0.25">
      <c r="A523" s="129" t="s">
        <v>676</v>
      </c>
      <c r="B523" s="79" t="s">
        <v>50</v>
      </c>
      <c r="C523" s="87">
        <v>0</v>
      </c>
      <c r="D523" s="81" t="str">
        <f t="shared" si="160"/>
        <v>N/A</v>
      </c>
      <c r="E523" s="87">
        <v>0</v>
      </c>
      <c r="F523" s="81" t="str">
        <f t="shared" si="161"/>
        <v>N/A</v>
      </c>
      <c r="G523" s="87">
        <v>0</v>
      </c>
      <c r="H523" s="81" t="str">
        <f t="shared" si="162"/>
        <v>N/A</v>
      </c>
      <c r="I523" s="82" t="s">
        <v>1088</v>
      </c>
      <c r="J523" s="82" t="s">
        <v>1088</v>
      </c>
      <c r="K523" s="83" t="s">
        <v>110</v>
      </c>
      <c r="L523" s="84" t="str">
        <f t="shared" si="154"/>
        <v>N/A</v>
      </c>
    </row>
    <row r="524" spans="1:12" x14ac:dyDescent="0.25">
      <c r="A524" s="129" t="s">
        <v>677</v>
      </c>
      <c r="B524" s="79" t="s">
        <v>50</v>
      </c>
      <c r="C524" s="87">
        <v>0</v>
      </c>
      <c r="D524" s="81" t="str">
        <f t="shared" si="160"/>
        <v>N/A</v>
      </c>
      <c r="E524" s="87">
        <v>0</v>
      </c>
      <c r="F524" s="81" t="str">
        <f t="shared" si="161"/>
        <v>N/A</v>
      </c>
      <c r="G524" s="87">
        <v>0</v>
      </c>
      <c r="H524" s="81" t="str">
        <f t="shared" si="162"/>
        <v>N/A</v>
      </c>
      <c r="I524" s="82" t="s">
        <v>1088</v>
      </c>
      <c r="J524" s="82" t="s">
        <v>1088</v>
      </c>
      <c r="K524" s="83" t="s">
        <v>110</v>
      </c>
      <c r="L524" s="84" t="str">
        <f t="shared" si="154"/>
        <v>N/A</v>
      </c>
    </row>
    <row r="525" spans="1:12" x14ac:dyDescent="0.25">
      <c r="A525" s="129" t="s">
        <v>678</v>
      </c>
      <c r="B525" s="79" t="s">
        <v>50</v>
      </c>
      <c r="C525" s="87">
        <v>0</v>
      </c>
      <c r="D525" s="81" t="str">
        <f t="shared" si="160"/>
        <v>N/A</v>
      </c>
      <c r="E525" s="87">
        <v>0</v>
      </c>
      <c r="F525" s="81" t="str">
        <f t="shared" si="161"/>
        <v>N/A</v>
      </c>
      <c r="G525" s="87">
        <v>0</v>
      </c>
      <c r="H525" s="81" t="str">
        <f t="shared" si="162"/>
        <v>N/A</v>
      </c>
      <c r="I525" s="82" t="s">
        <v>1088</v>
      </c>
      <c r="J525" s="82" t="s">
        <v>1088</v>
      </c>
      <c r="K525" s="83" t="s">
        <v>110</v>
      </c>
      <c r="L525" s="84" t="str">
        <f t="shared" si="154"/>
        <v>N/A</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1088</v>
      </c>
      <c r="J526" s="82" t="s">
        <v>1088</v>
      </c>
      <c r="K526" s="83" t="s">
        <v>110</v>
      </c>
      <c r="L526" s="84" t="str">
        <f t="shared" si="154"/>
        <v>N/A</v>
      </c>
    </row>
    <row r="527" spans="1:12" x14ac:dyDescent="0.25">
      <c r="A527" s="129" t="s">
        <v>680</v>
      </c>
      <c r="B527" s="79" t="s">
        <v>50</v>
      </c>
      <c r="C527" s="87">
        <v>0</v>
      </c>
      <c r="D527" s="81" t="str">
        <f t="shared" si="160"/>
        <v>N/A</v>
      </c>
      <c r="E527" s="87">
        <v>0</v>
      </c>
      <c r="F527" s="81" t="str">
        <f t="shared" si="161"/>
        <v>N/A</v>
      </c>
      <c r="G527" s="87">
        <v>0</v>
      </c>
      <c r="H527" s="81" t="str">
        <f t="shared" si="162"/>
        <v>N/A</v>
      </c>
      <c r="I527" s="82" t="s">
        <v>1088</v>
      </c>
      <c r="J527" s="82" t="s">
        <v>1088</v>
      </c>
      <c r="K527" s="83" t="s">
        <v>110</v>
      </c>
      <c r="L527" s="84" t="str">
        <f t="shared" si="154"/>
        <v>N/A</v>
      </c>
    </row>
    <row r="528" spans="1:12" x14ac:dyDescent="0.25">
      <c r="A528" s="129" t="s">
        <v>681</v>
      </c>
      <c r="B528" s="79" t="s">
        <v>50</v>
      </c>
      <c r="C528" s="87">
        <v>0</v>
      </c>
      <c r="D528" s="81" t="str">
        <f t="shared" si="160"/>
        <v>N/A</v>
      </c>
      <c r="E528" s="87">
        <v>0</v>
      </c>
      <c r="F528" s="81" t="str">
        <f t="shared" si="161"/>
        <v>N/A</v>
      </c>
      <c r="G528" s="87">
        <v>0</v>
      </c>
      <c r="H528" s="81" t="str">
        <f t="shared" si="162"/>
        <v>N/A</v>
      </c>
      <c r="I528" s="82" t="s">
        <v>1088</v>
      </c>
      <c r="J528" s="82" t="s">
        <v>1088</v>
      </c>
      <c r="K528" s="83" t="s">
        <v>110</v>
      </c>
      <c r="L528" s="84" t="str">
        <f t="shared" si="154"/>
        <v>N/A</v>
      </c>
    </row>
    <row r="529" spans="1:12" x14ac:dyDescent="0.25">
      <c r="A529" s="129" t="s">
        <v>682</v>
      </c>
      <c r="B529" s="79" t="s">
        <v>50</v>
      </c>
      <c r="C529" s="87">
        <v>0</v>
      </c>
      <c r="D529" s="81" t="str">
        <f t="shared" si="160"/>
        <v>N/A</v>
      </c>
      <c r="E529" s="87">
        <v>0</v>
      </c>
      <c r="F529" s="81" t="str">
        <f t="shared" si="161"/>
        <v>N/A</v>
      </c>
      <c r="G529" s="87">
        <v>0</v>
      </c>
      <c r="H529" s="81" t="str">
        <f t="shared" si="162"/>
        <v>N/A</v>
      </c>
      <c r="I529" s="82" t="s">
        <v>1088</v>
      </c>
      <c r="J529" s="82" t="s">
        <v>1088</v>
      </c>
      <c r="K529" s="83" t="s">
        <v>110</v>
      </c>
      <c r="L529" s="84" t="str">
        <f t="shared" si="154"/>
        <v>N/A</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1088</v>
      </c>
      <c r="J530" s="82" t="s">
        <v>1088</v>
      </c>
      <c r="K530" s="83" t="s">
        <v>110</v>
      </c>
      <c r="L530" s="84" t="str">
        <f t="shared" si="154"/>
        <v>N/A</v>
      </c>
    </row>
    <row r="531" spans="1:12" x14ac:dyDescent="0.25">
      <c r="A531" s="126" t="s">
        <v>684</v>
      </c>
      <c r="B531" s="83" t="s">
        <v>50</v>
      </c>
      <c r="C531" s="82">
        <v>0</v>
      </c>
      <c r="D531" s="81" t="str">
        <f t="shared" si="160"/>
        <v>N/A</v>
      </c>
      <c r="E531" s="82">
        <v>0</v>
      </c>
      <c r="F531" s="81" t="str">
        <f t="shared" si="161"/>
        <v>N/A</v>
      </c>
      <c r="G531" s="82">
        <v>0</v>
      </c>
      <c r="H531" s="81" t="str">
        <f t="shared" si="162"/>
        <v>N/A</v>
      </c>
      <c r="I531" s="82" t="s">
        <v>1088</v>
      </c>
      <c r="J531" s="82" t="s">
        <v>1088</v>
      </c>
      <c r="K531" s="83" t="s">
        <v>110</v>
      </c>
      <c r="L531" s="84" t="str">
        <f t="shared" si="154"/>
        <v>N/A</v>
      </c>
    </row>
    <row r="532" spans="1:12" x14ac:dyDescent="0.25">
      <c r="A532" s="129" t="s">
        <v>685</v>
      </c>
      <c r="B532" s="79" t="s">
        <v>50</v>
      </c>
      <c r="C532" s="87">
        <v>0</v>
      </c>
      <c r="D532" s="81" t="str">
        <f t="shared" si="160"/>
        <v>N/A</v>
      </c>
      <c r="E532" s="87">
        <v>0</v>
      </c>
      <c r="F532" s="81" t="str">
        <f t="shared" si="161"/>
        <v>N/A</v>
      </c>
      <c r="G532" s="87">
        <v>0</v>
      </c>
      <c r="H532" s="81" t="str">
        <f t="shared" si="162"/>
        <v>N/A</v>
      </c>
      <c r="I532" s="82" t="s">
        <v>1088</v>
      </c>
      <c r="J532" s="82" t="s">
        <v>1088</v>
      </c>
      <c r="K532" s="83" t="s">
        <v>110</v>
      </c>
      <c r="L532" s="84" t="str">
        <f t="shared" si="154"/>
        <v>N/A</v>
      </c>
    </row>
    <row r="533" spans="1:12" x14ac:dyDescent="0.25">
      <c r="A533" s="129" t="s">
        <v>624</v>
      </c>
      <c r="B533" s="79" t="s">
        <v>50</v>
      </c>
      <c r="C533" s="87">
        <v>31.176254070999999</v>
      </c>
      <c r="D533" s="81" t="str">
        <f t="shared" si="160"/>
        <v>N/A</v>
      </c>
      <c r="E533" s="87">
        <v>30.114938635000001</v>
      </c>
      <c r="F533" s="81" t="str">
        <f t="shared" si="161"/>
        <v>N/A</v>
      </c>
      <c r="G533" s="87">
        <v>28.358369448000001</v>
      </c>
      <c r="H533" s="81" t="str">
        <f t="shared" si="162"/>
        <v>N/A</v>
      </c>
      <c r="I533" s="82">
        <v>-3.4</v>
      </c>
      <c r="J533" s="82">
        <v>-5.83</v>
      </c>
      <c r="K533" s="83" t="s">
        <v>110</v>
      </c>
      <c r="L533" s="84" t="str">
        <f t="shared" si="154"/>
        <v>Yes</v>
      </c>
    </row>
    <row r="534" spans="1:12" x14ac:dyDescent="0.25">
      <c r="A534" s="129" t="s">
        <v>625</v>
      </c>
      <c r="B534" s="151" t="s">
        <v>0</v>
      </c>
      <c r="C534" s="91">
        <v>0</v>
      </c>
      <c r="D534" s="98" t="str">
        <f>IF($B534="N/A","N/A",IF(C534&gt;=5,"No",IF(C534&lt;0,"No","Yes")))</f>
        <v>Yes</v>
      </c>
      <c r="E534" s="91">
        <v>0</v>
      </c>
      <c r="F534" s="98" t="str">
        <f>IF($B534="N/A","N/A",IF(E534&gt;=5,"No",IF(E534&lt;0,"No","Yes")))</f>
        <v>Yes</v>
      </c>
      <c r="G534" s="91">
        <v>0</v>
      </c>
      <c r="H534" s="98" t="str">
        <f>IF($B534="N/A","N/A",IF(G534&gt;=5,"No",IF(G534&lt;0,"No","Yes")))</f>
        <v>Yes</v>
      </c>
      <c r="I534" s="99" t="s">
        <v>1088</v>
      </c>
      <c r="J534" s="99" t="s">
        <v>1088</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1363594431</v>
      </c>
      <c r="D536" s="102" t="str">
        <f>IF($B536="N/A","N/A",IF(C536&gt;10,"No",IF(C536&lt;-10,"No","Yes")))</f>
        <v>N/A</v>
      </c>
      <c r="E536" s="143">
        <v>1493713695</v>
      </c>
      <c r="F536" s="102" t="str">
        <f>IF($B536="N/A","N/A",IF(E536&gt;10,"No",IF(E536&lt;-10,"No","Yes")))</f>
        <v>N/A</v>
      </c>
      <c r="G536" s="143">
        <v>1790153182</v>
      </c>
      <c r="H536" s="102" t="str">
        <f>IF($B536="N/A","N/A",IF(G536&gt;10,"No",IF(G536&lt;-10,"No","Yes")))</f>
        <v>N/A</v>
      </c>
      <c r="I536" s="103">
        <v>9.5419999999999998</v>
      </c>
      <c r="J536" s="103">
        <v>19.850000000000001</v>
      </c>
      <c r="K536" s="109" t="s">
        <v>112</v>
      </c>
      <c r="L536" s="104" t="str">
        <f t="shared" ref="L536:L547" si="163">IF(J536="Div by 0", "N/A", IF(K536="N/A","N/A", IF(J536&gt;VALUE(MID(K536,1,2)), "No", IF(J536&lt;-1*VALUE(MID(K536,1,2)), "No", "Yes"))))</f>
        <v>No</v>
      </c>
    </row>
    <row r="537" spans="1:12" x14ac:dyDescent="0.25">
      <c r="A537" s="129" t="s">
        <v>592</v>
      </c>
      <c r="B537" s="79" t="s">
        <v>50</v>
      </c>
      <c r="C537" s="85">
        <v>1363573029</v>
      </c>
      <c r="D537" s="81" t="str">
        <f>IF($B537="N/A","N/A",IF(C537&gt;10,"No",IF(C537&lt;-10,"No","Yes")))</f>
        <v>N/A</v>
      </c>
      <c r="E537" s="85">
        <v>1493705324</v>
      </c>
      <c r="F537" s="81" t="str">
        <f>IF($B537="N/A","N/A",IF(E537&gt;10,"No",IF(E537&lt;-10,"No","Yes")))</f>
        <v>N/A</v>
      </c>
      <c r="G537" s="85">
        <v>1790153182</v>
      </c>
      <c r="H537" s="81" t="str">
        <f>IF($B537="N/A","N/A",IF(G537&gt;10,"No",IF(G537&lt;-10,"No","Yes")))</f>
        <v>N/A</v>
      </c>
      <c r="I537" s="82">
        <v>9.5429999999999993</v>
      </c>
      <c r="J537" s="82">
        <v>19.850000000000001</v>
      </c>
      <c r="K537" s="83" t="s">
        <v>112</v>
      </c>
      <c r="L537" s="84" t="str">
        <f t="shared" si="163"/>
        <v>No</v>
      </c>
    </row>
    <row r="538" spans="1:12" x14ac:dyDescent="0.25">
      <c r="A538" s="129" t="s">
        <v>593</v>
      </c>
      <c r="B538" s="79" t="s">
        <v>50</v>
      </c>
      <c r="C538" s="85">
        <v>21402</v>
      </c>
      <c r="D538" s="81" t="str">
        <f>IF($B538="N/A","N/A",IF(C538&gt;10,"No",IF(C538&lt;-10,"No","Yes")))</f>
        <v>N/A</v>
      </c>
      <c r="E538" s="85">
        <v>8371</v>
      </c>
      <c r="F538" s="81" t="str">
        <f>IF($B538="N/A","N/A",IF(E538&gt;10,"No",IF(E538&lt;-10,"No","Yes")))</f>
        <v>N/A</v>
      </c>
      <c r="G538" s="85">
        <v>0</v>
      </c>
      <c r="H538" s="81" t="str">
        <f>IF($B538="N/A","N/A",IF(G538&gt;10,"No",IF(G538&lt;-10,"No","Yes")))</f>
        <v>N/A</v>
      </c>
      <c r="I538" s="82">
        <v>-60.9</v>
      </c>
      <c r="J538" s="82">
        <v>-100</v>
      </c>
      <c r="K538" s="83" t="s">
        <v>112</v>
      </c>
      <c r="L538" s="84" t="str">
        <f t="shared" si="163"/>
        <v>No</v>
      </c>
    </row>
    <row r="539" spans="1:12" x14ac:dyDescent="0.25">
      <c r="A539" s="129" t="s">
        <v>594</v>
      </c>
      <c r="B539" s="79" t="s">
        <v>50</v>
      </c>
      <c r="C539" s="85">
        <v>0</v>
      </c>
      <c r="D539" s="81" t="str">
        <f>IF($B539="N/A","N/A",IF(C539&gt;10,"No",IF(C539&lt;-10,"No","Yes")))</f>
        <v>N/A</v>
      </c>
      <c r="E539" s="85">
        <v>0</v>
      </c>
      <c r="F539" s="81" t="str">
        <f>IF($B539="N/A","N/A",IF(E539&gt;10,"No",IF(E539&lt;-10,"No","Yes")))</f>
        <v>N/A</v>
      </c>
      <c r="G539" s="85">
        <v>0</v>
      </c>
      <c r="H539" s="81" t="str">
        <f>IF($B539="N/A","N/A",IF(G539&gt;10,"No",IF(G539&lt;-10,"No","Yes")))</f>
        <v>N/A</v>
      </c>
      <c r="I539" s="82" t="s">
        <v>1088</v>
      </c>
      <c r="J539" s="82" t="s">
        <v>1088</v>
      </c>
      <c r="K539" s="83" t="s">
        <v>112</v>
      </c>
      <c r="L539" s="84" t="str">
        <f t="shared" si="163"/>
        <v>N/A</v>
      </c>
    </row>
    <row r="540" spans="1:12" ht="12.75" customHeight="1" x14ac:dyDescent="0.25">
      <c r="A540" s="148" t="s">
        <v>595</v>
      </c>
      <c r="B540" s="152" t="s">
        <v>28</v>
      </c>
      <c r="C540" s="87">
        <v>1.0363591185000001</v>
      </c>
      <c r="D540" s="81" t="str">
        <f>IF($B540="N/A","N/A",IF(C540&gt;2,"No",IF(C540&lt;0.9,"No","Yes")))</f>
        <v>Yes</v>
      </c>
      <c r="E540" s="87">
        <v>0.95855887179999999</v>
      </c>
      <c r="F540" s="81" t="str">
        <f>IF($B540="N/A","N/A",IF(E540&gt;2,"No",IF(E540&lt;0.9,"No","Yes")))</f>
        <v>Yes</v>
      </c>
      <c r="G540" s="87">
        <v>1.0413459129</v>
      </c>
      <c r="H540" s="81" t="str">
        <f>IF($B540="N/A","N/A",IF(G540&gt;2,"No",IF(G540&lt;0.9,"No","Yes")))</f>
        <v>Yes</v>
      </c>
      <c r="I540" s="82">
        <v>-7.51</v>
      </c>
      <c r="J540" s="82">
        <v>8.6370000000000005</v>
      </c>
      <c r="K540" s="83" t="s">
        <v>112</v>
      </c>
      <c r="L540" s="84" t="str">
        <f t="shared" si="163"/>
        <v>Yes</v>
      </c>
    </row>
    <row r="541" spans="1:12" x14ac:dyDescent="0.25">
      <c r="A541" s="129" t="s">
        <v>592</v>
      </c>
      <c r="B541" s="152" t="s">
        <v>28</v>
      </c>
      <c r="C541" s="87">
        <v>1.0361369540000001</v>
      </c>
      <c r="D541" s="81" t="str">
        <f>IF($B541="N/A","N/A",IF(C541&gt;2,"No",IF(C541&lt;0.9,"No","Yes")))</f>
        <v>Yes</v>
      </c>
      <c r="E541" s="87">
        <v>0.9584726187</v>
      </c>
      <c r="F541" s="81" t="str">
        <f>IF($B541="N/A","N/A",IF(E541&gt;2,"No",IF(E541&lt;0.9,"No","Yes")))</f>
        <v>Yes</v>
      </c>
      <c r="G541" s="87">
        <v>1.0413459129</v>
      </c>
      <c r="H541" s="81" t="str">
        <f>IF($B541="N/A","N/A",IF(G541&gt;2,"No",IF(G541&lt;0.9,"No","Yes")))</f>
        <v>Yes</v>
      </c>
      <c r="I541" s="82">
        <v>-7.5</v>
      </c>
      <c r="J541" s="82">
        <v>8.6460000000000008</v>
      </c>
      <c r="K541" s="83" t="s">
        <v>112</v>
      </c>
      <c r="L541" s="84" t="str">
        <f t="shared" si="163"/>
        <v>Yes</v>
      </c>
    </row>
    <row r="542" spans="1:12" x14ac:dyDescent="0.25">
      <c r="A542" s="129" t="s">
        <v>593</v>
      </c>
      <c r="B542" s="152" t="s">
        <v>28</v>
      </c>
      <c r="C542" s="87" t="s">
        <v>1088</v>
      </c>
      <c r="D542" s="81" t="str">
        <f>IF($B542="N/A","N/A",IF(C542&gt;2,"No",IF(C542&lt;0.9,"No","Yes")))</f>
        <v>No</v>
      </c>
      <c r="E542" s="87" t="s">
        <v>1088</v>
      </c>
      <c r="F542" s="81" t="str">
        <f>IF($B542="N/A","N/A",IF(E542&gt;2,"No",IF(E542&lt;0.9,"No","Yes")))</f>
        <v>No</v>
      </c>
      <c r="G542" s="87" t="s">
        <v>1088</v>
      </c>
      <c r="H542" s="81" t="str">
        <f>IF($B542="N/A","N/A",IF(G542&gt;2,"No",IF(G542&lt;0.9,"No","Yes")))</f>
        <v>No</v>
      </c>
      <c r="I542" s="82" t="s">
        <v>1088</v>
      </c>
      <c r="J542" s="82" t="s">
        <v>1088</v>
      </c>
      <c r="K542" s="83" t="s">
        <v>112</v>
      </c>
      <c r="L542" s="84" t="str">
        <f t="shared" si="163"/>
        <v>N/A</v>
      </c>
    </row>
    <row r="543" spans="1:12" x14ac:dyDescent="0.25">
      <c r="A543" s="129" t="s">
        <v>594</v>
      </c>
      <c r="B543" s="152" t="s">
        <v>28</v>
      </c>
      <c r="C543" s="87" t="s">
        <v>1088</v>
      </c>
      <c r="D543" s="81" t="str">
        <f>IF($B543="N/A","N/A",IF(C543&gt;2,"No",IF(C543&lt;0.9,"No","Yes")))</f>
        <v>No</v>
      </c>
      <c r="E543" s="87" t="s">
        <v>1088</v>
      </c>
      <c r="F543" s="81" t="str">
        <f>IF($B543="N/A","N/A",IF(E543&gt;2,"No",IF(E543&lt;0.9,"No","Yes")))</f>
        <v>No</v>
      </c>
      <c r="G543" s="87" t="s">
        <v>1088</v>
      </c>
      <c r="H543" s="81" t="str">
        <f>IF($B543="N/A","N/A",IF(G543&gt;2,"No",IF(G543&lt;0.9,"No","Yes")))</f>
        <v>No</v>
      </c>
      <c r="I543" s="82" t="s">
        <v>1088</v>
      </c>
      <c r="J543" s="82" t="s">
        <v>1088</v>
      </c>
      <c r="K543" s="83" t="s">
        <v>112</v>
      </c>
      <c r="L543" s="84" t="str">
        <f t="shared" si="163"/>
        <v>N/A</v>
      </c>
    </row>
    <row r="544" spans="1:12" x14ac:dyDescent="0.25">
      <c r="A544" s="148" t="s">
        <v>596</v>
      </c>
      <c r="B544" s="79" t="s">
        <v>50</v>
      </c>
      <c r="C544" s="85">
        <v>192.95679779</v>
      </c>
      <c r="D544" s="81" t="str">
        <f>IF($B544="N/A","N/A",IF(C544&gt;10,"No",IF(C544&lt;-10,"No","Yes")))</f>
        <v>N/A</v>
      </c>
      <c r="E544" s="85">
        <v>201.30858069999999</v>
      </c>
      <c r="F544" s="81" t="str">
        <f>IF($B544="N/A","N/A",IF(E544&gt;10,"No",IF(E544&lt;-10,"No","Yes")))</f>
        <v>N/A</v>
      </c>
      <c r="G544" s="85">
        <v>225.17582110000001</v>
      </c>
      <c r="H544" s="81" t="str">
        <f>IF($B544="N/A","N/A",IF(G544&gt;10,"No",IF(G544&lt;-10,"No","Yes")))</f>
        <v>N/A</v>
      </c>
      <c r="I544" s="82">
        <v>4.3280000000000003</v>
      </c>
      <c r="J544" s="82">
        <v>11.86</v>
      </c>
      <c r="K544" s="83" t="s">
        <v>112</v>
      </c>
      <c r="L544" s="84" t="str">
        <f t="shared" si="163"/>
        <v>Yes</v>
      </c>
    </row>
    <row r="545" spans="1:12" x14ac:dyDescent="0.25">
      <c r="A545" s="129" t="s">
        <v>592</v>
      </c>
      <c r="B545" s="79" t="s">
        <v>50</v>
      </c>
      <c r="C545" s="85">
        <v>192.95376927999999</v>
      </c>
      <c r="D545" s="81" t="str">
        <f>IF($B545="N/A","N/A",IF(C545&gt;10,"No",IF(C545&lt;-10,"No","Yes")))</f>
        <v>N/A</v>
      </c>
      <c r="E545" s="85">
        <v>201.30745254000001</v>
      </c>
      <c r="F545" s="81" t="str">
        <f>IF($B545="N/A","N/A",IF(E545&gt;10,"No",IF(E545&lt;-10,"No","Yes")))</f>
        <v>N/A</v>
      </c>
      <c r="G545" s="85">
        <v>225.17582110000001</v>
      </c>
      <c r="H545" s="81" t="str">
        <f>IF($B545="N/A","N/A",IF(G545&gt;10,"No",IF(G545&lt;-10,"No","Yes")))</f>
        <v>N/A</v>
      </c>
      <c r="I545" s="82">
        <v>4.3289999999999997</v>
      </c>
      <c r="J545" s="82">
        <v>11.86</v>
      </c>
      <c r="K545" s="83" t="s">
        <v>112</v>
      </c>
      <c r="L545" s="84" t="str">
        <f t="shared" si="163"/>
        <v>Yes</v>
      </c>
    </row>
    <row r="546" spans="1:12" x14ac:dyDescent="0.25">
      <c r="A546" s="145" t="s">
        <v>593</v>
      </c>
      <c r="B546" s="79" t="s">
        <v>50</v>
      </c>
      <c r="C546" s="85" t="s">
        <v>1088</v>
      </c>
      <c r="D546" s="81" t="str">
        <f>IF($B546="N/A","N/A",IF(C546&gt;10,"No",IF(C546&lt;-10,"No","Yes")))</f>
        <v>N/A</v>
      </c>
      <c r="E546" s="85" t="s">
        <v>1088</v>
      </c>
      <c r="F546" s="81" t="str">
        <f>IF($B546="N/A","N/A",IF(E546&gt;10,"No",IF(E546&lt;-10,"No","Yes")))</f>
        <v>N/A</v>
      </c>
      <c r="G546" s="85" t="s">
        <v>1088</v>
      </c>
      <c r="H546" s="81" t="str">
        <f>IF($B546="N/A","N/A",IF(G546&gt;10,"No",IF(G546&lt;-10,"No","Yes")))</f>
        <v>N/A</v>
      </c>
      <c r="I546" s="82" t="s">
        <v>1088</v>
      </c>
      <c r="J546" s="82" t="s">
        <v>1088</v>
      </c>
      <c r="K546" s="83" t="s">
        <v>112</v>
      </c>
      <c r="L546" s="84" t="str">
        <f t="shared" si="163"/>
        <v>N/A</v>
      </c>
    </row>
    <row r="547" spans="1:12" x14ac:dyDescent="0.25">
      <c r="A547" s="145" t="s">
        <v>594</v>
      </c>
      <c r="B547" s="79" t="s">
        <v>50</v>
      </c>
      <c r="C547" s="85" t="s">
        <v>1088</v>
      </c>
      <c r="D547" s="81" t="str">
        <f>IF($B547="N/A","N/A",IF(C547&gt;10,"No",IF(C547&lt;-10,"No","Yes")))</f>
        <v>N/A</v>
      </c>
      <c r="E547" s="85" t="s">
        <v>1088</v>
      </c>
      <c r="F547" s="81" t="str">
        <f>IF($B547="N/A","N/A",IF(E547&gt;10,"No",IF(E547&lt;-10,"No","Yes")))</f>
        <v>N/A</v>
      </c>
      <c r="G547" s="85" t="s">
        <v>1088</v>
      </c>
      <c r="H547" s="81" t="str">
        <f>IF($B547="N/A","N/A",IF(G547&gt;10,"No",IF(G547&lt;-10,"No","Yes")))</f>
        <v>N/A</v>
      </c>
      <c r="I547" s="82" t="s">
        <v>1088</v>
      </c>
      <c r="J547" s="82" t="s">
        <v>1088</v>
      </c>
      <c r="K547" s="83" t="s">
        <v>112</v>
      </c>
      <c r="L547" s="84" t="str">
        <f t="shared" si="163"/>
        <v>N/A</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v>98.442372406999993</v>
      </c>
      <c r="H548" s="98" t="str">
        <f t="shared" ref="H548:H551" si="164">IF($B548="N/A","N/A",IF(G548&gt;98,"Yes","No"))</f>
        <v>Yes</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v>98.442372406999993</v>
      </c>
      <c r="H549" s="98" t="str">
        <f t="shared" si="164"/>
        <v>Yes</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t="s">
        <v>1088</v>
      </c>
      <c r="H550" s="98" t="str">
        <f t="shared" si="164"/>
        <v>Yes</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t="s">
        <v>1088</v>
      </c>
      <c r="H551" s="98" t="str">
        <f t="shared" si="164"/>
        <v>Yes</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v>83.879913047000002</v>
      </c>
      <c r="H553" s="98" t="str">
        <f>IF($B553="N/A","N/A",IF(G553&gt;75,"Yes","No"))</f>
        <v>Yes</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t="s">
        <v>1088</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842756</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v>83.879913047000002</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v>5.1185633801000003</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v>0</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v>0</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v>0</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v>0</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v>71.205544665000005</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v>29.084574894999999</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v>2.1707350645000001</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v>34.231022977000002</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v>0</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v>0.29795100839999999</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v>54.653066842999998</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v>67.656593366999999</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v>19.394818904000001</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v>3.5425437493</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v>0</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v>0</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v>0</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v>7.7958507600000004E-2</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v>2.8477994E-3</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v>1.6761672418</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v>3.83266331E-2</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v>21.722776225</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v>0</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v>8.4913070923999996</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v>0</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0</v>
      </c>
      <c r="D584" s="102" t="str">
        <f>IF($B584="N/A","N/A",IF(C584&gt;10,"No",IF(C584&lt;-10,"No","Yes")))</f>
        <v>N/A</v>
      </c>
      <c r="E584" s="139">
        <v>0</v>
      </c>
      <c r="F584" s="102" t="str">
        <f>IF($B584="N/A","N/A",IF(E584&gt;10,"No",IF(E584&lt;-10,"No","Yes")))</f>
        <v>N/A</v>
      </c>
      <c r="G584" s="139">
        <v>0</v>
      </c>
      <c r="H584" s="102" t="str">
        <f>IF($B584="N/A","N/A",IF(G584&gt;10,"No",IF(G584&lt;-10,"No","Yes")))</f>
        <v>N/A</v>
      </c>
      <c r="I584" s="103" t="s">
        <v>1088</v>
      </c>
      <c r="J584" s="103" t="s">
        <v>1088</v>
      </c>
      <c r="K584" s="109" t="s">
        <v>112</v>
      </c>
      <c r="L584" s="104" t="str">
        <f>IF(J584="Div by 0", "N/A", IF(K584="N/A","N/A", IF(J584&gt;VALUE(MID(K584,1,2)), "No", IF(J584&lt;-1*VALUE(MID(K584,1,2)), "No", "Yes"))))</f>
        <v>N/A</v>
      </c>
    </row>
    <row r="585" spans="1:12" x14ac:dyDescent="0.25">
      <c r="A585" s="86" t="s">
        <v>306</v>
      </c>
      <c r="B585" s="109" t="s">
        <v>50</v>
      </c>
      <c r="C585" s="139">
        <v>0</v>
      </c>
      <c r="D585" s="81" t="str">
        <f>IF($B585="N/A","N/A",IF(C585&gt;10,"No",IF(C585&lt;-10,"No","Yes")))</f>
        <v>N/A</v>
      </c>
      <c r="E585" s="139">
        <v>0</v>
      </c>
      <c r="F585" s="81" t="str">
        <f>IF($B585="N/A","N/A",IF(E585&gt;10,"No",IF(E585&lt;-10,"No","Yes")))</f>
        <v>N/A</v>
      </c>
      <c r="G585" s="139">
        <v>0</v>
      </c>
      <c r="H585" s="81" t="str">
        <f>IF($B585="N/A","N/A",IF(G585&gt;10,"No",IF(G585&lt;-10,"No","Yes")))</f>
        <v>N/A</v>
      </c>
      <c r="I585" s="82" t="s">
        <v>1088</v>
      </c>
      <c r="J585" s="82" t="s">
        <v>1088</v>
      </c>
      <c r="K585" s="109" t="s">
        <v>112</v>
      </c>
      <c r="L585" s="84" t="str">
        <f>IF(J585="Div by 0", "N/A", IF(K585="N/A","N/A", IF(J585&gt;VALUE(MID(K585,1,2)), "No", IF(J585&lt;-1*VALUE(MID(K585,1,2)), "No", "Yes"))))</f>
        <v>N/A</v>
      </c>
    </row>
    <row r="586" spans="1:12" x14ac:dyDescent="0.25">
      <c r="A586" s="86" t="s">
        <v>597</v>
      </c>
      <c r="B586" s="90" t="s">
        <v>50</v>
      </c>
      <c r="C586" s="128">
        <v>0</v>
      </c>
      <c r="D586" s="98" t="str">
        <f>IF($B586="N/A","N/A",IF(C586&gt;10,"No",IF(C586&lt;-10,"No","Yes")))</f>
        <v>N/A</v>
      </c>
      <c r="E586" s="128">
        <v>0</v>
      </c>
      <c r="F586" s="98" t="str">
        <f>IF($B586="N/A","N/A",IF(E586&gt;10,"No",IF(E586&lt;-10,"No","Yes")))</f>
        <v>N/A</v>
      </c>
      <c r="G586" s="128">
        <v>0</v>
      </c>
      <c r="H586" s="98" t="str">
        <f>IF($B586="N/A","N/A",IF(G586&gt;10,"No",IF(G586&lt;-10,"No","Yes")))</f>
        <v>N/A</v>
      </c>
      <c r="I586" s="99" t="s">
        <v>1088</v>
      </c>
      <c r="J586" s="99" t="s">
        <v>1088</v>
      </c>
      <c r="K586" s="90" t="s">
        <v>112</v>
      </c>
      <c r="L586" s="92" t="str">
        <f>IF(J586="Div by 0", "N/A", IF(K586="N/A","N/A", IF(J586&gt;VALUE(MID(K586,1,2)), "No", IF(J586&lt;-1*VALUE(MID(K586,1,2)), "No", "Yes"))))</f>
        <v>N/A</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0</v>
      </c>
      <c r="D588" s="102" t="str">
        <f>IF($B588="N/A","N/A",IF(C588&gt;10,"No",IF(C588&lt;-10,"No","Yes")))</f>
        <v>N/A</v>
      </c>
      <c r="E588" s="139">
        <v>0</v>
      </c>
      <c r="F588" s="102" t="str">
        <f>IF($B588="N/A","N/A",IF(E588&gt;10,"No",IF(E588&lt;-10,"No","Yes")))</f>
        <v>N/A</v>
      </c>
      <c r="G588" s="139">
        <v>0</v>
      </c>
      <c r="H588" s="102" t="str">
        <f>IF($B588="N/A","N/A",IF(G588&gt;10,"No",IF(G588&lt;-10,"No","Yes")))</f>
        <v>N/A</v>
      </c>
      <c r="I588" s="103" t="s">
        <v>1088</v>
      </c>
      <c r="J588" s="103" t="s">
        <v>1088</v>
      </c>
      <c r="K588" s="109" t="s">
        <v>112</v>
      </c>
      <c r="L588" s="104" t="str">
        <f>IF(J588="Div by 0", "N/A", IF(K588="N/A","N/A", IF(J588&gt;VALUE(MID(K588,1,2)), "No", IF(J588&lt;-1*VALUE(MID(K588,1,2)), "No", "Yes"))))</f>
        <v>N/A</v>
      </c>
    </row>
    <row r="589" spans="1:12" x14ac:dyDescent="0.25">
      <c r="A589" s="78" t="s">
        <v>597</v>
      </c>
      <c r="B589" s="96" t="s">
        <v>50</v>
      </c>
      <c r="C589" s="128">
        <v>0</v>
      </c>
      <c r="D589" s="98" t="str">
        <f>IF($B589="N/A","N/A",IF(C589&gt;10,"No",IF(C589&lt;-10,"No","Yes")))</f>
        <v>N/A</v>
      </c>
      <c r="E589" s="128">
        <v>0</v>
      </c>
      <c r="F589" s="98" t="str">
        <f>IF($B589="N/A","N/A",IF(E589&gt;10,"No",IF(E589&lt;-10,"No","Yes")))</f>
        <v>N/A</v>
      </c>
      <c r="G589" s="128">
        <v>0</v>
      </c>
      <c r="H589" s="98" t="str">
        <f>IF($B589="N/A","N/A",IF(G589&gt;10,"No",IF(G589&lt;-10,"No","Yes")))</f>
        <v>N/A</v>
      </c>
      <c r="I589" s="99" t="s">
        <v>1088</v>
      </c>
      <c r="J589" s="99" t="s">
        <v>1088</v>
      </c>
      <c r="K589" s="90" t="s">
        <v>112</v>
      </c>
      <c r="L589" s="92" t="str">
        <f>IF(J589="Div by 0", "N/A", IF(K589="N/A","N/A", IF(J589&gt;VALUE(MID(K589,1,2)), "No", IF(J589&lt;-1*VALUE(MID(K589,1,2)), "No", "Yes"))))</f>
        <v>N/A</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751987</v>
      </c>
      <c r="D591" s="102" t="str">
        <f t="shared" ref="D591:D608" si="172">IF($B591="N/A","N/A",IF(C591&gt;10,"No",IF(C591&lt;-10,"No","Yes")))</f>
        <v>N/A</v>
      </c>
      <c r="E591" s="156">
        <v>787082</v>
      </c>
      <c r="F591" s="102" t="str">
        <f t="shared" ref="F591:F608" si="173">IF($B591="N/A","N/A",IF(E591&gt;10,"No",IF(E591&lt;-10,"No","Yes")))</f>
        <v>N/A</v>
      </c>
      <c r="G591" s="156">
        <v>842756</v>
      </c>
      <c r="H591" s="102" t="str">
        <f t="shared" ref="H591:H608" si="174">IF($B591="N/A","N/A",IF(G591&gt;10,"No",IF(G591&lt;-10,"No","Yes")))</f>
        <v>N/A</v>
      </c>
      <c r="I591" s="103">
        <v>4.6669999999999998</v>
      </c>
      <c r="J591" s="103">
        <v>7.0730000000000004</v>
      </c>
      <c r="K591" s="155" t="s">
        <v>112</v>
      </c>
      <c r="L591" s="104" t="str">
        <f t="shared" ref="L591:L608" si="175">IF(J591="Div by 0", "N/A", IF(K591="N/A","N/A", IF(J591&gt;VALUE(MID(K591,1,2)), "No", IF(J591&lt;-1*VALUE(MID(K591,1,2)), "No", "Yes"))))</f>
        <v>Yes</v>
      </c>
    </row>
    <row r="592" spans="1:12" x14ac:dyDescent="0.25">
      <c r="A592" s="126" t="s">
        <v>582</v>
      </c>
      <c r="B592" s="83" t="s">
        <v>50</v>
      </c>
      <c r="C592" s="89">
        <v>5979</v>
      </c>
      <c r="D592" s="81" t="str">
        <f t="shared" si="172"/>
        <v>N/A</v>
      </c>
      <c r="E592" s="89">
        <v>8106</v>
      </c>
      <c r="F592" s="81" t="str">
        <f t="shared" si="173"/>
        <v>N/A</v>
      </c>
      <c r="G592" s="89">
        <v>10492</v>
      </c>
      <c r="H592" s="81" t="str">
        <f t="shared" si="174"/>
        <v>N/A</v>
      </c>
      <c r="I592" s="82">
        <v>35.57</v>
      </c>
      <c r="J592" s="82">
        <v>29.43</v>
      </c>
      <c r="K592" s="83" t="s">
        <v>110</v>
      </c>
      <c r="L592" s="84" t="str">
        <f t="shared" si="175"/>
        <v>No</v>
      </c>
    </row>
    <row r="593" spans="1:12" x14ac:dyDescent="0.25">
      <c r="A593" s="126" t="s">
        <v>585</v>
      </c>
      <c r="B593" s="83" t="s">
        <v>50</v>
      </c>
      <c r="C593" s="89">
        <v>55266</v>
      </c>
      <c r="D593" s="81" t="str">
        <f t="shared" si="172"/>
        <v>N/A</v>
      </c>
      <c r="E593" s="89">
        <v>69556</v>
      </c>
      <c r="F593" s="81" t="str">
        <f t="shared" si="173"/>
        <v>N/A</v>
      </c>
      <c r="G593" s="89">
        <v>85411</v>
      </c>
      <c r="H593" s="81" t="str">
        <f t="shared" si="174"/>
        <v>N/A</v>
      </c>
      <c r="I593" s="82">
        <v>25.86</v>
      </c>
      <c r="J593" s="82">
        <v>22.79</v>
      </c>
      <c r="K593" s="83" t="s">
        <v>110</v>
      </c>
      <c r="L593" s="84" t="str">
        <f t="shared" si="175"/>
        <v>Yes</v>
      </c>
    </row>
    <row r="594" spans="1:12" x14ac:dyDescent="0.25">
      <c r="A594" s="126" t="s">
        <v>588</v>
      </c>
      <c r="B594" s="83" t="s">
        <v>50</v>
      </c>
      <c r="C594" s="89">
        <v>518692</v>
      </c>
      <c r="D594" s="81" t="str">
        <f t="shared" si="172"/>
        <v>N/A</v>
      </c>
      <c r="E594" s="89">
        <v>525263</v>
      </c>
      <c r="F594" s="81" t="str">
        <f t="shared" si="173"/>
        <v>N/A</v>
      </c>
      <c r="G594" s="89">
        <v>544286</v>
      </c>
      <c r="H594" s="81" t="str">
        <f t="shared" si="174"/>
        <v>N/A</v>
      </c>
      <c r="I594" s="82">
        <v>1.2669999999999999</v>
      </c>
      <c r="J594" s="82">
        <v>3.6219999999999999</v>
      </c>
      <c r="K594" s="83" t="s">
        <v>110</v>
      </c>
      <c r="L594" s="84" t="str">
        <f t="shared" si="175"/>
        <v>Yes</v>
      </c>
    </row>
    <row r="595" spans="1:12" x14ac:dyDescent="0.25">
      <c r="A595" s="126" t="s">
        <v>590</v>
      </c>
      <c r="B595" s="83" t="s">
        <v>50</v>
      </c>
      <c r="C595" s="89">
        <v>172050</v>
      </c>
      <c r="D595" s="81" t="str">
        <f t="shared" si="172"/>
        <v>N/A</v>
      </c>
      <c r="E595" s="89">
        <v>184157</v>
      </c>
      <c r="F595" s="81" t="str">
        <f t="shared" si="173"/>
        <v>N/A</v>
      </c>
      <c r="G595" s="89">
        <v>202567</v>
      </c>
      <c r="H595" s="81" t="str">
        <f t="shared" si="174"/>
        <v>N/A</v>
      </c>
      <c r="I595" s="82">
        <v>7.0369999999999999</v>
      </c>
      <c r="J595" s="82">
        <v>9.9969999999999999</v>
      </c>
      <c r="K595" s="83" t="s">
        <v>110</v>
      </c>
      <c r="L595" s="84" t="str">
        <f t="shared" si="175"/>
        <v>Yes</v>
      </c>
    </row>
    <row r="596" spans="1:12" x14ac:dyDescent="0.25">
      <c r="A596" s="86" t="s">
        <v>758</v>
      </c>
      <c r="B596" s="83" t="s">
        <v>50</v>
      </c>
      <c r="C596" s="89">
        <v>588948.28</v>
      </c>
      <c r="D596" s="81" t="str">
        <f t="shared" si="172"/>
        <v>N/A</v>
      </c>
      <c r="E596" s="89">
        <v>618391.69999999995</v>
      </c>
      <c r="F596" s="81" t="str">
        <f t="shared" si="173"/>
        <v>N/A</v>
      </c>
      <c r="G596" s="89">
        <v>662523.75</v>
      </c>
      <c r="H596" s="81" t="str">
        <f t="shared" si="174"/>
        <v>N/A</v>
      </c>
      <c r="I596" s="82">
        <v>4.9989999999999997</v>
      </c>
      <c r="J596" s="82">
        <v>7.1369999999999996</v>
      </c>
      <c r="K596" s="83" t="s">
        <v>110</v>
      </c>
      <c r="L596" s="84" t="str">
        <f t="shared" si="175"/>
        <v>Yes</v>
      </c>
    </row>
    <row r="597" spans="1:12" x14ac:dyDescent="0.25">
      <c r="A597" s="86" t="s">
        <v>591</v>
      </c>
      <c r="B597" s="109" t="s">
        <v>50</v>
      </c>
      <c r="C597" s="139">
        <v>1363594431</v>
      </c>
      <c r="D597" s="81" t="str">
        <f t="shared" si="172"/>
        <v>N/A</v>
      </c>
      <c r="E597" s="139">
        <v>1493713695</v>
      </c>
      <c r="F597" s="81" t="str">
        <f t="shared" si="173"/>
        <v>N/A</v>
      </c>
      <c r="G597" s="139">
        <v>1790153182</v>
      </c>
      <c r="H597" s="81" t="str">
        <f t="shared" si="174"/>
        <v>N/A</v>
      </c>
      <c r="I597" s="82">
        <v>9.5419999999999998</v>
      </c>
      <c r="J597" s="82">
        <v>19.850000000000001</v>
      </c>
      <c r="K597" s="109" t="s">
        <v>112</v>
      </c>
      <c r="L597" s="84" t="str">
        <f t="shared" si="175"/>
        <v>No</v>
      </c>
    </row>
    <row r="598" spans="1:12" x14ac:dyDescent="0.25">
      <c r="A598" s="86" t="s">
        <v>759</v>
      </c>
      <c r="B598" s="109" t="s">
        <v>50</v>
      </c>
      <c r="C598" s="139">
        <v>1813.3218141</v>
      </c>
      <c r="D598" s="81" t="str">
        <f t="shared" si="172"/>
        <v>N/A</v>
      </c>
      <c r="E598" s="139">
        <v>1897.7866283000001</v>
      </c>
      <c r="F598" s="81" t="str">
        <f t="shared" si="173"/>
        <v>N/A</v>
      </c>
      <c r="G598" s="139">
        <v>2124.1654548000001</v>
      </c>
      <c r="H598" s="81" t="str">
        <f t="shared" si="174"/>
        <v>N/A</v>
      </c>
      <c r="I598" s="82">
        <v>4.6580000000000004</v>
      </c>
      <c r="J598" s="82">
        <v>11.93</v>
      </c>
      <c r="K598" s="109" t="s">
        <v>112</v>
      </c>
      <c r="L598" s="84" t="str">
        <f t="shared" si="175"/>
        <v>Yes</v>
      </c>
    </row>
    <row r="599" spans="1:12" x14ac:dyDescent="0.25">
      <c r="A599" s="126" t="s">
        <v>582</v>
      </c>
      <c r="B599" s="109" t="s">
        <v>50</v>
      </c>
      <c r="C599" s="139">
        <v>2906.4851982</v>
      </c>
      <c r="D599" s="81" t="str">
        <f t="shared" si="172"/>
        <v>N/A</v>
      </c>
      <c r="E599" s="139">
        <v>2507.6147298000001</v>
      </c>
      <c r="F599" s="81" t="str">
        <f t="shared" si="173"/>
        <v>N/A</v>
      </c>
      <c r="G599" s="139">
        <v>3145.4003050000001</v>
      </c>
      <c r="H599" s="81" t="str">
        <f t="shared" si="174"/>
        <v>N/A</v>
      </c>
      <c r="I599" s="82">
        <v>-13.7</v>
      </c>
      <c r="J599" s="82">
        <v>25.43</v>
      </c>
      <c r="K599" s="109" t="s">
        <v>112</v>
      </c>
      <c r="L599" s="84" t="str">
        <f t="shared" si="175"/>
        <v>No</v>
      </c>
    </row>
    <row r="600" spans="1:12" x14ac:dyDescent="0.25">
      <c r="A600" s="126" t="s">
        <v>585</v>
      </c>
      <c r="B600" s="109" t="s">
        <v>50</v>
      </c>
      <c r="C600" s="139">
        <v>4778.5963522000002</v>
      </c>
      <c r="D600" s="81" t="str">
        <f t="shared" si="172"/>
        <v>N/A</v>
      </c>
      <c r="E600" s="139">
        <v>4328.0797630999996</v>
      </c>
      <c r="F600" s="81" t="str">
        <f t="shared" si="173"/>
        <v>N/A</v>
      </c>
      <c r="G600" s="139">
        <v>4709.6450574</v>
      </c>
      <c r="H600" s="81" t="str">
        <f t="shared" si="174"/>
        <v>N/A</v>
      </c>
      <c r="I600" s="82">
        <v>-9.43</v>
      </c>
      <c r="J600" s="82">
        <v>8.8160000000000007</v>
      </c>
      <c r="K600" s="109" t="s">
        <v>112</v>
      </c>
      <c r="L600" s="84" t="str">
        <f t="shared" si="175"/>
        <v>Yes</v>
      </c>
    </row>
    <row r="601" spans="1:12" x14ac:dyDescent="0.25">
      <c r="A601" s="126" t="s">
        <v>588</v>
      </c>
      <c r="B601" s="109" t="s">
        <v>50</v>
      </c>
      <c r="C601" s="139">
        <v>1242.4471131</v>
      </c>
      <c r="D601" s="81" t="str">
        <f t="shared" si="172"/>
        <v>N/A</v>
      </c>
      <c r="E601" s="139">
        <v>1177.7355210999999</v>
      </c>
      <c r="F601" s="81" t="str">
        <f t="shared" si="173"/>
        <v>N/A</v>
      </c>
      <c r="G601" s="139">
        <v>1303.6480159</v>
      </c>
      <c r="H601" s="81" t="str">
        <f t="shared" si="174"/>
        <v>N/A</v>
      </c>
      <c r="I601" s="82">
        <v>-5.21</v>
      </c>
      <c r="J601" s="82">
        <v>10.69</v>
      </c>
      <c r="K601" s="109" t="s">
        <v>112</v>
      </c>
      <c r="L601" s="84" t="str">
        <f t="shared" si="175"/>
        <v>Yes</v>
      </c>
    </row>
    <row r="602" spans="1:12" x14ac:dyDescent="0.25">
      <c r="A602" s="126" t="s">
        <v>590</v>
      </c>
      <c r="B602" s="109" t="s">
        <v>50</v>
      </c>
      <c r="C602" s="139">
        <v>2543.8841732000001</v>
      </c>
      <c r="D602" s="81" t="str">
        <f t="shared" si="172"/>
        <v>N/A</v>
      </c>
      <c r="E602" s="139">
        <v>3006.793991</v>
      </c>
      <c r="F602" s="81" t="str">
        <f t="shared" si="173"/>
        <v>N/A</v>
      </c>
      <c r="G602" s="139">
        <v>3185.8041241000001</v>
      </c>
      <c r="H602" s="81" t="str">
        <f t="shared" si="174"/>
        <v>N/A</v>
      </c>
      <c r="I602" s="82">
        <v>18.2</v>
      </c>
      <c r="J602" s="82">
        <v>5.9539999999999997</v>
      </c>
      <c r="K602" s="109" t="s">
        <v>112</v>
      </c>
      <c r="L602" s="84" t="str">
        <f t="shared" si="175"/>
        <v>Yes</v>
      </c>
    </row>
    <row r="603" spans="1:12" x14ac:dyDescent="0.25">
      <c r="A603" s="148" t="s">
        <v>760</v>
      </c>
      <c r="B603" s="130" t="s">
        <v>50</v>
      </c>
      <c r="C603" s="143">
        <v>920718380</v>
      </c>
      <c r="D603" s="81" t="str">
        <f t="shared" si="172"/>
        <v>N/A</v>
      </c>
      <c r="E603" s="143">
        <v>1136810684</v>
      </c>
      <c r="F603" s="81" t="str">
        <f t="shared" si="173"/>
        <v>N/A</v>
      </c>
      <c r="G603" s="143">
        <v>1375320143</v>
      </c>
      <c r="H603" s="81" t="str">
        <f t="shared" si="174"/>
        <v>N/A</v>
      </c>
      <c r="I603" s="82">
        <v>23.47</v>
      </c>
      <c r="J603" s="82">
        <v>20.98</v>
      </c>
      <c r="K603" s="109" t="s">
        <v>112</v>
      </c>
      <c r="L603" s="84" t="str">
        <f t="shared" si="175"/>
        <v>No</v>
      </c>
    </row>
    <row r="604" spans="1:12" x14ac:dyDescent="0.25">
      <c r="A604" s="148" t="s">
        <v>761</v>
      </c>
      <c r="B604" s="79" t="s">
        <v>50</v>
      </c>
      <c r="C604" s="85">
        <v>1224.3807139999999</v>
      </c>
      <c r="D604" s="81" t="str">
        <f t="shared" si="172"/>
        <v>N/A</v>
      </c>
      <c r="E604" s="85">
        <v>1444.3357668000001</v>
      </c>
      <c r="F604" s="81" t="str">
        <f t="shared" si="173"/>
        <v>N/A</v>
      </c>
      <c r="G604" s="85">
        <v>1631.9315947</v>
      </c>
      <c r="H604" s="81" t="str">
        <f t="shared" si="174"/>
        <v>N/A</v>
      </c>
      <c r="I604" s="82">
        <v>17.96</v>
      </c>
      <c r="J604" s="82">
        <v>12.99</v>
      </c>
      <c r="K604" s="83" t="s">
        <v>112</v>
      </c>
      <c r="L604" s="84" t="str">
        <f t="shared" si="175"/>
        <v>Yes</v>
      </c>
    </row>
    <row r="605" spans="1:12" x14ac:dyDescent="0.25">
      <c r="A605" s="126" t="s">
        <v>582</v>
      </c>
      <c r="B605" s="109" t="s">
        <v>50</v>
      </c>
      <c r="C605" s="139">
        <v>5572.4500753000002</v>
      </c>
      <c r="D605" s="81" t="str">
        <f t="shared" si="172"/>
        <v>N/A</v>
      </c>
      <c r="E605" s="139">
        <v>5279.9867998999998</v>
      </c>
      <c r="F605" s="81" t="str">
        <f t="shared" si="173"/>
        <v>N/A</v>
      </c>
      <c r="G605" s="139">
        <v>5249.9140297000004</v>
      </c>
      <c r="H605" s="81" t="str">
        <f t="shared" si="174"/>
        <v>N/A</v>
      </c>
      <c r="I605" s="82">
        <v>-5.25</v>
      </c>
      <c r="J605" s="82">
        <v>-0.56999999999999995</v>
      </c>
      <c r="K605" s="109" t="s">
        <v>112</v>
      </c>
      <c r="L605" s="84" t="str">
        <f t="shared" si="175"/>
        <v>Yes</v>
      </c>
    </row>
    <row r="606" spans="1:12" x14ac:dyDescent="0.25">
      <c r="A606" s="126" t="s">
        <v>585</v>
      </c>
      <c r="B606" s="109" t="s">
        <v>50</v>
      </c>
      <c r="C606" s="139">
        <v>9706.9019831000005</v>
      </c>
      <c r="D606" s="81" t="str">
        <f t="shared" si="172"/>
        <v>N/A</v>
      </c>
      <c r="E606" s="139">
        <v>10217.989245999999</v>
      </c>
      <c r="F606" s="81" t="str">
        <f t="shared" si="173"/>
        <v>N/A</v>
      </c>
      <c r="G606" s="139">
        <v>10495.592078</v>
      </c>
      <c r="H606" s="81" t="str">
        <f t="shared" si="174"/>
        <v>N/A</v>
      </c>
      <c r="I606" s="82">
        <v>5.2649999999999997</v>
      </c>
      <c r="J606" s="82">
        <v>2.7170000000000001</v>
      </c>
      <c r="K606" s="109" t="s">
        <v>112</v>
      </c>
      <c r="L606" s="84" t="str">
        <f t="shared" si="175"/>
        <v>Yes</v>
      </c>
    </row>
    <row r="607" spans="1:12" x14ac:dyDescent="0.25">
      <c r="A607" s="126" t="s">
        <v>588</v>
      </c>
      <c r="B607" s="109" t="s">
        <v>50</v>
      </c>
      <c r="C607" s="139">
        <v>517.77057096999999</v>
      </c>
      <c r="D607" s="81" t="str">
        <f t="shared" si="172"/>
        <v>N/A</v>
      </c>
      <c r="E607" s="139">
        <v>566.07838359000004</v>
      </c>
      <c r="F607" s="81" t="str">
        <f t="shared" si="173"/>
        <v>N/A</v>
      </c>
      <c r="G607" s="139">
        <v>616.82671243000004</v>
      </c>
      <c r="H607" s="81" t="str">
        <f t="shared" si="174"/>
        <v>N/A</v>
      </c>
      <c r="I607" s="82">
        <v>9.33</v>
      </c>
      <c r="J607" s="82">
        <v>8.9649999999999999</v>
      </c>
      <c r="K607" s="109" t="s">
        <v>112</v>
      </c>
      <c r="L607" s="84" t="str">
        <f t="shared" si="175"/>
        <v>Yes</v>
      </c>
    </row>
    <row r="608" spans="1:12" x14ac:dyDescent="0.25">
      <c r="A608" s="126" t="s">
        <v>590</v>
      </c>
      <c r="B608" s="155" t="s">
        <v>50</v>
      </c>
      <c r="C608" s="157">
        <v>478.78874164000001</v>
      </c>
      <c r="D608" s="98" t="str">
        <f t="shared" si="172"/>
        <v>N/A</v>
      </c>
      <c r="E608" s="157">
        <v>466.71384198999999</v>
      </c>
      <c r="F608" s="98" t="str">
        <f t="shared" si="173"/>
        <v>N/A</v>
      </c>
      <c r="G608" s="157">
        <v>434.76423109000001</v>
      </c>
      <c r="H608" s="98" t="str">
        <f t="shared" si="174"/>
        <v>N/A</v>
      </c>
      <c r="I608" s="99">
        <v>-2.52</v>
      </c>
      <c r="J608" s="99">
        <v>-6.85</v>
      </c>
      <c r="K608" s="155" t="s">
        <v>112</v>
      </c>
      <c r="L608" s="92" t="str">
        <f t="shared" si="175"/>
        <v>Yes</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116396376</v>
      </c>
      <c r="D610" s="102" t="str">
        <f>IF($B610="N/A","N/A",IF(C610&gt;10,"No",IF(C610&lt;-10,"No","Yes")))</f>
        <v>N/A</v>
      </c>
      <c r="E610" s="139">
        <v>143254665</v>
      </c>
      <c r="F610" s="102" t="str">
        <f>IF($B610="N/A","N/A",IF(E610&gt;10,"No",IF(E610&lt;-10,"No","Yes")))</f>
        <v>N/A</v>
      </c>
      <c r="G610" s="139">
        <v>173416064</v>
      </c>
      <c r="H610" s="102" t="str">
        <f>IF($B610="N/A","N/A",IF(G610&gt;10,"No",IF(G610&lt;-10,"No","Yes")))</f>
        <v>N/A</v>
      </c>
      <c r="I610" s="103">
        <v>23.07</v>
      </c>
      <c r="J610" s="103">
        <v>21.05</v>
      </c>
      <c r="K610" s="109" t="s">
        <v>112</v>
      </c>
      <c r="L610" s="104" t="str">
        <f>IF(J610="Div by 0", "N/A", IF(K610="N/A","N/A", IF(J610&gt;VALUE(MID(K610,1,2)), "No", IF(J610&lt;-1*VALUE(MID(K610,1,2)), "No", "Yes"))))</f>
        <v>No</v>
      </c>
    </row>
    <row r="611" spans="1:12" x14ac:dyDescent="0.25">
      <c r="A611" s="126" t="s">
        <v>599</v>
      </c>
      <c r="B611" s="83" t="s">
        <v>50</v>
      </c>
      <c r="C611" s="140">
        <v>50203500</v>
      </c>
      <c r="D611" s="81" t="str">
        <f>IF($B611="N/A","N/A",IF(C611&gt;10,"No",IF(C611&lt;-10,"No","Yes")))</f>
        <v>N/A</v>
      </c>
      <c r="E611" s="140">
        <v>60728029</v>
      </c>
      <c r="F611" s="81" t="str">
        <f>IF($B611="N/A","N/A",IF(E611&gt;10,"No",IF(E611&lt;-10,"No","Yes")))</f>
        <v>N/A</v>
      </c>
      <c r="G611" s="140">
        <v>76060856</v>
      </c>
      <c r="H611" s="81" t="str">
        <f>IF($B611="N/A","N/A",IF(G611&gt;10,"No",IF(G611&lt;-10,"No","Yes")))</f>
        <v>N/A</v>
      </c>
      <c r="I611" s="82">
        <v>20.96</v>
      </c>
      <c r="J611" s="82">
        <v>25.25</v>
      </c>
      <c r="K611" s="83" t="s">
        <v>112</v>
      </c>
      <c r="L611" s="84" t="str">
        <f>IF(J611="Div by 0", "N/A", IF(K611="N/A","N/A", IF(J611&gt;VALUE(MID(K611,1,2)), "No", IF(J611&lt;-1*VALUE(MID(K611,1,2)), "No", "Yes"))))</f>
        <v>No</v>
      </c>
    </row>
    <row r="612" spans="1:12" x14ac:dyDescent="0.25">
      <c r="A612" s="126" t="s">
        <v>600</v>
      </c>
      <c r="B612" s="83" t="s">
        <v>50</v>
      </c>
      <c r="C612" s="140">
        <v>199991666</v>
      </c>
      <c r="D612" s="81" t="str">
        <f>IF($B612="N/A","N/A",IF(C612&gt;10,"No",IF(C612&lt;-10,"No","Yes")))</f>
        <v>N/A</v>
      </c>
      <c r="E612" s="140">
        <v>250740558</v>
      </c>
      <c r="F612" s="81" t="str">
        <f>IF($B612="N/A","N/A",IF(E612&gt;10,"No",IF(E612&lt;-10,"No","Yes")))</f>
        <v>N/A</v>
      </c>
      <c r="G612" s="140">
        <v>328955448</v>
      </c>
      <c r="H612" s="81" t="str">
        <f>IF($B612="N/A","N/A",IF(G612&gt;10,"No",IF(G612&lt;-10,"No","Yes")))</f>
        <v>N/A</v>
      </c>
      <c r="I612" s="82">
        <v>25.38</v>
      </c>
      <c r="J612" s="82">
        <v>31.19</v>
      </c>
      <c r="K612" s="83" t="s">
        <v>112</v>
      </c>
      <c r="L612" s="84" t="str">
        <f>IF(J612="Div by 0", "N/A", IF(K612="N/A","N/A", IF(J612&gt;VALUE(MID(K612,1,2)), "No", IF(J612&lt;-1*VALUE(MID(K612,1,2)), "No", "Yes"))))</f>
        <v>No</v>
      </c>
    </row>
    <row r="613" spans="1:12" x14ac:dyDescent="0.25">
      <c r="A613" s="126" t="s">
        <v>601</v>
      </c>
      <c r="B613" s="90" t="s">
        <v>50</v>
      </c>
      <c r="C613" s="97">
        <v>554126838</v>
      </c>
      <c r="D613" s="98" t="str">
        <f>IF($B613="N/A","N/A",IF(C613&gt;10,"No",IF(C613&lt;-10,"No","Yes")))</f>
        <v>N/A</v>
      </c>
      <c r="E613" s="97">
        <v>682087432</v>
      </c>
      <c r="F613" s="98" t="str">
        <f>IF($B613="N/A","N/A",IF(E613&gt;10,"No",IF(E613&lt;-10,"No","Yes")))</f>
        <v>N/A</v>
      </c>
      <c r="G613" s="97">
        <v>796887775</v>
      </c>
      <c r="H613" s="98" t="str">
        <f>IF($B613="N/A","N/A",IF(G613&gt;10,"No",IF(G613&lt;-10,"No","Yes")))</f>
        <v>N/A</v>
      </c>
      <c r="I613" s="99">
        <v>23.09</v>
      </c>
      <c r="J613" s="99">
        <v>16.829999999999998</v>
      </c>
      <c r="K613" s="90" t="s">
        <v>112</v>
      </c>
      <c r="L613" s="92" t="str">
        <f>IF(J613="Div by 0", "N/A", IF(K613="N/A","N/A", IF(J613&gt;VALUE(MID(K613,1,2)), "No", IF(J613&lt;-1*VALUE(MID(K613,1,2)), "No", "Yes"))))</f>
        <v>No</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v>154.78509070000001</v>
      </c>
      <c r="D615" s="102" t="str">
        <f>IF($B615="N/A","N/A",IF(C615&gt;10,"No",IF(C615&lt;-10,"No","Yes")))</f>
        <v>N/A</v>
      </c>
      <c r="E615" s="143">
        <v>182.00729403</v>
      </c>
      <c r="F615" s="102" t="str">
        <f>IF($B615="N/A","N/A",IF(E615&gt;10,"No",IF(E615&lt;-10,"No","Yes")))</f>
        <v>N/A</v>
      </c>
      <c r="G615" s="143">
        <v>205.77256525000001</v>
      </c>
      <c r="H615" s="102" t="str">
        <f>IF($B615="N/A","N/A",IF(G615&gt;10,"No",IF(G615&lt;-10,"No","Yes")))</f>
        <v>N/A</v>
      </c>
      <c r="I615" s="103">
        <v>17.59</v>
      </c>
      <c r="J615" s="103">
        <v>13.06</v>
      </c>
      <c r="K615" s="109" t="s">
        <v>112</v>
      </c>
      <c r="L615" s="104" t="str">
        <f>IF(J615="Div by 0", "N/A", IF(K615="N/A","N/A", IF(J615&gt;VALUE(MID(K615,1,2)), "No", IF(J615&lt;-1*VALUE(MID(K615,1,2)), "No", "Yes"))))</f>
        <v>Yes</v>
      </c>
    </row>
    <row r="616" spans="1:12" x14ac:dyDescent="0.25">
      <c r="A616" s="129" t="s">
        <v>599</v>
      </c>
      <c r="B616" s="79" t="s">
        <v>50</v>
      </c>
      <c r="C616" s="85">
        <v>66.761127518999999</v>
      </c>
      <c r="D616" s="81" t="str">
        <f>IF($B616="N/A","N/A",IF(C616&gt;10,"No",IF(C616&lt;-10,"No","Yes")))</f>
        <v>N/A</v>
      </c>
      <c r="E616" s="85">
        <v>77.155911328000002</v>
      </c>
      <c r="F616" s="81" t="str">
        <f>IF($B616="N/A","N/A",IF(E616&gt;10,"No",IF(E616&lt;-10,"No","Yes")))</f>
        <v>N/A</v>
      </c>
      <c r="G616" s="85">
        <v>90.252523862000004</v>
      </c>
      <c r="H616" s="81" t="str">
        <f>IF($B616="N/A","N/A",IF(G616&gt;10,"No",IF(G616&lt;-10,"No","Yes")))</f>
        <v>N/A</v>
      </c>
      <c r="I616" s="82">
        <v>15.57</v>
      </c>
      <c r="J616" s="82">
        <v>16.97</v>
      </c>
      <c r="K616" s="83" t="s">
        <v>112</v>
      </c>
      <c r="L616" s="84" t="str">
        <f>IF(J616="Div by 0", "N/A", IF(K616="N/A","N/A", IF(J616&gt;VALUE(MID(K616,1,2)), "No", IF(J616&lt;-1*VALUE(MID(K616,1,2)), "No", "Yes"))))</f>
        <v>No</v>
      </c>
    </row>
    <row r="617" spans="1:12" x14ac:dyDescent="0.25">
      <c r="A617" s="129" t="s">
        <v>600</v>
      </c>
      <c r="B617" s="79" t="s">
        <v>50</v>
      </c>
      <c r="C617" s="85">
        <v>265.95096192</v>
      </c>
      <c r="D617" s="81" t="str">
        <f>IF($B617="N/A","N/A",IF(C617&gt;10,"No",IF(C617&lt;-10,"No","Yes")))</f>
        <v>N/A</v>
      </c>
      <c r="E617" s="85">
        <v>318.56980340000001</v>
      </c>
      <c r="F617" s="81" t="str">
        <f>IF($B617="N/A","N/A",IF(E617&gt;10,"No",IF(E617&lt;-10,"No","Yes")))</f>
        <v>N/A</v>
      </c>
      <c r="G617" s="85">
        <v>390.33296469999999</v>
      </c>
      <c r="H617" s="81" t="str">
        <f>IF($B617="N/A","N/A",IF(G617&gt;10,"No",IF(G617&lt;-10,"No","Yes")))</f>
        <v>N/A</v>
      </c>
      <c r="I617" s="82">
        <v>19.79</v>
      </c>
      <c r="J617" s="82">
        <v>22.53</v>
      </c>
      <c r="K617" s="83" t="s">
        <v>112</v>
      </c>
      <c r="L617" s="84" t="str">
        <f>IF(J617="Div by 0", "N/A", IF(K617="N/A","N/A", IF(J617&gt;VALUE(MID(K617,1,2)), "No", IF(J617&lt;-1*VALUE(MID(K617,1,2)), "No", "Yes"))))</f>
        <v>No</v>
      </c>
    </row>
    <row r="618" spans="1:12" x14ac:dyDescent="0.25">
      <c r="A618" s="126" t="s">
        <v>601</v>
      </c>
      <c r="B618" s="90" t="s">
        <v>50</v>
      </c>
      <c r="C618" s="97">
        <v>736.88353388999997</v>
      </c>
      <c r="D618" s="81" t="str">
        <f>IF($B618="N/A","N/A",IF(C618&gt;10,"No",IF(C618&lt;-10,"No","Yes")))</f>
        <v>N/A</v>
      </c>
      <c r="E618" s="97">
        <v>866.60275804000003</v>
      </c>
      <c r="F618" s="81" t="str">
        <f>IF($B618="N/A","N/A",IF(E618&gt;10,"No",IF(E618&lt;-10,"No","Yes")))</f>
        <v>N/A</v>
      </c>
      <c r="G618" s="97">
        <v>945.57354085999998</v>
      </c>
      <c r="H618" s="81" t="str">
        <f>IF($B618="N/A","N/A",IF(G618&gt;10,"No",IF(G618&lt;-10,"No","Yes")))</f>
        <v>N/A</v>
      </c>
      <c r="I618" s="82">
        <v>17.600000000000001</v>
      </c>
      <c r="J618" s="82">
        <v>9.1129999999999995</v>
      </c>
      <c r="K618" s="90" t="s">
        <v>112</v>
      </c>
      <c r="L618" s="84" t="str">
        <f>IF(J618="Div by 0", "N/A", IF(K618="N/A","N/A", IF(J618&gt;VALUE(MID(K618,1,2)), "No", IF(J618&lt;-1*VALUE(MID(K618,1,2)), "No", "Yes"))))</f>
        <v>Yes</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128647</v>
      </c>
      <c r="D620" s="81" t="str">
        <f t="shared" ref="D620:D652" si="176">IF($B620="N/A","N/A",IF(C620&gt;10,"No",IF(C620&lt;-10,"No","Yes")))</f>
        <v>N/A</v>
      </c>
      <c r="E620" s="100">
        <v>120917</v>
      </c>
      <c r="F620" s="81" t="str">
        <f t="shared" ref="F620:F652" si="177">IF($B620="N/A","N/A",IF(E620&gt;10,"No",IF(E620&lt;-10,"No","Yes")))</f>
        <v>N/A</v>
      </c>
      <c r="G620" s="100">
        <v>109903</v>
      </c>
      <c r="H620" s="81" t="str">
        <f t="shared" ref="H620:H652" si="178">IF($B620="N/A","N/A",IF(G620&gt;10,"No",IF(G620&lt;-10,"No","Yes")))</f>
        <v>N/A</v>
      </c>
      <c r="I620" s="82">
        <v>-6.01</v>
      </c>
      <c r="J620" s="82">
        <v>-9.11</v>
      </c>
      <c r="K620" s="109" t="s">
        <v>112</v>
      </c>
      <c r="L620" s="84" t="str">
        <f t="shared" ref="L620:L652" si="179">IF(J620="Div by 0", "N/A", IF(K620="N/A","N/A", IF(J620&gt;VALUE(MID(K620,1,2)), "No", IF(J620&lt;-1*VALUE(MID(K620,1,2)), "No", "Yes"))))</f>
        <v>Yes</v>
      </c>
    </row>
    <row r="621" spans="1:12" x14ac:dyDescent="0.25">
      <c r="A621" s="148" t="s">
        <v>32</v>
      </c>
      <c r="B621" s="79" t="s">
        <v>50</v>
      </c>
      <c r="C621" s="80">
        <v>87780</v>
      </c>
      <c r="D621" s="81" t="str">
        <f t="shared" si="176"/>
        <v>N/A</v>
      </c>
      <c r="E621" s="80">
        <v>78182</v>
      </c>
      <c r="F621" s="81" t="str">
        <f t="shared" si="177"/>
        <v>N/A</v>
      </c>
      <c r="G621" s="80">
        <v>65117</v>
      </c>
      <c r="H621" s="81" t="str">
        <f t="shared" si="178"/>
        <v>N/A</v>
      </c>
      <c r="I621" s="82">
        <v>-10.9</v>
      </c>
      <c r="J621" s="82">
        <v>-16.7</v>
      </c>
      <c r="K621" s="83" t="s">
        <v>112</v>
      </c>
      <c r="L621" s="84" t="str">
        <f t="shared" si="179"/>
        <v>No</v>
      </c>
    </row>
    <row r="622" spans="1:12" x14ac:dyDescent="0.25">
      <c r="A622" s="148" t="s">
        <v>398</v>
      </c>
      <c r="B622" s="79" t="s">
        <v>50</v>
      </c>
      <c r="C622" s="80">
        <v>80808.44</v>
      </c>
      <c r="D622" s="81" t="str">
        <f t="shared" si="176"/>
        <v>N/A</v>
      </c>
      <c r="E622" s="80">
        <v>71398.600000000006</v>
      </c>
      <c r="F622" s="81" t="str">
        <f t="shared" si="177"/>
        <v>N/A</v>
      </c>
      <c r="G622" s="80">
        <v>58296.97</v>
      </c>
      <c r="H622" s="81" t="str">
        <f t="shared" si="178"/>
        <v>N/A</v>
      </c>
      <c r="I622" s="82">
        <v>-11.6</v>
      </c>
      <c r="J622" s="82">
        <v>-18.3</v>
      </c>
      <c r="K622" s="83" t="s">
        <v>112</v>
      </c>
      <c r="L622" s="84" t="str">
        <f t="shared" si="179"/>
        <v>No</v>
      </c>
    </row>
    <row r="623" spans="1:12" x14ac:dyDescent="0.25">
      <c r="A623" s="78" t="s">
        <v>581</v>
      </c>
      <c r="B623" s="79" t="s">
        <v>50</v>
      </c>
      <c r="C623" s="80">
        <v>9472</v>
      </c>
      <c r="D623" s="81" t="str">
        <f t="shared" si="176"/>
        <v>N/A</v>
      </c>
      <c r="E623" s="80">
        <v>7881</v>
      </c>
      <c r="F623" s="81" t="str">
        <f t="shared" si="177"/>
        <v>N/A</v>
      </c>
      <c r="G623" s="80">
        <v>6432</v>
      </c>
      <c r="H623" s="81" t="str">
        <f t="shared" si="178"/>
        <v>N/A</v>
      </c>
      <c r="I623" s="82">
        <v>-16.8</v>
      </c>
      <c r="J623" s="82">
        <v>-18.399999999999999</v>
      </c>
      <c r="K623" s="83" t="s">
        <v>111</v>
      </c>
      <c r="L623" s="84" t="str">
        <f t="shared" si="179"/>
        <v>No</v>
      </c>
    </row>
    <row r="624" spans="1:12" x14ac:dyDescent="0.25">
      <c r="A624" s="129" t="s">
        <v>767</v>
      </c>
      <c r="B624" s="79" t="s">
        <v>50</v>
      </c>
      <c r="C624" s="80">
        <v>1102</v>
      </c>
      <c r="D624" s="81" t="str">
        <f t="shared" si="176"/>
        <v>N/A</v>
      </c>
      <c r="E624" s="80">
        <v>875</v>
      </c>
      <c r="F624" s="81" t="str">
        <f t="shared" si="177"/>
        <v>N/A</v>
      </c>
      <c r="G624" s="80">
        <v>692</v>
      </c>
      <c r="H624" s="81" t="str">
        <f t="shared" si="178"/>
        <v>N/A</v>
      </c>
      <c r="I624" s="82">
        <v>-20.6</v>
      </c>
      <c r="J624" s="82">
        <v>-20.9</v>
      </c>
      <c r="K624" s="83" t="s">
        <v>111</v>
      </c>
      <c r="L624" s="84" t="str">
        <f t="shared" si="179"/>
        <v>No</v>
      </c>
    </row>
    <row r="625" spans="1:12" x14ac:dyDescent="0.25">
      <c r="A625" s="129" t="s">
        <v>768</v>
      </c>
      <c r="B625" s="79" t="s">
        <v>50</v>
      </c>
      <c r="C625" s="80">
        <v>306</v>
      </c>
      <c r="D625" s="81" t="str">
        <f t="shared" si="176"/>
        <v>N/A</v>
      </c>
      <c r="E625" s="80">
        <v>294</v>
      </c>
      <c r="F625" s="81" t="str">
        <f t="shared" si="177"/>
        <v>N/A</v>
      </c>
      <c r="G625" s="80">
        <v>216</v>
      </c>
      <c r="H625" s="81" t="str">
        <f t="shared" si="178"/>
        <v>N/A</v>
      </c>
      <c r="I625" s="82">
        <v>-3.92</v>
      </c>
      <c r="J625" s="82">
        <v>-26.5</v>
      </c>
      <c r="K625" s="83" t="s">
        <v>111</v>
      </c>
      <c r="L625" s="84" t="str">
        <f t="shared" si="179"/>
        <v>No</v>
      </c>
    </row>
    <row r="626" spans="1:12" x14ac:dyDescent="0.25">
      <c r="A626" s="129" t="s">
        <v>769</v>
      </c>
      <c r="B626" s="79" t="s">
        <v>50</v>
      </c>
      <c r="C626" s="80">
        <v>3962</v>
      </c>
      <c r="D626" s="81" t="str">
        <f t="shared" si="176"/>
        <v>N/A</v>
      </c>
      <c r="E626" s="80">
        <v>3065</v>
      </c>
      <c r="F626" s="81" t="str">
        <f t="shared" si="177"/>
        <v>N/A</v>
      </c>
      <c r="G626" s="80">
        <v>2655</v>
      </c>
      <c r="H626" s="81" t="str">
        <f t="shared" si="178"/>
        <v>N/A</v>
      </c>
      <c r="I626" s="82">
        <v>-22.6</v>
      </c>
      <c r="J626" s="82">
        <v>-13.4</v>
      </c>
      <c r="K626" s="83" t="s">
        <v>111</v>
      </c>
      <c r="L626" s="84" t="str">
        <f t="shared" si="179"/>
        <v>No</v>
      </c>
    </row>
    <row r="627" spans="1:12" x14ac:dyDescent="0.25">
      <c r="A627" s="129" t="s">
        <v>770</v>
      </c>
      <c r="B627" s="79" t="s">
        <v>50</v>
      </c>
      <c r="C627" s="80">
        <v>4102</v>
      </c>
      <c r="D627" s="81" t="str">
        <f t="shared" si="176"/>
        <v>N/A</v>
      </c>
      <c r="E627" s="80">
        <v>3647</v>
      </c>
      <c r="F627" s="81" t="str">
        <f t="shared" si="177"/>
        <v>N/A</v>
      </c>
      <c r="G627" s="80">
        <v>2869</v>
      </c>
      <c r="H627" s="81" t="str">
        <f t="shared" si="178"/>
        <v>N/A</v>
      </c>
      <c r="I627" s="82">
        <v>-11.1</v>
      </c>
      <c r="J627" s="82">
        <v>-21.3</v>
      </c>
      <c r="K627" s="83" t="s">
        <v>111</v>
      </c>
      <c r="L627" s="84" t="str">
        <f t="shared" si="179"/>
        <v>No</v>
      </c>
    </row>
    <row r="628" spans="1:12" x14ac:dyDescent="0.25">
      <c r="A628" s="129" t="s">
        <v>771</v>
      </c>
      <c r="B628" s="79" t="s">
        <v>50</v>
      </c>
      <c r="C628" s="80">
        <v>0</v>
      </c>
      <c r="D628" s="81" t="str">
        <f t="shared" si="176"/>
        <v>N/A</v>
      </c>
      <c r="E628" s="80">
        <v>0</v>
      </c>
      <c r="F628" s="81" t="str">
        <f t="shared" si="177"/>
        <v>N/A</v>
      </c>
      <c r="G628" s="80">
        <v>0</v>
      </c>
      <c r="H628" s="81" t="str">
        <f t="shared" si="178"/>
        <v>N/A</v>
      </c>
      <c r="I628" s="82" t="s">
        <v>1088</v>
      </c>
      <c r="J628" s="82" t="s">
        <v>1088</v>
      </c>
      <c r="K628" s="83" t="s">
        <v>111</v>
      </c>
      <c r="L628" s="84" t="str">
        <f t="shared" si="179"/>
        <v>N/A</v>
      </c>
    </row>
    <row r="629" spans="1:12" x14ac:dyDescent="0.25">
      <c r="A629" s="78" t="s">
        <v>584</v>
      </c>
      <c r="B629" s="79" t="s">
        <v>50</v>
      </c>
      <c r="C629" s="80">
        <v>58688</v>
      </c>
      <c r="D629" s="81" t="str">
        <f t="shared" si="176"/>
        <v>N/A</v>
      </c>
      <c r="E629" s="80">
        <v>47218</v>
      </c>
      <c r="F629" s="81" t="str">
        <f t="shared" si="177"/>
        <v>N/A</v>
      </c>
      <c r="G629" s="80">
        <v>34992</v>
      </c>
      <c r="H629" s="81" t="str">
        <f t="shared" si="178"/>
        <v>N/A</v>
      </c>
      <c r="I629" s="82">
        <v>-19.5</v>
      </c>
      <c r="J629" s="82">
        <v>-25.9</v>
      </c>
      <c r="K629" s="83" t="s">
        <v>111</v>
      </c>
      <c r="L629" s="84" t="str">
        <f t="shared" si="179"/>
        <v>No</v>
      </c>
    </row>
    <row r="630" spans="1:12" x14ac:dyDescent="0.25">
      <c r="A630" s="129" t="s">
        <v>772</v>
      </c>
      <c r="B630" s="79" t="s">
        <v>50</v>
      </c>
      <c r="C630" s="80">
        <v>49380</v>
      </c>
      <c r="D630" s="81" t="str">
        <f t="shared" si="176"/>
        <v>N/A</v>
      </c>
      <c r="E630" s="80">
        <v>38954</v>
      </c>
      <c r="F630" s="81" t="str">
        <f t="shared" si="177"/>
        <v>N/A</v>
      </c>
      <c r="G630" s="80">
        <v>27641</v>
      </c>
      <c r="H630" s="81" t="str">
        <f t="shared" si="178"/>
        <v>N/A</v>
      </c>
      <c r="I630" s="82">
        <v>-21.1</v>
      </c>
      <c r="J630" s="82">
        <v>-29</v>
      </c>
      <c r="K630" s="83" t="s">
        <v>111</v>
      </c>
      <c r="L630" s="84" t="str">
        <f t="shared" si="179"/>
        <v>No</v>
      </c>
    </row>
    <row r="631" spans="1:12" x14ac:dyDescent="0.25">
      <c r="A631" s="129" t="s">
        <v>773</v>
      </c>
      <c r="B631" s="79" t="s">
        <v>50</v>
      </c>
      <c r="C631" s="80">
        <v>316</v>
      </c>
      <c r="D631" s="81" t="str">
        <f t="shared" si="176"/>
        <v>N/A</v>
      </c>
      <c r="E631" s="80">
        <v>307</v>
      </c>
      <c r="F631" s="81" t="str">
        <f t="shared" si="177"/>
        <v>N/A</v>
      </c>
      <c r="G631" s="80">
        <v>292</v>
      </c>
      <c r="H631" s="81" t="str">
        <f t="shared" si="178"/>
        <v>N/A</v>
      </c>
      <c r="I631" s="82">
        <v>-2.85</v>
      </c>
      <c r="J631" s="82">
        <v>-4.8899999999999997</v>
      </c>
      <c r="K631" s="83" t="s">
        <v>111</v>
      </c>
      <c r="L631" s="84" t="str">
        <f t="shared" si="179"/>
        <v>Yes</v>
      </c>
    </row>
    <row r="632" spans="1:12" x14ac:dyDescent="0.25">
      <c r="A632" s="129" t="s">
        <v>866</v>
      </c>
      <c r="B632" s="79" t="s">
        <v>50</v>
      </c>
      <c r="C632" s="80">
        <v>3511</v>
      </c>
      <c r="D632" s="81" t="str">
        <f t="shared" si="176"/>
        <v>N/A</v>
      </c>
      <c r="E632" s="80">
        <v>3098</v>
      </c>
      <c r="F632" s="81" t="str">
        <f t="shared" si="177"/>
        <v>N/A</v>
      </c>
      <c r="G632" s="80">
        <v>2741</v>
      </c>
      <c r="H632" s="81" t="str">
        <f t="shared" si="178"/>
        <v>N/A</v>
      </c>
      <c r="I632" s="82">
        <v>-11.8</v>
      </c>
      <c r="J632" s="82">
        <v>-11.5</v>
      </c>
      <c r="K632" s="83" t="s">
        <v>111</v>
      </c>
      <c r="L632" s="84" t="str">
        <f t="shared" si="179"/>
        <v>No</v>
      </c>
    </row>
    <row r="633" spans="1:12" x14ac:dyDescent="0.25">
      <c r="A633" s="129" t="s">
        <v>788</v>
      </c>
      <c r="B633" s="79" t="s">
        <v>50</v>
      </c>
      <c r="C633" s="80">
        <v>5481</v>
      </c>
      <c r="D633" s="81" t="str">
        <f t="shared" si="176"/>
        <v>N/A</v>
      </c>
      <c r="E633" s="80">
        <v>4859</v>
      </c>
      <c r="F633" s="81" t="str">
        <f t="shared" si="177"/>
        <v>N/A</v>
      </c>
      <c r="G633" s="80">
        <v>4318</v>
      </c>
      <c r="H633" s="81" t="str">
        <f t="shared" si="178"/>
        <v>N/A</v>
      </c>
      <c r="I633" s="82">
        <v>-11.3</v>
      </c>
      <c r="J633" s="82">
        <v>-11.1</v>
      </c>
      <c r="K633" s="83" t="s">
        <v>111</v>
      </c>
      <c r="L633" s="84" t="str">
        <f t="shared" si="179"/>
        <v>No</v>
      </c>
    </row>
    <row r="634" spans="1:12" x14ac:dyDescent="0.25">
      <c r="A634" s="129" t="s">
        <v>774</v>
      </c>
      <c r="B634" s="79" t="s">
        <v>50</v>
      </c>
      <c r="C634" s="80">
        <v>0</v>
      </c>
      <c r="D634" s="81" t="str">
        <f t="shared" si="176"/>
        <v>N/A</v>
      </c>
      <c r="E634" s="80">
        <v>0</v>
      </c>
      <c r="F634" s="81" t="str">
        <f t="shared" si="177"/>
        <v>N/A</v>
      </c>
      <c r="G634" s="80">
        <v>0</v>
      </c>
      <c r="H634" s="81" t="str">
        <f t="shared" si="178"/>
        <v>N/A</v>
      </c>
      <c r="I634" s="82" t="s">
        <v>1088</v>
      </c>
      <c r="J634" s="82" t="s">
        <v>1088</v>
      </c>
      <c r="K634" s="83" t="s">
        <v>111</v>
      </c>
      <c r="L634" s="84" t="str">
        <f t="shared" si="179"/>
        <v>N/A</v>
      </c>
    </row>
    <row r="635" spans="1:12" x14ac:dyDescent="0.25">
      <c r="A635" s="78" t="s">
        <v>587</v>
      </c>
      <c r="B635" s="79" t="s">
        <v>50</v>
      </c>
      <c r="C635" s="80">
        <v>41815</v>
      </c>
      <c r="D635" s="81" t="str">
        <f t="shared" si="176"/>
        <v>N/A</v>
      </c>
      <c r="E635" s="80">
        <v>45695</v>
      </c>
      <c r="F635" s="81" t="str">
        <f t="shared" si="177"/>
        <v>N/A</v>
      </c>
      <c r="G635" s="80">
        <v>47528</v>
      </c>
      <c r="H635" s="81" t="str">
        <f t="shared" si="178"/>
        <v>N/A</v>
      </c>
      <c r="I635" s="82">
        <v>9.2789999999999999</v>
      </c>
      <c r="J635" s="82">
        <v>4.0110000000000001</v>
      </c>
      <c r="K635" s="83" t="s">
        <v>111</v>
      </c>
      <c r="L635" s="84" t="str">
        <f t="shared" si="179"/>
        <v>Yes</v>
      </c>
    </row>
    <row r="636" spans="1:12" x14ac:dyDescent="0.25">
      <c r="A636" s="129" t="s">
        <v>775</v>
      </c>
      <c r="B636" s="79" t="s">
        <v>50</v>
      </c>
      <c r="C636" s="80">
        <v>7036</v>
      </c>
      <c r="D636" s="81" t="str">
        <f t="shared" si="176"/>
        <v>N/A</v>
      </c>
      <c r="E636" s="80">
        <v>7216</v>
      </c>
      <c r="F636" s="81" t="str">
        <f t="shared" si="177"/>
        <v>N/A</v>
      </c>
      <c r="G636" s="80">
        <v>6987</v>
      </c>
      <c r="H636" s="81" t="str">
        <f t="shared" si="178"/>
        <v>N/A</v>
      </c>
      <c r="I636" s="82">
        <v>2.5579999999999998</v>
      </c>
      <c r="J636" s="82">
        <v>-3.17</v>
      </c>
      <c r="K636" s="83" t="s">
        <v>111</v>
      </c>
      <c r="L636" s="84" t="str">
        <f t="shared" si="179"/>
        <v>Yes</v>
      </c>
    </row>
    <row r="637" spans="1:12" x14ac:dyDescent="0.25">
      <c r="A637" s="129" t="s">
        <v>776</v>
      </c>
      <c r="B637" s="79" t="s">
        <v>50</v>
      </c>
      <c r="C637" s="80">
        <v>0</v>
      </c>
      <c r="D637" s="81" t="str">
        <f t="shared" si="176"/>
        <v>N/A</v>
      </c>
      <c r="E637" s="80">
        <v>0</v>
      </c>
      <c r="F637" s="81" t="str">
        <f t="shared" si="177"/>
        <v>N/A</v>
      </c>
      <c r="G637" s="80">
        <v>0</v>
      </c>
      <c r="H637" s="81" t="str">
        <f t="shared" si="178"/>
        <v>N/A</v>
      </c>
      <c r="I637" s="82" t="s">
        <v>1088</v>
      </c>
      <c r="J637" s="82" t="s">
        <v>1088</v>
      </c>
      <c r="K637" s="83" t="s">
        <v>111</v>
      </c>
      <c r="L637" s="84" t="str">
        <f t="shared" si="179"/>
        <v>N/A</v>
      </c>
    </row>
    <row r="638" spans="1:12" x14ac:dyDescent="0.25">
      <c r="A638" s="129" t="s">
        <v>777</v>
      </c>
      <c r="B638" s="79" t="s">
        <v>50</v>
      </c>
      <c r="C638" s="80">
        <v>11</v>
      </c>
      <c r="D638" s="81" t="str">
        <f t="shared" si="176"/>
        <v>N/A</v>
      </c>
      <c r="E638" s="80">
        <v>21</v>
      </c>
      <c r="F638" s="81" t="str">
        <f t="shared" si="177"/>
        <v>N/A</v>
      </c>
      <c r="G638" s="80">
        <v>22</v>
      </c>
      <c r="H638" s="81" t="str">
        <f t="shared" si="178"/>
        <v>N/A</v>
      </c>
      <c r="I638" s="82">
        <v>133.30000000000001</v>
      </c>
      <c r="J638" s="82">
        <v>4.7619999999999996</v>
      </c>
      <c r="K638" s="83" t="s">
        <v>111</v>
      </c>
      <c r="L638" s="84" t="str">
        <f t="shared" si="179"/>
        <v>Yes</v>
      </c>
    </row>
    <row r="639" spans="1:12" x14ac:dyDescent="0.25">
      <c r="A639" s="129" t="s">
        <v>778</v>
      </c>
      <c r="B639" s="79" t="s">
        <v>50</v>
      </c>
      <c r="C639" s="80">
        <v>22516</v>
      </c>
      <c r="D639" s="81" t="str">
        <f t="shared" si="176"/>
        <v>N/A</v>
      </c>
      <c r="E639" s="80">
        <v>27002</v>
      </c>
      <c r="F639" s="81" t="str">
        <f t="shared" si="177"/>
        <v>N/A</v>
      </c>
      <c r="G639" s="80">
        <v>29553</v>
      </c>
      <c r="H639" s="81" t="str">
        <f t="shared" si="178"/>
        <v>N/A</v>
      </c>
      <c r="I639" s="82">
        <v>19.920000000000002</v>
      </c>
      <c r="J639" s="82">
        <v>9.4469999999999992</v>
      </c>
      <c r="K639" s="83" t="s">
        <v>111</v>
      </c>
      <c r="L639" s="84" t="str">
        <f t="shared" si="179"/>
        <v>Yes</v>
      </c>
    </row>
    <row r="640" spans="1:12" x14ac:dyDescent="0.25">
      <c r="A640" s="129" t="s">
        <v>779</v>
      </c>
      <c r="B640" s="79" t="s">
        <v>50</v>
      </c>
      <c r="C640" s="80">
        <v>586</v>
      </c>
      <c r="D640" s="81" t="str">
        <f t="shared" si="176"/>
        <v>N/A</v>
      </c>
      <c r="E640" s="80">
        <v>744</v>
      </c>
      <c r="F640" s="81" t="str">
        <f t="shared" si="177"/>
        <v>N/A</v>
      </c>
      <c r="G640" s="80">
        <v>682</v>
      </c>
      <c r="H640" s="81" t="str">
        <f t="shared" si="178"/>
        <v>N/A</v>
      </c>
      <c r="I640" s="82">
        <v>26.96</v>
      </c>
      <c r="J640" s="82">
        <v>-8.33</v>
      </c>
      <c r="K640" s="83" t="s">
        <v>111</v>
      </c>
      <c r="L640" s="84" t="str">
        <f t="shared" si="179"/>
        <v>Yes</v>
      </c>
    </row>
    <row r="641" spans="1:12" x14ac:dyDescent="0.25">
      <c r="A641" s="129" t="s">
        <v>780</v>
      </c>
      <c r="B641" s="79" t="s">
        <v>50</v>
      </c>
      <c r="C641" s="80">
        <v>11668</v>
      </c>
      <c r="D641" s="81" t="str">
        <f t="shared" si="176"/>
        <v>N/A</v>
      </c>
      <c r="E641" s="80">
        <v>10712</v>
      </c>
      <c r="F641" s="81" t="str">
        <f t="shared" si="177"/>
        <v>N/A</v>
      </c>
      <c r="G641" s="80">
        <v>10231</v>
      </c>
      <c r="H641" s="81" t="str">
        <f t="shared" si="178"/>
        <v>N/A</v>
      </c>
      <c r="I641" s="82">
        <v>-8.19</v>
      </c>
      <c r="J641" s="82">
        <v>-4.49</v>
      </c>
      <c r="K641" s="83" t="s">
        <v>111</v>
      </c>
      <c r="L641" s="84" t="str">
        <f t="shared" si="179"/>
        <v>Yes</v>
      </c>
    </row>
    <row r="642" spans="1:12" x14ac:dyDescent="0.25">
      <c r="A642" s="129" t="s">
        <v>781</v>
      </c>
      <c r="B642" s="79" t="s">
        <v>50</v>
      </c>
      <c r="C642" s="80">
        <v>0</v>
      </c>
      <c r="D642" s="81" t="str">
        <f t="shared" si="176"/>
        <v>N/A</v>
      </c>
      <c r="E642" s="80">
        <v>0</v>
      </c>
      <c r="F642" s="81" t="str">
        <f t="shared" si="177"/>
        <v>N/A</v>
      </c>
      <c r="G642" s="80">
        <v>53</v>
      </c>
      <c r="H642" s="81" t="str">
        <f t="shared" si="178"/>
        <v>N/A</v>
      </c>
      <c r="I642" s="82" t="s">
        <v>1088</v>
      </c>
      <c r="J642" s="82" t="s">
        <v>1088</v>
      </c>
      <c r="K642" s="83" t="s">
        <v>111</v>
      </c>
      <c r="L642" s="84" t="str">
        <f t="shared" si="179"/>
        <v>N/A</v>
      </c>
    </row>
    <row r="643" spans="1:12" x14ac:dyDescent="0.25">
      <c r="A643" s="78" t="s">
        <v>589</v>
      </c>
      <c r="B643" s="79" t="s">
        <v>50</v>
      </c>
      <c r="C643" s="80">
        <v>18672</v>
      </c>
      <c r="D643" s="81" t="str">
        <f t="shared" si="176"/>
        <v>N/A</v>
      </c>
      <c r="E643" s="80">
        <v>20123</v>
      </c>
      <c r="F643" s="81" t="str">
        <f t="shared" si="177"/>
        <v>N/A</v>
      </c>
      <c r="G643" s="80">
        <v>20951</v>
      </c>
      <c r="H643" s="81" t="str">
        <f t="shared" si="178"/>
        <v>N/A</v>
      </c>
      <c r="I643" s="82">
        <v>7.7709999999999999</v>
      </c>
      <c r="J643" s="82">
        <v>4.1150000000000002</v>
      </c>
      <c r="K643" s="83" t="s">
        <v>111</v>
      </c>
      <c r="L643" s="84" t="str">
        <f t="shared" si="179"/>
        <v>Yes</v>
      </c>
    </row>
    <row r="644" spans="1:12" x14ac:dyDescent="0.25">
      <c r="A644" s="129" t="s">
        <v>782</v>
      </c>
      <c r="B644" s="79" t="s">
        <v>50</v>
      </c>
      <c r="C644" s="80">
        <v>4823</v>
      </c>
      <c r="D644" s="81" t="str">
        <f t="shared" si="176"/>
        <v>N/A</v>
      </c>
      <c r="E644" s="80">
        <v>5220</v>
      </c>
      <c r="F644" s="81" t="str">
        <f t="shared" si="177"/>
        <v>N/A</v>
      </c>
      <c r="G644" s="80">
        <v>6306</v>
      </c>
      <c r="H644" s="81" t="str">
        <f t="shared" si="178"/>
        <v>N/A</v>
      </c>
      <c r="I644" s="82">
        <v>8.2309999999999999</v>
      </c>
      <c r="J644" s="82">
        <v>20.8</v>
      </c>
      <c r="K644" s="83" t="s">
        <v>111</v>
      </c>
      <c r="L644" s="84" t="str">
        <f t="shared" si="179"/>
        <v>No</v>
      </c>
    </row>
    <row r="645" spans="1:12" x14ac:dyDescent="0.25">
      <c r="A645" s="129" t="s">
        <v>783</v>
      </c>
      <c r="B645" s="79" t="s">
        <v>50</v>
      </c>
      <c r="C645" s="80">
        <v>0</v>
      </c>
      <c r="D645" s="81" t="str">
        <f t="shared" si="176"/>
        <v>N/A</v>
      </c>
      <c r="E645" s="80">
        <v>0</v>
      </c>
      <c r="F645" s="81" t="str">
        <f t="shared" si="177"/>
        <v>N/A</v>
      </c>
      <c r="G645" s="80">
        <v>0</v>
      </c>
      <c r="H645" s="81" t="str">
        <f t="shared" si="178"/>
        <v>N/A</v>
      </c>
      <c r="I645" s="82" t="s">
        <v>1088</v>
      </c>
      <c r="J645" s="82" t="s">
        <v>1088</v>
      </c>
      <c r="K645" s="83" t="s">
        <v>111</v>
      </c>
      <c r="L645" s="84" t="str">
        <f t="shared" si="179"/>
        <v>N/A</v>
      </c>
    </row>
    <row r="646" spans="1:12" x14ac:dyDescent="0.25">
      <c r="A646" s="129" t="s">
        <v>784</v>
      </c>
      <c r="B646" s="79" t="s">
        <v>50</v>
      </c>
      <c r="C646" s="80">
        <v>0</v>
      </c>
      <c r="D646" s="81" t="str">
        <f t="shared" si="176"/>
        <v>N/A</v>
      </c>
      <c r="E646" s="80">
        <v>0</v>
      </c>
      <c r="F646" s="81" t="str">
        <f t="shared" si="177"/>
        <v>N/A</v>
      </c>
      <c r="G646" s="80">
        <v>0</v>
      </c>
      <c r="H646" s="81" t="str">
        <f t="shared" si="178"/>
        <v>N/A</v>
      </c>
      <c r="I646" s="82" t="s">
        <v>1088</v>
      </c>
      <c r="J646" s="82" t="s">
        <v>1088</v>
      </c>
      <c r="K646" s="83" t="s">
        <v>111</v>
      </c>
      <c r="L646" s="84" t="str">
        <f t="shared" si="179"/>
        <v>N/A</v>
      </c>
    </row>
    <row r="647" spans="1:12" x14ac:dyDescent="0.25">
      <c r="A647" s="129" t="s">
        <v>785</v>
      </c>
      <c r="B647" s="79" t="s">
        <v>50</v>
      </c>
      <c r="C647" s="80">
        <v>5870</v>
      </c>
      <c r="D647" s="81" t="str">
        <f t="shared" si="176"/>
        <v>N/A</v>
      </c>
      <c r="E647" s="80">
        <v>5704</v>
      </c>
      <c r="F647" s="81" t="str">
        <f t="shared" si="177"/>
        <v>N/A</v>
      </c>
      <c r="G647" s="80">
        <v>5372</v>
      </c>
      <c r="H647" s="81" t="str">
        <f t="shared" si="178"/>
        <v>N/A</v>
      </c>
      <c r="I647" s="82">
        <v>-2.83</v>
      </c>
      <c r="J647" s="82">
        <v>-5.82</v>
      </c>
      <c r="K647" s="83" t="s">
        <v>111</v>
      </c>
      <c r="L647" s="84" t="str">
        <f t="shared" si="179"/>
        <v>Yes</v>
      </c>
    </row>
    <row r="648" spans="1:12" x14ac:dyDescent="0.25">
      <c r="A648" s="129" t="s">
        <v>786</v>
      </c>
      <c r="B648" s="79" t="s">
        <v>50</v>
      </c>
      <c r="C648" s="80">
        <v>3771</v>
      </c>
      <c r="D648" s="81" t="str">
        <f t="shared" si="176"/>
        <v>N/A</v>
      </c>
      <c r="E648" s="80">
        <v>3499</v>
      </c>
      <c r="F648" s="81" t="str">
        <f t="shared" si="177"/>
        <v>N/A</v>
      </c>
      <c r="G648" s="80">
        <v>3429</v>
      </c>
      <c r="H648" s="81" t="str">
        <f t="shared" si="178"/>
        <v>N/A</v>
      </c>
      <c r="I648" s="82">
        <v>-7.21</v>
      </c>
      <c r="J648" s="82">
        <v>-2</v>
      </c>
      <c r="K648" s="83" t="s">
        <v>111</v>
      </c>
      <c r="L648" s="84" t="str">
        <f t="shared" si="179"/>
        <v>Yes</v>
      </c>
    </row>
    <row r="649" spans="1:12" x14ac:dyDescent="0.25">
      <c r="A649" s="129" t="s">
        <v>787</v>
      </c>
      <c r="B649" s="79" t="s">
        <v>50</v>
      </c>
      <c r="C649" s="80">
        <v>4208</v>
      </c>
      <c r="D649" s="81" t="str">
        <f t="shared" si="176"/>
        <v>N/A</v>
      </c>
      <c r="E649" s="80">
        <v>5700</v>
      </c>
      <c r="F649" s="81" t="str">
        <f t="shared" si="177"/>
        <v>N/A</v>
      </c>
      <c r="G649" s="80">
        <v>5844</v>
      </c>
      <c r="H649" s="81" t="str">
        <f t="shared" si="178"/>
        <v>N/A</v>
      </c>
      <c r="I649" s="82">
        <v>35.46</v>
      </c>
      <c r="J649" s="82">
        <v>2.5259999999999998</v>
      </c>
      <c r="K649" s="83" t="s">
        <v>111</v>
      </c>
      <c r="L649" s="84" t="str">
        <f t="shared" si="179"/>
        <v>Yes</v>
      </c>
    </row>
    <row r="650" spans="1:12" ht="12.75" customHeight="1" x14ac:dyDescent="0.25">
      <c r="A650" s="78" t="s">
        <v>808</v>
      </c>
      <c r="B650" s="79" t="s">
        <v>50</v>
      </c>
      <c r="C650" s="80">
        <v>10070</v>
      </c>
      <c r="D650" s="81" t="str">
        <f t="shared" si="176"/>
        <v>N/A</v>
      </c>
      <c r="E650" s="80">
        <v>8630</v>
      </c>
      <c r="F650" s="81" t="str">
        <f t="shared" si="177"/>
        <v>N/A</v>
      </c>
      <c r="G650" s="80">
        <v>7295</v>
      </c>
      <c r="H650" s="81" t="str">
        <f t="shared" si="178"/>
        <v>N/A</v>
      </c>
      <c r="I650" s="82">
        <v>-14.3</v>
      </c>
      <c r="J650" s="82">
        <v>-15.5</v>
      </c>
      <c r="K650" s="83" t="s">
        <v>111</v>
      </c>
      <c r="L650" s="84" t="str">
        <f t="shared" si="179"/>
        <v>No</v>
      </c>
    </row>
    <row r="651" spans="1:12" x14ac:dyDescent="0.25">
      <c r="A651" s="148" t="s">
        <v>399</v>
      </c>
      <c r="B651" s="79" t="s">
        <v>50</v>
      </c>
      <c r="C651" s="85">
        <v>1496271516</v>
      </c>
      <c r="D651" s="81" t="str">
        <f t="shared" si="176"/>
        <v>N/A</v>
      </c>
      <c r="E651" s="85">
        <v>1386583286</v>
      </c>
      <c r="F651" s="81" t="str">
        <f t="shared" si="177"/>
        <v>N/A</v>
      </c>
      <c r="G651" s="85">
        <v>1224568360</v>
      </c>
      <c r="H651" s="81" t="str">
        <f t="shared" si="178"/>
        <v>N/A</v>
      </c>
      <c r="I651" s="82">
        <v>-7.33</v>
      </c>
      <c r="J651" s="82">
        <v>-11.7</v>
      </c>
      <c r="K651" s="83" t="s">
        <v>112</v>
      </c>
      <c r="L651" s="84" t="str">
        <f t="shared" si="179"/>
        <v>Yes</v>
      </c>
    </row>
    <row r="652" spans="1:12" x14ac:dyDescent="0.25">
      <c r="A652" s="148" t="s">
        <v>400</v>
      </c>
      <c r="B652" s="79" t="s">
        <v>50</v>
      </c>
      <c r="C652" s="85">
        <v>11630.831002999999</v>
      </c>
      <c r="D652" s="81" t="str">
        <f t="shared" si="176"/>
        <v>N/A</v>
      </c>
      <c r="E652" s="85">
        <v>11467.231952</v>
      </c>
      <c r="F652" s="81" t="str">
        <f t="shared" si="177"/>
        <v>N/A</v>
      </c>
      <c r="G652" s="85">
        <v>11142.265088</v>
      </c>
      <c r="H652" s="81" t="str">
        <f t="shared" si="178"/>
        <v>N/A</v>
      </c>
      <c r="I652" s="82">
        <v>-1.41</v>
      </c>
      <c r="J652" s="82">
        <v>-2.83</v>
      </c>
      <c r="K652" s="83" t="s">
        <v>112</v>
      </c>
      <c r="L652" s="84" t="str">
        <f t="shared" si="179"/>
        <v>Yes</v>
      </c>
    </row>
    <row r="653" spans="1:12" ht="12.75" customHeight="1" x14ac:dyDescent="0.25">
      <c r="A653" s="148" t="s">
        <v>401</v>
      </c>
      <c r="B653" s="96" t="s">
        <v>50</v>
      </c>
      <c r="C653" s="94">
        <v>17045.699658000001</v>
      </c>
      <c r="D653" s="98" t="str">
        <f>IF($B653="N/A","N/A",IF(C653&gt;10,"No",IF(C653&lt;-10,"No","Yes")))</f>
        <v>N/A</v>
      </c>
      <c r="E653" s="94">
        <v>17735.326367000001</v>
      </c>
      <c r="F653" s="98" t="str">
        <f>IF($B653="N/A","N/A",IF(E653&gt;10,"No",IF(E653&lt;-10,"No","Yes")))</f>
        <v>N/A</v>
      </c>
      <c r="G653" s="94">
        <v>18805.663036999998</v>
      </c>
      <c r="H653" s="98" t="str">
        <f>IF($B653="N/A","N/A",IF(G653&gt;10,"No",IF(G653&lt;-10,"No","Yes")))</f>
        <v>N/A</v>
      </c>
      <c r="I653" s="99">
        <v>4.0460000000000003</v>
      </c>
      <c r="J653" s="99">
        <v>6.0350000000000001</v>
      </c>
      <c r="K653" s="90" t="s">
        <v>112</v>
      </c>
      <c r="L653" s="92" t="str">
        <f>IF(J653="Div by 0", "N/A", IF(K653="N/A","N/A", IF(J653&gt;VALUE(MID(K653,1,2)), "No", IF(J653&lt;-1*VALUE(MID(K653,1,2)), "No", "Yes"))))</f>
        <v>Yes</v>
      </c>
    </row>
    <row r="654" spans="1:12" x14ac:dyDescent="0.25">
      <c r="A654" s="141" t="s">
        <v>591</v>
      </c>
      <c r="B654" s="79" t="s">
        <v>50</v>
      </c>
      <c r="C654" s="85" t="s">
        <v>50</v>
      </c>
      <c r="D654" s="81" t="str">
        <f t="shared" ref="D654:D657" si="180">IF($B654="N/A","N/A",IF(C654&gt;10,"No",IF(C654&lt;-10,"No","Yes")))</f>
        <v>N/A</v>
      </c>
      <c r="E654" s="85">
        <v>1000069</v>
      </c>
      <c r="F654" s="81" t="str">
        <f t="shared" ref="F654:F657" si="181">IF($B654="N/A","N/A",IF(E654&gt;10,"No",IF(E654&lt;-10,"No","Yes")))</f>
        <v>N/A</v>
      </c>
      <c r="G654" s="85">
        <v>727983</v>
      </c>
      <c r="H654" s="81" t="str">
        <f t="shared" ref="H654:H657" si="182">IF($B654="N/A","N/A",IF(G654&gt;10,"No",IF(G654&lt;-10,"No","Yes")))</f>
        <v>N/A</v>
      </c>
      <c r="I654" s="82" t="s">
        <v>50</v>
      </c>
      <c r="J654" s="82">
        <v>-27.2</v>
      </c>
      <c r="K654" s="83" t="s">
        <v>112</v>
      </c>
      <c r="L654" s="84" t="str">
        <f t="shared" ref="L654:L656" si="183">IF(J654="Div by 0", "N/A", IF(K654="N/A","N/A", IF(J654&gt;VALUE(MID(K654,1,2)), "No", IF(J654&lt;-1*VALUE(MID(K654,1,2)), "No", "Yes"))))</f>
        <v>No</v>
      </c>
    </row>
    <row r="655" spans="1:12" ht="12.75" customHeight="1" x14ac:dyDescent="0.25">
      <c r="A655" s="149" t="s">
        <v>930</v>
      </c>
      <c r="B655" s="83" t="s">
        <v>127</v>
      </c>
      <c r="C655" s="89" t="s">
        <v>50</v>
      </c>
      <c r="D655" s="81" t="str">
        <f>IF(OR($B655="N/A",$C655="N/A"),"N/A",IF(C655&gt;0,"No",IF(C655&lt;0,"No","Yes")))</f>
        <v>N/A</v>
      </c>
      <c r="E655" s="89">
        <v>408</v>
      </c>
      <c r="F655" s="81" t="str">
        <f>IF($B655="N/A","N/A",IF(E655&gt;0,"No",IF(E655&lt;0,"No","Yes")))</f>
        <v>No</v>
      </c>
      <c r="G655" s="89">
        <v>499</v>
      </c>
      <c r="H655" s="81" t="str">
        <f>IF($B655="N/A","N/A",IF(G655&gt;0,"No",IF(G655&lt;0,"No","Yes")))</f>
        <v>No</v>
      </c>
      <c r="I655" s="82" t="s">
        <v>50</v>
      </c>
      <c r="J655" s="82">
        <v>22.3</v>
      </c>
      <c r="K655" s="83" t="s">
        <v>111</v>
      </c>
      <c r="L655" s="84" t="str">
        <f t="shared" si="183"/>
        <v>No</v>
      </c>
    </row>
    <row r="656" spans="1:12" x14ac:dyDescent="0.25">
      <c r="A656" s="149" t="s">
        <v>916</v>
      </c>
      <c r="B656" s="79" t="s">
        <v>50</v>
      </c>
      <c r="C656" s="85" t="s">
        <v>50</v>
      </c>
      <c r="D656" s="81" t="str">
        <f t="shared" si="180"/>
        <v>N/A</v>
      </c>
      <c r="E656" s="85">
        <v>677688</v>
      </c>
      <c r="F656" s="81" t="str">
        <f t="shared" si="181"/>
        <v>N/A</v>
      </c>
      <c r="G656" s="85">
        <v>727983</v>
      </c>
      <c r="H656" s="81" t="str">
        <f t="shared" si="182"/>
        <v>N/A</v>
      </c>
      <c r="I656" s="82" t="s">
        <v>50</v>
      </c>
      <c r="J656" s="82">
        <v>7.4219999999999997</v>
      </c>
      <c r="K656" s="83" t="s">
        <v>112</v>
      </c>
      <c r="L656" s="84" t="str">
        <f t="shared" si="183"/>
        <v>Yes</v>
      </c>
    </row>
    <row r="657" spans="1:12" x14ac:dyDescent="0.25">
      <c r="A657" s="158" t="s">
        <v>1056</v>
      </c>
      <c r="B657" s="79" t="s">
        <v>50</v>
      </c>
      <c r="C657" s="159" t="s">
        <v>50</v>
      </c>
      <c r="D657" s="81" t="str">
        <f t="shared" si="180"/>
        <v>N/A</v>
      </c>
      <c r="E657" s="159" t="s">
        <v>50</v>
      </c>
      <c r="F657" s="81" t="str">
        <f t="shared" si="181"/>
        <v>N/A</v>
      </c>
      <c r="G657" s="159">
        <v>1458.8837675</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11667.382179</v>
      </c>
      <c r="D659" s="102" t="str">
        <f t="shared" ref="D659:D685" si="184">IF($B659="N/A","N/A",IF(C659&gt;10,"No",IF(C659&lt;-10,"No","Yes")))</f>
        <v>N/A</v>
      </c>
      <c r="E659" s="143">
        <v>13155.606903</v>
      </c>
      <c r="F659" s="102" t="str">
        <f t="shared" ref="F659:F685" si="185">IF($B659="N/A","N/A",IF(E659&gt;10,"No",IF(E659&lt;-10,"No","Yes")))</f>
        <v>N/A</v>
      </c>
      <c r="G659" s="143">
        <v>15157.693563000001</v>
      </c>
      <c r="H659" s="102" t="str">
        <f t="shared" ref="H659:H685" si="186">IF($B659="N/A","N/A",IF(G659&gt;10,"No",IF(G659&lt;-10,"No","Yes")))</f>
        <v>N/A</v>
      </c>
      <c r="I659" s="103">
        <v>12.76</v>
      </c>
      <c r="J659" s="103">
        <v>15.22</v>
      </c>
      <c r="K659" s="109" t="s">
        <v>112</v>
      </c>
      <c r="L659" s="104" t="str">
        <f t="shared" ref="L659:L685" si="187">IF(J659="Div by 0", "N/A", IF(K659="N/A","N/A", IF(J659&gt;VALUE(MID(K659,1,2)), "No", IF(J659&lt;-1*VALUE(MID(K659,1,2)), "No", "Yes"))))</f>
        <v>No</v>
      </c>
    </row>
    <row r="660" spans="1:12" x14ac:dyDescent="0.25">
      <c r="A660" s="129" t="s">
        <v>767</v>
      </c>
      <c r="B660" s="79" t="s">
        <v>50</v>
      </c>
      <c r="C660" s="85">
        <v>10902.082576999999</v>
      </c>
      <c r="D660" s="81" t="str">
        <f t="shared" si="184"/>
        <v>N/A</v>
      </c>
      <c r="E660" s="85">
        <v>13667.860570999999</v>
      </c>
      <c r="F660" s="81" t="str">
        <f t="shared" si="185"/>
        <v>N/A</v>
      </c>
      <c r="G660" s="85">
        <v>15838.010115999999</v>
      </c>
      <c r="H660" s="81" t="str">
        <f t="shared" si="186"/>
        <v>N/A</v>
      </c>
      <c r="I660" s="82">
        <v>25.37</v>
      </c>
      <c r="J660" s="82">
        <v>15.88</v>
      </c>
      <c r="K660" s="83" t="s">
        <v>112</v>
      </c>
      <c r="L660" s="84" t="str">
        <f t="shared" si="187"/>
        <v>No</v>
      </c>
    </row>
    <row r="661" spans="1:12" x14ac:dyDescent="0.25">
      <c r="A661" s="129" t="s">
        <v>768</v>
      </c>
      <c r="B661" s="79" t="s">
        <v>50</v>
      </c>
      <c r="C661" s="85">
        <v>19648.986927999998</v>
      </c>
      <c r="D661" s="81" t="str">
        <f t="shared" si="184"/>
        <v>N/A</v>
      </c>
      <c r="E661" s="85">
        <v>18697.486395</v>
      </c>
      <c r="F661" s="81" t="str">
        <f t="shared" si="185"/>
        <v>N/A</v>
      </c>
      <c r="G661" s="85">
        <v>22568.893519000001</v>
      </c>
      <c r="H661" s="81" t="str">
        <f t="shared" si="186"/>
        <v>N/A</v>
      </c>
      <c r="I661" s="82">
        <v>-4.84</v>
      </c>
      <c r="J661" s="82">
        <v>20.71</v>
      </c>
      <c r="K661" s="83" t="s">
        <v>112</v>
      </c>
      <c r="L661" s="84" t="str">
        <f t="shared" si="187"/>
        <v>No</v>
      </c>
    </row>
    <row r="662" spans="1:12" x14ac:dyDescent="0.25">
      <c r="A662" s="129" t="s">
        <v>769</v>
      </c>
      <c r="B662" s="79" t="s">
        <v>50</v>
      </c>
      <c r="C662" s="85">
        <v>4721.4308430000001</v>
      </c>
      <c r="D662" s="81" t="str">
        <f t="shared" si="184"/>
        <v>N/A</v>
      </c>
      <c r="E662" s="85">
        <v>4876.2750408000002</v>
      </c>
      <c r="F662" s="81" t="str">
        <f t="shared" si="185"/>
        <v>N/A</v>
      </c>
      <c r="G662" s="85">
        <v>4538.3220339</v>
      </c>
      <c r="H662" s="81" t="str">
        <f t="shared" si="186"/>
        <v>N/A</v>
      </c>
      <c r="I662" s="82">
        <v>3.28</v>
      </c>
      <c r="J662" s="82">
        <v>-6.93</v>
      </c>
      <c r="K662" s="83" t="s">
        <v>112</v>
      </c>
      <c r="L662" s="84" t="str">
        <f t="shared" si="187"/>
        <v>Yes</v>
      </c>
    </row>
    <row r="663" spans="1:12" x14ac:dyDescent="0.25">
      <c r="A663" s="129" t="s">
        <v>770</v>
      </c>
      <c r="B663" s="79" t="s">
        <v>50</v>
      </c>
      <c r="C663" s="85">
        <v>17986.457825000001</v>
      </c>
      <c r="D663" s="81" t="str">
        <f t="shared" si="184"/>
        <v>N/A</v>
      </c>
      <c r="E663" s="85">
        <v>19544.040581000001</v>
      </c>
      <c r="F663" s="81" t="str">
        <f t="shared" si="185"/>
        <v>N/A</v>
      </c>
      <c r="G663" s="85">
        <v>24262.898571000002</v>
      </c>
      <c r="H663" s="81" t="str">
        <f t="shared" si="186"/>
        <v>N/A</v>
      </c>
      <c r="I663" s="82">
        <v>8.66</v>
      </c>
      <c r="J663" s="82">
        <v>24.14</v>
      </c>
      <c r="K663" s="83" t="s">
        <v>112</v>
      </c>
      <c r="L663" s="84" t="str">
        <f t="shared" si="187"/>
        <v>No</v>
      </c>
    </row>
    <row r="664" spans="1:12" x14ac:dyDescent="0.25">
      <c r="A664" s="129" t="s">
        <v>771</v>
      </c>
      <c r="B664" s="79" t="s">
        <v>50</v>
      </c>
      <c r="C664" s="85" t="s">
        <v>1088</v>
      </c>
      <c r="D664" s="81" t="str">
        <f t="shared" si="184"/>
        <v>N/A</v>
      </c>
      <c r="E664" s="85" t="s">
        <v>1088</v>
      </c>
      <c r="F664" s="81" t="str">
        <f t="shared" si="185"/>
        <v>N/A</v>
      </c>
      <c r="G664" s="85" t="s">
        <v>1088</v>
      </c>
      <c r="H664" s="81" t="str">
        <f t="shared" si="186"/>
        <v>N/A</v>
      </c>
      <c r="I664" s="82" t="s">
        <v>1088</v>
      </c>
      <c r="J664" s="82" t="s">
        <v>1088</v>
      </c>
      <c r="K664" s="83" t="s">
        <v>112</v>
      </c>
      <c r="L664" s="84" t="str">
        <f t="shared" si="187"/>
        <v>N/A</v>
      </c>
    </row>
    <row r="665" spans="1:12" x14ac:dyDescent="0.25">
      <c r="A665" s="78" t="s">
        <v>585</v>
      </c>
      <c r="B665" s="79" t="s">
        <v>50</v>
      </c>
      <c r="C665" s="85">
        <v>20265.043398999998</v>
      </c>
      <c r="D665" s="81" t="str">
        <f t="shared" si="184"/>
        <v>N/A</v>
      </c>
      <c r="E665" s="85">
        <v>23131.826929999999</v>
      </c>
      <c r="F665" s="81" t="str">
        <f t="shared" si="185"/>
        <v>N/A</v>
      </c>
      <c r="G665" s="85">
        <v>27151.532063999999</v>
      </c>
      <c r="H665" s="81" t="str">
        <f t="shared" si="186"/>
        <v>N/A</v>
      </c>
      <c r="I665" s="82">
        <v>14.15</v>
      </c>
      <c r="J665" s="82">
        <v>17.38</v>
      </c>
      <c r="K665" s="83" t="s">
        <v>112</v>
      </c>
      <c r="L665" s="84" t="str">
        <f t="shared" si="187"/>
        <v>No</v>
      </c>
    </row>
    <row r="666" spans="1:12" x14ac:dyDescent="0.25">
      <c r="A666" s="129" t="s">
        <v>772</v>
      </c>
      <c r="B666" s="79" t="s">
        <v>50</v>
      </c>
      <c r="C666" s="85">
        <v>18061.967153000001</v>
      </c>
      <c r="D666" s="81" t="str">
        <f t="shared" si="184"/>
        <v>N/A</v>
      </c>
      <c r="E666" s="85">
        <v>21072.963701000001</v>
      </c>
      <c r="F666" s="81" t="str">
        <f t="shared" si="185"/>
        <v>N/A</v>
      </c>
      <c r="G666" s="85">
        <v>24782.924857999998</v>
      </c>
      <c r="H666" s="81" t="str">
        <f t="shared" si="186"/>
        <v>N/A</v>
      </c>
      <c r="I666" s="82">
        <v>16.670000000000002</v>
      </c>
      <c r="J666" s="82">
        <v>17.61</v>
      </c>
      <c r="K666" s="83" t="s">
        <v>112</v>
      </c>
      <c r="L666" s="84" t="str">
        <f t="shared" si="187"/>
        <v>No</v>
      </c>
    </row>
    <row r="667" spans="1:12" x14ac:dyDescent="0.25">
      <c r="A667" s="129" t="s">
        <v>773</v>
      </c>
      <c r="B667" s="79" t="s">
        <v>50</v>
      </c>
      <c r="C667" s="85">
        <v>13244.022152</v>
      </c>
      <c r="D667" s="81" t="str">
        <f t="shared" si="184"/>
        <v>N/A</v>
      </c>
      <c r="E667" s="85">
        <v>12851.879478999999</v>
      </c>
      <c r="F667" s="81" t="str">
        <f t="shared" si="185"/>
        <v>N/A</v>
      </c>
      <c r="G667" s="85">
        <v>14925.236301000001</v>
      </c>
      <c r="H667" s="81" t="str">
        <f t="shared" si="186"/>
        <v>N/A</v>
      </c>
      <c r="I667" s="82">
        <v>-2.96</v>
      </c>
      <c r="J667" s="82">
        <v>16.13</v>
      </c>
      <c r="K667" s="83" t="s">
        <v>112</v>
      </c>
      <c r="L667" s="84" t="str">
        <f t="shared" si="187"/>
        <v>No</v>
      </c>
    </row>
    <row r="668" spans="1:12" x14ac:dyDescent="0.25">
      <c r="A668" s="129" t="s">
        <v>866</v>
      </c>
      <c r="B668" s="79" t="s">
        <v>50</v>
      </c>
      <c r="C668" s="85">
        <v>14288.418969</v>
      </c>
      <c r="D668" s="81" t="str">
        <f t="shared" si="184"/>
        <v>N/A</v>
      </c>
      <c r="E668" s="85">
        <v>15877.006133000001</v>
      </c>
      <c r="F668" s="81" t="str">
        <f t="shared" si="185"/>
        <v>N/A</v>
      </c>
      <c r="G668" s="85">
        <v>15050.410069</v>
      </c>
      <c r="H668" s="81" t="str">
        <f t="shared" si="186"/>
        <v>N/A</v>
      </c>
      <c r="I668" s="82">
        <v>11.12</v>
      </c>
      <c r="J668" s="82">
        <v>-5.21</v>
      </c>
      <c r="K668" s="83" t="s">
        <v>112</v>
      </c>
      <c r="L668" s="84" t="str">
        <f t="shared" si="187"/>
        <v>Yes</v>
      </c>
    </row>
    <row r="669" spans="1:12" x14ac:dyDescent="0.25">
      <c r="A669" s="129" t="s">
        <v>788</v>
      </c>
      <c r="B669" s="79" t="s">
        <v>50</v>
      </c>
      <c r="C669" s="85">
        <v>44346.502281000001</v>
      </c>
      <c r="D669" s="81" t="str">
        <f t="shared" si="184"/>
        <v>N/A</v>
      </c>
      <c r="E669" s="85">
        <v>44912.509570000002</v>
      </c>
      <c r="F669" s="81" t="str">
        <f t="shared" si="185"/>
        <v>N/A</v>
      </c>
      <c r="G669" s="85">
        <v>50822.195692000001</v>
      </c>
      <c r="H669" s="81" t="str">
        <f t="shared" si="186"/>
        <v>N/A</v>
      </c>
      <c r="I669" s="82">
        <v>1.276</v>
      </c>
      <c r="J669" s="82">
        <v>13.16</v>
      </c>
      <c r="K669" s="83" t="s">
        <v>112</v>
      </c>
      <c r="L669" s="84" t="str">
        <f t="shared" si="187"/>
        <v>Yes</v>
      </c>
    </row>
    <row r="670" spans="1:12" x14ac:dyDescent="0.25">
      <c r="A670" s="129" t="s">
        <v>774</v>
      </c>
      <c r="B670" s="79" t="s">
        <v>50</v>
      </c>
      <c r="C670" s="85" t="s">
        <v>1088</v>
      </c>
      <c r="D670" s="81" t="str">
        <f t="shared" si="184"/>
        <v>N/A</v>
      </c>
      <c r="E670" s="85" t="s">
        <v>1088</v>
      </c>
      <c r="F670" s="81" t="str">
        <f t="shared" si="185"/>
        <v>N/A</v>
      </c>
      <c r="G670" s="85" t="s">
        <v>1088</v>
      </c>
      <c r="H670" s="81" t="str">
        <f t="shared" si="186"/>
        <v>N/A</v>
      </c>
      <c r="I670" s="82" t="s">
        <v>1088</v>
      </c>
      <c r="J670" s="82" t="s">
        <v>1088</v>
      </c>
      <c r="K670" s="83" t="s">
        <v>112</v>
      </c>
      <c r="L670" s="84" t="str">
        <f t="shared" si="187"/>
        <v>N/A</v>
      </c>
    </row>
    <row r="671" spans="1:12" x14ac:dyDescent="0.25">
      <c r="A671" s="78" t="s">
        <v>588</v>
      </c>
      <c r="B671" s="79" t="s">
        <v>50</v>
      </c>
      <c r="C671" s="85">
        <v>4121.3113236999998</v>
      </c>
      <c r="D671" s="81" t="str">
        <f t="shared" si="184"/>
        <v>N/A</v>
      </c>
      <c r="E671" s="85">
        <v>3660.850465</v>
      </c>
      <c r="F671" s="81" t="str">
        <f t="shared" si="185"/>
        <v>N/A</v>
      </c>
      <c r="G671" s="85">
        <v>3227.2040901999999</v>
      </c>
      <c r="H671" s="81" t="str">
        <f t="shared" si="186"/>
        <v>N/A</v>
      </c>
      <c r="I671" s="82">
        <v>-11.2</v>
      </c>
      <c r="J671" s="82">
        <v>-11.8</v>
      </c>
      <c r="K671" s="83" t="s">
        <v>112</v>
      </c>
      <c r="L671" s="84" t="str">
        <f t="shared" si="187"/>
        <v>Yes</v>
      </c>
    </row>
    <row r="672" spans="1:12" x14ac:dyDescent="0.25">
      <c r="A672" s="129" t="s">
        <v>775</v>
      </c>
      <c r="B672" s="79" t="s">
        <v>50</v>
      </c>
      <c r="C672" s="85">
        <v>927.06736781999996</v>
      </c>
      <c r="D672" s="81" t="str">
        <f t="shared" si="184"/>
        <v>N/A</v>
      </c>
      <c r="E672" s="85">
        <v>958.26649112999996</v>
      </c>
      <c r="F672" s="81" t="str">
        <f t="shared" si="185"/>
        <v>N/A</v>
      </c>
      <c r="G672" s="85">
        <v>1112.9786747000001</v>
      </c>
      <c r="H672" s="81" t="str">
        <f t="shared" si="186"/>
        <v>N/A</v>
      </c>
      <c r="I672" s="82">
        <v>3.3650000000000002</v>
      </c>
      <c r="J672" s="82">
        <v>16.149999999999999</v>
      </c>
      <c r="K672" s="83" t="s">
        <v>112</v>
      </c>
      <c r="L672" s="84" t="str">
        <f t="shared" si="187"/>
        <v>No</v>
      </c>
    </row>
    <row r="673" spans="1:12" x14ac:dyDescent="0.25">
      <c r="A673" s="129" t="s">
        <v>776</v>
      </c>
      <c r="B673" s="79" t="s">
        <v>50</v>
      </c>
      <c r="C673" s="85" t="s">
        <v>1088</v>
      </c>
      <c r="D673" s="81" t="str">
        <f t="shared" si="184"/>
        <v>N/A</v>
      </c>
      <c r="E673" s="85" t="s">
        <v>1088</v>
      </c>
      <c r="F673" s="81" t="str">
        <f t="shared" si="185"/>
        <v>N/A</v>
      </c>
      <c r="G673" s="85" t="s">
        <v>1088</v>
      </c>
      <c r="H673" s="81" t="str">
        <f t="shared" si="186"/>
        <v>N/A</v>
      </c>
      <c r="I673" s="82" t="s">
        <v>1088</v>
      </c>
      <c r="J673" s="82" t="s">
        <v>1088</v>
      </c>
      <c r="K673" s="83" t="s">
        <v>112</v>
      </c>
      <c r="L673" s="84" t="str">
        <f t="shared" si="187"/>
        <v>N/A</v>
      </c>
    </row>
    <row r="674" spans="1:12" x14ac:dyDescent="0.25">
      <c r="A674" s="129" t="s">
        <v>777</v>
      </c>
      <c r="B674" s="79" t="s">
        <v>50</v>
      </c>
      <c r="C674" s="85">
        <v>1186</v>
      </c>
      <c r="D674" s="81" t="str">
        <f t="shared" si="184"/>
        <v>N/A</v>
      </c>
      <c r="E674" s="85">
        <v>1343.1428570999999</v>
      </c>
      <c r="F674" s="81" t="str">
        <f t="shared" si="185"/>
        <v>N/A</v>
      </c>
      <c r="G674" s="85">
        <v>1102</v>
      </c>
      <c r="H674" s="81" t="str">
        <f t="shared" si="186"/>
        <v>N/A</v>
      </c>
      <c r="I674" s="82">
        <v>13.25</v>
      </c>
      <c r="J674" s="82">
        <v>-18</v>
      </c>
      <c r="K674" s="83" t="s">
        <v>112</v>
      </c>
      <c r="L674" s="84" t="str">
        <f t="shared" si="187"/>
        <v>No</v>
      </c>
    </row>
    <row r="675" spans="1:12" x14ac:dyDescent="0.25">
      <c r="A675" s="129" t="s">
        <v>778</v>
      </c>
      <c r="B675" s="79" t="s">
        <v>50</v>
      </c>
      <c r="C675" s="85">
        <v>1064.8582785999999</v>
      </c>
      <c r="D675" s="81" t="str">
        <f t="shared" si="184"/>
        <v>N/A</v>
      </c>
      <c r="E675" s="85">
        <v>959.71494703999997</v>
      </c>
      <c r="F675" s="81" t="str">
        <f t="shared" si="185"/>
        <v>N/A</v>
      </c>
      <c r="G675" s="85">
        <v>928.26711332000002</v>
      </c>
      <c r="H675" s="81" t="str">
        <f t="shared" si="186"/>
        <v>N/A</v>
      </c>
      <c r="I675" s="82">
        <v>-9.8699999999999992</v>
      </c>
      <c r="J675" s="82">
        <v>-3.28</v>
      </c>
      <c r="K675" s="83" t="s">
        <v>112</v>
      </c>
      <c r="L675" s="84" t="str">
        <f t="shared" si="187"/>
        <v>Yes</v>
      </c>
    </row>
    <row r="676" spans="1:12" x14ac:dyDescent="0.25">
      <c r="A676" s="129" t="s">
        <v>779</v>
      </c>
      <c r="B676" s="79" t="s">
        <v>50</v>
      </c>
      <c r="C676" s="85">
        <v>9725.4539249000009</v>
      </c>
      <c r="D676" s="81" t="str">
        <f t="shared" si="184"/>
        <v>N/A</v>
      </c>
      <c r="E676" s="85">
        <v>7475.9005375999996</v>
      </c>
      <c r="F676" s="81" t="str">
        <f t="shared" si="185"/>
        <v>N/A</v>
      </c>
      <c r="G676" s="85">
        <v>5605.9002933000002</v>
      </c>
      <c r="H676" s="81" t="str">
        <f t="shared" si="186"/>
        <v>N/A</v>
      </c>
      <c r="I676" s="82">
        <v>-23.1</v>
      </c>
      <c r="J676" s="82">
        <v>-25</v>
      </c>
      <c r="K676" s="83" t="s">
        <v>112</v>
      </c>
      <c r="L676" s="84" t="str">
        <f t="shared" si="187"/>
        <v>No</v>
      </c>
    </row>
    <row r="677" spans="1:12" x14ac:dyDescent="0.25">
      <c r="A677" s="129" t="s">
        <v>780</v>
      </c>
      <c r="B677" s="79" t="s">
        <v>50</v>
      </c>
      <c r="C677" s="85">
        <v>11666.407953</v>
      </c>
      <c r="D677" s="81" t="str">
        <f t="shared" si="184"/>
        <v>N/A</v>
      </c>
      <c r="E677" s="85">
        <v>12029.799477</v>
      </c>
      <c r="F677" s="81" t="str">
        <f t="shared" si="185"/>
        <v>N/A</v>
      </c>
      <c r="G677" s="85">
        <v>11171.619000999999</v>
      </c>
      <c r="H677" s="81" t="str">
        <f t="shared" si="186"/>
        <v>N/A</v>
      </c>
      <c r="I677" s="82">
        <v>3.1150000000000002</v>
      </c>
      <c r="J677" s="82">
        <v>-7.13</v>
      </c>
      <c r="K677" s="83" t="s">
        <v>112</v>
      </c>
      <c r="L677" s="84" t="str">
        <f t="shared" si="187"/>
        <v>Yes</v>
      </c>
    </row>
    <row r="678" spans="1:12" x14ac:dyDescent="0.25">
      <c r="A678" s="129" t="s">
        <v>781</v>
      </c>
      <c r="B678" s="79" t="s">
        <v>50</v>
      </c>
      <c r="C678" s="85" t="s">
        <v>1088</v>
      </c>
      <c r="D678" s="81" t="str">
        <f t="shared" si="184"/>
        <v>N/A</v>
      </c>
      <c r="E678" s="85" t="s">
        <v>1088</v>
      </c>
      <c r="F678" s="81" t="str">
        <f t="shared" si="185"/>
        <v>N/A</v>
      </c>
      <c r="G678" s="85">
        <v>543.28301886999998</v>
      </c>
      <c r="H678" s="81" t="str">
        <f t="shared" si="186"/>
        <v>N/A</v>
      </c>
      <c r="I678" s="82" t="s">
        <v>1088</v>
      </c>
      <c r="J678" s="82" t="s">
        <v>1088</v>
      </c>
      <c r="K678" s="83" t="s">
        <v>112</v>
      </c>
      <c r="L678" s="84" t="str">
        <f t="shared" si="187"/>
        <v>N/A</v>
      </c>
    </row>
    <row r="679" spans="1:12" x14ac:dyDescent="0.25">
      <c r="A679" s="78" t="s">
        <v>590</v>
      </c>
      <c r="B679" s="79" t="s">
        <v>50</v>
      </c>
      <c r="C679" s="85">
        <v>1291.2688518</v>
      </c>
      <c r="D679" s="81" t="str">
        <f t="shared" si="184"/>
        <v>N/A</v>
      </c>
      <c r="E679" s="85">
        <v>1161.9928440000001</v>
      </c>
      <c r="F679" s="81" t="str">
        <f t="shared" si="185"/>
        <v>N/A</v>
      </c>
      <c r="G679" s="85">
        <v>1126.6817335999999</v>
      </c>
      <c r="H679" s="81" t="str">
        <f t="shared" si="186"/>
        <v>N/A</v>
      </c>
      <c r="I679" s="82">
        <v>-10</v>
      </c>
      <c r="J679" s="82">
        <v>-3.04</v>
      </c>
      <c r="K679" s="83" t="s">
        <v>112</v>
      </c>
      <c r="L679" s="84" t="str">
        <f t="shared" si="187"/>
        <v>Yes</v>
      </c>
    </row>
    <row r="680" spans="1:12" x14ac:dyDescent="0.25">
      <c r="A680" s="129" t="s">
        <v>782</v>
      </c>
      <c r="B680" s="79" t="s">
        <v>50</v>
      </c>
      <c r="C680" s="85">
        <v>969.49492017</v>
      </c>
      <c r="D680" s="81" t="str">
        <f t="shared" si="184"/>
        <v>N/A</v>
      </c>
      <c r="E680" s="85">
        <v>761.19329502000005</v>
      </c>
      <c r="F680" s="81" t="str">
        <f t="shared" si="185"/>
        <v>N/A</v>
      </c>
      <c r="G680" s="85">
        <v>653.19695528</v>
      </c>
      <c r="H680" s="81" t="str">
        <f t="shared" si="186"/>
        <v>N/A</v>
      </c>
      <c r="I680" s="82">
        <v>-21.5</v>
      </c>
      <c r="J680" s="82">
        <v>-14.2</v>
      </c>
      <c r="K680" s="83" t="s">
        <v>112</v>
      </c>
      <c r="L680" s="84" t="str">
        <f t="shared" si="187"/>
        <v>Yes</v>
      </c>
    </row>
    <row r="681" spans="1:12" x14ac:dyDescent="0.25">
      <c r="A681" s="129" t="s">
        <v>783</v>
      </c>
      <c r="B681" s="79" t="s">
        <v>50</v>
      </c>
      <c r="C681" s="85" t="s">
        <v>1088</v>
      </c>
      <c r="D681" s="81" t="str">
        <f t="shared" si="184"/>
        <v>N/A</v>
      </c>
      <c r="E681" s="85" t="s">
        <v>1088</v>
      </c>
      <c r="F681" s="81" t="str">
        <f t="shared" si="185"/>
        <v>N/A</v>
      </c>
      <c r="G681" s="85" t="s">
        <v>1088</v>
      </c>
      <c r="H681" s="81" t="str">
        <f t="shared" si="186"/>
        <v>N/A</v>
      </c>
      <c r="I681" s="82" t="s">
        <v>1088</v>
      </c>
      <c r="J681" s="82" t="s">
        <v>1088</v>
      </c>
      <c r="K681" s="83" t="s">
        <v>112</v>
      </c>
      <c r="L681" s="84" t="str">
        <f t="shared" si="187"/>
        <v>N/A</v>
      </c>
    </row>
    <row r="682" spans="1:12" x14ac:dyDescent="0.25">
      <c r="A682" s="129" t="s">
        <v>784</v>
      </c>
      <c r="B682" s="79" t="s">
        <v>50</v>
      </c>
      <c r="C682" s="85" t="s">
        <v>1088</v>
      </c>
      <c r="D682" s="81" t="str">
        <f t="shared" si="184"/>
        <v>N/A</v>
      </c>
      <c r="E682" s="85" t="s">
        <v>1088</v>
      </c>
      <c r="F682" s="81" t="str">
        <f t="shared" si="185"/>
        <v>N/A</v>
      </c>
      <c r="G682" s="85" t="s">
        <v>1088</v>
      </c>
      <c r="H682" s="81" t="str">
        <f t="shared" si="186"/>
        <v>N/A</v>
      </c>
      <c r="I682" s="82" t="s">
        <v>1088</v>
      </c>
      <c r="J682" s="82" t="s">
        <v>1088</v>
      </c>
      <c r="K682" s="83" t="s">
        <v>112</v>
      </c>
      <c r="L682" s="84" t="str">
        <f t="shared" si="187"/>
        <v>N/A</v>
      </c>
    </row>
    <row r="683" spans="1:12" x14ac:dyDescent="0.25">
      <c r="A683" s="129" t="s">
        <v>785</v>
      </c>
      <c r="B683" s="79" t="s">
        <v>50</v>
      </c>
      <c r="C683" s="85">
        <v>2178.5216353999999</v>
      </c>
      <c r="D683" s="81" t="str">
        <f t="shared" si="184"/>
        <v>N/A</v>
      </c>
      <c r="E683" s="85">
        <v>2192.9814164999998</v>
      </c>
      <c r="F683" s="81" t="str">
        <f t="shared" si="185"/>
        <v>N/A</v>
      </c>
      <c r="G683" s="85">
        <v>2242.2989576</v>
      </c>
      <c r="H683" s="81" t="str">
        <f t="shared" si="186"/>
        <v>N/A</v>
      </c>
      <c r="I683" s="82">
        <v>0.66369999999999996</v>
      </c>
      <c r="J683" s="82">
        <v>2.2490000000000001</v>
      </c>
      <c r="K683" s="83" t="s">
        <v>112</v>
      </c>
      <c r="L683" s="84" t="str">
        <f t="shared" si="187"/>
        <v>Yes</v>
      </c>
    </row>
    <row r="684" spans="1:12" x14ac:dyDescent="0.25">
      <c r="A684" s="129" t="s">
        <v>786</v>
      </c>
      <c r="B684" s="79" t="s">
        <v>50</v>
      </c>
      <c r="C684" s="85">
        <v>1292.3709891000001</v>
      </c>
      <c r="D684" s="81" t="str">
        <f t="shared" si="184"/>
        <v>N/A</v>
      </c>
      <c r="E684" s="85">
        <v>1366.5827379</v>
      </c>
      <c r="F684" s="81" t="str">
        <f t="shared" si="185"/>
        <v>N/A</v>
      </c>
      <c r="G684" s="85">
        <v>1582.3537474</v>
      </c>
      <c r="H684" s="81" t="str">
        <f t="shared" si="186"/>
        <v>N/A</v>
      </c>
      <c r="I684" s="82">
        <v>5.742</v>
      </c>
      <c r="J684" s="82">
        <v>15.79</v>
      </c>
      <c r="K684" s="83" t="s">
        <v>112</v>
      </c>
      <c r="L684" s="84" t="str">
        <f t="shared" si="187"/>
        <v>No</v>
      </c>
    </row>
    <row r="685" spans="1:12" x14ac:dyDescent="0.25">
      <c r="A685" s="129" t="s">
        <v>787</v>
      </c>
      <c r="B685" s="96" t="s">
        <v>50</v>
      </c>
      <c r="C685" s="94">
        <v>421.39852661999998</v>
      </c>
      <c r="D685" s="98" t="str">
        <f t="shared" si="184"/>
        <v>N/A</v>
      </c>
      <c r="E685" s="94">
        <v>371.73929824999999</v>
      </c>
      <c r="F685" s="98" t="str">
        <f t="shared" si="185"/>
        <v>N/A</v>
      </c>
      <c r="G685" s="94">
        <v>344.71731691000002</v>
      </c>
      <c r="H685" s="98" t="str">
        <f t="shared" si="186"/>
        <v>N/A</v>
      </c>
      <c r="I685" s="99">
        <v>-11.8</v>
      </c>
      <c r="J685" s="99">
        <v>-7.27</v>
      </c>
      <c r="K685" s="90" t="s">
        <v>112</v>
      </c>
      <c r="L685" s="92" t="str">
        <f t="shared" si="187"/>
        <v>Yes</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287071201</v>
      </c>
      <c r="D687" s="102" t="str">
        <f t="shared" ref="D687:D756" si="188">IF($B687="N/A","N/A",IF(C687&gt;10,"No",IF(C687&lt;-10,"No","Yes")))</f>
        <v>N/A</v>
      </c>
      <c r="E687" s="143">
        <v>267644010</v>
      </c>
      <c r="F687" s="102" t="str">
        <f t="shared" ref="F687:F756" si="189">IF($B687="N/A","N/A",IF(E687&gt;10,"No",IF(E687&lt;-10,"No","Yes")))</f>
        <v>N/A</v>
      </c>
      <c r="G687" s="143">
        <v>226610066</v>
      </c>
      <c r="H687" s="102" t="str">
        <f t="shared" ref="H687:H756" si="190">IF($B687="N/A","N/A",IF(G687&gt;10,"No",IF(G687&lt;-10,"No","Yes")))</f>
        <v>N/A</v>
      </c>
      <c r="I687" s="103">
        <v>-6.77</v>
      </c>
      <c r="J687" s="103">
        <v>-15.3</v>
      </c>
      <c r="K687" s="109" t="s">
        <v>112</v>
      </c>
      <c r="L687" s="104" t="str">
        <f t="shared" ref="L687:L718" si="191">IF(J687="Div by 0", "N/A", IF(K687="N/A","N/A", IF(J687&gt;VALUE(MID(K687,1,2)), "No", IF(J687&lt;-1*VALUE(MID(K687,1,2)), "No", "Yes"))))</f>
        <v>No</v>
      </c>
    </row>
    <row r="688" spans="1:12" x14ac:dyDescent="0.25">
      <c r="A688" s="148" t="s">
        <v>97</v>
      </c>
      <c r="B688" s="79" t="s">
        <v>50</v>
      </c>
      <c r="C688" s="80">
        <v>21089</v>
      </c>
      <c r="D688" s="81" t="str">
        <f t="shared" si="188"/>
        <v>N/A</v>
      </c>
      <c r="E688" s="80">
        <v>18935</v>
      </c>
      <c r="F688" s="81" t="str">
        <f t="shared" si="189"/>
        <v>N/A</v>
      </c>
      <c r="G688" s="80">
        <v>15711</v>
      </c>
      <c r="H688" s="81" t="str">
        <f t="shared" si="190"/>
        <v>N/A</v>
      </c>
      <c r="I688" s="82">
        <v>-10.199999999999999</v>
      </c>
      <c r="J688" s="82">
        <v>-17</v>
      </c>
      <c r="K688" s="83" t="s">
        <v>112</v>
      </c>
      <c r="L688" s="84" t="str">
        <f t="shared" si="191"/>
        <v>No</v>
      </c>
    </row>
    <row r="689" spans="1:12" x14ac:dyDescent="0.25">
      <c r="A689" s="148" t="s">
        <v>405</v>
      </c>
      <c r="B689" s="79" t="s">
        <v>50</v>
      </c>
      <c r="C689" s="85">
        <v>13612.366684000001</v>
      </c>
      <c r="D689" s="81" t="str">
        <f t="shared" si="188"/>
        <v>N/A</v>
      </c>
      <c r="E689" s="85">
        <v>14134.883021</v>
      </c>
      <c r="F689" s="81" t="str">
        <f t="shared" si="189"/>
        <v>N/A</v>
      </c>
      <c r="G689" s="85">
        <v>14423.656419000001</v>
      </c>
      <c r="H689" s="81" t="str">
        <f t="shared" si="190"/>
        <v>N/A</v>
      </c>
      <c r="I689" s="82">
        <v>3.839</v>
      </c>
      <c r="J689" s="82">
        <v>2.0430000000000001</v>
      </c>
      <c r="K689" s="83" t="s">
        <v>112</v>
      </c>
      <c r="L689" s="84" t="str">
        <f t="shared" si="191"/>
        <v>Yes</v>
      </c>
    </row>
    <row r="690" spans="1:12" x14ac:dyDescent="0.25">
      <c r="A690" s="148" t="s">
        <v>406</v>
      </c>
      <c r="B690" s="79" t="s">
        <v>50</v>
      </c>
      <c r="C690" s="80">
        <v>13.544264782999999</v>
      </c>
      <c r="D690" s="81" t="str">
        <f t="shared" si="188"/>
        <v>N/A</v>
      </c>
      <c r="E690" s="80">
        <v>13.669817798</v>
      </c>
      <c r="F690" s="81" t="str">
        <f t="shared" si="189"/>
        <v>N/A</v>
      </c>
      <c r="G690" s="80">
        <v>13.386735408</v>
      </c>
      <c r="H690" s="81" t="str">
        <f t="shared" si="190"/>
        <v>N/A</v>
      </c>
      <c r="I690" s="82">
        <v>0.92700000000000005</v>
      </c>
      <c r="J690" s="82">
        <v>-2.0699999999999998</v>
      </c>
      <c r="K690" s="83" t="s">
        <v>112</v>
      </c>
      <c r="L690" s="84" t="str">
        <f t="shared" si="191"/>
        <v>Yes</v>
      </c>
    </row>
    <row r="691" spans="1:12" x14ac:dyDescent="0.25">
      <c r="A691" s="148" t="s">
        <v>407</v>
      </c>
      <c r="B691" s="79" t="s">
        <v>50</v>
      </c>
      <c r="C691" s="85">
        <v>3385573</v>
      </c>
      <c r="D691" s="81" t="str">
        <f t="shared" si="188"/>
        <v>N/A</v>
      </c>
      <c r="E691" s="85">
        <v>3121205</v>
      </c>
      <c r="F691" s="81" t="str">
        <f t="shared" si="189"/>
        <v>N/A</v>
      </c>
      <c r="G691" s="85">
        <v>2936294</v>
      </c>
      <c r="H691" s="81" t="str">
        <f t="shared" si="190"/>
        <v>N/A</v>
      </c>
      <c r="I691" s="82">
        <v>-7.81</v>
      </c>
      <c r="J691" s="82">
        <v>-5.92</v>
      </c>
      <c r="K691" s="83" t="s">
        <v>112</v>
      </c>
      <c r="L691" s="84" t="str">
        <f t="shared" si="191"/>
        <v>Yes</v>
      </c>
    </row>
    <row r="692" spans="1:12" x14ac:dyDescent="0.25">
      <c r="A692" s="148" t="s">
        <v>98</v>
      </c>
      <c r="B692" s="79" t="s">
        <v>50</v>
      </c>
      <c r="C692" s="80">
        <v>40</v>
      </c>
      <c r="D692" s="81" t="str">
        <f t="shared" si="188"/>
        <v>N/A</v>
      </c>
      <c r="E692" s="80">
        <v>40</v>
      </c>
      <c r="F692" s="81" t="str">
        <f t="shared" si="189"/>
        <v>N/A</v>
      </c>
      <c r="G692" s="80">
        <v>31</v>
      </c>
      <c r="H692" s="81" t="str">
        <f t="shared" si="190"/>
        <v>N/A</v>
      </c>
      <c r="I692" s="82">
        <v>0</v>
      </c>
      <c r="J692" s="82">
        <v>-22.5</v>
      </c>
      <c r="K692" s="83" t="s">
        <v>112</v>
      </c>
      <c r="L692" s="84" t="str">
        <f t="shared" si="191"/>
        <v>No</v>
      </c>
    </row>
    <row r="693" spans="1:12" x14ac:dyDescent="0.25">
      <c r="A693" s="148" t="s">
        <v>408</v>
      </c>
      <c r="B693" s="79" t="s">
        <v>50</v>
      </c>
      <c r="C693" s="85">
        <v>84639.324999999997</v>
      </c>
      <c r="D693" s="81" t="str">
        <f t="shared" si="188"/>
        <v>N/A</v>
      </c>
      <c r="E693" s="85">
        <v>78030.125</v>
      </c>
      <c r="F693" s="81" t="str">
        <f t="shared" si="189"/>
        <v>N/A</v>
      </c>
      <c r="G693" s="85">
        <v>94719.161290000004</v>
      </c>
      <c r="H693" s="81" t="str">
        <f t="shared" si="190"/>
        <v>N/A</v>
      </c>
      <c r="I693" s="82">
        <v>-7.81</v>
      </c>
      <c r="J693" s="82">
        <v>21.39</v>
      </c>
      <c r="K693" s="83" t="s">
        <v>112</v>
      </c>
      <c r="L693" s="84" t="str">
        <f t="shared" si="191"/>
        <v>No</v>
      </c>
    </row>
    <row r="694" spans="1:12" x14ac:dyDescent="0.25">
      <c r="A694" s="148" t="s">
        <v>409</v>
      </c>
      <c r="B694" s="79" t="s">
        <v>50</v>
      </c>
      <c r="C694" s="85">
        <v>72197782</v>
      </c>
      <c r="D694" s="81" t="str">
        <f t="shared" si="188"/>
        <v>N/A</v>
      </c>
      <c r="E694" s="85">
        <v>65185074</v>
      </c>
      <c r="F694" s="81" t="str">
        <f t="shared" si="189"/>
        <v>N/A</v>
      </c>
      <c r="G694" s="85">
        <v>58066533</v>
      </c>
      <c r="H694" s="81" t="str">
        <f t="shared" si="190"/>
        <v>N/A</v>
      </c>
      <c r="I694" s="82">
        <v>-9.7100000000000009</v>
      </c>
      <c r="J694" s="82">
        <v>-10.9</v>
      </c>
      <c r="K694" s="83" t="s">
        <v>112</v>
      </c>
      <c r="L694" s="84" t="str">
        <f t="shared" si="191"/>
        <v>Yes</v>
      </c>
    </row>
    <row r="695" spans="1:12" x14ac:dyDescent="0.25">
      <c r="A695" s="148" t="s">
        <v>410</v>
      </c>
      <c r="B695" s="79" t="s">
        <v>50</v>
      </c>
      <c r="C695" s="80">
        <v>898</v>
      </c>
      <c r="D695" s="81" t="str">
        <f t="shared" si="188"/>
        <v>N/A</v>
      </c>
      <c r="E695" s="80">
        <v>782</v>
      </c>
      <c r="F695" s="81" t="str">
        <f t="shared" si="189"/>
        <v>N/A</v>
      </c>
      <c r="G695" s="80">
        <v>669</v>
      </c>
      <c r="H695" s="81" t="str">
        <f t="shared" si="190"/>
        <v>N/A</v>
      </c>
      <c r="I695" s="82">
        <v>-12.9</v>
      </c>
      <c r="J695" s="82">
        <v>-14.5</v>
      </c>
      <c r="K695" s="83" t="s">
        <v>112</v>
      </c>
      <c r="L695" s="84" t="str">
        <f t="shared" si="191"/>
        <v>Yes</v>
      </c>
    </row>
    <row r="696" spans="1:12" x14ac:dyDescent="0.25">
      <c r="A696" s="148" t="s">
        <v>809</v>
      </c>
      <c r="B696" s="79" t="s">
        <v>50</v>
      </c>
      <c r="C696" s="85">
        <v>80398.420935000002</v>
      </c>
      <c r="D696" s="81" t="str">
        <f t="shared" si="188"/>
        <v>N/A</v>
      </c>
      <c r="E696" s="85">
        <v>83356.872122999994</v>
      </c>
      <c r="F696" s="81" t="str">
        <f t="shared" si="189"/>
        <v>N/A</v>
      </c>
      <c r="G696" s="85">
        <v>86796.013453000007</v>
      </c>
      <c r="H696" s="81" t="str">
        <f t="shared" si="190"/>
        <v>N/A</v>
      </c>
      <c r="I696" s="82">
        <v>3.68</v>
      </c>
      <c r="J696" s="82">
        <v>4.1260000000000003</v>
      </c>
      <c r="K696" s="83" t="s">
        <v>112</v>
      </c>
      <c r="L696" s="84" t="str">
        <f t="shared" si="191"/>
        <v>Yes</v>
      </c>
    </row>
    <row r="697" spans="1:12" x14ac:dyDescent="0.25">
      <c r="A697" s="148" t="s">
        <v>411</v>
      </c>
      <c r="B697" s="79" t="s">
        <v>50</v>
      </c>
      <c r="C697" s="85">
        <v>124988219</v>
      </c>
      <c r="D697" s="81" t="str">
        <f t="shared" si="188"/>
        <v>N/A</v>
      </c>
      <c r="E697" s="85">
        <v>124210616</v>
      </c>
      <c r="F697" s="81" t="str">
        <f t="shared" si="189"/>
        <v>N/A</v>
      </c>
      <c r="G697" s="85">
        <v>124910377</v>
      </c>
      <c r="H697" s="81" t="str">
        <f t="shared" si="190"/>
        <v>N/A</v>
      </c>
      <c r="I697" s="82">
        <v>-0.622</v>
      </c>
      <c r="J697" s="82">
        <v>0.56340000000000001</v>
      </c>
      <c r="K697" s="83" t="s">
        <v>112</v>
      </c>
      <c r="L697" s="84" t="str">
        <f t="shared" si="191"/>
        <v>Yes</v>
      </c>
    </row>
    <row r="698" spans="1:12" x14ac:dyDescent="0.25">
      <c r="A698" s="148" t="s">
        <v>99</v>
      </c>
      <c r="B698" s="79" t="s">
        <v>50</v>
      </c>
      <c r="C698" s="80">
        <v>624</v>
      </c>
      <c r="D698" s="81" t="str">
        <f t="shared" si="188"/>
        <v>N/A</v>
      </c>
      <c r="E698" s="80">
        <v>584</v>
      </c>
      <c r="F698" s="81" t="str">
        <f t="shared" si="189"/>
        <v>N/A</v>
      </c>
      <c r="G698" s="80">
        <v>562</v>
      </c>
      <c r="H698" s="81" t="str">
        <f t="shared" si="190"/>
        <v>N/A</v>
      </c>
      <c r="I698" s="82">
        <v>-6.41</v>
      </c>
      <c r="J698" s="82">
        <v>-3.77</v>
      </c>
      <c r="K698" s="83" t="s">
        <v>112</v>
      </c>
      <c r="L698" s="84" t="str">
        <f t="shared" si="191"/>
        <v>Yes</v>
      </c>
    </row>
    <row r="699" spans="1:12" x14ac:dyDescent="0.25">
      <c r="A699" s="148" t="s">
        <v>412</v>
      </c>
      <c r="B699" s="79" t="s">
        <v>50</v>
      </c>
      <c r="C699" s="85">
        <v>200301.63300999999</v>
      </c>
      <c r="D699" s="81" t="str">
        <f t="shared" si="188"/>
        <v>N/A</v>
      </c>
      <c r="E699" s="85">
        <v>212689.41096000001</v>
      </c>
      <c r="F699" s="81" t="str">
        <f t="shared" si="189"/>
        <v>N/A</v>
      </c>
      <c r="G699" s="85">
        <v>222260.45730000001</v>
      </c>
      <c r="H699" s="81" t="str">
        <f t="shared" si="190"/>
        <v>N/A</v>
      </c>
      <c r="I699" s="82">
        <v>6.1849999999999996</v>
      </c>
      <c r="J699" s="82">
        <v>4.5</v>
      </c>
      <c r="K699" s="83" t="s">
        <v>112</v>
      </c>
      <c r="L699" s="84" t="str">
        <f t="shared" si="191"/>
        <v>Yes</v>
      </c>
    </row>
    <row r="700" spans="1:12" x14ac:dyDescent="0.25">
      <c r="A700" s="148" t="s">
        <v>413</v>
      </c>
      <c r="B700" s="79" t="s">
        <v>50</v>
      </c>
      <c r="C700" s="85">
        <v>233979756</v>
      </c>
      <c r="D700" s="81" t="str">
        <f t="shared" si="188"/>
        <v>N/A</v>
      </c>
      <c r="E700" s="85">
        <v>245428099</v>
      </c>
      <c r="F700" s="81" t="str">
        <f t="shared" si="189"/>
        <v>N/A</v>
      </c>
      <c r="G700" s="85">
        <v>249968877</v>
      </c>
      <c r="H700" s="81" t="str">
        <f t="shared" si="190"/>
        <v>N/A</v>
      </c>
      <c r="I700" s="82">
        <v>4.8929999999999998</v>
      </c>
      <c r="J700" s="82">
        <v>1.85</v>
      </c>
      <c r="K700" s="83" t="s">
        <v>112</v>
      </c>
      <c r="L700" s="84" t="str">
        <f t="shared" si="191"/>
        <v>Yes</v>
      </c>
    </row>
    <row r="701" spans="1:12" x14ac:dyDescent="0.25">
      <c r="A701" s="148" t="s">
        <v>414</v>
      </c>
      <c r="B701" s="79" t="s">
        <v>50</v>
      </c>
      <c r="C701" s="80">
        <v>4672</v>
      </c>
      <c r="D701" s="81" t="str">
        <f t="shared" si="188"/>
        <v>N/A</v>
      </c>
      <c r="E701" s="80">
        <v>4655</v>
      </c>
      <c r="F701" s="81" t="str">
        <f t="shared" si="189"/>
        <v>N/A</v>
      </c>
      <c r="G701" s="80">
        <v>4330</v>
      </c>
      <c r="H701" s="81" t="str">
        <f t="shared" si="190"/>
        <v>N/A</v>
      </c>
      <c r="I701" s="82">
        <v>-0.36399999999999999</v>
      </c>
      <c r="J701" s="82">
        <v>-6.98</v>
      </c>
      <c r="K701" s="83" t="s">
        <v>112</v>
      </c>
      <c r="L701" s="84" t="str">
        <f t="shared" si="191"/>
        <v>Yes</v>
      </c>
    </row>
    <row r="702" spans="1:12" x14ac:dyDescent="0.25">
      <c r="A702" s="148" t="s">
        <v>415</v>
      </c>
      <c r="B702" s="79" t="s">
        <v>50</v>
      </c>
      <c r="C702" s="85">
        <v>50081.283389999997</v>
      </c>
      <c r="D702" s="81" t="str">
        <f t="shared" si="188"/>
        <v>N/A</v>
      </c>
      <c r="E702" s="85">
        <v>52723.544361</v>
      </c>
      <c r="F702" s="81" t="str">
        <f t="shared" si="189"/>
        <v>N/A</v>
      </c>
      <c r="G702" s="85">
        <v>57729.532793999999</v>
      </c>
      <c r="H702" s="81" t="str">
        <f t="shared" si="190"/>
        <v>N/A</v>
      </c>
      <c r="I702" s="82">
        <v>5.2759999999999998</v>
      </c>
      <c r="J702" s="82">
        <v>9.4949999999999992</v>
      </c>
      <c r="K702" s="83" t="s">
        <v>112</v>
      </c>
      <c r="L702" s="84" t="str">
        <f t="shared" si="191"/>
        <v>Yes</v>
      </c>
    </row>
    <row r="703" spans="1:12" x14ac:dyDescent="0.25">
      <c r="A703" s="148" t="s">
        <v>416</v>
      </c>
      <c r="B703" s="79" t="s">
        <v>50</v>
      </c>
      <c r="C703" s="85">
        <v>34298999</v>
      </c>
      <c r="D703" s="81" t="str">
        <f t="shared" si="188"/>
        <v>N/A</v>
      </c>
      <c r="E703" s="85">
        <v>31611475</v>
      </c>
      <c r="F703" s="81" t="str">
        <f t="shared" si="189"/>
        <v>N/A</v>
      </c>
      <c r="G703" s="85">
        <v>30308474</v>
      </c>
      <c r="H703" s="81" t="str">
        <f t="shared" si="190"/>
        <v>N/A</v>
      </c>
      <c r="I703" s="82">
        <v>-7.84</v>
      </c>
      <c r="J703" s="82">
        <v>-4.12</v>
      </c>
      <c r="K703" s="83" t="s">
        <v>112</v>
      </c>
      <c r="L703" s="84" t="str">
        <f t="shared" si="191"/>
        <v>Yes</v>
      </c>
    </row>
    <row r="704" spans="1:12" x14ac:dyDescent="0.25">
      <c r="A704" s="148" t="s">
        <v>100</v>
      </c>
      <c r="B704" s="79" t="s">
        <v>50</v>
      </c>
      <c r="C704" s="80">
        <v>56593</v>
      </c>
      <c r="D704" s="81" t="str">
        <f t="shared" si="188"/>
        <v>N/A</v>
      </c>
      <c r="E704" s="80">
        <v>48344</v>
      </c>
      <c r="F704" s="81" t="str">
        <f t="shared" si="189"/>
        <v>N/A</v>
      </c>
      <c r="G704" s="80">
        <v>38147</v>
      </c>
      <c r="H704" s="81" t="str">
        <f t="shared" si="190"/>
        <v>N/A</v>
      </c>
      <c r="I704" s="82">
        <v>-14.6</v>
      </c>
      <c r="J704" s="82">
        <v>-21.1</v>
      </c>
      <c r="K704" s="83" t="s">
        <v>112</v>
      </c>
      <c r="L704" s="84" t="str">
        <f t="shared" si="191"/>
        <v>No</v>
      </c>
    </row>
    <row r="705" spans="1:12" x14ac:dyDescent="0.25">
      <c r="A705" s="148" t="s">
        <v>417</v>
      </c>
      <c r="B705" s="79" t="s">
        <v>50</v>
      </c>
      <c r="C705" s="85">
        <v>606.06433658000003</v>
      </c>
      <c r="D705" s="81" t="str">
        <f t="shared" si="188"/>
        <v>N/A</v>
      </c>
      <c r="E705" s="85">
        <v>653.88621132000003</v>
      </c>
      <c r="F705" s="81" t="str">
        <f t="shared" si="189"/>
        <v>N/A</v>
      </c>
      <c r="G705" s="85">
        <v>794.51789131999999</v>
      </c>
      <c r="H705" s="81" t="str">
        <f t="shared" si="190"/>
        <v>N/A</v>
      </c>
      <c r="I705" s="82">
        <v>7.891</v>
      </c>
      <c r="J705" s="82">
        <v>21.51</v>
      </c>
      <c r="K705" s="83" t="s">
        <v>112</v>
      </c>
      <c r="L705" s="84" t="str">
        <f t="shared" si="191"/>
        <v>No</v>
      </c>
    </row>
    <row r="706" spans="1:12" x14ac:dyDescent="0.25">
      <c r="A706" s="148" t="s">
        <v>418</v>
      </c>
      <c r="B706" s="79" t="s">
        <v>50</v>
      </c>
      <c r="C706" s="85">
        <v>5502151</v>
      </c>
      <c r="D706" s="81" t="str">
        <f t="shared" si="188"/>
        <v>N/A</v>
      </c>
      <c r="E706" s="85">
        <v>4675640</v>
      </c>
      <c r="F706" s="81" t="str">
        <f t="shared" si="189"/>
        <v>N/A</v>
      </c>
      <c r="G706" s="85">
        <v>5998769</v>
      </c>
      <c r="H706" s="81" t="str">
        <f t="shared" si="190"/>
        <v>N/A</v>
      </c>
      <c r="I706" s="82">
        <v>-15</v>
      </c>
      <c r="J706" s="82">
        <v>28.3</v>
      </c>
      <c r="K706" s="83" t="s">
        <v>112</v>
      </c>
      <c r="L706" s="84" t="str">
        <f t="shared" si="191"/>
        <v>No</v>
      </c>
    </row>
    <row r="707" spans="1:12" x14ac:dyDescent="0.25">
      <c r="A707" s="148" t="s">
        <v>101</v>
      </c>
      <c r="B707" s="79" t="s">
        <v>50</v>
      </c>
      <c r="C707" s="80">
        <v>16870</v>
      </c>
      <c r="D707" s="81" t="str">
        <f t="shared" si="188"/>
        <v>N/A</v>
      </c>
      <c r="E707" s="80">
        <v>14058</v>
      </c>
      <c r="F707" s="81" t="str">
        <f t="shared" si="189"/>
        <v>N/A</v>
      </c>
      <c r="G707" s="80">
        <v>11632</v>
      </c>
      <c r="H707" s="81" t="str">
        <f t="shared" si="190"/>
        <v>N/A</v>
      </c>
      <c r="I707" s="82">
        <v>-16.7</v>
      </c>
      <c r="J707" s="82">
        <v>-17.3</v>
      </c>
      <c r="K707" s="83" t="s">
        <v>112</v>
      </c>
      <c r="L707" s="84" t="str">
        <f t="shared" si="191"/>
        <v>No</v>
      </c>
    </row>
    <row r="708" spans="1:12" x14ac:dyDescent="0.25">
      <c r="A708" s="148" t="s">
        <v>419</v>
      </c>
      <c r="B708" s="79" t="s">
        <v>50</v>
      </c>
      <c r="C708" s="85">
        <v>326.15002964000001</v>
      </c>
      <c r="D708" s="81" t="str">
        <f t="shared" si="188"/>
        <v>N/A</v>
      </c>
      <c r="E708" s="85">
        <v>332.59638639999997</v>
      </c>
      <c r="F708" s="81" t="str">
        <f t="shared" si="189"/>
        <v>N/A</v>
      </c>
      <c r="G708" s="85">
        <v>515.71260315999996</v>
      </c>
      <c r="H708" s="81" t="str">
        <f t="shared" si="190"/>
        <v>N/A</v>
      </c>
      <c r="I708" s="82">
        <v>1.9770000000000001</v>
      </c>
      <c r="J708" s="82">
        <v>55.06</v>
      </c>
      <c r="K708" s="83" t="s">
        <v>112</v>
      </c>
      <c r="L708" s="84" t="str">
        <f t="shared" si="191"/>
        <v>No</v>
      </c>
    </row>
    <row r="709" spans="1:12" x14ac:dyDescent="0.25">
      <c r="A709" s="148" t="s">
        <v>420</v>
      </c>
      <c r="B709" s="79" t="s">
        <v>50</v>
      </c>
      <c r="C709" s="85">
        <v>1526846</v>
      </c>
      <c r="D709" s="81" t="str">
        <f t="shared" si="188"/>
        <v>N/A</v>
      </c>
      <c r="E709" s="85">
        <v>1188765</v>
      </c>
      <c r="F709" s="81" t="str">
        <f t="shared" si="189"/>
        <v>N/A</v>
      </c>
      <c r="G709" s="85">
        <v>1043649</v>
      </c>
      <c r="H709" s="81" t="str">
        <f t="shared" si="190"/>
        <v>N/A</v>
      </c>
      <c r="I709" s="82">
        <v>-22.1</v>
      </c>
      <c r="J709" s="82">
        <v>-12.2</v>
      </c>
      <c r="K709" s="83" t="s">
        <v>112</v>
      </c>
      <c r="L709" s="84" t="str">
        <f t="shared" si="191"/>
        <v>Yes</v>
      </c>
    </row>
    <row r="710" spans="1:12" x14ac:dyDescent="0.25">
      <c r="A710" s="148" t="s">
        <v>102</v>
      </c>
      <c r="B710" s="79" t="s">
        <v>50</v>
      </c>
      <c r="C710" s="80">
        <v>14752</v>
      </c>
      <c r="D710" s="81" t="str">
        <f t="shared" si="188"/>
        <v>N/A</v>
      </c>
      <c r="E710" s="80">
        <v>12409</v>
      </c>
      <c r="F710" s="81" t="str">
        <f t="shared" si="189"/>
        <v>N/A</v>
      </c>
      <c r="G710" s="80">
        <v>9607</v>
      </c>
      <c r="H710" s="81" t="str">
        <f t="shared" si="190"/>
        <v>N/A</v>
      </c>
      <c r="I710" s="82">
        <v>-15.9</v>
      </c>
      <c r="J710" s="82">
        <v>-22.6</v>
      </c>
      <c r="K710" s="83" t="s">
        <v>112</v>
      </c>
      <c r="L710" s="84" t="str">
        <f t="shared" si="191"/>
        <v>No</v>
      </c>
    </row>
    <row r="711" spans="1:12" x14ac:dyDescent="0.25">
      <c r="A711" s="148" t="s">
        <v>421</v>
      </c>
      <c r="B711" s="79" t="s">
        <v>50</v>
      </c>
      <c r="C711" s="85">
        <v>103.50094901999999</v>
      </c>
      <c r="D711" s="81" t="str">
        <f t="shared" si="188"/>
        <v>N/A</v>
      </c>
      <c r="E711" s="85">
        <v>95.798613908999997</v>
      </c>
      <c r="F711" s="81" t="str">
        <f t="shared" si="189"/>
        <v>N/A</v>
      </c>
      <c r="G711" s="85">
        <v>108.63422504</v>
      </c>
      <c r="H711" s="81" t="str">
        <f t="shared" si="190"/>
        <v>N/A</v>
      </c>
      <c r="I711" s="82">
        <v>-7.44</v>
      </c>
      <c r="J711" s="82">
        <v>13.4</v>
      </c>
      <c r="K711" s="83" t="s">
        <v>112</v>
      </c>
      <c r="L711" s="84" t="str">
        <f t="shared" si="191"/>
        <v>Yes</v>
      </c>
    </row>
    <row r="712" spans="1:12" x14ac:dyDescent="0.25">
      <c r="A712" s="148" t="s">
        <v>422</v>
      </c>
      <c r="B712" s="79" t="s">
        <v>50</v>
      </c>
      <c r="C712" s="85">
        <v>102112103</v>
      </c>
      <c r="D712" s="81" t="str">
        <f t="shared" si="188"/>
        <v>N/A</v>
      </c>
      <c r="E712" s="85">
        <v>91176053</v>
      </c>
      <c r="F712" s="81" t="str">
        <f t="shared" si="189"/>
        <v>N/A</v>
      </c>
      <c r="G712" s="85">
        <v>61687304</v>
      </c>
      <c r="H712" s="81" t="str">
        <f t="shared" si="190"/>
        <v>N/A</v>
      </c>
      <c r="I712" s="82">
        <v>-10.7</v>
      </c>
      <c r="J712" s="82">
        <v>-32.299999999999997</v>
      </c>
      <c r="K712" s="83" t="s">
        <v>112</v>
      </c>
      <c r="L712" s="84" t="str">
        <f t="shared" si="191"/>
        <v>No</v>
      </c>
    </row>
    <row r="713" spans="1:12" x14ac:dyDescent="0.25">
      <c r="A713" s="148" t="s">
        <v>423</v>
      </c>
      <c r="B713" s="79" t="s">
        <v>50</v>
      </c>
      <c r="C713" s="80">
        <v>48148</v>
      </c>
      <c r="D713" s="81" t="str">
        <f t="shared" si="188"/>
        <v>N/A</v>
      </c>
      <c r="E713" s="80">
        <v>39920</v>
      </c>
      <c r="F713" s="81" t="str">
        <f t="shared" si="189"/>
        <v>N/A</v>
      </c>
      <c r="G713" s="80">
        <v>31034</v>
      </c>
      <c r="H713" s="81" t="str">
        <f t="shared" si="190"/>
        <v>N/A</v>
      </c>
      <c r="I713" s="82">
        <v>-17.100000000000001</v>
      </c>
      <c r="J713" s="82">
        <v>-22.3</v>
      </c>
      <c r="K713" s="83" t="s">
        <v>112</v>
      </c>
      <c r="L713" s="84" t="str">
        <f t="shared" si="191"/>
        <v>No</v>
      </c>
    </row>
    <row r="714" spans="1:12" x14ac:dyDescent="0.25">
      <c r="A714" s="148" t="s">
        <v>424</v>
      </c>
      <c r="B714" s="79" t="s">
        <v>50</v>
      </c>
      <c r="C714" s="85">
        <v>2120.7963571</v>
      </c>
      <c r="D714" s="81" t="str">
        <f t="shared" si="188"/>
        <v>N/A</v>
      </c>
      <c r="E714" s="85">
        <v>2283.9692635000001</v>
      </c>
      <c r="F714" s="81" t="str">
        <f t="shared" si="189"/>
        <v>N/A</v>
      </c>
      <c r="G714" s="85">
        <v>1987.7329381</v>
      </c>
      <c r="H714" s="81" t="str">
        <f t="shared" si="190"/>
        <v>N/A</v>
      </c>
      <c r="I714" s="82">
        <v>7.694</v>
      </c>
      <c r="J714" s="82">
        <v>-13</v>
      </c>
      <c r="K714" s="83" t="s">
        <v>112</v>
      </c>
      <c r="L714" s="84" t="str">
        <f t="shared" si="191"/>
        <v>Yes</v>
      </c>
    </row>
    <row r="715" spans="1:12" x14ac:dyDescent="0.25">
      <c r="A715" s="148" t="s">
        <v>425</v>
      </c>
      <c r="B715" s="79" t="s">
        <v>50</v>
      </c>
      <c r="C715" s="85">
        <v>7646759</v>
      </c>
      <c r="D715" s="81" t="str">
        <f t="shared" si="188"/>
        <v>N/A</v>
      </c>
      <c r="E715" s="85">
        <v>9176094</v>
      </c>
      <c r="F715" s="81" t="str">
        <f t="shared" si="189"/>
        <v>N/A</v>
      </c>
      <c r="G715" s="85">
        <v>7948131</v>
      </c>
      <c r="H715" s="81" t="str">
        <f t="shared" si="190"/>
        <v>N/A</v>
      </c>
      <c r="I715" s="82">
        <v>20</v>
      </c>
      <c r="J715" s="82">
        <v>-13.4</v>
      </c>
      <c r="K715" s="83" t="s">
        <v>112</v>
      </c>
      <c r="L715" s="84" t="str">
        <f t="shared" si="191"/>
        <v>Yes</v>
      </c>
    </row>
    <row r="716" spans="1:12" x14ac:dyDescent="0.25">
      <c r="A716" s="148" t="s">
        <v>103</v>
      </c>
      <c r="B716" s="79" t="s">
        <v>50</v>
      </c>
      <c r="C716" s="80">
        <v>18017</v>
      </c>
      <c r="D716" s="81" t="str">
        <f t="shared" si="188"/>
        <v>N/A</v>
      </c>
      <c r="E716" s="80">
        <v>18153</v>
      </c>
      <c r="F716" s="81" t="str">
        <f t="shared" si="189"/>
        <v>N/A</v>
      </c>
      <c r="G716" s="80">
        <v>16533</v>
      </c>
      <c r="H716" s="81" t="str">
        <f t="shared" si="190"/>
        <v>N/A</v>
      </c>
      <c r="I716" s="82">
        <v>0.75480000000000003</v>
      </c>
      <c r="J716" s="82">
        <v>-8.92</v>
      </c>
      <c r="K716" s="83" t="s">
        <v>112</v>
      </c>
      <c r="L716" s="84" t="str">
        <f t="shared" si="191"/>
        <v>Yes</v>
      </c>
    </row>
    <row r="717" spans="1:12" x14ac:dyDescent="0.25">
      <c r="A717" s="148" t="s">
        <v>426</v>
      </c>
      <c r="B717" s="79" t="s">
        <v>50</v>
      </c>
      <c r="C717" s="85">
        <v>424.41910417999998</v>
      </c>
      <c r="D717" s="81" t="str">
        <f t="shared" si="188"/>
        <v>N/A</v>
      </c>
      <c r="E717" s="85">
        <v>505.48636589</v>
      </c>
      <c r="F717" s="81" t="str">
        <f t="shared" si="189"/>
        <v>N/A</v>
      </c>
      <c r="G717" s="85">
        <v>480.74342224999998</v>
      </c>
      <c r="H717" s="81" t="str">
        <f t="shared" si="190"/>
        <v>N/A</v>
      </c>
      <c r="I717" s="82">
        <v>19.100000000000001</v>
      </c>
      <c r="J717" s="82">
        <v>-4.8899999999999997</v>
      </c>
      <c r="K717" s="83" t="s">
        <v>112</v>
      </c>
      <c r="L717" s="84" t="str">
        <f t="shared" si="191"/>
        <v>Yes</v>
      </c>
    </row>
    <row r="718" spans="1:12" x14ac:dyDescent="0.25">
      <c r="A718" s="148" t="s">
        <v>427</v>
      </c>
      <c r="B718" s="79" t="s">
        <v>50</v>
      </c>
      <c r="C718" s="85">
        <v>11361675</v>
      </c>
      <c r="D718" s="81" t="str">
        <f t="shared" si="188"/>
        <v>N/A</v>
      </c>
      <c r="E718" s="85">
        <v>10269629</v>
      </c>
      <c r="F718" s="81" t="str">
        <f t="shared" si="189"/>
        <v>N/A</v>
      </c>
      <c r="G718" s="85">
        <v>8955390</v>
      </c>
      <c r="H718" s="81" t="str">
        <f t="shared" si="190"/>
        <v>N/A</v>
      </c>
      <c r="I718" s="82">
        <v>-9.61</v>
      </c>
      <c r="J718" s="82">
        <v>-12.8</v>
      </c>
      <c r="K718" s="83" t="s">
        <v>112</v>
      </c>
      <c r="L718" s="84" t="str">
        <f t="shared" si="191"/>
        <v>Yes</v>
      </c>
    </row>
    <row r="719" spans="1:12" x14ac:dyDescent="0.25">
      <c r="A719" s="148" t="s">
        <v>428</v>
      </c>
      <c r="B719" s="79" t="s">
        <v>50</v>
      </c>
      <c r="C719" s="80">
        <v>2850</v>
      </c>
      <c r="D719" s="81" t="str">
        <f t="shared" si="188"/>
        <v>N/A</v>
      </c>
      <c r="E719" s="80">
        <v>2488</v>
      </c>
      <c r="F719" s="81" t="str">
        <f t="shared" si="189"/>
        <v>N/A</v>
      </c>
      <c r="G719" s="80">
        <v>2039</v>
      </c>
      <c r="H719" s="81" t="str">
        <f t="shared" si="190"/>
        <v>N/A</v>
      </c>
      <c r="I719" s="82">
        <v>-12.7</v>
      </c>
      <c r="J719" s="82">
        <v>-18</v>
      </c>
      <c r="K719" s="83" t="s">
        <v>112</v>
      </c>
      <c r="L719" s="84" t="str">
        <f t="shared" ref="L719:L756" si="192">IF(J719="Div by 0", "N/A", IF(K719="N/A","N/A", IF(J719&gt;VALUE(MID(K719,1,2)), "No", IF(J719&lt;-1*VALUE(MID(K719,1,2)), "No", "Yes"))))</f>
        <v>No</v>
      </c>
    </row>
    <row r="720" spans="1:12" x14ac:dyDescent="0.25">
      <c r="A720" s="148" t="s">
        <v>429</v>
      </c>
      <c r="B720" s="79" t="s">
        <v>50</v>
      </c>
      <c r="C720" s="85">
        <v>3986.5526316</v>
      </c>
      <c r="D720" s="81" t="str">
        <f t="shared" si="188"/>
        <v>N/A</v>
      </c>
      <c r="E720" s="85">
        <v>4127.6643891000003</v>
      </c>
      <c r="F720" s="81" t="str">
        <f t="shared" si="189"/>
        <v>N/A</v>
      </c>
      <c r="G720" s="85">
        <v>4392.0500245000003</v>
      </c>
      <c r="H720" s="81" t="str">
        <f t="shared" si="190"/>
        <v>N/A</v>
      </c>
      <c r="I720" s="82">
        <v>3.54</v>
      </c>
      <c r="J720" s="82">
        <v>6.4050000000000002</v>
      </c>
      <c r="K720" s="83" t="s">
        <v>112</v>
      </c>
      <c r="L720" s="84" t="str">
        <f t="shared" si="192"/>
        <v>Yes</v>
      </c>
    </row>
    <row r="721" spans="1:12" x14ac:dyDescent="0.25">
      <c r="A721" s="148" t="s">
        <v>430</v>
      </c>
      <c r="B721" s="79" t="s">
        <v>50</v>
      </c>
      <c r="C721" s="85">
        <v>48082486</v>
      </c>
      <c r="D721" s="81" t="str">
        <f t="shared" si="188"/>
        <v>N/A</v>
      </c>
      <c r="E721" s="85">
        <v>42799574</v>
      </c>
      <c r="F721" s="81" t="str">
        <f t="shared" si="189"/>
        <v>N/A</v>
      </c>
      <c r="G721" s="85">
        <v>36182373</v>
      </c>
      <c r="H721" s="81" t="str">
        <f t="shared" si="190"/>
        <v>N/A</v>
      </c>
      <c r="I721" s="82">
        <v>-11</v>
      </c>
      <c r="J721" s="82">
        <v>-15.5</v>
      </c>
      <c r="K721" s="83" t="s">
        <v>112</v>
      </c>
      <c r="L721" s="84" t="str">
        <f t="shared" si="192"/>
        <v>No</v>
      </c>
    </row>
    <row r="722" spans="1:12" x14ac:dyDescent="0.25">
      <c r="A722" s="148" t="s">
        <v>104</v>
      </c>
      <c r="B722" s="79" t="s">
        <v>50</v>
      </c>
      <c r="C722" s="80">
        <v>54588</v>
      </c>
      <c r="D722" s="81" t="str">
        <f t="shared" si="188"/>
        <v>N/A</v>
      </c>
      <c r="E722" s="80">
        <v>46473</v>
      </c>
      <c r="F722" s="81" t="str">
        <f t="shared" si="189"/>
        <v>N/A</v>
      </c>
      <c r="G722" s="80">
        <v>36589</v>
      </c>
      <c r="H722" s="81" t="str">
        <f t="shared" si="190"/>
        <v>N/A</v>
      </c>
      <c r="I722" s="82">
        <v>-14.9</v>
      </c>
      <c r="J722" s="82">
        <v>-21.3</v>
      </c>
      <c r="K722" s="83" t="s">
        <v>112</v>
      </c>
      <c r="L722" s="84" t="str">
        <f t="shared" si="192"/>
        <v>No</v>
      </c>
    </row>
    <row r="723" spans="1:12" x14ac:dyDescent="0.25">
      <c r="A723" s="148" t="s">
        <v>431</v>
      </c>
      <c r="B723" s="79" t="s">
        <v>50</v>
      </c>
      <c r="C723" s="85">
        <v>880.82519967999997</v>
      </c>
      <c r="D723" s="81" t="str">
        <f t="shared" si="188"/>
        <v>N/A</v>
      </c>
      <c r="E723" s="85">
        <v>920.95569469999998</v>
      </c>
      <c r="F723" s="81" t="str">
        <f t="shared" si="189"/>
        <v>N/A</v>
      </c>
      <c r="G723" s="85">
        <v>988.88663258999998</v>
      </c>
      <c r="H723" s="81" t="str">
        <f t="shared" si="190"/>
        <v>N/A</v>
      </c>
      <c r="I723" s="82">
        <v>4.556</v>
      </c>
      <c r="J723" s="82">
        <v>7.3760000000000003</v>
      </c>
      <c r="K723" s="83" t="s">
        <v>112</v>
      </c>
      <c r="L723" s="84" t="str">
        <f t="shared" si="192"/>
        <v>Yes</v>
      </c>
    </row>
    <row r="724" spans="1:12" x14ac:dyDescent="0.25">
      <c r="A724" s="148" t="s">
        <v>432</v>
      </c>
      <c r="B724" s="79" t="s">
        <v>50</v>
      </c>
      <c r="C724" s="85">
        <v>250945987</v>
      </c>
      <c r="D724" s="81" t="str">
        <f t="shared" si="188"/>
        <v>N/A</v>
      </c>
      <c r="E724" s="85">
        <v>221952893</v>
      </c>
      <c r="F724" s="81" t="str">
        <f t="shared" si="189"/>
        <v>N/A</v>
      </c>
      <c r="G724" s="85">
        <v>181032304</v>
      </c>
      <c r="H724" s="81" t="str">
        <f t="shared" si="190"/>
        <v>N/A</v>
      </c>
      <c r="I724" s="82">
        <v>-11.6</v>
      </c>
      <c r="J724" s="82">
        <v>-18.399999999999999</v>
      </c>
      <c r="K724" s="83" t="s">
        <v>112</v>
      </c>
      <c r="L724" s="84" t="str">
        <f t="shared" si="192"/>
        <v>No</v>
      </c>
    </row>
    <row r="725" spans="1:12" x14ac:dyDescent="0.25">
      <c r="A725" s="148" t="s">
        <v>105</v>
      </c>
      <c r="B725" s="79" t="s">
        <v>50</v>
      </c>
      <c r="C725" s="80">
        <v>62369</v>
      </c>
      <c r="D725" s="81" t="str">
        <f t="shared" si="188"/>
        <v>N/A</v>
      </c>
      <c r="E725" s="80">
        <v>51896</v>
      </c>
      <c r="F725" s="81" t="str">
        <f t="shared" si="189"/>
        <v>N/A</v>
      </c>
      <c r="G725" s="80">
        <v>39419</v>
      </c>
      <c r="H725" s="81" t="str">
        <f t="shared" si="190"/>
        <v>N/A</v>
      </c>
      <c r="I725" s="82">
        <v>-16.8</v>
      </c>
      <c r="J725" s="82">
        <v>-24</v>
      </c>
      <c r="K725" s="83" t="s">
        <v>112</v>
      </c>
      <c r="L725" s="84" t="str">
        <f t="shared" si="192"/>
        <v>No</v>
      </c>
    </row>
    <row r="726" spans="1:12" x14ac:dyDescent="0.25">
      <c r="A726" s="148" t="s">
        <v>433</v>
      </c>
      <c r="B726" s="79" t="s">
        <v>50</v>
      </c>
      <c r="C726" s="85">
        <v>4023.5691929999998</v>
      </c>
      <c r="D726" s="81" t="str">
        <f t="shared" si="188"/>
        <v>N/A</v>
      </c>
      <c r="E726" s="85">
        <v>4276.8786226000002</v>
      </c>
      <c r="F726" s="81" t="str">
        <f t="shared" si="189"/>
        <v>N/A</v>
      </c>
      <c r="G726" s="85">
        <v>4592.5138638999997</v>
      </c>
      <c r="H726" s="81" t="str">
        <f t="shared" si="190"/>
        <v>N/A</v>
      </c>
      <c r="I726" s="82">
        <v>6.2960000000000003</v>
      </c>
      <c r="J726" s="82">
        <v>7.38</v>
      </c>
      <c r="K726" s="83" t="s">
        <v>112</v>
      </c>
      <c r="L726" s="84" t="str">
        <f t="shared" si="192"/>
        <v>Yes</v>
      </c>
    </row>
    <row r="727" spans="1:12" x14ac:dyDescent="0.25">
      <c r="A727" s="148" t="s">
        <v>434</v>
      </c>
      <c r="B727" s="79" t="s">
        <v>50</v>
      </c>
      <c r="C727" s="85">
        <v>42278935</v>
      </c>
      <c r="D727" s="81" t="str">
        <f t="shared" si="188"/>
        <v>N/A</v>
      </c>
      <c r="E727" s="85">
        <v>36488555</v>
      </c>
      <c r="F727" s="81" t="str">
        <f t="shared" si="189"/>
        <v>N/A</v>
      </c>
      <c r="G727" s="85">
        <v>32479102</v>
      </c>
      <c r="H727" s="81" t="str">
        <f t="shared" si="190"/>
        <v>N/A</v>
      </c>
      <c r="I727" s="82">
        <v>-13.7</v>
      </c>
      <c r="J727" s="82">
        <v>-11</v>
      </c>
      <c r="K727" s="83" t="s">
        <v>112</v>
      </c>
      <c r="L727" s="84" t="str">
        <f t="shared" si="192"/>
        <v>Yes</v>
      </c>
    </row>
    <row r="728" spans="1:12" x14ac:dyDescent="0.25">
      <c r="A728" s="148" t="s">
        <v>688</v>
      </c>
      <c r="B728" s="79" t="s">
        <v>50</v>
      </c>
      <c r="C728" s="80">
        <v>6194</v>
      </c>
      <c r="D728" s="81" t="str">
        <f t="shared" si="188"/>
        <v>N/A</v>
      </c>
      <c r="E728" s="80">
        <v>5646</v>
      </c>
      <c r="F728" s="81" t="str">
        <f t="shared" si="189"/>
        <v>N/A</v>
      </c>
      <c r="G728" s="80">
        <v>4911</v>
      </c>
      <c r="H728" s="81" t="str">
        <f t="shared" si="190"/>
        <v>N/A</v>
      </c>
      <c r="I728" s="82">
        <v>-8.85</v>
      </c>
      <c r="J728" s="82">
        <v>-13</v>
      </c>
      <c r="K728" s="83" t="s">
        <v>112</v>
      </c>
      <c r="L728" s="84" t="str">
        <f t="shared" si="192"/>
        <v>Yes</v>
      </c>
    </row>
    <row r="729" spans="1:12" x14ac:dyDescent="0.25">
      <c r="A729" s="148" t="s">
        <v>435</v>
      </c>
      <c r="B729" s="79" t="s">
        <v>50</v>
      </c>
      <c r="C729" s="85">
        <v>6825.7886664999996</v>
      </c>
      <c r="D729" s="81" t="str">
        <f t="shared" si="188"/>
        <v>N/A</v>
      </c>
      <c r="E729" s="85">
        <v>6462.7267092000002</v>
      </c>
      <c r="F729" s="81" t="str">
        <f t="shared" si="189"/>
        <v>N/A</v>
      </c>
      <c r="G729" s="85">
        <v>6613.5414375999999</v>
      </c>
      <c r="H729" s="81" t="str">
        <f t="shared" si="190"/>
        <v>N/A</v>
      </c>
      <c r="I729" s="82">
        <v>-5.32</v>
      </c>
      <c r="J729" s="82">
        <v>2.3340000000000001</v>
      </c>
      <c r="K729" s="83" t="s">
        <v>112</v>
      </c>
      <c r="L729" s="84" t="str">
        <f t="shared" si="192"/>
        <v>Yes</v>
      </c>
    </row>
    <row r="730" spans="1:12" x14ac:dyDescent="0.25">
      <c r="A730" s="148" t="s">
        <v>436</v>
      </c>
      <c r="B730" s="79" t="s">
        <v>50</v>
      </c>
      <c r="C730" s="85">
        <v>14622930</v>
      </c>
      <c r="D730" s="81" t="str">
        <f t="shared" si="188"/>
        <v>N/A</v>
      </c>
      <c r="E730" s="85">
        <v>13523975</v>
      </c>
      <c r="F730" s="81" t="str">
        <f t="shared" si="189"/>
        <v>N/A</v>
      </c>
      <c r="G730" s="85">
        <v>12628237</v>
      </c>
      <c r="H730" s="81" t="str">
        <f t="shared" si="190"/>
        <v>N/A</v>
      </c>
      <c r="I730" s="82">
        <v>-7.52</v>
      </c>
      <c r="J730" s="82">
        <v>-6.62</v>
      </c>
      <c r="K730" s="83" t="s">
        <v>112</v>
      </c>
      <c r="L730" s="84" t="str">
        <f t="shared" si="192"/>
        <v>Yes</v>
      </c>
    </row>
    <row r="731" spans="1:12" x14ac:dyDescent="0.25">
      <c r="A731" s="148" t="s">
        <v>39</v>
      </c>
      <c r="B731" s="79" t="s">
        <v>50</v>
      </c>
      <c r="C731" s="80">
        <v>13095</v>
      </c>
      <c r="D731" s="81" t="str">
        <f t="shared" si="188"/>
        <v>N/A</v>
      </c>
      <c r="E731" s="80">
        <v>12143</v>
      </c>
      <c r="F731" s="81" t="str">
        <f t="shared" si="189"/>
        <v>N/A</v>
      </c>
      <c r="G731" s="80">
        <v>9820</v>
      </c>
      <c r="H731" s="81" t="str">
        <f t="shared" si="190"/>
        <v>N/A</v>
      </c>
      <c r="I731" s="82">
        <v>-7.27</v>
      </c>
      <c r="J731" s="82">
        <v>-19.100000000000001</v>
      </c>
      <c r="K731" s="83" t="s">
        <v>112</v>
      </c>
      <c r="L731" s="84" t="str">
        <f t="shared" si="192"/>
        <v>No</v>
      </c>
    </row>
    <row r="732" spans="1:12" x14ac:dyDescent="0.25">
      <c r="A732" s="148" t="s">
        <v>437</v>
      </c>
      <c r="B732" s="79" t="s">
        <v>50</v>
      </c>
      <c r="C732" s="85">
        <v>1116.6804124</v>
      </c>
      <c r="D732" s="81" t="str">
        <f t="shared" si="188"/>
        <v>N/A</v>
      </c>
      <c r="E732" s="85">
        <v>1113.726015</v>
      </c>
      <c r="F732" s="81" t="str">
        <f t="shared" si="189"/>
        <v>N/A</v>
      </c>
      <c r="G732" s="85">
        <v>1285.9711812999999</v>
      </c>
      <c r="H732" s="81" t="str">
        <f t="shared" si="190"/>
        <v>N/A</v>
      </c>
      <c r="I732" s="82">
        <v>-0.26500000000000001</v>
      </c>
      <c r="J732" s="82">
        <v>15.47</v>
      </c>
      <c r="K732" s="83" t="s">
        <v>112</v>
      </c>
      <c r="L732" s="84" t="str">
        <f t="shared" si="192"/>
        <v>No</v>
      </c>
    </row>
    <row r="733" spans="1:12" ht="12.75" customHeight="1" x14ac:dyDescent="0.25">
      <c r="A733" s="148" t="s">
        <v>438</v>
      </c>
      <c r="B733" s="79" t="s">
        <v>50</v>
      </c>
      <c r="C733" s="85">
        <v>32816904</v>
      </c>
      <c r="D733" s="81" t="str">
        <f t="shared" si="188"/>
        <v>N/A</v>
      </c>
      <c r="E733" s="85">
        <v>28749626</v>
      </c>
      <c r="F733" s="81" t="str">
        <f t="shared" si="189"/>
        <v>N/A</v>
      </c>
      <c r="G733" s="85">
        <v>22756267</v>
      </c>
      <c r="H733" s="81" t="str">
        <f t="shared" si="190"/>
        <v>N/A</v>
      </c>
      <c r="I733" s="82">
        <v>-12.4</v>
      </c>
      <c r="J733" s="82">
        <v>-20.8</v>
      </c>
      <c r="K733" s="83" t="s">
        <v>112</v>
      </c>
      <c r="L733" s="84" t="str">
        <f t="shared" si="192"/>
        <v>No</v>
      </c>
    </row>
    <row r="734" spans="1:12" x14ac:dyDescent="0.25">
      <c r="A734" s="148" t="s">
        <v>439</v>
      </c>
      <c r="B734" s="79" t="s">
        <v>50</v>
      </c>
      <c r="C734" s="80">
        <v>3683</v>
      </c>
      <c r="D734" s="81" t="str">
        <f t="shared" si="188"/>
        <v>N/A</v>
      </c>
      <c r="E734" s="80">
        <v>3212</v>
      </c>
      <c r="F734" s="81" t="str">
        <f t="shared" si="189"/>
        <v>N/A</v>
      </c>
      <c r="G734" s="80">
        <v>2515</v>
      </c>
      <c r="H734" s="81" t="str">
        <f t="shared" si="190"/>
        <v>N/A</v>
      </c>
      <c r="I734" s="82">
        <v>-12.8</v>
      </c>
      <c r="J734" s="82">
        <v>-21.7</v>
      </c>
      <c r="K734" s="83" t="s">
        <v>112</v>
      </c>
      <c r="L734" s="84" t="str">
        <f t="shared" si="192"/>
        <v>No</v>
      </c>
    </row>
    <row r="735" spans="1:12" x14ac:dyDescent="0.25">
      <c r="A735" s="148" t="s">
        <v>440</v>
      </c>
      <c r="B735" s="79" t="s">
        <v>50</v>
      </c>
      <c r="C735" s="85">
        <v>8910.3730653999992</v>
      </c>
      <c r="D735" s="81" t="str">
        <f t="shared" si="188"/>
        <v>N/A</v>
      </c>
      <c r="E735" s="85">
        <v>8950.6930262000005</v>
      </c>
      <c r="F735" s="81" t="str">
        <f t="shared" si="189"/>
        <v>N/A</v>
      </c>
      <c r="G735" s="85">
        <v>9048.2174950000008</v>
      </c>
      <c r="H735" s="81" t="str">
        <f t="shared" si="190"/>
        <v>N/A</v>
      </c>
      <c r="I735" s="82">
        <v>0.45250000000000001</v>
      </c>
      <c r="J735" s="82">
        <v>1.0900000000000001</v>
      </c>
      <c r="K735" s="83" t="s">
        <v>112</v>
      </c>
      <c r="L735" s="84" t="str">
        <f t="shared" si="192"/>
        <v>Yes</v>
      </c>
    </row>
    <row r="736" spans="1:12" ht="12.75" customHeight="1" x14ac:dyDescent="0.25">
      <c r="A736" s="148" t="s">
        <v>441</v>
      </c>
      <c r="B736" s="79" t="s">
        <v>50</v>
      </c>
      <c r="C736" s="85">
        <v>756000</v>
      </c>
      <c r="D736" s="81" t="str">
        <f t="shared" si="188"/>
        <v>N/A</v>
      </c>
      <c r="E736" s="85">
        <v>1239907</v>
      </c>
      <c r="F736" s="81" t="str">
        <f t="shared" si="189"/>
        <v>N/A</v>
      </c>
      <c r="G736" s="85">
        <v>1066423</v>
      </c>
      <c r="H736" s="81" t="str">
        <f t="shared" si="190"/>
        <v>N/A</v>
      </c>
      <c r="I736" s="82">
        <v>64.010000000000005</v>
      </c>
      <c r="J736" s="82">
        <v>-14</v>
      </c>
      <c r="K736" s="83" t="s">
        <v>112</v>
      </c>
      <c r="L736" s="84" t="str">
        <f t="shared" si="192"/>
        <v>Yes</v>
      </c>
    </row>
    <row r="737" spans="1:12" x14ac:dyDescent="0.25">
      <c r="A737" s="148" t="s">
        <v>442</v>
      </c>
      <c r="B737" s="79" t="s">
        <v>50</v>
      </c>
      <c r="C737" s="80">
        <v>1173</v>
      </c>
      <c r="D737" s="81" t="str">
        <f t="shared" si="188"/>
        <v>N/A</v>
      </c>
      <c r="E737" s="80">
        <v>1158</v>
      </c>
      <c r="F737" s="81" t="str">
        <f t="shared" si="189"/>
        <v>N/A</v>
      </c>
      <c r="G737" s="80">
        <v>945</v>
      </c>
      <c r="H737" s="81" t="str">
        <f t="shared" si="190"/>
        <v>N/A</v>
      </c>
      <c r="I737" s="82">
        <v>-1.28</v>
      </c>
      <c r="J737" s="82">
        <v>-18.399999999999999</v>
      </c>
      <c r="K737" s="83" t="s">
        <v>112</v>
      </c>
      <c r="L737" s="84" t="str">
        <f t="shared" si="192"/>
        <v>No</v>
      </c>
    </row>
    <row r="738" spans="1:12" x14ac:dyDescent="0.25">
      <c r="A738" s="148" t="s">
        <v>443</v>
      </c>
      <c r="B738" s="79" t="s">
        <v>50</v>
      </c>
      <c r="C738" s="85">
        <v>644.50127877</v>
      </c>
      <c r="D738" s="81" t="str">
        <f t="shared" si="188"/>
        <v>N/A</v>
      </c>
      <c r="E738" s="85">
        <v>1070.7314335000001</v>
      </c>
      <c r="F738" s="81" t="str">
        <f t="shared" si="189"/>
        <v>N/A</v>
      </c>
      <c r="G738" s="85">
        <v>1128.4899471000001</v>
      </c>
      <c r="H738" s="81" t="str">
        <f t="shared" si="190"/>
        <v>N/A</v>
      </c>
      <c r="I738" s="82">
        <v>66.13</v>
      </c>
      <c r="J738" s="82">
        <v>5.3940000000000001</v>
      </c>
      <c r="K738" s="83" t="s">
        <v>112</v>
      </c>
      <c r="L738" s="84" t="str">
        <f t="shared" si="192"/>
        <v>Yes</v>
      </c>
    </row>
    <row r="739" spans="1:12" x14ac:dyDescent="0.25">
      <c r="A739" s="148" t="s">
        <v>444</v>
      </c>
      <c r="B739" s="79" t="s">
        <v>50</v>
      </c>
      <c r="C739" s="85">
        <v>22863371</v>
      </c>
      <c r="D739" s="81" t="str">
        <f t="shared" si="188"/>
        <v>N/A</v>
      </c>
      <c r="E739" s="85">
        <v>21099860</v>
      </c>
      <c r="F739" s="81" t="str">
        <f t="shared" si="189"/>
        <v>N/A</v>
      </c>
      <c r="G739" s="85">
        <v>17277082</v>
      </c>
      <c r="H739" s="81" t="str">
        <f t="shared" si="190"/>
        <v>N/A</v>
      </c>
      <c r="I739" s="82">
        <v>-7.71</v>
      </c>
      <c r="J739" s="82">
        <v>-18.100000000000001</v>
      </c>
      <c r="K739" s="83" t="s">
        <v>112</v>
      </c>
      <c r="L739" s="84" t="str">
        <f t="shared" si="192"/>
        <v>No</v>
      </c>
    </row>
    <row r="740" spans="1:12" x14ac:dyDescent="0.25">
      <c r="A740" s="148" t="s">
        <v>445</v>
      </c>
      <c r="B740" s="79" t="s">
        <v>50</v>
      </c>
      <c r="C740" s="80">
        <v>5215</v>
      </c>
      <c r="D740" s="81" t="str">
        <f t="shared" si="188"/>
        <v>N/A</v>
      </c>
      <c r="E740" s="80">
        <v>4871</v>
      </c>
      <c r="F740" s="81" t="str">
        <f t="shared" si="189"/>
        <v>N/A</v>
      </c>
      <c r="G740" s="80">
        <v>4140</v>
      </c>
      <c r="H740" s="81" t="str">
        <f t="shared" si="190"/>
        <v>N/A</v>
      </c>
      <c r="I740" s="82">
        <v>-6.6</v>
      </c>
      <c r="J740" s="82">
        <v>-15</v>
      </c>
      <c r="K740" s="83" t="s">
        <v>112</v>
      </c>
      <c r="L740" s="84" t="str">
        <f t="shared" si="192"/>
        <v>Yes</v>
      </c>
    </row>
    <row r="741" spans="1:12" x14ac:dyDescent="0.25">
      <c r="A741" s="148" t="s">
        <v>446</v>
      </c>
      <c r="B741" s="79" t="s">
        <v>50</v>
      </c>
      <c r="C741" s="85">
        <v>4384.1555128999998</v>
      </c>
      <c r="D741" s="81" t="str">
        <f t="shared" si="188"/>
        <v>N/A</v>
      </c>
      <c r="E741" s="85">
        <v>4331.7306508000001</v>
      </c>
      <c r="F741" s="81" t="str">
        <f t="shared" si="189"/>
        <v>N/A</v>
      </c>
      <c r="G741" s="85">
        <v>4173.2082125999996</v>
      </c>
      <c r="H741" s="81" t="str">
        <f t="shared" si="190"/>
        <v>N/A</v>
      </c>
      <c r="I741" s="82">
        <v>-1.2</v>
      </c>
      <c r="J741" s="82">
        <v>-3.66</v>
      </c>
      <c r="K741" s="83" t="s">
        <v>112</v>
      </c>
      <c r="L741" s="84" t="str">
        <f t="shared" si="192"/>
        <v>Yes</v>
      </c>
    </row>
    <row r="742" spans="1:12" ht="12.75" customHeight="1" x14ac:dyDescent="0.25">
      <c r="A742" s="148" t="s">
        <v>447</v>
      </c>
      <c r="B742" s="79" t="s">
        <v>50</v>
      </c>
      <c r="C742" s="85">
        <v>0</v>
      </c>
      <c r="D742" s="81" t="str">
        <f t="shared" si="188"/>
        <v>N/A</v>
      </c>
      <c r="E742" s="85">
        <v>0</v>
      </c>
      <c r="F742" s="81" t="str">
        <f t="shared" si="189"/>
        <v>N/A</v>
      </c>
      <c r="G742" s="85">
        <v>0</v>
      </c>
      <c r="H742" s="81" t="str">
        <f t="shared" si="190"/>
        <v>N/A</v>
      </c>
      <c r="I742" s="82" t="s">
        <v>1088</v>
      </c>
      <c r="J742" s="82" t="s">
        <v>1088</v>
      </c>
      <c r="K742" s="83" t="s">
        <v>112</v>
      </c>
      <c r="L742" s="84" t="str">
        <f t="shared" si="192"/>
        <v>N/A</v>
      </c>
    </row>
    <row r="743" spans="1:12" x14ac:dyDescent="0.25">
      <c r="A743" s="148" t="s">
        <v>689</v>
      </c>
      <c r="B743" s="79" t="s">
        <v>50</v>
      </c>
      <c r="C743" s="80">
        <v>0</v>
      </c>
      <c r="D743" s="81" t="str">
        <f t="shared" si="188"/>
        <v>N/A</v>
      </c>
      <c r="E743" s="80">
        <v>0</v>
      </c>
      <c r="F743" s="81" t="str">
        <f t="shared" si="189"/>
        <v>N/A</v>
      </c>
      <c r="G743" s="80">
        <v>0</v>
      </c>
      <c r="H743" s="81" t="str">
        <f t="shared" si="190"/>
        <v>N/A</v>
      </c>
      <c r="I743" s="82" t="s">
        <v>1088</v>
      </c>
      <c r="J743" s="82" t="s">
        <v>1088</v>
      </c>
      <c r="K743" s="83" t="s">
        <v>112</v>
      </c>
      <c r="L743" s="84" t="str">
        <f t="shared" si="192"/>
        <v>N/A</v>
      </c>
    </row>
    <row r="744" spans="1:12" x14ac:dyDescent="0.25">
      <c r="A744" s="148" t="s">
        <v>448</v>
      </c>
      <c r="B744" s="79" t="s">
        <v>50</v>
      </c>
      <c r="C744" s="85" t="s">
        <v>1088</v>
      </c>
      <c r="D744" s="81" t="str">
        <f t="shared" si="188"/>
        <v>N/A</v>
      </c>
      <c r="E744" s="85" t="s">
        <v>1088</v>
      </c>
      <c r="F744" s="81" t="str">
        <f t="shared" si="189"/>
        <v>N/A</v>
      </c>
      <c r="G744" s="85" t="s">
        <v>1088</v>
      </c>
      <c r="H744" s="81" t="str">
        <f t="shared" si="190"/>
        <v>N/A</v>
      </c>
      <c r="I744" s="82" t="s">
        <v>1088</v>
      </c>
      <c r="J744" s="82" t="s">
        <v>1088</v>
      </c>
      <c r="K744" s="83" t="s">
        <v>112</v>
      </c>
      <c r="L744" s="84" t="str">
        <f t="shared" si="192"/>
        <v>N/A</v>
      </c>
    </row>
    <row r="745" spans="1:12" x14ac:dyDescent="0.25">
      <c r="A745" s="148" t="s">
        <v>449</v>
      </c>
      <c r="B745" s="79" t="s">
        <v>50</v>
      </c>
      <c r="C745" s="85">
        <v>7443814</v>
      </c>
      <c r="D745" s="81" t="str">
        <f t="shared" si="188"/>
        <v>N/A</v>
      </c>
      <c r="E745" s="85">
        <v>7614935</v>
      </c>
      <c r="F745" s="81" t="str">
        <f t="shared" si="189"/>
        <v>N/A</v>
      </c>
      <c r="G745" s="85">
        <v>7306892</v>
      </c>
      <c r="H745" s="81" t="str">
        <f t="shared" si="190"/>
        <v>N/A</v>
      </c>
      <c r="I745" s="82">
        <v>2.2989999999999999</v>
      </c>
      <c r="J745" s="82">
        <v>-4.05</v>
      </c>
      <c r="K745" s="83" t="s">
        <v>112</v>
      </c>
      <c r="L745" s="84" t="str">
        <f t="shared" si="192"/>
        <v>Yes</v>
      </c>
    </row>
    <row r="746" spans="1:12" x14ac:dyDescent="0.25">
      <c r="A746" s="148" t="s">
        <v>141</v>
      </c>
      <c r="B746" s="79" t="s">
        <v>50</v>
      </c>
      <c r="C746" s="80">
        <v>581</v>
      </c>
      <c r="D746" s="81" t="str">
        <f t="shared" si="188"/>
        <v>N/A</v>
      </c>
      <c r="E746" s="80">
        <v>546</v>
      </c>
      <c r="F746" s="81" t="str">
        <f t="shared" si="189"/>
        <v>N/A</v>
      </c>
      <c r="G746" s="80">
        <v>512</v>
      </c>
      <c r="H746" s="81" t="str">
        <f t="shared" si="190"/>
        <v>N/A</v>
      </c>
      <c r="I746" s="82">
        <v>-6.02</v>
      </c>
      <c r="J746" s="82">
        <v>-6.23</v>
      </c>
      <c r="K746" s="83" t="s">
        <v>112</v>
      </c>
      <c r="L746" s="84" t="str">
        <f t="shared" si="192"/>
        <v>Yes</v>
      </c>
    </row>
    <row r="747" spans="1:12" x14ac:dyDescent="0.25">
      <c r="A747" s="148" t="s">
        <v>450</v>
      </c>
      <c r="B747" s="79" t="s">
        <v>50</v>
      </c>
      <c r="C747" s="85">
        <v>12812.072289</v>
      </c>
      <c r="D747" s="81" t="str">
        <f t="shared" si="188"/>
        <v>N/A</v>
      </c>
      <c r="E747" s="85">
        <v>13946.767399</v>
      </c>
      <c r="F747" s="81" t="str">
        <f t="shared" si="189"/>
        <v>N/A</v>
      </c>
      <c r="G747" s="85">
        <v>14271.273438</v>
      </c>
      <c r="H747" s="81" t="str">
        <f t="shared" si="190"/>
        <v>N/A</v>
      </c>
      <c r="I747" s="82">
        <v>8.8559999999999999</v>
      </c>
      <c r="J747" s="82">
        <v>2.327</v>
      </c>
      <c r="K747" s="83" t="s">
        <v>112</v>
      </c>
      <c r="L747" s="84" t="str">
        <f t="shared" si="192"/>
        <v>Yes</v>
      </c>
    </row>
    <row r="748" spans="1:12" x14ac:dyDescent="0.25">
      <c r="A748" s="150" t="s">
        <v>1057</v>
      </c>
      <c r="B748" s="79" t="s">
        <v>50</v>
      </c>
      <c r="C748" s="85" t="s">
        <v>50</v>
      </c>
      <c r="D748" s="81" t="str">
        <f t="shared" si="188"/>
        <v>N/A</v>
      </c>
      <c r="E748" s="85" t="s">
        <v>50</v>
      </c>
      <c r="F748" s="81" t="str">
        <f t="shared" si="189"/>
        <v>N/A</v>
      </c>
      <c r="G748" s="85">
        <v>124386</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1312</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94.806402438999996</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20002391</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231</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v>86590.437229000003</v>
      </c>
      <c r="H753" s="81" t="str">
        <f t="shared" si="190"/>
        <v>N/A</v>
      </c>
      <c r="I753" s="82" t="s">
        <v>50</v>
      </c>
      <c r="J753" s="82" t="s">
        <v>50</v>
      </c>
      <c r="K753" s="83" t="s">
        <v>112</v>
      </c>
      <c r="L753" s="84" t="str">
        <f t="shared" si="193"/>
        <v>N/A</v>
      </c>
    </row>
    <row r="754" spans="1:12" ht="12.75" customHeight="1" x14ac:dyDescent="0.25">
      <c r="A754" s="148" t="s">
        <v>451</v>
      </c>
      <c r="B754" s="79" t="s">
        <v>50</v>
      </c>
      <c r="C754" s="85">
        <v>26841241</v>
      </c>
      <c r="D754" s="81" t="str">
        <f t="shared" si="188"/>
        <v>N/A</v>
      </c>
      <c r="E754" s="85">
        <v>23307284</v>
      </c>
      <c r="F754" s="81" t="str">
        <f t="shared" si="189"/>
        <v>N/A</v>
      </c>
      <c r="G754" s="85">
        <v>18944709</v>
      </c>
      <c r="H754" s="81" t="str">
        <f t="shared" si="190"/>
        <v>N/A</v>
      </c>
      <c r="I754" s="82">
        <v>-13.2</v>
      </c>
      <c r="J754" s="82">
        <v>-18.7</v>
      </c>
      <c r="K754" s="83" t="s">
        <v>112</v>
      </c>
      <c r="L754" s="84" t="str">
        <f t="shared" si="192"/>
        <v>No</v>
      </c>
    </row>
    <row r="755" spans="1:12" x14ac:dyDescent="0.25">
      <c r="A755" s="148" t="s">
        <v>452</v>
      </c>
      <c r="B755" s="79" t="s">
        <v>50</v>
      </c>
      <c r="C755" s="80">
        <v>28245</v>
      </c>
      <c r="D755" s="81" t="str">
        <f t="shared" si="188"/>
        <v>N/A</v>
      </c>
      <c r="E755" s="80">
        <v>23141</v>
      </c>
      <c r="F755" s="81" t="str">
        <f t="shared" si="189"/>
        <v>N/A</v>
      </c>
      <c r="G755" s="80">
        <v>17873</v>
      </c>
      <c r="H755" s="81" t="str">
        <f t="shared" si="190"/>
        <v>N/A</v>
      </c>
      <c r="I755" s="82">
        <v>-18.100000000000001</v>
      </c>
      <c r="J755" s="82">
        <v>-22.8</v>
      </c>
      <c r="K755" s="83" t="s">
        <v>112</v>
      </c>
      <c r="L755" s="84" t="str">
        <f t="shared" si="192"/>
        <v>No</v>
      </c>
    </row>
    <row r="756" spans="1:12" x14ac:dyDescent="0.25">
      <c r="A756" s="148" t="s">
        <v>453</v>
      </c>
      <c r="B756" s="79" t="s">
        <v>50</v>
      </c>
      <c r="C756" s="85">
        <v>950.30061957999999</v>
      </c>
      <c r="D756" s="81" t="str">
        <f t="shared" si="188"/>
        <v>N/A</v>
      </c>
      <c r="E756" s="85">
        <v>1007.1856877</v>
      </c>
      <c r="F756" s="81" t="str">
        <f t="shared" si="189"/>
        <v>N/A</v>
      </c>
      <c r="G756" s="85">
        <v>1059.9624573000001</v>
      </c>
      <c r="H756" s="81" t="str">
        <f t="shared" si="190"/>
        <v>N/A</v>
      </c>
      <c r="I756" s="82">
        <v>5.9859999999999998</v>
      </c>
      <c r="J756" s="82">
        <v>5.24</v>
      </c>
      <c r="K756" s="83" t="s">
        <v>112</v>
      </c>
      <c r="L756" s="84" t="str">
        <f t="shared" si="192"/>
        <v>Yes</v>
      </c>
    </row>
    <row r="757" spans="1:12" x14ac:dyDescent="0.25">
      <c r="A757" s="148" t="s">
        <v>454</v>
      </c>
      <c r="B757" s="79" t="s">
        <v>50</v>
      </c>
      <c r="C757" s="85">
        <v>41820530</v>
      </c>
      <c r="D757" s="81" t="str">
        <f t="shared" ref="D757:D765" si="194">IF($B757="N/A","N/A",IF(C757&gt;10,"No",IF(C757&lt;-10,"No","Yes")))</f>
        <v>N/A</v>
      </c>
      <c r="E757" s="85">
        <v>31489262</v>
      </c>
      <c r="F757" s="81" t="str">
        <f t="shared" ref="F757:F765" si="195">IF($B757="N/A","N/A",IF(E757&gt;10,"No",IF(E757&lt;-10,"No","Yes")))</f>
        <v>N/A</v>
      </c>
      <c r="G757" s="85">
        <v>27532307</v>
      </c>
      <c r="H757" s="81" t="str">
        <f t="shared" ref="H757:H765" si="196">IF($B757="N/A","N/A",IF(G757&gt;10,"No",IF(G757&lt;-10,"No","Yes")))</f>
        <v>N/A</v>
      </c>
      <c r="I757" s="82">
        <v>-24.7</v>
      </c>
      <c r="J757" s="82">
        <v>-12.6</v>
      </c>
      <c r="K757" s="83" t="s">
        <v>112</v>
      </c>
      <c r="L757" s="84" t="str">
        <f t="shared" ref="L757:L765" si="197">IF(J757="Div by 0", "N/A", IF(K757="N/A","N/A", IF(J757&gt;VALUE(MID(K757,1,2)), "No", IF(J757&lt;-1*VALUE(MID(K757,1,2)), "No", "Yes"))))</f>
        <v>Yes</v>
      </c>
    </row>
    <row r="758" spans="1:12" x14ac:dyDescent="0.25">
      <c r="A758" s="148" t="s">
        <v>142</v>
      </c>
      <c r="B758" s="79" t="s">
        <v>50</v>
      </c>
      <c r="C758" s="80">
        <v>856</v>
      </c>
      <c r="D758" s="81" t="str">
        <f t="shared" si="194"/>
        <v>N/A</v>
      </c>
      <c r="E758" s="80">
        <v>670</v>
      </c>
      <c r="F758" s="81" t="str">
        <f t="shared" si="195"/>
        <v>N/A</v>
      </c>
      <c r="G758" s="80">
        <v>598</v>
      </c>
      <c r="H758" s="81" t="str">
        <f t="shared" si="196"/>
        <v>N/A</v>
      </c>
      <c r="I758" s="82">
        <v>-21.7</v>
      </c>
      <c r="J758" s="82">
        <v>-10.7</v>
      </c>
      <c r="K758" s="83" t="s">
        <v>112</v>
      </c>
      <c r="L758" s="84" t="str">
        <f t="shared" si="197"/>
        <v>Yes</v>
      </c>
    </row>
    <row r="759" spans="1:12" x14ac:dyDescent="0.25">
      <c r="A759" s="148" t="s">
        <v>455</v>
      </c>
      <c r="B759" s="79" t="s">
        <v>50</v>
      </c>
      <c r="C759" s="85">
        <v>48855.759345999999</v>
      </c>
      <c r="D759" s="81" t="str">
        <f t="shared" si="194"/>
        <v>N/A</v>
      </c>
      <c r="E759" s="85">
        <v>46998.898506999998</v>
      </c>
      <c r="F759" s="81" t="str">
        <f t="shared" si="195"/>
        <v>N/A</v>
      </c>
      <c r="G759" s="85">
        <v>46040.647156999999</v>
      </c>
      <c r="H759" s="81" t="str">
        <f t="shared" si="196"/>
        <v>N/A</v>
      </c>
      <c r="I759" s="82">
        <v>-3.8</v>
      </c>
      <c r="J759" s="82">
        <v>-2.04</v>
      </c>
      <c r="K759" s="83" t="s">
        <v>112</v>
      </c>
      <c r="L759" s="84" t="str">
        <f t="shared" si="197"/>
        <v>Yes</v>
      </c>
    </row>
    <row r="760" spans="1:12" x14ac:dyDescent="0.25">
      <c r="A760" s="148" t="s">
        <v>456</v>
      </c>
      <c r="B760" s="79" t="s">
        <v>50</v>
      </c>
      <c r="C760" s="85">
        <v>92516376</v>
      </c>
      <c r="D760" s="81" t="str">
        <f t="shared" si="194"/>
        <v>N/A</v>
      </c>
      <c r="E760" s="85">
        <v>75948505</v>
      </c>
      <c r="F760" s="81" t="str">
        <f t="shared" si="195"/>
        <v>N/A</v>
      </c>
      <c r="G760" s="85">
        <v>58559522</v>
      </c>
      <c r="H760" s="81" t="str">
        <f t="shared" si="196"/>
        <v>N/A</v>
      </c>
      <c r="I760" s="82">
        <v>-17.899999999999999</v>
      </c>
      <c r="J760" s="82">
        <v>-22.9</v>
      </c>
      <c r="K760" s="83" t="s">
        <v>112</v>
      </c>
      <c r="L760" s="84" t="str">
        <f t="shared" si="197"/>
        <v>No</v>
      </c>
    </row>
    <row r="761" spans="1:12" x14ac:dyDescent="0.25">
      <c r="A761" s="148" t="s">
        <v>457</v>
      </c>
      <c r="B761" s="79" t="s">
        <v>50</v>
      </c>
      <c r="C761" s="80">
        <v>20667</v>
      </c>
      <c r="D761" s="81" t="str">
        <f t="shared" si="194"/>
        <v>N/A</v>
      </c>
      <c r="E761" s="80">
        <v>16555</v>
      </c>
      <c r="F761" s="81" t="str">
        <f t="shared" si="195"/>
        <v>N/A</v>
      </c>
      <c r="G761" s="80">
        <v>12512</v>
      </c>
      <c r="H761" s="81" t="str">
        <f t="shared" si="196"/>
        <v>N/A</v>
      </c>
      <c r="I761" s="82">
        <v>-19.899999999999999</v>
      </c>
      <c r="J761" s="82">
        <v>-24.4</v>
      </c>
      <c r="K761" s="83" t="s">
        <v>112</v>
      </c>
      <c r="L761" s="84" t="str">
        <f t="shared" si="197"/>
        <v>No</v>
      </c>
    </row>
    <row r="762" spans="1:12" x14ac:dyDescent="0.25">
      <c r="A762" s="148" t="s">
        <v>458</v>
      </c>
      <c r="B762" s="79" t="s">
        <v>50</v>
      </c>
      <c r="C762" s="85">
        <v>4476.5266367000004</v>
      </c>
      <c r="D762" s="81" t="str">
        <f t="shared" si="194"/>
        <v>N/A</v>
      </c>
      <c r="E762" s="85">
        <v>4587.6475385000003</v>
      </c>
      <c r="F762" s="81" t="str">
        <f t="shared" si="195"/>
        <v>N/A</v>
      </c>
      <c r="G762" s="85">
        <v>4680.2687020000003</v>
      </c>
      <c r="H762" s="81" t="str">
        <f t="shared" si="196"/>
        <v>N/A</v>
      </c>
      <c r="I762" s="82">
        <v>2.4820000000000002</v>
      </c>
      <c r="J762" s="82">
        <v>2.0190000000000001</v>
      </c>
      <c r="K762" s="83" t="s">
        <v>112</v>
      </c>
      <c r="L762" s="84" t="str">
        <f t="shared" si="197"/>
        <v>Yes</v>
      </c>
    </row>
    <row r="763" spans="1:12" x14ac:dyDescent="0.25">
      <c r="A763" s="148" t="s">
        <v>459</v>
      </c>
      <c r="B763" s="79" t="s">
        <v>50</v>
      </c>
      <c r="C763" s="85">
        <v>14738729</v>
      </c>
      <c r="D763" s="81" t="str">
        <f t="shared" si="194"/>
        <v>N/A</v>
      </c>
      <c r="E763" s="85">
        <v>11938420</v>
      </c>
      <c r="F763" s="81" t="str">
        <f t="shared" si="195"/>
        <v>N/A</v>
      </c>
      <c r="G763" s="85">
        <v>10021314</v>
      </c>
      <c r="H763" s="81" t="str">
        <f t="shared" si="196"/>
        <v>N/A</v>
      </c>
      <c r="I763" s="82">
        <v>-19</v>
      </c>
      <c r="J763" s="82">
        <v>-16.100000000000001</v>
      </c>
      <c r="K763" s="83" t="s">
        <v>112</v>
      </c>
      <c r="L763" s="84" t="str">
        <f t="shared" si="197"/>
        <v>No</v>
      </c>
    </row>
    <row r="764" spans="1:12" x14ac:dyDescent="0.25">
      <c r="A764" s="148" t="s">
        <v>143</v>
      </c>
      <c r="B764" s="79" t="s">
        <v>50</v>
      </c>
      <c r="C764" s="80">
        <v>1575</v>
      </c>
      <c r="D764" s="81" t="str">
        <f t="shared" si="194"/>
        <v>N/A</v>
      </c>
      <c r="E764" s="80">
        <v>1305</v>
      </c>
      <c r="F764" s="81" t="str">
        <f t="shared" si="195"/>
        <v>N/A</v>
      </c>
      <c r="G764" s="80">
        <v>948</v>
      </c>
      <c r="H764" s="81" t="str">
        <f t="shared" si="196"/>
        <v>N/A</v>
      </c>
      <c r="I764" s="82">
        <v>-17.100000000000001</v>
      </c>
      <c r="J764" s="82">
        <v>-27.4</v>
      </c>
      <c r="K764" s="83" t="s">
        <v>112</v>
      </c>
      <c r="L764" s="84" t="str">
        <f t="shared" si="197"/>
        <v>No</v>
      </c>
    </row>
    <row r="765" spans="1:12" x14ac:dyDescent="0.25">
      <c r="A765" s="148" t="s">
        <v>460</v>
      </c>
      <c r="B765" s="96" t="s">
        <v>50</v>
      </c>
      <c r="C765" s="94">
        <v>9357.9231746000005</v>
      </c>
      <c r="D765" s="98" t="str">
        <f t="shared" si="194"/>
        <v>N/A</v>
      </c>
      <c r="E765" s="94">
        <v>9148.2145593999994</v>
      </c>
      <c r="F765" s="98" t="str">
        <f t="shared" si="195"/>
        <v>N/A</v>
      </c>
      <c r="G765" s="94">
        <v>10571.006329</v>
      </c>
      <c r="H765" s="98" t="str">
        <f t="shared" si="196"/>
        <v>N/A</v>
      </c>
      <c r="I765" s="99">
        <v>-2.2400000000000002</v>
      </c>
      <c r="J765" s="99">
        <v>15.55</v>
      </c>
      <c r="K765" s="90" t="s">
        <v>112</v>
      </c>
      <c r="L765" s="92" t="str">
        <f t="shared" si="197"/>
        <v>No</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2231.4644026000001</v>
      </c>
      <c r="D767" s="102" t="str">
        <f t="shared" ref="D767:D786" si="198">IF($B767="N/A","N/A",IF(C767&gt;10,"No",IF(C767&lt;-10,"No","Yes")))</f>
        <v>N/A</v>
      </c>
      <c r="E767" s="143">
        <v>2213.4522855</v>
      </c>
      <c r="F767" s="102" t="str">
        <f t="shared" ref="F767:F786" si="199">IF($B767="N/A","N/A",IF(E767&gt;10,"No",IF(E767&lt;-10,"No","Yes")))</f>
        <v>N/A</v>
      </c>
      <c r="G767" s="143">
        <v>2061.9097385999999</v>
      </c>
      <c r="H767" s="102" t="str">
        <f t="shared" ref="H767:H786" si="200">IF($B767="N/A","N/A",IF(G767&gt;10,"No",IF(G767&lt;-10,"No","Yes")))</f>
        <v>N/A</v>
      </c>
      <c r="I767" s="103">
        <v>-0.80700000000000005</v>
      </c>
      <c r="J767" s="103">
        <v>-6.85</v>
      </c>
      <c r="K767" s="109" t="s">
        <v>112</v>
      </c>
      <c r="L767" s="104" t="str">
        <f t="shared" ref="L767:L786" si="201">IF(J767="Div by 0", "N/A", IF(K767="N/A","N/A", IF(J767&gt;VALUE(MID(K767,1,2)), "No", IF(J767&lt;-1*VALUE(MID(K767,1,2)), "No", "Yes"))))</f>
        <v>Yes</v>
      </c>
    </row>
    <row r="768" spans="1:12" x14ac:dyDescent="0.25">
      <c r="A768" s="129" t="s">
        <v>582</v>
      </c>
      <c r="B768" s="79" t="s">
        <v>50</v>
      </c>
      <c r="C768" s="85">
        <v>1469.911951</v>
      </c>
      <c r="D768" s="81" t="str">
        <f t="shared" si="198"/>
        <v>N/A</v>
      </c>
      <c r="E768" s="85">
        <v>1718.2452734000001</v>
      </c>
      <c r="F768" s="81" t="str">
        <f t="shared" si="199"/>
        <v>N/A</v>
      </c>
      <c r="G768" s="85">
        <v>2048.1229788999999</v>
      </c>
      <c r="H768" s="81" t="str">
        <f t="shared" si="200"/>
        <v>N/A</v>
      </c>
      <c r="I768" s="82">
        <v>16.89</v>
      </c>
      <c r="J768" s="82">
        <v>19.2</v>
      </c>
      <c r="K768" s="83" t="s">
        <v>112</v>
      </c>
      <c r="L768" s="84" t="str">
        <f t="shared" si="201"/>
        <v>No</v>
      </c>
    </row>
    <row r="769" spans="1:12" x14ac:dyDescent="0.25">
      <c r="A769" s="129" t="s">
        <v>585</v>
      </c>
      <c r="B769" s="79" t="s">
        <v>50</v>
      </c>
      <c r="C769" s="85">
        <v>3964.6159862</v>
      </c>
      <c r="D769" s="81" t="str">
        <f t="shared" si="198"/>
        <v>N/A</v>
      </c>
      <c r="E769" s="85">
        <v>4533.0657799999999</v>
      </c>
      <c r="F769" s="81" t="str">
        <f t="shared" si="199"/>
        <v>N/A</v>
      </c>
      <c r="G769" s="85">
        <v>4982.4006343999999</v>
      </c>
      <c r="H769" s="81" t="str">
        <f t="shared" si="200"/>
        <v>N/A</v>
      </c>
      <c r="I769" s="82">
        <v>14.34</v>
      </c>
      <c r="J769" s="82">
        <v>9.9120000000000008</v>
      </c>
      <c r="K769" s="83" t="s">
        <v>112</v>
      </c>
      <c r="L769" s="84" t="str">
        <f t="shared" si="201"/>
        <v>Yes</v>
      </c>
    </row>
    <row r="770" spans="1:12" x14ac:dyDescent="0.25">
      <c r="A770" s="129" t="s">
        <v>588</v>
      </c>
      <c r="B770" s="79" t="s">
        <v>50</v>
      </c>
      <c r="C770" s="85">
        <v>683.36384072999999</v>
      </c>
      <c r="D770" s="81" t="str">
        <f t="shared" si="198"/>
        <v>N/A</v>
      </c>
      <c r="E770" s="85">
        <v>625.28928767000002</v>
      </c>
      <c r="F770" s="81" t="str">
        <f t="shared" si="199"/>
        <v>N/A</v>
      </c>
      <c r="G770" s="85">
        <v>570.29077596000002</v>
      </c>
      <c r="H770" s="81" t="str">
        <f t="shared" si="200"/>
        <v>N/A</v>
      </c>
      <c r="I770" s="82">
        <v>-8.5</v>
      </c>
      <c r="J770" s="82">
        <v>-8.8000000000000007</v>
      </c>
      <c r="K770" s="83" t="s">
        <v>112</v>
      </c>
      <c r="L770" s="84" t="str">
        <f t="shared" si="201"/>
        <v>Yes</v>
      </c>
    </row>
    <row r="771" spans="1:12" x14ac:dyDescent="0.25">
      <c r="A771" s="129" t="s">
        <v>590</v>
      </c>
      <c r="B771" s="79" t="s">
        <v>50</v>
      </c>
      <c r="C771" s="85">
        <v>637.20827978</v>
      </c>
      <c r="D771" s="81" t="str">
        <f t="shared" si="198"/>
        <v>N/A</v>
      </c>
      <c r="E771" s="85">
        <v>570.87039705999996</v>
      </c>
      <c r="F771" s="81" t="str">
        <f t="shared" si="199"/>
        <v>N/A</v>
      </c>
      <c r="G771" s="85">
        <v>572.17297503999998</v>
      </c>
      <c r="H771" s="81" t="str">
        <f t="shared" si="200"/>
        <v>N/A</v>
      </c>
      <c r="I771" s="82">
        <v>-10.4</v>
      </c>
      <c r="J771" s="82">
        <v>0.22819999999999999</v>
      </c>
      <c r="K771" s="83" t="s">
        <v>112</v>
      </c>
      <c r="L771" s="84" t="str">
        <f t="shared" si="201"/>
        <v>Yes</v>
      </c>
    </row>
    <row r="772" spans="1:12" x14ac:dyDescent="0.25">
      <c r="A772" s="148" t="s">
        <v>626</v>
      </c>
      <c r="B772" s="79" t="s">
        <v>50</v>
      </c>
      <c r="C772" s="85">
        <v>3377.8582477999998</v>
      </c>
      <c r="D772" s="81" t="str">
        <f t="shared" si="198"/>
        <v>N/A</v>
      </c>
      <c r="E772" s="85">
        <v>3621.8645351999999</v>
      </c>
      <c r="F772" s="81" t="str">
        <f t="shared" si="199"/>
        <v>N/A</v>
      </c>
      <c r="G772" s="85">
        <v>3966.0617180999998</v>
      </c>
      <c r="H772" s="81" t="str">
        <f t="shared" si="200"/>
        <v>N/A</v>
      </c>
      <c r="I772" s="82">
        <v>7.2240000000000002</v>
      </c>
      <c r="J772" s="82">
        <v>9.5030000000000001</v>
      </c>
      <c r="K772" s="83" t="s">
        <v>112</v>
      </c>
      <c r="L772" s="84" t="str">
        <f t="shared" si="201"/>
        <v>Yes</v>
      </c>
    </row>
    <row r="773" spans="1:12" x14ac:dyDescent="0.25">
      <c r="A773" s="129" t="s">
        <v>582</v>
      </c>
      <c r="B773" s="79" t="s">
        <v>50</v>
      </c>
      <c r="C773" s="85">
        <v>6239.0297719999999</v>
      </c>
      <c r="D773" s="81" t="str">
        <f t="shared" si="198"/>
        <v>N/A</v>
      </c>
      <c r="E773" s="85">
        <v>7328.0733409000004</v>
      </c>
      <c r="F773" s="81" t="str">
        <f t="shared" si="199"/>
        <v>N/A</v>
      </c>
      <c r="G773" s="85">
        <v>8663.9315920000008</v>
      </c>
      <c r="H773" s="81" t="str">
        <f t="shared" si="200"/>
        <v>N/A</v>
      </c>
      <c r="I773" s="82">
        <v>17.46</v>
      </c>
      <c r="J773" s="82">
        <v>18.23</v>
      </c>
      <c r="K773" s="83" t="s">
        <v>112</v>
      </c>
      <c r="L773" s="84" t="str">
        <f t="shared" si="201"/>
        <v>No</v>
      </c>
    </row>
    <row r="774" spans="1:12" x14ac:dyDescent="0.25">
      <c r="A774" s="129" t="s">
        <v>585</v>
      </c>
      <c r="B774" s="79" t="s">
        <v>50</v>
      </c>
      <c r="C774" s="85">
        <v>5360.8262677000002</v>
      </c>
      <c r="D774" s="81" t="str">
        <f t="shared" si="198"/>
        <v>N/A</v>
      </c>
      <c r="E774" s="85">
        <v>6807.9672793999998</v>
      </c>
      <c r="F774" s="81" t="str">
        <f t="shared" si="199"/>
        <v>N/A</v>
      </c>
      <c r="G774" s="85">
        <v>9401.5144603999997</v>
      </c>
      <c r="H774" s="81" t="str">
        <f t="shared" si="200"/>
        <v>N/A</v>
      </c>
      <c r="I774" s="82">
        <v>26.99</v>
      </c>
      <c r="J774" s="82">
        <v>38.1</v>
      </c>
      <c r="K774" s="83" t="s">
        <v>112</v>
      </c>
      <c r="L774" s="84" t="str">
        <f t="shared" si="201"/>
        <v>No</v>
      </c>
    </row>
    <row r="775" spans="1:12" x14ac:dyDescent="0.25">
      <c r="A775" s="129" t="s">
        <v>588</v>
      </c>
      <c r="B775" s="79" t="s">
        <v>50</v>
      </c>
      <c r="C775" s="85">
        <v>1453.0219299</v>
      </c>
      <c r="D775" s="81" t="str">
        <f t="shared" si="198"/>
        <v>N/A</v>
      </c>
      <c r="E775" s="85">
        <v>1283.1169493</v>
      </c>
      <c r="F775" s="81" t="str">
        <f t="shared" si="199"/>
        <v>N/A</v>
      </c>
      <c r="G775" s="85">
        <v>1076.0059332999999</v>
      </c>
      <c r="H775" s="81" t="str">
        <f t="shared" si="200"/>
        <v>N/A</v>
      </c>
      <c r="I775" s="82">
        <v>-11.7</v>
      </c>
      <c r="J775" s="82">
        <v>-16.100000000000001</v>
      </c>
      <c r="K775" s="83" t="s">
        <v>112</v>
      </c>
      <c r="L775" s="84" t="str">
        <f t="shared" si="201"/>
        <v>No</v>
      </c>
    </row>
    <row r="776" spans="1:12" x14ac:dyDescent="0.25">
      <c r="A776" s="129" t="s">
        <v>590</v>
      </c>
      <c r="B776" s="79" t="s">
        <v>50</v>
      </c>
      <c r="C776" s="85">
        <v>4.3356898029000002</v>
      </c>
      <c r="D776" s="81" t="str">
        <f t="shared" si="198"/>
        <v>N/A</v>
      </c>
      <c r="E776" s="85">
        <v>5.0598817273999996</v>
      </c>
      <c r="F776" s="81" t="str">
        <f t="shared" si="199"/>
        <v>N/A</v>
      </c>
      <c r="G776" s="85">
        <v>1.7884110544</v>
      </c>
      <c r="H776" s="81" t="str">
        <f t="shared" si="200"/>
        <v>N/A</v>
      </c>
      <c r="I776" s="82">
        <v>16.7</v>
      </c>
      <c r="J776" s="82">
        <v>-64.7</v>
      </c>
      <c r="K776" s="83" t="s">
        <v>112</v>
      </c>
      <c r="L776" s="84" t="str">
        <f t="shared" si="201"/>
        <v>No</v>
      </c>
    </row>
    <row r="777" spans="1:12" x14ac:dyDescent="0.25">
      <c r="A777" s="148" t="s">
        <v>239</v>
      </c>
      <c r="B777" s="79" t="s">
        <v>50</v>
      </c>
      <c r="C777" s="85">
        <v>1950.6555691000001</v>
      </c>
      <c r="D777" s="81" t="str">
        <f t="shared" si="198"/>
        <v>N/A</v>
      </c>
      <c r="E777" s="85">
        <v>1835.580547</v>
      </c>
      <c r="F777" s="81" t="str">
        <f t="shared" si="199"/>
        <v>N/A</v>
      </c>
      <c r="G777" s="85">
        <v>1647.2007498</v>
      </c>
      <c r="H777" s="81" t="str">
        <f t="shared" si="200"/>
        <v>N/A</v>
      </c>
      <c r="I777" s="82">
        <v>-5.9</v>
      </c>
      <c r="J777" s="82">
        <v>-10.3</v>
      </c>
      <c r="K777" s="83" t="s">
        <v>112</v>
      </c>
      <c r="L777" s="84" t="str">
        <f t="shared" si="201"/>
        <v>Yes</v>
      </c>
    </row>
    <row r="778" spans="1:12" x14ac:dyDescent="0.25">
      <c r="A778" s="129" t="s">
        <v>582</v>
      </c>
      <c r="B778" s="79" t="s">
        <v>50</v>
      </c>
      <c r="C778" s="85">
        <v>1227.4958826</v>
      </c>
      <c r="D778" s="81" t="str">
        <f t="shared" si="198"/>
        <v>N/A</v>
      </c>
      <c r="E778" s="85">
        <v>1168.0558305</v>
      </c>
      <c r="F778" s="81" t="str">
        <f t="shared" si="199"/>
        <v>N/A</v>
      </c>
      <c r="G778" s="85">
        <v>1193.2115983000001</v>
      </c>
      <c r="H778" s="81" t="str">
        <f t="shared" si="200"/>
        <v>N/A</v>
      </c>
      <c r="I778" s="82">
        <v>-4.84</v>
      </c>
      <c r="J778" s="82">
        <v>2.1539999999999999</v>
      </c>
      <c r="K778" s="83" t="s">
        <v>112</v>
      </c>
      <c r="L778" s="84" t="str">
        <f t="shared" si="201"/>
        <v>Yes</v>
      </c>
    </row>
    <row r="779" spans="1:12" x14ac:dyDescent="0.25">
      <c r="A779" s="129" t="s">
        <v>585</v>
      </c>
      <c r="B779" s="79" t="s">
        <v>50</v>
      </c>
      <c r="C779" s="85">
        <v>3802.9230336999999</v>
      </c>
      <c r="D779" s="81" t="str">
        <f t="shared" si="198"/>
        <v>N/A</v>
      </c>
      <c r="E779" s="85">
        <v>4165.1283197000002</v>
      </c>
      <c r="F779" s="81" t="str">
        <f t="shared" si="199"/>
        <v>N/A</v>
      </c>
      <c r="G779" s="85">
        <v>4571.2183355999996</v>
      </c>
      <c r="H779" s="81" t="str">
        <f t="shared" si="200"/>
        <v>N/A</v>
      </c>
      <c r="I779" s="82">
        <v>9.5239999999999991</v>
      </c>
      <c r="J779" s="82">
        <v>9.75</v>
      </c>
      <c r="K779" s="83" t="s">
        <v>112</v>
      </c>
      <c r="L779" s="84" t="str">
        <f t="shared" si="201"/>
        <v>Yes</v>
      </c>
    </row>
    <row r="780" spans="1:12" x14ac:dyDescent="0.25">
      <c r="A780" s="129" t="s">
        <v>588</v>
      </c>
      <c r="B780" s="79" t="s">
        <v>50</v>
      </c>
      <c r="C780" s="85">
        <v>347.82656940999999</v>
      </c>
      <c r="D780" s="81" t="str">
        <f t="shared" si="198"/>
        <v>N/A</v>
      </c>
      <c r="E780" s="85">
        <v>315.50399386999999</v>
      </c>
      <c r="F780" s="81" t="str">
        <f t="shared" si="199"/>
        <v>N/A</v>
      </c>
      <c r="G780" s="85">
        <v>257.55386299000003</v>
      </c>
      <c r="H780" s="81" t="str">
        <f t="shared" si="200"/>
        <v>N/A</v>
      </c>
      <c r="I780" s="82">
        <v>-9.2899999999999991</v>
      </c>
      <c r="J780" s="82">
        <v>-18.399999999999999</v>
      </c>
      <c r="K780" s="83" t="s">
        <v>112</v>
      </c>
      <c r="L780" s="84" t="str">
        <f t="shared" si="201"/>
        <v>No</v>
      </c>
    </row>
    <row r="781" spans="1:12" x14ac:dyDescent="0.25">
      <c r="A781" s="129" t="s">
        <v>590</v>
      </c>
      <c r="B781" s="79" t="s">
        <v>50</v>
      </c>
      <c r="C781" s="85">
        <v>85.091634533000004</v>
      </c>
      <c r="D781" s="81" t="str">
        <f t="shared" si="198"/>
        <v>N/A</v>
      </c>
      <c r="E781" s="85">
        <v>82.565273567999995</v>
      </c>
      <c r="F781" s="81" t="str">
        <f t="shared" si="199"/>
        <v>N/A</v>
      </c>
      <c r="G781" s="85">
        <v>55.389957520000003</v>
      </c>
      <c r="H781" s="81" t="str">
        <f t="shared" si="200"/>
        <v>N/A</v>
      </c>
      <c r="I781" s="82">
        <v>-2.97</v>
      </c>
      <c r="J781" s="82">
        <v>-32.9</v>
      </c>
      <c r="K781" s="83" t="s">
        <v>112</v>
      </c>
      <c r="L781" s="84" t="str">
        <f t="shared" si="201"/>
        <v>No</v>
      </c>
    </row>
    <row r="782" spans="1:12" x14ac:dyDescent="0.25">
      <c r="A782" s="148" t="s">
        <v>627</v>
      </c>
      <c r="B782" s="79" t="s">
        <v>50</v>
      </c>
      <c r="C782" s="85">
        <v>4070.8527832</v>
      </c>
      <c r="D782" s="81" t="str">
        <f t="shared" si="198"/>
        <v>N/A</v>
      </c>
      <c r="E782" s="85">
        <v>3796.3345849000002</v>
      </c>
      <c r="F782" s="81" t="str">
        <f t="shared" si="199"/>
        <v>N/A</v>
      </c>
      <c r="G782" s="85">
        <v>3467.0928819000001</v>
      </c>
      <c r="H782" s="81" t="str">
        <f t="shared" si="200"/>
        <v>N/A</v>
      </c>
      <c r="I782" s="82">
        <v>-6.74</v>
      </c>
      <c r="J782" s="82">
        <v>-8.67</v>
      </c>
      <c r="K782" s="83" t="s">
        <v>112</v>
      </c>
      <c r="L782" s="84" t="str">
        <f t="shared" si="201"/>
        <v>Yes</v>
      </c>
    </row>
    <row r="783" spans="1:12" x14ac:dyDescent="0.25">
      <c r="A783" s="129" t="s">
        <v>582</v>
      </c>
      <c r="B783" s="79" t="s">
        <v>50</v>
      </c>
      <c r="C783" s="85">
        <v>2730.9445734999999</v>
      </c>
      <c r="D783" s="81" t="str">
        <f t="shared" si="198"/>
        <v>N/A</v>
      </c>
      <c r="E783" s="85">
        <v>2941.2324577999998</v>
      </c>
      <c r="F783" s="81" t="str">
        <f t="shared" si="199"/>
        <v>N/A</v>
      </c>
      <c r="G783" s="85">
        <v>3252.4273942999998</v>
      </c>
      <c r="H783" s="81" t="str">
        <f t="shared" si="200"/>
        <v>N/A</v>
      </c>
      <c r="I783" s="82">
        <v>7.7</v>
      </c>
      <c r="J783" s="82">
        <v>10.58</v>
      </c>
      <c r="K783" s="83" t="s">
        <v>112</v>
      </c>
      <c r="L783" s="84" t="str">
        <f t="shared" si="201"/>
        <v>Yes</v>
      </c>
    </row>
    <row r="784" spans="1:12" x14ac:dyDescent="0.25">
      <c r="A784" s="129" t="s">
        <v>585</v>
      </c>
      <c r="B784" s="79" t="s">
        <v>50</v>
      </c>
      <c r="C784" s="85">
        <v>7136.6781113999996</v>
      </c>
      <c r="D784" s="81" t="str">
        <f t="shared" si="198"/>
        <v>N/A</v>
      </c>
      <c r="E784" s="85">
        <v>7625.6655512999996</v>
      </c>
      <c r="F784" s="81" t="str">
        <f t="shared" si="199"/>
        <v>N/A</v>
      </c>
      <c r="G784" s="85">
        <v>8196.3986339999992</v>
      </c>
      <c r="H784" s="81" t="str">
        <f t="shared" si="200"/>
        <v>N/A</v>
      </c>
      <c r="I784" s="82">
        <v>6.8520000000000003</v>
      </c>
      <c r="J784" s="82">
        <v>7.484</v>
      </c>
      <c r="K784" s="83" t="s">
        <v>112</v>
      </c>
      <c r="L784" s="84" t="str">
        <f t="shared" si="201"/>
        <v>Yes</v>
      </c>
    </row>
    <row r="785" spans="1:12" x14ac:dyDescent="0.25">
      <c r="A785" s="129" t="s">
        <v>588</v>
      </c>
      <c r="B785" s="79" t="s">
        <v>50</v>
      </c>
      <c r="C785" s="85">
        <v>1637.0989836000001</v>
      </c>
      <c r="D785" s="81" t="str">
        <f t="shared" si="198"/>
        <v>N/A</v>
      </c>
      <c r="E785" s="85">
        <v>1436.9402342000001</v>
      </c>
      <c r="F785" s="81" t="str">
        <f t="shared" si="199"/>
        <v>N/A</v>
      </c>
      <c r="G785" s="85">
        <v>1323.3535179</v>
      </c>
      <c r="H785" s="81" t="str">
        <f t="shared" si="200"/>
        <v>N/A</v>
      </c>
      <c r="I785" s="82">
        <v>-12.2</v>
      </c>
      <c r="J785" s="82">
        <v>-7.9</v>
      </c>
      <c r="K785" s="83" t="s">
        <v>112</v>
      </c>
      <c r="L785" s="84" t="str">
        <f t="shared" si="201"/>
        <v>Yes</v>
      </c>
    </row>
    <row r="786" spans="1:12" x14ac:dyDescent="0.25">
      <c r="A786" s="129" t="s">
        <v>590</v>
      </c>
      <c r="B786" s="96" t="s">
        <v>50</v>
      </c>
      <c r="C786" s="94">
        <v>564.63324764000004</v>
      </c>
      <c r="D786" s="98" t="str">
        <f t="shared" si="198"/>
        <v>N/A</v>
      </c>
      <c r="E786" s="94">
        <v>503.49729165999997</v>
      </c>
      <c r="F786" s="98" t="str">
        <f t="shared" si="199"/>
        <v>N/A</v>
      </c>
      <c r="G786" s="94">
        <v>497.33038995999999</v>
      </c>
      <c r="H786" s="98" t="str">
        <f t="shared" si="200"/>
        <v>N/A</v>
      </c>
      <c r="I786" s="99">
        <v>-10.8</v>
      </c>
      <c r="J786" s="99">
        <v>-1.22</v>
      </c>
      <c r="K786" s="90" t="s">
        <v>112</v>
      </c>
      <c r="L786" s="92" t="str">
        <f t="shared" si="201"/>
        <v>Yes</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16.392920160999999</v>
      </c>
      <c r="D788" s="102" t="str">
        <f t="shared" ref="D788:D819" si="202">IF($B788="N/A","N/A",IF(C788&gt;10,"No",IF(C788&lt;-10,"No","Yes")))</f>
        <v>N/A</v>
      </c>
      <c r="E788" s="110">
        <v>15.659501971999999</v>
      </c>
      <c r="F788" s="102" t="str">
        <f t="shared" ref="F788:F819" si="203">IF($B788="N/A","N/A",IF(E788&gt;10,"No",IF(E788&lt;-10,"No","Yes")))</f>
        <v>N/A</v>
      </c>
      <c r="G788" s="110">
        <v>14.295333157</v>
      </c>
      <c r="H788" s="102" t="str">
        <f t="shared" ref="H788:H819" si="204">IF($B788="N/A","N/A",IF(G788&gt;10,"No",IF(G788&lt;-10,"No","Yes")))</f>
        <v>N/A</v>
      </c>
      <c r="I788" s="103">
        <v>-4.47</v>
      </c>
      <c r="J788" s="103">
        <v>-8.7100000000000009</v>
      </c>
      <c r="K788" s="109" t="s">
        <v>112</v>
      </c>
      <c r="L788" s="104" t="str">
        <f t="shared" ref="L788:L819" si="205">IF(J788="Div by 0", "N/A", IF(K788="N/A","N/A", IF(J788&gt;VALUE(MID(K788,1,2)), "No", IF(J788&lt;-1*VALUE(MID(K788,1,2)), "No", "Yes"))))</f>
        <v>Yes</v>
      </c>
    </row>
    <row r="789" spans="1:12" x14ac:dyDescent="0.25">
      <c r="A789" s="129" t="s">
        <v>582</v>
      </c>
      <c r="B789" s="79" t="s">
        <v>50</v>
      </c>
      <c r="C789" s="87">
        <v>11.940456081000001</v>
      </c>
      <c r="D789" s="81" t="str">
        <f t="shared" si="202"/>
        <v>N/A</v>
      </c>
      <c r="E789" s="87">
        <v>13.526202259</v>
      </c>
      <c r="F789" s="81" t="str">
        <f t="shared" si="203"/>
        <v>N/A</v>
      </c>
      <c r="G789" s="87">
        <v>14.350124378</v>
      </c>
      <c r="H789" s="81" t="str">
        <f t="shared" si="204"/>
        <v>N/A</v>
      </c>
      <c r="I789" s="82">
        <v>13.28</v>
      </c>
      <c r="J789" s="82">
        <v>6.0910000000000002</v>
      </c>
      <c r="K789" s="83" t="s">
        <v>112</v>
      </c>
      <c r="L789" s="84" t="str">
        <f t="shared" si="205"/>
        <v>Yes</v>
      </c>
    </row>
    <row r="790" spans="1:12" x14ac:dyDescent="0.25">
      <c r="A790" s="129" t="s">
        <v>585</v>
      </c>
      <c r="B790" s="79" t="s">
        <v>50</v>
      </c>
      <c r="C790" s="87">
        <v>20.368729553000001</v>
      </c>
      <c r="D790" s="81" t="str">
        <f t="shared" si="202"/>
        <v>N/A</v>
      </c>
      <c r="E790" s="87">
        <v>21.00258376</v>
      </c>
      <c r="F790" s="81" t="str">
        <f t="shared" si="203"/>
        <v>N/A</v>
      </c>
      <c r="G790" s="87">
        <v>21.104823960000001</v>
      </c>
      <c r="H790" s="81" t="str">
        <f t="shared" si="204"/>
        <v>N/A</v>
      </c>
      <c r="I790" s="82">
        <v>3.1120000000000001</v>
      </c>
      <c r="J790" s="82">
        <v>0.48680000000000001</v>
      </c>
      <c r="K790" s="83" t="s">
        <v>112</v>
      </c>
      <c r="L790" s="84" t="str">
        <f t="shared" si="205"/>
        <v>Yes</v>
      </c>
    </row>
    <row r="791" spans="1:12" x14ac:dyDescent="0.25">
      <c r="A791" s="129" t="s">
        <v>588</v>
      </c>
      <c r="B791" s="79" t="s">
        <v>50</v>
      </c>
      <c r="C791" s="87">
        <v>13.495157239999999</v>
      </c>
      <c r="D791" s="81" t="str">
        <f t="shared" si="202"/>
        <v>N/A</v>
      </c>
      <c r="E791" s="87">
        <v>12.428055585999999</v>
      </c>
      <c r="F791" s="81" t="str">
        <f t="shared" si="203"/>
        <v>N/A</v>
      </c>
      <c r="G791" s="87">
        <v>11.065056388</v>
      </c>
      <c r="H791" s="81" t="str">
        <f t="shared" si="204"/>
        <v>N/A</v>
      </c>
      <c r="I791" s="82">
        <v>-7.91</v>
      </c>
      <c r="J791" s="82">
        <v>-11</v>
      </c>
      <c r="K791" s="83" t="s">
        <v>112</v>
      </c>
      <c r="L791" s="84" t="str">
        <f t="shared" si="205"/>
        <v>Yes</v>
      </c>
    </row>
    <row r="792" spans="1:12" x14ac:dyDescent="0.25">
      <c r="A792" s="129" t="s">
        <v>590</v>
      </c>
      <c r="B792" s="79" t="s">
        <v>50</v>
      </c>
      <c r="C792" s="87">
        <v>12.644601542</v>
      </c>
      <c r="D792" s="81" t="str">
        <f t="shared" si="202"/>
        <v>N/A</v>
      </c>
      <c r="E792" s="87">
        <v>11.295532475</v>
      </c>
      <c r="F792" s="81" t="str">
        <f t="shared" si="203"/>
        <v>N/A</v>
      </c>
      <c r="G792" s="87">
        <v>10.233401747</v>
      </c>
      <c r="H792" s="81" t="str">
        <f t="shared" si="204"/>
        <v>N/A</v>
      </c>
      <c r="I792" s="82">
        <v>-10.7</v>
      </c>
      <c r="J792" s="82">
        <v>-9.4</v>
      </c>
      <c r="K792" s="83" t="s">
        <v>112</v>
      </c>
      <c r="L792" s="84" t="str">
        <f t="shared" si="205"/>
        <v>Yes</v>
      </c>
    </row>
    <row r="793" spans="1:12" ht="12.75" customHeight="1" x14ac:dyDescent="0.25">
      <c r="A793" s="148" t="s">
        <v>464</v>
      </c>
      <c r="B793" s="79" t="s">
        <v>50</v>
      </c>
      <c r="C793" s="87">
        <v>4.8395998351999996</v>
      </c>
      <c r="D793" s="81" t="str">
        <f t="shared" si="202"/>
        <v>N/A</v>
      </c>
      <c r="E793" s="87">
        <v>4.9976430113000001</v>
      </c>
      <c r="F793" s="81" t="str">
        <f t="shared" si="203"/>
        <v>N/A</v>
      </c>
      <c r="G793" s="87">
        <v>5.0762945506000001</v>
      </c>
      <c r="H793" s="81" t="str">
        <f t="shared" si="204"/>
        <v>N/A</v>
      </c>
      <c r="I793" s="82">
        <v>3.266</v>
      </c>
      <c r="J793" s="82">
        <v>1.5740000000000001</v>
      </c>
      <c r="K793" s="83" t="s">
        <v>112</v>
      </c>
      <c r="L793" s="84" t="str">
        <f t="shared" si="205"/>
        <v>Yes</v>
      </c>
    </row>
    <row r="794" spans="1:12" x14ac:dyDescent="0.25">
      <c r="A794" s="129" t="s">
        <v>582</v>
      </c>
      <c r="B794" s="79" t="s">
        <v>50</v>
      </c>
      <c r="C794" s="87">
        <v>15.160472972999999</v>
      </c>
      <c r="D794" s="81" t="str">
        <f t="shared" si="202"/>
        <v>N/A</v>
      </c>
      <c r="E794" s="87">
        <v>17.662733156000002</v>
      </c>
      <c r="F794" s="81" t="str">
        <f t="shared" si="203"/>
        <v>N/A</v>
      </c>
      <c r="G794" s="87">
        <v>18.097014925</v>
      </c>
      <c r="H794" s="81" t="str">
        <f t="shared" si="204"/>
        <v>N/A</v>
      </c>
      <c r="I794" s="82">
        <v>16.510000000000002</v>
      </c>
      <c r="J794" s="82">
        <v>2.4590000000000001</v>
      </c>
      <c r="K794" s="83" t="s">
        <v>112</v>
      </c>
      <c r="L794" s="84" t="str">
        <f t="shared" si="205"/>
        <v>Yes</v>
      </c>
    </row>
    <row r="795" spans="1:12" x14ac:dyDescent="0.25">
      <c r="A795" s="129" t="s">
        <v>585</v>
      </c>
      <c r="B795" s="79" t="s">
        <v>50</v>
      </c>
      <c r="C795" s="87">
        <v>6.9469056706999996</v>
      </c>
      <c r="D795" s="81" t="str">
        <f t="shared" si="202"/>
        <v>N/A</v>
      </c>
      <c r="E795" s="87">
        <v>8.4904062010000008</v>
      </c>
      <c r="F795" s="81" t="str">
        <f t="shared" si="203"/>
        <v>N/A</v>
      </c>
      <c r="G795" s="87">
        <v>11.08253315</v>
      </c>
      <c r="H795" s="81" t="str">
        <f t="shared" si="204"/>
        <v>N/A</v>
      </c>
      <c r="I795" s="82">
        <v>22.22</v>
      </c>
      <c r="J795" s="82">
        <v>30.53</v>
      </c>
      <c r="K795" s="83" t="s">
        <v>112</v>
      </c>
      <c r="L795" s="84" t="str">
        <f t="shared" si="205"/>
        <v>No</v>
      </c>
    </row>
    <row r="796" spans="1:12" x14ac:dyDescent="0.25">
      <c r="A796" s="129" t="s">
        <v>588</v>
      </c>
      <c r="B796" s="79" t="s">
        <v>50</v>
      </c>
      <c r="C796" s="87">
        <v>1.6931723066</v>
      </c>
      <c r="D796" s="81" t="str">
        <f t="shared" si="202"/>
        <v>N/A</v>
      </c>
      <c r="E796" s="87">
        <v>1.3940256045999999</v>
      </c>
      <c r="F796" s="81" t="str">
        <f t="shared" si="203"/>
        <v>N/A</v>
      </c>
      <c r="G796" s="87">
        <v>1.1193401784000001</v>
      </c>
      <c r="H796" s="81" t="str">
        <f t="shared" si="204"/>
        <v>N/A</v>
      </c>
      <c r="I796" s="82">
        <v>-17.7</v>
      </c>
      <c r="J796" s="82">
        <v>-19.7</v>
      </c>
      <c r="K796" s="83" t="s">
        <v>112</v>
      </c>
      <c r="L796" s="84" t="str">
        <f t="shared" si="205"/>
        <v>No</v>
      </c>
    </row>
    <row r="797" spans="1:12" x14ac:dyDescent="0.25">
      <c r="A797" s="129" t="s">
        <v>590</v>
      </c>
      <c r="B797" s="79" t="s">
        <v>50</v>
      </c>
      <c r="C797" s="87">
        <v>2.67780634E-2</v>
      </c>
      <c r="D797" s="81" t="str">
        <f t="shared" si="202"/>
        <v>N/A</v>
      </c>
      <c r="E797" s="87">
        <v>2.4847189799999999E-2</v>
      </c>
      <c r="F797" s="81" t="str">
        <f t="shared" si="203"/>
        <v>N/A</v>
      </c>
      <c r="G797" s="87">
        <v>2.3865209299999999E-2</v>
      </c>
      <c r="H797" s="81" t="str">
        <f t="shared" si="204"/>
        <v>N/A</v>
      </c>
      <c r="I797" s="82">
        <v>-7.21</v>
      </c>
      <c r="J797" s="82">
        <v>-3.95</v>
      </c>
      <c r="K797" s="83" t="s">
        <v>112</v>
      </c>
      <c r="L797" s="84" t="str">
        <f t="shared" si="205"/>
        <v>Yes</v>
      </c>
    </row>
    <row r="798" spans="1:12" x14ac:dyDescent="0.25">
      <c r="A798" s="148" t="s">
        <v>465</v>
      </c>
      <c r="B798" s="79" t="s">
        <v>50</v>
      </c>
      <c r="C798" s="87">
        <v>0.70671378090000003</v>
      </c>
      <c r="D798" s="81" t="str">
        <f t="shared" si="202"/>
        <v>N/A</v>
      </c>
      <c r="E798" s="87">
        <v>5.4277676651000002</v>
      </c>
      <c r="F798" s="81" t="str">
        <f t="shared" si="203"/>
        <v>N/A</v>
      </c>
      <c r="G798" s="87">
        <v>0.69905000900000003</v>
      </c>
      <c r="H798" s="81" t="str">
        <f t="shared" si="204"/>
        <v>N/A</v>
      </c>
      <c r="I798" s="82">
        <v>668</v>
      </c>
      <c r="J798" s="82">
        <v>-87.1</v>
      </c>
      <c r="K798" s="83" t="s">
        <v>112</v>
      </c>
      <c r="L798" s="84" t="str">
        <f t="shared" si="205"/>
        <v>No</v>
      </c>
    </row>
    <row r="799" spans="1:12" ht="12.75" customHeight="1" x14ac:dyDescent="0.25">
      <c r="A799" s="148" t="s">
        <v>466</v>
      </c>
      <c r="B799" s="79" t="s">
        <v>50</v>
      </c>
      <c r="C799" s="87">
        <v>48.480726328999999</v>
      </c>
      <c r="D799" s="81" t="str">
        <f t="shared" si="202"/>
        <v>N/A</v>
      </c>
      <c r="E799" s="87">
        <v>42.918696296</v>
      </c>
      <c r="F799" s="81" t="str">
        <f t="shared" si="203"/>
        <v>N/A</v>
      </c>
      <c r="G799" s="87">
        <v>35.867082791000001</v>
      </c>
      <c r="H799" s="81" t="str">
        <f t="shared" si="204"/>
        <v>N/A</v>
      </c>
      <c r="I799" s="82">
        <v>-11.5</v>
      </c>
      <c r="J799" s="82">
        <v>-16.399999999999999</v>
      </c>
      <c r="K799" s="83" t="s">
        <v>112</v>
      </c>
      <c r="L799" s="84" t="str">
        <f t="shared" si="205"/>
        <v>No</v>
      </c>
    </row>
    <row r="800" spans="1:12" x14ac:dyDescent="0.25">
      <c r="A800" s="129" t="s">
        <v>582</v>
      </c>
      <c r="B800" s="79" t="s">
        <v>50</v>
      </c>
      <c r="C800" s="87">
        <v>58.340371621999999</v>
      </c>
      <c r="D800" s="81" t="str">
        <f t="shared" si="202"/>
        <v>N/A</v>
      </c>
      <c r="E800" s="87">
        <v>53.115086918000003</v>
      </c>
      <c r="F800" s="81" t="str">
        <f t="shared" si="203"/>
        <v>N/A</v>
      </c>
      <c r="G800" s="87">
        <v>49.160447761</v>
      </c>
      <c r="H800" s="81" t="str">
        <f t="shared" si="204"/>
        <v>N/A</v>
      </c>
      <c r="I800" s="82">
        <v>-8.9600000000000009</v>
      </c>
      <c r="J800" s="82">
        <v>-7.45</v>
      </c>
      <c r="K800" s="83" t="s">
        <v>112</v>
      </c>
      <c r="L800" s="84" t="str">
        <f t="shared" si="205"/>
        <v>Yes</v>
      </c>
    </row>
    <row r="801" spans="1:12" x14ac:dyDescent="0.25">
      <c r="A801" s="129" t="s">
        <v>585</v>
      </c>
      <c r="B801" s="79" t="s">
        <v>50</v>
      </c>
      <c r="C801" s="87">
        <v>72.001090512999994</v>
      </c>
      <c r="D801" s="81" t="str">
        <f t="shared" si="202"/>
        <v>N/A</v>
      </c>
      <c r="E801" s="87">
        <v>72.707442076999996</v>
      </c>
      <c r="F801" s="81" t="str">
        <f t="shared" si="203"/>
        <v>N/A</v>
      </c>
      <c r="G801" s="87">
        <v>70.964791951999999</v>
      </c>
      <c r="H801" s="81" t="str">
        <f t="shared" si="204"/>
        <v>N/A</v>
      </c>
      <c r="I801" s="82">
        <v>0.98099999999999998</v>
      </c>
      <c r="J801" s="82">
        <v>-2.4</v>
      </c>
      <c r="K801" s="83" t="s">
        <v>112</v>
      </c>
      <c r="L801" s="84" t="str">
        <f t="shared" si="205"/>
        <v>Yes</v>
      </c>
    </row>
    <row r="802" spans="1:12" x14ac:dyDescent="0.25">
      <c r="A802" s="129" t="s">
        <v>588</v>
      </c>
      <c r="B802" s="79" t="s">
        <v>50</v>
      </c>
      <c r="C802" s="87">
        <v>25.435848379999999</v>
      </c>
      <c r="D802" s="81" t="str">
        <f t="shared" si="202"/>
        <v>N/A</v>
      </c>
      <c r="E802" s="87">
        <v>21.698216434999999</v>
      </c>
      <c r="F802" s="81" t="str">
        <f t="shared" si="203"/>
        <v>N/A</v>
      </c>
      <c r="G802" s="87">
        <v>17.318212421999998</v>
      </c>
      <c r="H802" s="81" t="str">
        <f t="shared" si="204"/>
        <v>N/A</v>
      </c>
      <c r="I802" s="82">
        <v>-14.7</v>
      </c>
      <c r="J802" s="82">
        <v>-20.2</v>
      </c>
      <c r="K802" s="83" t="s">
        <v>112</v>
      </c>
      <c r="L802" s="84" t="str">
        <f t="shared" si="205"/>
        <v>No</v>
      </c>
    </row>
    <row r="803" spans="1:12" x14ac:dyDescent="0.25">
      <c r="A803" s="129" t="s">
        <v>590</v>
      </c>
      <c r="B803" s="79" t="s">
        <v>50</v>
      </c>
      <c r="C803" s="87">
        <v>21.160025706999999</v>
      </c>
      <c r="D803" s="81" t="str">
        <f t="shared" si="202"/>
        <v>N/A</v>
      </c>
      <c r="E803" s="87">
        <v>17.214133082</v>
      </c>
      <c r="F803" s="81" t="str">
        <f t="shared" si="203"/>
        <v>N/A</v>
      </c>
      <c r="G803" s="87">
        <v>15.245095699</v>
      </c>
      <c r="H803" s="81" t="str">
        <f t="shared" si="204"/>
        <v>N/A</v>
      </c>
      <c r="I803" s="82">
        <v>-18.600000000000001</v>
      </c>
      <c r="J803" s="82">
        <v>-11.4</v>
      </c>
      <c r="K803" s="83" t="s">
        <v>112</v>
      </c>
      <c r="L803" s="84" t="str">
        <f t="shared" si="205"/>
        <v>Yes</v>
      </c>
    </row>
    <row r="804" spans="1:12" x14ac:dyDescent="0.25">
      <c r="A804" s="148" t="s">
        <v>690</v>
      </c>
      <c r="B804" s="79" t="s">
        <v>50</v>
      </c>
      <c r="C804" s="87">
        <v>63.294907770999998</v>
      </c>
      <c r="D804" s="81" t="str">
        <f t="shared" si="202"/>
        <v>N/A</v>
      </c>
      <c r="E804" s="87">
        <v>59.861723331</v>
      </c>
      <c r="F804" s="81" t="str">
        <f t="shared" si="203"/>
        <v>N/A</v>
      </c>
      <c r="G804" s="87">
        <v>54.480769406</v>
      </c>
      <c r="H804" s="81" t="str">
        <f t="shared" si="204"/>
        <v>N/A</v>
      </c>
      <c r="I804" s="82">
        <v>-5.42</v>
      </c>
      <c r="J804" s="82">
        <v>-8.99</v>
      </c>
      <c r="K804" s="83" t="s">
        <v>112</v>
      </c>
      <c r="L804" s="84" t="str">
        <f t="shared" si="205"/>
        <v>Yes</v>
      </c>
    </row>
    <row r="805" spans="1:12" x14ac:dyDescent="0.25">
      <c r="A805" s="129" t="s">
        <v>582</v>
      </c>
      <c r="B805" s="79" t="s">
        <v>50</v>
      </c>
      <c r="C805" s="87">
        <v>61.539273649000002</v>
      </c>
      <c r="D805" s="81" t="str">
        <f t="shared" si="202"/>
        <v>N/A</v>
      </c>
      <c r="E805" s="87">
        <v>63.202639259000001</v>
      </c>
      <c r="F805" s="81" t="str">
        <f t="shared" si="203"/>
        <v>N/A</v>
      </c>
      <c r="G805" s="87">
        <v>61.240671642000002</v>
      </c>
      <c r="H805" s="81" t="str">
        <f t="shared" si="204"/>
        <v>N/A</v>
      </c>
      <c r="I805" s="82">
        <v>2.7029999999999998</v>
      </c>
      <c r="J805" s="82">
        <v>-3.1</v>
      </c>
      <c r="K805" s="83" t="s">
        <v>112</v>
      </c>
      <c r="L805" s="84" t="str">
        <f t="shared" si="205"/>
        <v>Yes</v>
      </c>
    </row>
    <row r="806" spans="1:12" x14ac:dyDescent="0.25">
      <c r="A806" s="129" t="s">
        <v>585</v>
      </c>
      <c r="B806" s="79" t="s">
        <v>50</v>
      </c>
      <c r="C806" s="87">
        <v>78.264721918999996</v>
      </c>
      <c r="D806" s="81" t="str">
        <f t="shared" si="202"/>
        <v>N/A</v>
      </c>
      <c r="E806" s="87">
        <v>79.185903680999999</v>
      </c>
      <c r="F806" s="81" t="str">
        <f t="shared" si="203"/>
        <v>N/A</v>
      </c>
      <c r="G806" s="87">
        <v>77.623456790000006</v>
      </c>
      <c r="H806" s="81" t="str">
        <f t="shared" si="204"/>
        <v>N/A</v>
      </c>
      <c r="I806" s="82">
        <v>1.177</v>
      </c>
      <c r="J806" s="82">
        <v>-1.97</v>
      </c>
      <c r="K806" s="83" t="s">
        <v>112</v>
      </c>
      <c r="L806" s="84" t="str">
        <f t="shared" si="205"/>
        <v>Yes</v>
      </c>
    </row>
    <row r="807" spans="1:12" x14ac:dyDescent="0.25">
      <c r="A807" s="129" t="s">
        <v>588</v>
      </c>
      <c r="B807" s="79" t="s">
        <v>50</v>
      </c>
      <c r="C807" s="87">
        <v>49.575511179999999</v>
      </c>
      <c r="D807" s="81" t="str">
        <f t="shared" si="202"/>
        <v>N/A</v>
      </c>
      <c r="E807" s="87">
        <v>46.672502461999997</v>
      </c>
      <c r="F807" s="81" t="str">
        <f t="shared" si="203"/>
        <v>N/A</v>
      </c>
      <c r="G807" s="87">
        <v>43.498569263999997</v>
      </c>
      <c r="H807" s="81" t="str">
        <f t="shared" si="204"/>
        <v>N/A</v>
      </c>
      <c r="I807" s="82">
        <v>-5.86</v>
      </c>
      <c r="J807" s="82">
        <v>-6.8</v>
      </c>
      <c r="K807" s="83" t="s">
        <v>112</v>
      </c>
      <c r="L807" s="84" t="str">
        <f t="shared" si="205"/>
        <v>Yes</v>
      </c>
    </row>
    <row r="808" spans="1:12" x14ac:dyDescent="0.25">
      <c r="A808" s="129" t="s">
        <v>590</v>
      </c>
      <c r="B808" s="79" t="s">
        <v>50</v>
      </c>
      <c r="C808" s="87">
        <v>47.857754927000002</v>
      </c>
      <c r="D808" s="81" t="str">
        <f t="shared" si="202"/>
        <v>N/A</v>
      </c>
      <c r="E808" s="87">
        <v>43.159568653000001</v>
      </c>
      <c r="F808" s="81" t="str">
        <f t="shared" si="203"/>
        <v>N/A</v>
      </c>
      <c r="G808" s="87">
        <v>38.666412104000003</v>
      </c>
      <c r="H808" s="81" t="str">
        <f t="shared" si="204"/>
        <v>N/A</v>
      </c>
      <c r="I808" s="82">
        <v>-9.82</v>
      </c>
      <c r="J808" s="82">
        <v>-10.4</v>
      </c>
      <c r="K808" s="83" t="s">
        <v>112</v>
      </c>
      <c r="L808" s="84" t="str">
        <f t="shared" si="205"/>
        <v>Yes</v>
      </c>
    </row>
    <row r="809" spans="1:12" x14ac:dyDescent="0.25">
      <c r="A809" s="148" t="s">
        <v>1</v>
      </c>
      <c r="B809" s="79" t="s">
        <v>50</v>
      </c>
      <c r="C809" s="80">
        <v>13.544264782999999</v>
      </c>
      <c r="D809" s="81" t="str">
        <f t="shared" si="202"/>
        <v>N/A</v>
      </c>
      <c r="E809" s="80">
        <v>13.669817798</v>
      </c>
      <c r="F809" s="81" t="str">
        <f t="shared" si="203"/>
        <v>N/A</v>
      </c>
      <c r="G809" s="80">
        <v>13.386735408</v>
      </c>
      <c r="H809" s="81" t="str">
        <f t="shared" si="204"/>
        <v>N/A</v>
      </c>
      <c r="I809" s="82">
        <v>0.92700000000000005</v>
      </c>
      <c r="J809" s="82">
        <v>-2.0699999999999998</v>
      </c>
      <c r="K809" s="83" t="s">
        <v>112</v>
      </c>
      <c r="L809" s="84" t="str">
        <f t="shared" si="205"/>
        <v>Yes</v>
      </c>
    </row>
    <row r="810" spans="1:12" x14ac:dyDescent="0.25">
      <c r="A810" s="129" t="s">
        <v>582</v>
      </c>
      <c r="B810" s="79" t="s">
        <v>50</v>
      </c>
      <c r="C810" s="80">
        <v>9.8974358973999994</v>
      </c>
      <c r="D810" s="81" t="str">
        <f t="shared" si="202"/>
        <v>N/A</v>
      </c>
      <c r="E810" s="80">
        <v>9.2776735460000008</v>
      </c>
      <c r="F810" s="81" t="str">
        <f t="shared" si="203"/>
        <v>N/A</v>
      </c>
      <c r="G810" s="80">
        <v>10.830985914999999</v>
      </c>
      <c r="H810" s="81" t="str">
        <f t="shared" si="204"/>
        <v>N/A</v>
      </c>
      <c r="I810" s="82">
        <v>-6.26</v>
      </c>
      <c r="J810" s="82">
        <v>16.739999999999998</v>
      </c>
      <c r="K810" s="83" t="s">
        <v>112</v>
      </c>
      <c r="L810" s="84" t="str">
        <f t="shared" si="205"/>
        <v>No</v>
      </c>
    </row>
    <row r="811" spans="1:12" x14ac:dyDescent="0.25">
      <c r="A811" s="129" t="s">
        <v>585</v>
      </c>
      <c r="B811" s="79" t="s">
        <v>50</v>
      </c>
      <c r="C811" s="80">
        <v>19.008616363000002</v>
      </c>
      <c r="D811" s="81" t="str">
        <f t="shared" si="202"/>
        <v>N/A</v>
      </c>
      <c r="E811" s="80">
        <v>20.335585357999999</v>
      </c>
      <c r="F811" s="81" t="str">
        <f t="shared" si="203"/>
        <v>N/A</v>
      </c>
      <c r="G811" s="80">
        <v>21.233716994000002</v>
      </c>
      <c r="H811" s="81" t="str">
        <f t="shared" si="204"/>
        <v>N/A</v>
      </c>
      <c r="I811" s="82">
        <v>6.9809999999999999</v>
      </c>
      <c r="J811" s="82">
        <v>4.4169999999999998</v>
      </c>
      <c r="K811" s="83" t="s">
        <v>112</v>
      </c>
      <c r="L811" s="84" t="str">
        <f t="shared" si="205"/>
        <v>Yes</v>
      </c>
    </row>
    <row r="812" spans="1:12" x14ac:dyDescent="0.25">
      <c r="A812" s="129" t="s">
        <v>588</v>
      </c>
      <c r="B812" s="79" t="s">
        <v>50</v>
      </c>
      <c r="C812" s="80">
        <v>6.4095339357999999</v>
      </c>
      <c r="D812" s="81" t="str">
        <f t="shared" si="202"/>
        <v>N/A</v>
      </c>
      <c r="E812" s="80">
        <v>6.5092445853000003</v>
      </c>
      <c r="F812" s="81" t="str">
        <f t="shared" si="203"/>
        <v>N/A</v>
      </c>
      <c r="G812" s="80">
        <v>6.3498764023999996</v>
      </c>
      <c r="H812" s="81" t="str">
        <f t="shared" si="204"/>
        <v>N/A</v>
      </c>
      <c r="I812" s="82">
        <v>1.556</v>
      </c>
      <c r="J812" s="82">
        <v>-2.4500000000000002</v>
      </c>
      <c r="K812" s="83" t="s">
        <v>112</v>
      </c>
      <c r="L812" s="84" t="str">
        <f t="shared" si="205"/>
        <v>Yes</v>
      </c>
    </row>
    <row r="813" spans="1:12" x14ac:dyDescent="0.25">
      <c r="A813" s="129" t="s">
        <v>590</v>
      </c>
      <c r="B813" s="79" t="s">
        <v>50</v>
      </c>
      <c r="C813" s="80">
        <v>4.6772554003</v>
      </c>
      <c r="D813" s="81" t="str">
        <f t="shared" si="202"/>
        <v>N/A</v>
      </c>
      <c r="E813" s="80">
        <v>4.5376154861</v>
      </c>
      <c r="F813" s="81" t="str">
        <f t="shared" si="203"/>
        <v>N/A</v>
      </c>
      <c r="G813" s="80">
        <v>4.71875</v>
      </c>
      <c r="H813" s="81" t="str">
        <f t="shared" si="204"/>
        <v>N/A</v>
      </c>
      <c r="I813" s="82">
        <v>-2.99</v>
      </c>
      <c r="J813" s="82">
        <v>3.992</v>
      </c>
      <c r="K813" s="83" t="s">
        <v>112</v>
      </c>
      <c r="L813" s="84" t="str">
        <f t="shared" si="205"/>
        <v>Yes</v>
      </c>
    </row>
    <row r="814" spans="1:12" x14ac:dyDescent="0.25">
      <c r="A814" s="148" t="s">
        <v>2</v>
      </c>
      <c r="B814" s="79" t="s">
        <v>50</v>
      </c>
      <c r="C814" s="80">
        <v>233.56681657999999</v>
      </c>
      <c r="D814" s="81" t="str">
        <f t="shared" si="202"/>
        <v>N/A</v>
      </c>
      <c r="E814" s="80">
        <v>236.99768327000001</v>
      </c>
      <c r="F814" s="81" t="str">
        <f t="shared" si="203"/>
        <v>N/A</v>
      </c>
      <c r="G814" s="80">
        <v>243.22279978</v>
      </c>
      <c r="H814" s="81" t="str">
        <f t="shared" si="204"/>
        <v>N/A</v>
      </c>
      <c r="I814" s="82">
        <v>1.4690000000000001</v>
      </c>
      <c r="J814" s="82">
        <v>2.6269999999999998</v>
      </c>
      <c r="K814" s="83" t="s">
        <v>112</v>
      </c>
      <c r="L814" s="84" t="str">
        <f t="shared" si="205"/>
        <v>Yes</v>
      </c>
    </row>
    <row r="815" spans="1:12" x14ac:dyDescent="0.25">
      <c r="A815" s="129" t="s">
        <v>582</v>
      </c>
      <c r="B815" s="79" t="s">
        <v>50</v>
      </c>
      <c r="C815" s="80">
        <v>234.61002786</v>
      </c>
      <c r="D815" s="81" t="str">
        <f t="shared" si="202"/>
        <v>N/A</v>
      </c>
      <c r="E815" s="80">
        <v>227.75431033999999</v>
      </c>
      <c r="F815" s="81" t="str">
        <f t="shared" si="203"/>
        <v>N/A</v>
      </c>
      <c r="G815" s="80">
        <v>245.74656357000001</v>
      </c>
      <c r="H815" s="81" t="str">
        <f t="shared" si="204"/>
        <v>N/A</v>
      </c>
      <c r="I815" s="82">
        <v>-2.92</v>
      </c>
      <c r="J815" s="82">
        <v>7.9</v>
      </c>
      <c r="K815" s="83" t="s">
        <v>112</v>
      </c>
      <c r="L815" s="84" t="str">
        <f t="shared" si="205"/>
        <v>Yes</v>
      </c>
    </row>
    <row r="816" spans="1:12" x14ac:dyDescent="0.25">
      <c r="A816" s="129" t="s">
        <v>585</v>
      </c>
      <c r="B816" s="79" t="s">
        <v>50</v>
      </c>
      <c r="C816" s="80">
        <v>238.93524650000001</v>
      </c>
      <c r="D816" s="81" t="str">
        <f t="shared" si="202"/>
        <v>N/A</v>
      </c>
      <c r="E816" s="80">
        <v>245.97281117</v>
      </c>
      <c r="F816" s="81" t="str">
        <f t="shared" si="203"/>
        <v>N/A</v>
      </c>
      <c r="G816" s="80">
        <v>249.94120681000001</v>
      </c>
      <c r="H816" s="81" t="str">
        <f t="shared" si="204"/>
        <v>N/A</v>
      </c>
      <c r="I816" s="82">
        <v>2.9449999999999998</v>
      </c>
      <c r="J816" s="82">
        <v>1.613</v>
      </c>
      <c r="K816" s="83" t="s">
        <v>112</v>
      </c>
      <c r="L816" s="84" t="str">
        <f t="shared" si="205"/>
        <v>Yes</v>
      </c>
    </row>
    <row r="817" spans="1:12" x14ac:dyDescent="0.25">
      <c r="A817" s="129" t="s">
        <v>588</v>
      </c>
      <c r="B817" s="79" t="s">
        <v>50</v>
      </c>
      <c r="C817" s="80">
        <v>201.85875705999999</v>
      </c>
      <c r="D817" s="81" t="str">
        <f t="shared" si="202"/>
        <v>N/A</v>
      </c>
      <c r="E817" s="80">
        <v>201.83673468999999</v>
      </c>
      <c r="F817" s="81" t="str">
        <f t="shared" si="203"/>
        <v>N/A</v>
      </c>
      <c r="G817" s="80">
        <v>190.7556391</v>
      </c>
      <c r="H817" s="81" t="str">
        <f t="shared" si="204"/>
        <v>N/A</v>
      </c>
      <c r="I817" s="82">
        <v>-1.0999999999999999E-2</v>
      </c>
      <c r="J817" s="82">
        <v>-5.49</v>
      </c>
      <c r="K817" s="83" t="s">
        <v>112</v>
      </c>
      <c r="L817" s="84" t="str">
        <f t="shared" si="205"/>
        <v>Yes</v>
      </c>
    </row>
    <row r="818" spans="1:12" x14ac:dyDescent="0.25">
      <c r="A818" s="129" t="s">
        <v>590</v>
      </c>
      <c r="B818" s="79" t="s">
        <v>50</v>
      </c>
      <c r="C818" s="80">
        <v>46.4</v>
      </c>
      <c r="D818" s="81" t="str">
        <f t="shared" si="202"/>
        <v>N/A</v>
      </c>
      <c r="E818" s="80">
        <v>93.6</v>
      </c>
      <c r="F818" s="81" t="str">
        <f t="shared" si="203"/>
        <v>N/A</v>
      </c>
      <c r="G818" s="80">
        <v>27.4</v>
      </c>
      <c r="H818" s="81" t="str">
        <f t="shared" si="204"/>
        <v>N/A</v>
      </c>
      <c r="I818" s="82">
        <v>101.7</v>
      </c>
      <c r="J818" s="82">
        <v>-70.7</v>
      </c>
      <c r="K818" s="83" t="s">
        <v>112</v>
      </c>
      <c r="L818" s="84" t="str">
        <f t="shared" si="205"/>
        <v>No</v>
      </c>
    </row>
    <row r="819" spans="1:12" x14ac:dyDescent="0.25">
      <c r="A819" s="148" t="s">
        <v>168</v>
      </c>
      <c r="B819" s="96" t="s">
        <v>50</v>
      </c>
      <c r="C819" s="91">
        <v>1.7303162918999999</v>
      </c>
      <c r="D819" s="98" t="str">
        <f t="shared" si="202"/>
        <v>N/A</v>
      </c>
      <c r="E819" s="91">
        <v>1.7268043368999999</v>
      </c>
      <c r="F819" s="98" t="str">
        <f t="shared" si="203"/>
        <v>N/A</v>
      </c>
      <c r="G819" s="91">
        <v>1.7297071053999999</v>
      </c>
      <c r="H819" s="98" t="str">
        <f t="shared" si="204"/>
        <v>N/A</v>
      </c>
      <c r="I819" s="99">
        <v>-0.20300000000000001</v>
      </c>
      <c r="J819" s="99">
        <v>0.1681</v>
      </c>
      <c r="K819" s="90" t="s">
        <v>112</v>
      </c>
      <c r="L819" s="92" t="str">
        <f t="shared" si="205"/>
        <v>Yes</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11</v>
      </c>
      <c r="D821" s="81" t="str">
        <f t="shared" ref="D821:D831" si="206">IF($B821="N/A","N/A",IF(C821&gt;10,"No",IF(C821&lt;-10,"No","Yes")))</f>
        <v>N/A</v>
      </c>
      <c r="E821" s="80">
        <v>11</v>
      </c>
      <c r="F821" s="81" t="str">
        <f t="shared" ref="F821:F831" si="207">IF($B821="N/A","N/A",IF(E821&gt;10,"No",IF(E821&lt;-10,"No","Yes")))</f>
        <v>N/A</v>
      </c>
      <c r="G821" s="80">
        <v>11</v>
      </c>
      <c r="H821" s="81" t="str">
        <f t="shared" ref="H821:H831" si="208">IF($B821="N/A","N/A",IF(G821&gt;10,"No",IF(G821&lt;-10,"No","Yes")))</f>
        <v>N/A</v>
      </c>
      <c r="I821" s="82">
        <v>-33.299999999999997</v>
      </c>
      <c r="J821" s="82">
        <v>-50</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13</v>
      </c>
      <c r="D822" s="81" t="str">
        <f t="shared" si="206"/>
        <v>N/A</v>
      </c>
      <c r="E822" s="80">
        <v>17</v>
      </c>
      <c r="F822" s="81" t="str">
        <f t="shared" si="207"/>
        <v>N/A</v>
      </c>
      <c r="G822" s="80">
        <v>18</v>
      </c>
      <c r="H822" s="81" t="str">
        <f t="shared" si="208"/>
        <v>N/A</v>
      </c>
      <c r="I822" s="82">
        <v>30.77</v>
      </c>
      <c r="J822" s="82">
        <v>5.8819999999999997</v>
      </c>
      <c r="K822" s="139" t="s">
        <v>50</v>
      </c>
      <c r="L822" s="84" t="str">
        <f t="shared" si="209"/>
        <v>N/A</v>
      </c>
    </row>
    <row r="823" spans="1:12" x14ac:dyDescent="0.25">
      <c r="A823" s="129" t="s">
        <v>628</v>
      </c>
      <c r="B823" s="79" t="s">
        <v>50</v>
      </c>
      <c r="C823" s="80">
        <v>11</v>
      </c>
      <c r="D823" s="81" t="str">
        <f t="shared" si="206"/>
        <v>N/A</v>
      </c>
      <c r="E823" s="80">
        <v>11</v>
      </c>
      <c r="F823" s="81" t="str">
        <f t="shared" si="207"/>
        <v>N/A</v>
      </c>
      <c r="G823" s="80">
        <v>11</v>
      </c>
      <c r="H823" s="81" t="str">
        <f t="shared" si="208"/>
        <v>N/A</v>
      </c>
      <c r="I823" s="82">
        <v>25</v>
      </c>
      <c r="J823" s="82">
        <v>-20</v>
      </c>
      <c r="K823" s="139" t="s">
        <v>50</v>
      </c>
      <c r="L823" s="84" t="str">
        <f t="shared" si="209"/>
        <v>N/A</v>
      </c>
    </row>
    <row r="824" spans="1:12" x14ac:dyDescent="0.25">
      <c r="A824" s="129" t="s">
        <v>629</v>
      </c>
      <c r="B824" s="79" t="s">
        <v>50</v>
      </c>
      <c r="C824" s="80">
        <v>562</v>
      </c>
      <c r="D824" s="81" t="str">
        <f t="shared" si="206"/>
        <v>N/A</v>
      </c>
      <c r="E824" s="80">
        <v>630</v>
      </c>
      <c r="F824" s="81" t="str">
        <f t="shared" si="207"/>
        <v>N/A</v>
      </c>
      <c r="G824" s="80">
        <v>665</v>
      </c>
      <c r="H824" s="81" t="str">
        <f t="shared" si="208"/>
        <v>N/A</v>
      </c>
      <c r="I824" s="82">
        <v>12.1</v>
      </c>
      <c r="J824" s="82">
        <v>5.556</v>
      </c>
      <c r="K824" s="139" t="s">
        <v>50</v>
      </c>
      <c r="L824" s="84" t="str">
        <f t="shared" si="209"/>
        <v>N/A</v>
      </c>
    </row>
    <row r="825" spans="1:12" x14ac:dyDescent="0.25">
      <c r="A825" s="129" t="s">
        <v>630</v>
      </c>
      <c r="B825" s="79" t="s">
        <v>50</v>
      </c>
      <c r="C825" s="80">
        <v>16</v>
      </c>
      <c r="D825" s="81" t="str">
        <f t="shared" si="206"/>
        <v>N/A</v>
      </c>
      <c r="E825" s="80">
        <v>11</v>
      </c>
      <c r="F825" s="81" t="str">
        <f t="shared" si="207"/>
        <v>N/A</v>
      </c>
      <c r="G825" s="80">
        <v>11</v>
      </c>
      <c r="H825" s="81" t="str">
        <f t="shared" si="208"/>
        <v>N/A</v>
      </c>
      <c r="I825" s="82">
        <v>-37.5</v>
      </c>
      <c r="J825" s="82">
        <v>10</v>
      </c>
      <c r="K825" s="139" t="s">
        <v>50</v>
      </c>
      <c r="L825" s="84" t="str">
        <f t="shared" si="209"/>
        <v>N/A</v>
      </c>
    </row>
    <row r="826" spans="1:12" x14ac:dyDescent="0.25">
      <c r="A826" s="129" t="s">
        <v>631</v>
      </c>
      <c r="B826" s="79" t="s">
        <v>50</v>
      </c>
      <c r="C826" s="80">
        <v>38</v>
      </c>
      <c r="D826" s="81" t="str">
        <f t="shared" si="206"/>
        <v>N/A</v>
      </c>
      <c r="E826" s="80">
        <v>37</v>
      </c>
      <c r="F826" s="81" t="str">
        <f t="shared" si="207"/>
        <v>N/A</v>
      </c>
      <c r="G826" s="80">
        <v>38</v>
      </c>
      <c r="H826" s="81" t="str">
        <f t="shared" si="208"/>
        <v>N/A</v>
      </c>
      <c r="I826" s="82">
        <v>-2.63</v>
      </c>
      <c r="J826" s="82">
        <v>2.7029999999999998</v>
      </c>
      <c r="K826" s="139" t="s">
        <v>50</v>
      </c>
      <c r="L826" s="84" t="str">
        <f t="shared" si="209"/>
        <v>N/A</v>
      </c>
    </row>
    <row r="827" spans="1:12" x14ac:dyDescent="0.25">
      <c r="A827" s="148" t="s">
        <v>817</v>
      </c>
      <c r="B827" s="130" t="s">
        <v>50</v>
      </c>
      <c r="C827" s="143">
        <v>1543150</v>
      </c>
      <c r="D827" s="102" t="str">
        <f t="shared" si="206"/>
        <v>N/A</v>
      </c>
      <c r="E827" s="143">
        <v>1176837</v>
      </c>
      <c r="F827" s="102" t="str">
        <f t="shared" si="207"/>
        <v>N/A</v>
      </c>
      <c r="G827" s="143">
        <v>1504204</v>
      </c>
      <c r="H827" s="102" t="str">
        <f t="shared" si="208"/>
        <v>N/A</v>
      </c>
      <c r="I827" s="103">
        <v>-23.7</v>
      </c>
      <c r="J827" s="103">
        <v>27.82</v>
      </c>
      <c r="K827" s="139" t="s">
        <v>50</v>
      </c>
      <c r="L827" s="104" t="str">
        <f t="shared" si="209"/>
        <v>N/A</v>
      </c>
    </row>
    <row r="828" spans="1:12" x14ac:dyDescent="0.25">
      <c r="A828" s="129" t="s">
        <v>632</v>
      </c>
      <c r="B828" s="130" t="s">
        <v>50</v>
      </c>
      <c r="C828" s="143">
        <v>678502</v>
      </c>
      <c r="D828" s="102" t="str">
        <f t="shared" si="206"/>
        <v>N/A</v>
      </c>
      <c r="E828" s="143">
        <v>1168059</v>
      </c>
      <c r="F828" s="102" t="str">
        <f t="shared" si="207"/>
        <v>N/A</v>
      </c>
      <c r="G828" s="143">
        <v>782491</v>
      </c>
      <c r="H828" s="102" t="str">
        <f t="shared" si="208"/>
        <v>N/A</v>
      </c>
      <c r="I828" s="103">
        <v>72.150000000000006</v>
      </c>
      <c r="J828" s="103">
        <v>-33</v>
      </c>
      <c r="K828" s="139" t="s">
        <v>50</v>
      </c>
      <c r="L828" s="104" t="str">
        <f t="shared" si="209"/>
        <v>N/A</v>
      </c>
    </row>
    <row r="829" spans="1:12" x14ac:dyDescent="0.25">
      <c r="A829" s="129" t="s">
        <v>626</v>
      </c>
      <c r="B829" s="130" t="s">
        <v>50</v>
      </c>
      <c r="C829" s="143">
        <v>585016</v>
      </c>
      <c r="D829" s="102" t="str">
        <f t="shared" si="206"/>
        <v>N/A</v>
      </c>
      <c r="E829" s="143">
        <v>590448</v>
      </c>
      <c r="F829" s="102" t="str">
        <f t="shared" si="207"/>
        <v>N/A</v>
      </c>
      <c r="G829" s="143">
        <v>427734</v>
      </c>
      <c r="H829" s="102" t="str">
        <f t="shared" si="208"/>
        <v>N/A</v>
      </c>
      <c r="I829" s="103">
        <v>0.92849999999999999</v>
      </c>
      <c r="J829" s="103">
        <v>-27.6</v>
      </c>
      <c r="K829" s="139" t="s">
        <v>50</v>
      </c>
      <c r="L829" s="104" t="str">
        <f t="shared" si="209"/>
        <v>N/A</v>
      </c>
    </row>
    <row r="830" spans="1:12" x14ac:dyDescent="0.25">
      <c r="A830" s="129" t="s">
        <v>239</v>
      </c>
      <c r="B830" s="130" t="s">
        <v>50</v>
      </c>
      <c r="C830" s="143">
        <v>1542819</v>
      </c>
      <c r="D830" s="102" t="str">
        <f t="shared" si="206"/>
        <v>N/A</v>
      </c>
      <c r="E830" s="143">
        <v>1154420</v>
      </c>
      <c r="F830" s="102" t="str">
        <f t="shared" si="207"/>
        <v>N/A</v>
      </c>
      <c r="G830" s="143">
        <v>1493619</v>
      </c>
      <c r="H830" s="102" t="str">
        <f t="shared" si="208"/>
        <v>N/A</v>
      </c>
      <c r="I830" s="103">
        <v>-25.2</v>
      </c>
      <c r="J830" s="103">
        <v>29.38</v>
      </c>
      <c r="K830" s="139" t="s">
        <v>50</v>
      </c>
      <c r="L830" s="104" t="str">
        <f t="shared" si="209"/>
        <v>N/A</v>
      </c>
    </row>
    <row r="831" spans="1:12" x14ac:dyDescent="0.25">
      <c r="A831" s="129" t="s">
        <v>691</v>
      </c>
      <c r="B831" s="130" t="s">
        <v>50</v>
      </c>
      <c r="C831" s="143">
        <v>332400</v>
      </c>
      <c r="D831" s="102" t="str">
        <f t="shared" si="206"/>
        <v>N/A</v>
      </c>
      <c r="E831" s="143">
        <v>603568</v>
      </c>
      <c r="F831" s="102" t="str">
        <f t="shared" si="207"/>
        <v>N/A</v>
      </c>
      <c r="G831" s="143">
        <v>319827</v>
      </c>
      <c r="H831" s="102" t="str">
        <f t="shared" si="208"/>
        <v>N/A</v>
      </c>
      <c r="I831" s="103">
        <v>81.58</v>
      </c>
      <c r="J831" s="103">
        <v>-47</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945112</v>
      </c>
      <c r="D833" s="102" t="str">
        <f t="shared" ref="D833:D847" si="210">IF($B833="N/A","N/A",IF(C833&gt;10,"No",IF(C833&lt;-10,"No","Yes")))</f>
        <v>N/A</v>
      </c>
      <c r="E833" s="143">
        <v>756216</v>
      </c>
      <c r="F833" s="102" t="str">
        <f t="shared" ref="F833:F847" si="211">IF($B833="N/A","N/A",IF(E833&gt;10,"No",IF(E833&lt;-10,"No","Yes")))</f>
        <v>N/A</v>
      </c>
      <c r="G833" s="143">
        <v>525953</v>
      </c>
      <c r="H833" s="102" t="str">
        <f t="shared" ref="H833:H847" si="212">IF($B833="N/A","N/A",IF(G833&gt;10,"No",IF(G833&lt;-10,"No","Yes")))</f>
        <v>N/A</v>
      </c>
      <c r="I833" s="103">
        <v>-20</v>
      </c>
      <c r="J833" s="103">
        <v>-30.4</v>
      </c>
      <c r="K833" s="109" t="s">
        <v>112</v>
      </c>
      <c r="L833" s="104" t="str">
        <f t="shared" ref="L833:L847" si="213">IF(J833="Div by 0", "N/A", IF(K833="N/A","N/A", IF(J833&gt;VALUE(MID(K833,1,2)), "No", IF(J833&lt;-1*VALUE(MID(K833,1,2)), "No", "Yes"))))</f>
        <v>No</v>
      </c>
    </row>
    <row r="834" spans="1:12" x14ac:dyDescent="0.25">
      <c r="A834" s="148" t="s">
        <v>634</v>
      </c>
      <c r="B834" s="79" t="s">
        <v>50</v>
      </c>
      <c r="C834" s="80">
        <v>3373</v>
      </c>
      <c r="D834" s="81" t="str">
        <f t="shared" si="210"/>
        <v>N/A</v>
      </c>
      <c r="E834" s="80">
        <v>2729</v>
      </c>
      <c r="F834" s="81" t="str">
        <f t="shared" si="211"/>
        <v>N/A</v>
      </c>
      <c r="G834" s="80">
        <v>1840</v>
      </c>
      <c r="H834" s="81" t="str">
        <f t="shared" si="212"/>
        <v>N/A</v>
      </c>
      <c r="I834" s="82">
        <v>-19.100000000000001</v>
      </c>
      <c r="J834" s="82">
        <v>-32.6</v>
      </c>
      <c r="K834" s="83" t="s">
        <v>112</v>
      </c>
      <c r="L834" s="84" t="str">
        <f t="shared" si="213"/>
        <v>No</v>
      </c>
    </row>
    <row r="835" spans="1:12" x14ac:dyDescent="0.25">
      <c r="A835" s="148" t="s">
        <v>635</v>
      </c>
      <c r="B835" s="79" t="s">
        <v>50</v>
      </c>
      <c r="C835" s="85">
        <v>280.19922917000002</v>
      </c>
      <c r="D835" s="81" t="str">
        <f t="shared" si="210"/>
        <v>N/A</v>
      </c>
      <c r="E835" s="85">
        <v>277.10370098999999</v>
      </c>
      <c r="F835" s="81" t="str">
        <f t="shared" si="211"/>
        <v>N/A</v>
      </c>
      <c r="G835" s="85">
        <v>285.84402174000002</v>
      </c>
      <c r="H835" s="81" t="str">
        <f t="shared" si="212"/>
        <v>N/A</v>
      </c>
      <c r="I835" s="82">
        <v>-1.1000000000000001</v>
      </c>
      <c r="J835" s="82">
        <v>3.1539999999999999</v>
      </c>
      <c r="K835" s="83" t="s">
        <v>112</v>
      </c>
      <c r="L835" s="84" t="str">
        <f t="shared" si="213"/>
        <v>Yes</v>
      </c>
    </row>
    <row r="836" spans="1:12" x14ac:dyDescent="0.25">
      <c r="A836" s="148" t="s">
        <v>636</v>
      </c>
      <c r="B836" s="79" t="s">
        <v>50</v>
      </c>
      <c r="C836" s="85">
        <v>0</v>
      </c>
      <c r="D836" s="81" t="str">
        <f t="shared" si="210"/>
        <v>N/A</v>
      </c>
      <c r="E836" s="85">
        <v>0</v>
      </c>
      <c r="F836" s="81" t="str">
        <f t="shared" si="211"/>
        <v>N/A</v>
      </c>
      <c r="G836" s="85">
        <v>0</v>
      </c>
      <c r="H836" s="81" t="str">
        <f t="shared" si="212"/>
        <v>N/A</v>
      </c>
      <c r="I836" s="82" t="s">
        <v>1088</v>
      </c>
      <c r="J836" s="82" t="s">
        <v>1088</v>
      </c>
      <c r="K836" s="83" t="s">
        <v>112</v>
      </c>
      <c r="L836" s="84" t="str">
        <f t="shared" si="213"/>
        <v>N/A</v>
      </c>
    </row>
    <row r="837" spans="1:12" x14ac:dyDescent="0.25">
      <c r="A837" s="148" t="s">
        <v>637</v>
      </c>
      <c r="B837" s="79" t="s">
        <v>50</v>
      </c>
      <c r="C837" s="80">
        <v>0</v>
      </c>
      <c r="D837" s="81" t="str">
        <f t="shared" si="210"/>
        <v>N/A</v>
      </c>
      <c r="E837" s="80">
        <v>0</v>
      </c>
      <c r="F837" s="81" t="str">
        <f t="shared" si="211"/>
        <v>N/A</v>
      </c>
      <c r="G837" s="80">
        <v>0</v>
      </c>
      <c r="H837" s="81" t="str">
        <f t="shared" si="212"/>
        <v>N/A</v>
      </c>
      <c r="I837" s="82" t="s">
        <v>1088</v>
      </c>
      <c r="J837" s="82" t="s">
        <v>1088</v>
      </c>
      <c r="K837" s="83" t="s">
        <v>112</v>
      </c>
      <c r="L837" s="84" t="str">
        <f t="shared" si="213"/>
        <v>N/A</v>
      </c>
    </row>
    <row r="838" spans="1:12" x14ac:dyDescent="0.25">
      <c r="A838" s="148" t="s">
        <v>638</v>
      </c>
      <c r="B838" s="79" t="s">
        <v>50</v>
      </c>
      <c r="C838" s="85" t="s">
        <v>1088</v>
      </c>
      <c r="D838" s="81" t="str">
        <f t="shared" si="210"/>
        <v>N/A</v>
      </c>
      <c r="E838" s="85" t="s">
        <v>1088</v>
      </c>
      <c r="F838" s="81" t="str">
        <f t="shared" si="211"/>
        <v>N/A</v>
      </c>
      <c r="G838" s="85" t="s">
        <v>1088</v>
      </c>
      <c r="H838" s="81" t="str">
        <f t="shared" si="212"/>
        <v>N/A</v>
      </c>
      <c r="I838" s="82" t="s">
        <v>1088</v>
      </c>
      <c r="J838" s="82" t="s">
        <v>1088</v>
      </c>
      <c r="K838" s="83" t="s">
        <v>112</v>
      </c>
      <c r="L838" s="84" t="str">
        <f t="shared" si="213"/>
        <v>N/A</v>
      </c>
    </row>
    <row r="839" spans="1:12" x14ac:dyDescent="0.25">
      <c r="A839" s="148" t="s">
        <v>648</v>
      </c>
      <c r="B839" s="79" t="s">
        <v>50</v>
      </c>
      <c r="C839" s="85">
        <v>4852301</v>
      </c>
      <c r="D839" s="81" t="str">
        <f t="shared" si="210"/>
        <v>N/A</v>
      </c>
      <c r="E839" s="85">
        <v>5100868</v>
      </c>
      <c r="F839" s="81" t="str">
        <f t="shared" si="211"/>
        <v>N/A</v>
      </c>
      <c r="G839" s="85">
        <v>4470869</v>
      </c>
      <c r="H839" s="81" t="str">
        <f t="shared" si="212"/>
        <v>N/A</v>
      </c>
      <c r="I839" s="82">
        <v>5.1230000000000002</v>
      </c>
      <c r="J839" s="82">
        <v>-12.4</v>
      </c>
      <c r="K839" s="83" t="s">
        <v>112</v>
      </c>
      <c r="L839" s="84" t="str">
        <f t="shared" si="213"/>
        <v>Yes</v>
      </c>
    </row>
    <row r="840" spans="1:12" x14ac:dyDescent="0.25">
      <c r="A840" s="148" t="s">
        <v>650</v>
      </c>
      <c r="B840" s="79" t="s">
        <v>50</v>
      </c>
      <c r="C840" s="80">
        <v>11574</v>
      </c>
      <c r="D840" s="81" t="str">
        <f t="shared" si="210"/>
        <v>N/A</v>
      </c>
      <c r="E840" s="80">
        <v>12184</v>
      </c>
      <c r="F840" s="81" t="str">
        <f t="shared" si="211"/>
        <v>N/A</v>
      </c>
      <c r="G840" s="80">
        <v>11697</v>
      </c>
      <c r="H840" s="81" t="str">
        <f t="shared" si="212"/>
        <v>N/A</v>
      </c>
      <c r="I840" s="82">
        <v>5.27</v>
      </c>
      <c r="J840" s="82">
        <v>-4</v>
      </c>
      <c r="K840" s="83" t="s">
        <v>112</v>
      </c>
      <c r="L840" s="84" t="str">
        <f t="shared" si="213"/>
        <v>Yes</v>
      </c>
    </row>
    <row r="841" spans="1:12" x14ac:dyDescent="0.25">
      <c r="A841" s="148" t="s">
        <v>649</v>
      </c>
      <c r="B841" s="79" t="s">
        <v>50</v>
      </c>
      <c r="C841" s="85">
        <v>419.24148954999998</v>
      </c>
      <c r="D841" s="81" t="str">
        <f t="shared" si="210"/>
        <v>N/A</v>
      </c>
      <c r="E841" s="85">
        <v>418.65298752000001</v>
      </c>
      <c r="F841" s="81" t="str">
        <f t="shared" si="211"/>
        <v>N/A</v>
      </c>
      <c r="G841" s="85">
        <v>382.22356159999998</v>
      </c>
      <c r="H841" s="81" t="str">
        <f t="shared" si="212"/>
        <v>N/A</v>
      </c>
      <c r="I841" s="82">
        <v>-0.14000000000000001</v>
      </c>
      <c r="J841" s="82">
        <v>-8.6999999999999993</v>
      </c>
      <c r="K841" s="83" t="s">
        <v>112</v>
      </c>
      <c r="L841" s="84" t="str">
        <f t="shared" si="213"/>
        <v>Yes</v>
      </c>
    </row>
    <row r="842" spans="1:12" x14ac:dyDescent="0.25">
      <c r="A842" s="148" t="s">
        <v>639</v>
      </c>
      <c r="B842" s="79" t="s">
        <v>50</v>
      </c>
      <c r="C842" s="85">
        <v>0</v>
      </c>
      <c r="D842" s="81" t="str">
        <f t="shared" si="210"/>
        <v>N/A</v>
      </c>
      <c r="E842" s="85">
        <v>0</v>
      </c>
      <c r="F842" s="81" t="str">
        <f t="shared" si="211"/>
        <v>N/A</v>
      </c>
      <c r="G842" s="85">
        <v>0</v>
      </c>
      <c r="H842" s="81" t="str">
        <f t="shared" si="212"/>
        <v>N/A</v>
      </c>
      <c r="I842" s="82" t="s">
        <v>1088</v>
      </c>
      <c r="J842" s="82" t="s">
        <v>1088</v>
      </c>
      <c r="K842" s="83" t="s">
        <v>112</v>
      </c>
      <c r="L842" s="84" t="str">
        <f t="shared" si="213"/>
        <v>N/A</v>
      </c>
    </row>
    <row r="843" spans="1:12" x14ac:dyDescent="0.25">
      <c r="A843" s="148" t="s">
        <v>640</v>
      </c>
      <c r="B843" s="79" t="s">
        <v>50</v>
      </c>
      <c r="C843" s="80">
        <v>0</v>
      </c>
      <c r="D843" s="81" t="str">
        <f t="shared" si="210"/>
        <v>N/A</v>
      </c>
      <c r="E843" s="80">
        <v>0</v>
      </c>
      <c r="F843" s="81" t="str">
        <f t="shared" si="211"/>
        <v>N/A</v>
      </c>
      <c r="G843" s="80">
        <v>0</v>
      </c>
      <c r="H843" s="81" t="str">
        <f t="shared" si="212"/>
        <v>N/A</v>
      </c>
      <c r="I843" s="82" t="s">
        <v>1088</v>
      </c>
      <c r="J843" s="82" t="s">
        <v>1088</v>
      </c>
      <c r="K843" s="83" t="s">
        <v>112</v>
      </c>
      <c r="L843" s="84" t="str">
        <f t="shared" si="213"/>
        <v>N/A</v>
      </c>
    </row>
    <row r="844" spans="1:12" x14ac:dyDescent="0.25">
      <c r="A844" s="148" t="s">
        <v>641</v>
      </c>
      <c r="B844" s="79" t="s">
        <v>50</v>
      </c>
      <c r="C844" s="85" t="s">
        <v>1088</v>
      </c>
      <c r="D844" s="81" t="str">
        <f t="shared" si="210"/>
        <v>N/A</v>
      </c>
      <c r="E844" s="85" t="s">
        <v>1088</v>
      </c>
      <c r="F844" s="81" t="str">
        <f t="shared" si="211"/>
        <v>N/A</v>
      </c>
      <c r="G844" s="85" t="s">
        <v>1088</v>
      </c>
      <c r="H844" s="81" t="str">
        <f t="shared" si="212"/>
        <v>N/A</v>
      </c>
      <c r="I844" s="82" t="s">
        <v>1088</v>
      </c>
      <c r="J844" s="82" t="s">
        <v>1088</v>
      </c>
      <c r="K844" s="83" t="s">
        <v>112</v>
      </c>
      <c r="L844" s="84" t="str">
        <f t="shared" si="213"/>
        <v>N/A</v>
      </c>
    </row>
    <row r="845" spans="1:12" ht="12.75" customHeight="1" x14ac:dyDescent="0.25">
      <c r="A845" s="148" t="s">
        <v>929</v>
      </c>
      <c r="B845" s="79" t="s">
        <v>50</v>
      </c>
      <c r="C845" s="85">
        <v>81898570</v>
      </c>
      <c r="D845" s="81" t="str">
        <f t="shared" si="210"/>
        <v>N/A</v>
      </c>
      <c r="E845" s="85">
        <v>66113611</v>
      </c>
      <c r="F845" s="81" t="str">
        <f t="shared" si="211"/>
        <v>N/A</v>
      </c>
      <c r="G845" s="85">
        <v>58932427</v>
      </c>
      <c r="H845" s="81" t="str">
        <f t="shared" si="212"/>
        <v>N/A</v>
      </c>
      <c r="I845" s="82">
        <v>-19.3</v>
      </c>
      <c r="J845" s="82">
        <v>-10.9</v>
      </c>
      <c r="K845" s="83" t="s">
        <v>112</v>
      </c>
      <c r="L845" s="84" t="str">
        <f t="shared" si="213"/>
        <v>Yes</v>
      </c>
    </row>
    <row r="846" spans="1:12" x14ac:dyDescent="0.25">
      <c r="A846" s="148" t="s">
        <v>642</v>
      </c>
      <c r="B846" s="96" t="s">
        <v>50</v>
      </c>
      <c r="C846" s="107">
        <v>2966</v>
      </c>
      <c r="D846" s="98" t="str">
        <f t="shared" si="210"/>
        <v>N/A</v>
      </c>
      <c r="E846" s="107">
        <v>2475</v>
      </c>
      <c r="F846" s="98" t="str">
        <f t="shared" si="211"/>
        <v>N/A</v>
      </c>
      <c r="G846" s="107">
        <v>2207</v>
      </c>
      <c r="H846" s="98" t="str">
        <f t="shared" si="212"/>
        <v>N/A</v>
      </c>
      <c r="I846" s="82">
        <v>-16.600000000000001</v>
      </c>
      <c r="J846" s="82">
        <v>-10.8</v>
      </c>
      <c r="K846" s="90" t="s">
        <v>112</v>
      </c>
      <c r="L846" s="84" t="str">
        <f t="shared" si="213"/>
        <v>Yes</v>
      </c>
    </row>
    <row r="847" spans="1:12" x14ac:dyDescent="0.25">
      <c r="A847" s="148" t="s">
        <v>643</v>
      </c>
      <c r="B847" s="96" t="s">
        <v>50</v>
      </c>
      <c r="C847" s="94">
        <v>27612.464598999999</v>
      </c>
      <c r="D847" s="98" t="str">
        <f t="shared" si="210"/>
        <v>N/A</v>
      </c>
      <c r="E847" s="94">
        <v>26712.570101000001</v>
      </c>
      <c r="F847" s="98" t="str">
        <f t="shared" si="211"/>
        <v>N/A</v>
      </c>
      <c r="G847" s="94">
        <v>26702.504303999998</v>
      </c>
      <c r="H847" s="98" t="str">
        <f t="shared" si="212"/>
        <v>N/A</v>
      </c>
      <c r="I847" s="99">
        <v>-3.26</v>
      </c>
      <c r="J847" s="99">
        <v>-3.7999999999999999E-2</v>
      </c>
      <c r="K847" s="90" t="s">
        <v>112</v>
      </c>
      <c r="L847" s="92" t="str">
        <f t="shared" si="213"/>
        <v>Yes</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154470682</v>
      </c>
      <c r="D849" s="81" t="str">
        <f t="shared" ref="D849:D872" si="214">IF($B849="N/A","N/A",IF(C849&gt;10,"No",IF(C849&lt;-10,"No","Yes")))</f>
        <v>N/A</v>
      </c>
      <c r="E849" s="140">
        <v>130816113</v>
      </c>
      <c r="F849" s="81" t="str">
        <f t="shared" ref="F849:F872" si="215">IF($B849="N/A","N/A",IF(E849&gt;10,"No",IF(E849&lt;-10,"No","Yes")))</f>
        <v>N/A</v>
      </c>
      <c r="G849" s="140">
        <v>117727454</v>
      </c>
      <c r="H849" s="81" t="str">
        <f t="shared" ref="H849:H872" si="216">IF($B849="N/A","N/A",IF(G849&gt;10,"No",IF(G849&lt;-10,"No","Yes")))</f>
        <v>N/A</v>
      </c>
      <c r="I849" s="82">
        <v>-15.3</v>
      </c>
      <c r="J849" s="82">
        <v>-10</v>
      </c>
      <c r="K849" s="83" t="s">
        <v>112</v>
      </c>
      <c r="L849" s="84" t="str">
        <f t="shared" ref="L849:L872" si="217">IF(J849="Div by 0", "N/A", IF(K849="N/A","N/A", IF(J849&gt;VALUE(MID(K849,1,2)), "No", IF(J849&lt;-1*VALUE(MID(K849,1,2)), "No", "Yes"))))</f>
        <v>Yes</v>
      </c>
    </row>
    <row r="850" spans="1:12" ht="12.75" customHeight="1" x14ac:dyDescent="0.25">
      <c r="A850" s="86" t="s">
        <v>468</v>
      </c>
      <c r="B850" s="79" t="s">
        <v>50</v>
      </c>
      <c r="C850" s="89">
        <v>9118</v>
      </c>
      <c r="D850" s="81" t="str">
        <f t="shared" si="214"/>
        <v>N/A</v>
      </c>
      <c r="E850" s="89">
        <v>7656</v>
      </c>
      <c r="F850" s="81" t="str">
        <f t="shared" si="215"/>
        <v>N/A</v>
      </c>
      <c r="G850" s="89">
        <v>6165</v>
      </c>
      <c r="H850" s="81" t="str">
        <f t="shared" si="216"/>
        <v>N/A</v>
      </c>
      <c r="I850" s="82">
        <v>-16</v>
      </c>
      <c r="J850" s="82">
        <v>-19.5</v>
      </c>
      <c r="K850" s="83" t="s">
        <v>112</v>
      </c>
      <c r="L850" s="84" t="str">
        <f t="shared" si="217"/>
        <v>No</v>
      </c>
    </row>
    <row r="851" spans="1:12" ht="12.75" customHeight="1" x14ac:dyDescent="0.25">
      <c r="A851" s="86" t="s">
        <v>819</v>
      </c>
      <c r="B851" s="79" t="s">
        <v>50</v>
      </c>
      <c r="C851" s="140">
        <v>16941.289976</v>
      </c>
      <c r="D851" s="81" t="str">
        <f t="shared" si="214"/>
        <v>N/A</v>
      </c>
      <c r="E851" s="140">
        <v>17086.744122</v>
      </c>
      <c r="F851" s="81" t="str">
        <f t="shared" si="215"/>
        <v>N/A</v>
      </c>
      <c r="G851" s="140">
        <v>19096.099593999999</v>
      </c>
      <c r="H851" s="81" t="str">
        <f t="shared" si="216"/>
        <v>N/A</v>
      </c>
      <c r="I851" s="82">
        <v>0.85860000000000003</v>
      </c>
      <c r="J851" s="82">
        <v>11.76</v>
      </c>
      <c r="K851" s="83" t="s">
        <v>112</v>
      </c>
      <c r="L851" s="84" t="str">
        <f t="shared" si="217"/>
        <v>Yes</v>
      </c>
    </row>
    <row r="852" spans="1:12" x14ac:dyDescent="0.25">
      <c r="A852" s="129" t="s">
        <v>582</v>
      </c>
      <c r="B852" s="79" t="s">
        <v>50</v>
      </c>
      <c r="C852" s="140">
        <v>10497.720929999999</v>
      </c>
      <c r="D852" s="81" t="str">
        <f t="shared" si="214"/>
        <v>N/A</v>
      </c>
      <c r="E852" s="140">
        <v>10944.512473999999</v>
      </c>
      <c r="F852" s="81" t="str">
        <f t="shared" si="215"/>
        <v>N/A</v>
      </c>
      <c r="G852" s="140">
        <v>11895.330211</v>
      </c>
      <c r="H852" s="81" t="str">
        <f t="shared" si="216"/>
        <v>N/A</v>
      </c>
      <c r="I852" s="82">
        <v>4.2560000000000002</v>
      </c>
      <c r="J852" s="82">
        <v>8.6880000000000006</v>
      </c>
      <c r="K852" s="83" t="s">
        <v>112</v>
      </c>
      <c r="L852" s="84" t="str">
        <f t="shared" si="217"/>
        <v>Yes</v>
      </c>
    </row>
    <row r="853" spans="1:12" x14ac:dyDescent="0.25">
      <c r="A853" s="129" t="s">
        <v>585</v>
      </c>
      <c r="B853" s="79" t="s">
        <v>50</v>
      </c>
      <c r="C853" s="140">
        <v>18342.291009</v>
      </c>
      <c r="D853" s="81" t="str">
        <f t="shared" si="214"/>
        <v>N/A</v>
      </c>
      <c r="E853" s="140">
        <v>18442.150016</v>
      </c>
      <c r="F853" s="81" t="str">
        <f t="shared" si="215"/>
        <v>N/A</v>
      </c>
      <c r="G853" s="140">
        <v>20899.748498000001</v>
      </c>
      <c r="H853" s="81" t="str">
        <f t="shared" si="216"/>
        <v>N/A</v>
      </c>
      <c r="I853" s="82">
        <v>0.5444</v>
      </c>
      <c r="J853" s="82">
        <v>13.33</v>
      </c>
      <c r="K853" s="83" t="s">
        <v>112</v>
      </c>
      <c r="L853" s="84" t="str">
        <f t="shared" si="217"/>
        <v>Yes</v>
      </c>
    </row>
    <row r="854" spans="1:12" x14ac:dyDescent="0.25">
      <c r="A854" s="129" t="s">
        <v>588</v>
      </c>
      <c r="B854" s="79" t="s">
        <v>50</v>
      </c>
      <c r="C854" s="140">
        <v>8551.4006733999995</v>
      </c>
      <c r="D854" s="81" t="str">
        <f t="shared" si="214"/>
        <v>N/A</v>
      </c>
      <c r="E854" s="140">
        <v>10707.611321</v>
      </c>
      <c r="F854" s="81" t="str">
        <f t="shared" si="215"/>
        <v>N/A</v>
      </c>
      <c r="G854" s="140">
        <v>12141.957528999999</v>
      </c>
      <c r="H854" s="81" t="str">
        <f t="shared" si="216"/>
        <v>N/A</v>
      </c>
      <c r="I854" s="82">
        <v>25.21</v>
      </c>
      <c r="J854" s="82">
        <v>13.4</v>
      </c>
      <c r="K854" s="83" t="s">
        <v>112</v>
      </c>
      <c r="L854" s="84" t="str">
        <f t="shared" si="217"/>
        <v>Yes</v>
      </c>
    </row>
    <row r="855" spans="1:12" x14ac:dyDescent="0.25">
      <c r="A855" s="129" t="s">
        <v>590</v>
      </c>
      <c r="B855" s="79" t="s">
        <v>50</v>
      </c>
      <c r="C855" s="140">
        <v>1070.9638554000001</v>
      </c>
      <c r="D855" s="81" t="str">
        <f t="shared" si="214"/>
        <v>N/A</v>
      </c>
      <c r="E855" s="140">
        <v>749.96825396999998</v>
      </c>
      <c r="F855" s="81" t="str">
        <f t="shared" si="215"/>
        <v>N/A</v>
      </c>
      <c r="G855" s="140">
        <v>874.67241378999995</v>
      </c>
      <c r="H855" s="81" t="str">
        <f t="shared" si="216"/>
        <v>N/A</v>
      </c>
      <c r="I855" s="82">
        <v>-30</v>
      </c>
      <c r="J855" s="82">
        <v>16.63</v>
      </c>
      <c r="K855" s="83" t="s">
        <v>112</v>
      </c>
      <c r="L855" s="84" t="str">
        <f t="shared" si="217"/>
        <v>No</v>
      </c>
    </row>
    <row r="856" spans="1:12" ht="12.75" customHeight="1" x14ac:dyDescent="0.25">
      <c r="A856" s="148" t="s">
        <v>469</v>
      </c>
      <c r="B856" s="79" t="s">
        <v>50</v>
      </c>
      <c r="C856" s="81">
        <v>7.0876118369999999</v>
      </c>
      <c r="D856" s="81" t="str">
        <f t="shared" si="214"/>
        <v>N/A</v>
      </c>
      <c r="E856" s="81">
        <v>6.3316159018000002</v>
      </c>
      <c r="F856" s="81" t="str">
        <f t="shared" si="215"/>
        <v>N/A</v>
      </c>
      <c r="G856" s="81">
        <v>5.6094920066</v>
      </c>
      <c r="H856" s="81" t="str">
        <f t="shared" si="216"/>
        <v>N/A</v>
      </c>
      <c r="I856" s="82">
        <v>-10.7</v>
      </c>
      <c r="J856" s="82">
        <v>-11.4</v>
      </c>
      <c r="K856" s="83" t="s">
        <v>112</v>
      </c>
      <c r="L856" s="84" t="str">
        <f t="shared" si="217"/>
        <v>Yes</v>
      </c>
    </row>
    <row r="857" spans="1:12" x14ac:dyDescent="0.25">
      <c r="A857" s="129" t="s">
        <v>582</v>
      </c>
      <c r="B857" s="79" t="s">
        <v>50</v>
      </c>
      <c r="C857" s="81">
        <v>11.349239864999999</v>
      </c>
      <c r="D857" s="81" t="str">
        <f t="shared" si="214"/>
        <v>N/A</v>
      </c>
      <c r="E857" s="81">
        <v>12.206572769999999</v>
      </c>
      <c r="F857" s="81" t="str">
        <f t="shared" si="215"/>
        <v>N/A</v>
      </c>
      <c r="G857" s="81">
        <v>13.277363184</v>
      </c>
      <c r="H857" s="81" t="str">
        <f t="shared" si="216"/>
        <v>N/A</v>
      </c>
      <c r="I857" s="82">
        <v>7.5540000000000003</v>
      </c>
      <c r="J857" s="82">
        <v>8.7720000000000002</v>
      </c>
      <c r="K857" s="83" t="s">
        <v>112</v>
      </c>
      <c r="L857" s="84" t="str">
        <f t="shared" si="217"/>
        <v>Yes</v>
      </c>
    </row>
    <row r="858" spans="1:12" x14ac:dyDescent="0.25">
      <c r="A858" s="129" t="s">
        <v>585</v>
      </c>
      <c r="B858" s="79" t="s">
        <v>50</v>
      </c>
      <c r="C858" s="81">
        <v>13.057183751</v>
      </c>
      <c r="D858" s="81" t="str">
        <f t="shared" si="214"/>
        <v>N/A</v>
      </c>
      <c r="E858" s="81">
        <v>13.482146639</v>
      </c>
      <c r="F858" s="81" t="str">
        <f t="shared" si="215"/>
        <v>N/A</v>
      </c>
      <c r="G858" s="81">
        <v>14.271833561999999</v>
      </c>
      <c r="H858" s="81" t="str">
        <f t="shared" si="216"/>
        <v>N/A</v>
      </c>
      <c r="I858" s="82">
        <v>3.2549999999999999</v>
      </c>
      <c r="J858" s="82">
        <v>5.8570000000000002</v>
      </c>
      <c r="K858" s="83" t="s">
        <v>112</v>
      </c>
      <c r="L858" s="84" t="str">
        <f t="shared" si="217"/>
        <v>Yes</v>
      </c>
    </row>
    <row r="859" spans="1:12" x14ac:dyDescent="0.25">
      <c r="A859" s="129" t="s">
        <v>588</v>
      </c>
      <c r="B859" s="79" t="s">
        <v>50</v>
      </c>
      <c r="C859" s="81">
        <v>0.71027143370000001</v>
      </c>
      <c r="D859" s="81" t="str">
        <f t="shared" si="214"/>
        <v>N/A</v>
      </c>
      <c r="E859" s="81">
        <v>0.57993215890000005</v>
      </c>
      <c r="F859" s="81" t="str">
        <f t="shared" si="215"/>
        <v>N/A</v>
      </c>
      <c r="G859" s="81">
        <v>0.54494192900000005</v>
      </c>
      <c r="H859" s="81" t="str">
        <f t="shared" si="216"/>
        <v>N/A</v>
      </c>
      <c r="I859" s="82">
        <v>-18.399999999999999</v>
      </c>
      <c r="J859" s="82">
        <v>-6.03</v>
      </c>
      <c r="K859" s="83" t="s">
        <v>112</v>
      </c>
      <c r="L859" s="84" t="str">
        <f t="shared" si="217"/>
        <v>Yes</v>
      </c>
    </row>
    <row r="860" spans="1:12" x14ac:dyDescent="0.25">
      <c r="A860" s="129" t="s">
        <v>590</v>
      </c>
      <c r="B860" s="79" t="s">
        <v>50</v>
      </c>
      <c r="C860" s="81">
        <v>0.44451585259999998</v>
      </c>
      <c r="D860" s="81" t="str">
        <f t="shared" si="214"/>
        <v>N/A</v>
      </c>
      <c r="E860" s="81">
        <v>0.31307459129999998</v>
      </c>
      <c r="F860" s="81" t="str">
        <f t="shared" si="215"/>
        <v>N/A</v>
      </c>
      <c r="G860" s="81">
        <v>0.27683642790000001</v>
      </c>
      <c r="H860" s="81" t="str">
        <f t="shared" si="216"/>
        <v>N/A</v>
      </c>
      <c r="I860" s="82">
        <v>-29.6</v>
      </c>
      <c r="J860" s="82">
        <v>-11.6</v>
      </c>
      <c r="K860" s="83" t="s">
        <v>112</v>
      </c>
      <c r="L860" s="84" t="str">
        <f t="shared" si="217"/>
        <v>Yes</v>
      </c>
    </row>
    <row r="861" spans="1:12" ht="12.75" customHeight="1" x14ac:dyDescent="0.25">
      <c r="A861" s="86" t="s">
        <v>820</v>
      </c>
      <c r="B861" s="79" t="s">
        <v>50</v>
      </c>
      <c r="C861" s="140">
        <v>81898570</v>
      </c>
      <c r="D861" s="81" t="str">
        <f t="shared" si="214"/>
        <v>N/A</v>
      </c>
      <c r="E861" s="140">
        <v>66113611</v>
      </c>
      <c r="F861" s="81" t="str">
        <f t="shared" si="215"/>
        <v>N/A</v>
      </c>
      <c r="G861" s="140">
        <v>58932427</v>
      </c>
      <c r="H861" s="81" t="str">
        <f t="shared" si="216"/>
        <v>N/A</v>
      </c>
      <c r="I861" s="82">
        <v>-19.3</v>
      </c>
      <c r="J861" s="82">
        <v>-10.9</v>
      </c>
      <c r="K861" s="83" t="s">
        <v>112</v>
      </c>
      <c r="L861" s="84" t="str">
        <f t="shared" si="217"/>
        <v>Yes</v>
      </c>
    </row>
    <row r="862" spans="1:12" ht="12.75" customHeight="1" x14ac:dyDescent="0.25">
      <c r="A862" s="86" t="s">
        <v>931</v>
      </c>
      <c r="B862" s="79" t="s">
        <v>50</v>
      </c>
      <c r="C862" s="89">
        <v>2966</v>
      </c>
      <c r="D862" s="81" t="str">
        <f t="shared" si="214"/>
        <v>N/A</v>
      </c>
      <c r="E862" s="89">
        <v>2475</v>
      </c>
      <c r="F862" s="81" t="str">
        <f t="shared" si="215"/>
        <v>N/A</v>
      </c>
      <c r="G862" s="89">
        <v>2207</v>
      </c>
      <c r="H862" s="81" t="str">
        <f t="shared" si="216"/>
        <v>N/A</v>
      </c>
      <c r="I862" s="82">
        <v>-16.600000000000001</v>
      </c>
      <c r="J862" s="82">
        <v>-10.8</v>
      </c>
      <c r="K862" s="83" t="s">
        <v>112</v>
      </c>
      <c r="L862" s="84" t="str">
        <f t="shared" si="217"/>
        <v>Yes</v>
      </c>
    </row>
    <row r="863" spans="1:12" ht="25" x14ac:dyDescent="0.25">
      <c r="A863" s="86" t="s">
        <v>821</v>
      </c>
      <c r="B863" s="79" t="s">
        <v>50</v>
      </c>
      <c r="C863" s="140">
        <v>27612.464598999999</v>
      </c>
      <c r="D863" s="81" t="str">
        <f t="shared" si="214"/>
        <v>N/A</v>
      </c>
      <c r="E863" s="140">
        <v>26712.570101000001</v>
      </c>
      <c r="F863" s="81" t="str">
        <f t="shared" si="215"/>
        <v>N/A</v>
      </c>
      <c r="G863" s="140">
        <v>26702.504303999998</v>
      </c>
      <c r="H863" s="81" t="str">
        <f t="shared" si="216"/>
        <v>N/A</v>
      </c>
      <c r="I863" s="82">
        <v>-3.26</v>
      </c>
      <c r="J863" s="82">
        <v>-3.7999999999999999E-2</v>
      </c>
      <c r="K863" s="83" t="s">
        <v>112</v>
      </c>
      <c r="L863" s="84" t="str">
        <f t="shared" si="217"/>
        <v>Yes</v>
      </c>
    </row>
    <row r="864" spans="1:12" x14ac:dyDescent="0.25">
      <c r="A864" s="129" t="s">
        <v>582</v>
      </c>
      <c r="B864" s="79" t="s">
        <v>50</v>
      </c>
      <c r="C864" s="140">
        <v>12169.444043</v>
      </c>
      <c r="D864" s="81" t="str">
        <f t="shared" si="214"/>
        <v>N/A</v>
      </c>
      <c r="E864" s="140">
        <v>13136.441860000001</v>
      </c>
      <c r="F864" s="81" t="str">
        <f t="shared" si="215"/>
        <v>N/A</v>
      </c>
      <c r="G864" s="140">
        <v>14370.862660999999</v>
      </c>
      <c r="H864" s="81" t="str">
        <f t="shared" si="216"/>
        <v>N/A</v>
      </c>
      <c r="I864" s="82">
        <v>7.9459999999999997</v>
      </c>
      <c r="J864" s="82">
        <v>9.3970000000000002</v>
      </c>
      <c r="K864" s="83" t="s">
        <v>112</v>
      </c>
      <c r="L864" s="84" t="str">
        <f t="shared" si="217"/>
        <v>Yes</v>
      </c>
    </row>
    <row r="865" spans="1:12" x14ac:dyDescent="0.25">
      <c r="A865" s="129" t="s">
        <v>585</v>
      </c>
      <c r="B865" s="79" t="s">
        <v>50</v>
      </c>
      <c r="C865" s="140">
        <v>29438.796698999999</v>
      </c>
      <c r="D865" s="81" t="str">
        <f t="shared" si="214"/>
        <v>N/A</v>
      </c>
      <c r="E865" s="140">
        <v>28467</v>
      </c>
      <c r="F865" s="81" t="str">
        <f t="shared" si="215"/>
        <v>N/A</v>
      </c>
      <c r="G865" s="140">
        <v>28386.769308999999</v>
      </c>
      <c r="H865" s="81" t="str">
        <f t="shared" si="216"/>
        <v>N/A</v>
      </c>
      <c r="I865" s="82">
        <v>-3.3</v>
      </c>
      <c r="J865" s="82">
        <v>-0.28199999999999997</v>
      </c>
      <c r="K865" s="83" t="s">
        <v>112</v>
      </c>
      <c r="L865" s="84" t="str">
        <f t="shared" si="217"/>
        <v>Yes</v>
      </c>
    </row>
    <row r="866" spans="1:12" x14ac:dyDescent="0.25">
      <c r="A866" s="129" t="s">
        <v>588</v>
      </c>
      <c r="B866" s="79" t="s">
        <v>50</v>
      </c>
      <c r="C866" s="140">
        <v>1904.4347826000001</v>
      </c>
      <c r="D866" s="81" t="str">
        <f t="shared" si="214"/>
        <v>N/A</v>
      </c>
      <c r="E866" s="140">
        <v>5706.4117647000003</v>
      </c>
      <c r="F866" s="81" t="str">
        <f t="shared" si="215"/>
        <v>N/A</v>
      </c>
      <c r="G866" s="140">
        <v>4620.6666667</v>
      </c>
      <c r="H866" s="81" t="str">
        <f t="shared" si="216"/>
        <v>N/A</v>
      </c>
      <c r="I866" s="82">
        <v>199.6</v>
      </c>
      <c r="J866" s="82">
        <v>-19</v>
      </c>
      <c r="K866" s="83" t="s">
        <v>112</v>
      </c>
      <c r="L866" s="84" t="str">
        <f t="shared" si="217"/>
        <v>No</v>
      </c>
    </row>
    <row r="867" spans="1:12" x14ac:dyDescent="0.25">
      <c r="A867" s="129" t="s">
        <v>590</v>
      </c>
      <c r="B867" s="79" t="s">
        <v>50</v>
      </c>
      <c r="C867" s="140" t="s">
        <v>1088</v>
      </c>
      <c r="D867" s="81" t="str">
        <f t="shared" si="214"/>
        <v>N/A</v>
      </c>
      <c r="E867" s="140" t="s">
        <v>1088</v>
      </c>
      <c r="F867" s="81" t="str">
        <f t="shared" si="215"/>
        <v>N/A</v>
      </c>
      <c r="G867" s="140">
        <v>4710</v>
      </c>
      <c r="H867" s="81" t="str">
        <f t="shared" si="216"/>
        <v>N/A</v>
      </c>
      <c r="I867" s="82" t="s">
        <v>1088</v>
      </c>
      <c r="J867" s="82" t="s">
        <v>1088</v>
      </c>
      <c r="K867" s="83" t="s">
        <v>112</v>
      </c>
      <c r="L867" s="84" t="str">
        <f t="shared" si="217"/>
        <v>N/A</v>
      </c>
    </row>
    <row r="868" spans="1:12" ht="25" x14ac:dyDescent="0.25">
      <c r="A868" s="148" t="s">
        <v>470</v>
      </c>
      <c r="B868" s="79" t="s">
        <v>50</v>
      </c>
      <c r="C868" s="81">
        <v>2.3055337474000002</v>
      </c>
      <c r="D868" s="81" t="str">
        <f t="shared" si="214"/>
        <v>N/A</v>
      </c>
      <c r="E868" s="81">
        <v>2.0468585889000002</v>
      </c>
      <c r="F868" s="81" t="str">
        <f t="shared" si="215"/>
        <v>N/A</v>
      </c>
      <c r="G868" s="81">
        <v>2.0081344458000001</v>
      </c>
      <c r="H868" s="81" t="str">
        <f t="shared" si="216"/>
        <v>N/A</v>
      </c>
      <c r="I868" s="82">
        <v>-11.2</v>
      </c>
      <c r="J868" s="82">
        <v>-1.89</v>
      </c>
      <c r="K868" s="83" t="s">
        <v>112</v>
      </c>
      <c r="L868" s="84" t="str">
        <f t="shared" si="217"/>
        <v>Yes</v>
      </c>
    </row>
    <row r="869" spans="1:12" x14ac:dyDescent="0.25">
      <c r="A869" s="129" t="s">
        <v>582</v>
      </c>
      <c r="B869" s="79" t="s">
        <v>50</v>
      </c>
      <c r="C869" s="81">
        <v>2.9244087838000001</v>
      </c>
      <c r="D869" s="81" t="str">
        <f t="shared" si="214"/>
        <v>N/A</v>
      </c>
      <c r="E869" s="81">
        <v>3.2736962314000002</v>
      </c>
      <c r="F869" s="81" t="str">
        <f t="shared" si="215"/>
        <v>N/A</v>
      </c>
      <c r="G869" s="81">
        <v>3.6225124378000002</v>
      </c>
      <c r="H869" s="81" t="str">
        <f t="shared" si="216"/>
        <v>N/A</v>
      </c>
      <c r="I869" s="82">
        <v>11.94</v>
      </c>
      <c r="J869" s="82">
        <v>10.66</v>
      </c>
      <c r="K869" s="83" t="s">
        <v>112</v>
      </c>
      <c r="L869" s="84" t="str">
        <f t="shared" si="217"/>
        <v>Yes</v>
      </c>
    </row>
    <row r="870" spans="1:12" x14ac:dyDescent="0.25">
      <c r="A870" s="129" t="s">
        <v>585</v>
      </c>
      <c r="B870" s="79" t="s">
        <v>50</v>
      </c>
      <c r="C870" s="81">
        <v>4.5426663031999999</v>
      </c>
      <c r="D870" s="81" t="str">
        <f t="shared" si="214"/>
        <v>N/A</v>
      </c>
      <c r="E870" s="81">
        <v>4.6592401202999998</v>
      </c>
      <c r="F870" s="81" t="str">
        <f t="shared" si="215"/>
        <v>N/A</v>
      </c>
      <c r="G870" s="81">
        <v>5.5869913123000003</v>
      </c>
      <c r="H870" s="81" t="str">
        <f t="shared" si="216"/>
        <v>N/A</v>
      </c>
      <c r="I870" s="82">
        <v>2.5659999999999998</v>
      </c>
      <c r="J870" s="82">
        <v>19.91</v>
      </c>
      <c r="K870" s="83" t="s">
        <v>112</v>
      </c>
      <c r="L870" s="84" t="str">
        <f t="shared" si="217"/>
        <v>No</v>
      </c>
    </row>
    <row r="871" spans="1:12" x14ac:dyDescent="0.25">
      <c r="A871" s="129" t="s">
        <v>588</v>
      </c>
      <c r="B871" s="79" t="s">
        <v>50</v>
      </c>
      <c r="C871" s="81">
        <v>5.5004185099999998E-2</v>
      </c>
      <c r="D871" s="81" t="str">
        <f t="shared" si="214"/>
        <v>N/A</v>
      </c>
      <c r="E871" s="81">
        <v>3.7203195100000003E-2</v>
      </c>
      <c r="F871" s="81" t="str">
        <f t="shared" si="215"/>
        <v>N/A</v>
      </c>
      <c r="G871" s="81">
        <v>3.7872412100000002E-2</v>
      </c>
      <c r="H871" s="81" t="str">
        <f t="shared" si="216"/>
        <v>N/A</v>
      </c>
      <c r="I871" s="82">
        <v>-32.4</v>
      </c>
      <c r="J871" s="82">
        <v>1.7989999999999999</v>
      </c>
      <c r="K871" s="83" t="s">
        <v>112</v>
      </c>
      <c r="L871" s="84" t="str">
        <f t="shared" si="217"/>
        <v>Yes</v>
      </c>
    </row>
    <row r="872" spans="1:12" x14ac:dyDescent="0.25">
      <c r="A872" s="129" t="s">
        <v>590</v>
      </c>
      <c r="B872" s="79" t="s">
        <v>50</v>
      </c>
      <c r="C872" s="81">
        <v>0</v>
      </c>
      <c r="D872" s="81" t="str">
        <f t="shared" si="214"/>
        <v>N/A</v>
      </c>
      <c r="E872" s="81">
        <v>0</v>
      </c>
      <c r="F872" s="81" t="str">
        <f t="shared" si="215"/>
        <v>N/A</v>
      </c>
      <c r="G872" s="81">
        <v>4.7730419000000003E-3</v>
      </c>
      <c r="H872" s="81" t="str">
        <f t="shared" si="216"/>
        <v>N/A</v>
      </c>
      <c r="I872" s="82" t="s">
        <v>1088</v>
      </c>
      <c r="J872" s="82" t="s">
        <v>1088</v>
      </c>
      <c r="K872" s="83" t="s">
        <v>112</v>
      </c>
      <c r="L872" s="84" t="str">
        <f t="shared" si="217"/>
        <v>N/A</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158037</v>
      </c>
      <c r="D874" s="81" t="str">
        <f t="shared" ref="D874:D904" si="218">IF($B874="N/A","N/A",IF(C874&gt;10,"No",IF(C874&lt;-10,"No","Yes")))</f>
        <v>N/A</v>
      </c>
      <c r="E874" s="101">
        <v>157996</v>
      </c>
      <c r="F874" s="81" t="str">
        <f t="shared" ref="F874:F904" si="219">IF($B874="N/A","N/A",IF(E874&gt;10,"No",IF(E874&lt;-10,"No","Yes")))</f>
        <v>N/A</v>
      </c>
      <c r="G874" s="101">
        <v>158351</v>
      </c>
      <c r="H874" s="81" t="str">
        <f t="shared" ref="H874:H904" si="220">IF($B874="N/A","N/A",IF(G874&gt;10,"No",IF(G874&lt;-10,"No","Yes")))</f>
        <v>N/A</v>
      </c>
      <c r="I874" s="82">
        <v>-2.5999999999999999E-2</v>
      </c>
      <c r="J874" s="82">
        <v>0.22470000000000001</v>
      </c>
      <c r="K874" s="109" t="s">
        <v>112</v>
      </c>
      <c r="L874" s="84" t="str">
        <f t="shared" ref="L874:L906" si="221">IF(J874="Div by 0", "N/A", IF(K874="N/A","N/A", IF(J874&gt;VALUE(MID(K874,1,2)), "No", IF(J874&lt;-1*VALUE(MID(K874,1,2)), "No", "Yes"))))</f>
        <v>Yes</v>
      </c>
    </row>
    <row r="875" spans="1:12" x14ac:dyDescent="0.25">
      <c r="A875" s="148" t="s">
        <v>34</v>
      </c>
      <c r="B875" s="79" t="s">
        <v>50</v>
      </c>
      <c r="C875" s="80">
        <v>147524</v>
      </c>
      <c r="D875" s="81" t="str">
        <f t="shared" si="218"/>
        <v>N/A</v>
      </c>
      <c r="E875" s="80">
        <v>144863</v>
      </c>
      <c r="F875" s="81" t="str">
        <f t="shared" si="219"/>
        <v>N/A</v>
      </c>
      <c r="G875" s="80">
        <v>145393</v>
      </c>
      <c r="H875" s="81" t="str">
        <f t="shared" si="220"/>
        <v>N/A</v>
      </c>
      <c r="I875" s="82">
        <v>-1.8</v>
      </c>
      <c r="J875" s="82">
        <v>0.3659</v>
      </c>
      <c r="K875" s="83" t="s">
        <v>112</v>
      </c>
      <c r="L875" s="84" t="str">
        <f t="shared" si="221"/>
        <v>Yes</v>
      </c>
    </row>
    <row r="876" spans="1:12" x14ac:dyDescent="0.25">
      <c r="A876" s="86" t="s">
        <v>471</v>
      </c>
      <c r="B876" s="83" t="s">
        <v>50</v>
      </c>
      <c r="C876" s="89">
        <v>140298.14000000001</v>
      </c>
      <c r="D876" s="81" t="str">
        <f t="shared" si="218"/>
        <v>N/A</v>
      </c>
      <c r="E876" s="89">
        <v>140340.63</v>
      </c>
      <c r="F876" s="81" t="str">
        <f t="shared" si="219"/>
        <v>N/A</v>
      </c>
      <c r="G876" s="89">
        <v>140849.81</v>
      </c>
      <c r="H876" s="81" t="str">
        <f t="shared" si="220"/>
        <v>N/A</v>
      </c>
      <c r="I876" s="82">
        <v>3.0300000000000001E-2</v>
      </c>
      <c r="J876" s="82">
        <v>0.36280000000000001</v>
      </c>
      <c r="K876" s="83" t="s">
        <v>112</v>
      </c>
      <c r="L876" s="84" t="str">
        <f t="shared" si="221"/>
        <v>Yes</v>
      </c>
    </row>
    <row r="877" spans="1:12" x14ac:dyDescent="0.25">
      <c r="A877" s="129" t="s">
        <v>1085</v>
      </c>
      <c r="B877" s="79" t="s">
        <v>50</v>
      </c>
      <c r="C877" s="87">
        <v>1.7027658080000001</v>
      </c>
      <c r="D877" s="81" t="str">
        <f t="shared" si="218"/>
        <v>N/A</v>
      </c>
      <c r="E877" s="87">
        <v>1.0019240993</v>
      </c>
      <c r="F877" s="81" t="str">
        <f t="shared" si="219"/>
        <v>N/A</v>
      </c>
      <c r="G877" s="87">
        <v>0.2671280889</v>
      </c>
      <c r="H877" s="81" t="str">
        <f t="shared" si="220"/>
        <v>N/A</v>
      </c>
      <c r="I877" s="82">
        <v>-41.2</v>
      </c>
      <c r="J877" s="82">
        <v>-73.3</v>
      </c>
      <c r="K877" s="83" t="s">
        <v>112</v>
      </c>
      <c r="L877" s="84" t="str">
        <f t="shared" si="221"/>
        <v>No</v>
      </c>
    </row>
    <row r="878" spans="1:12" x14ac:dyDescent="0.25">
      <c r="A878" s="129" t="s">
        <v>738</v>
      </c>
      <c r="B878" s="79" t="s">
        <v>50</v>
      </c>
      <c r="C878" s="87">
        <v>0</v>
      </c>
      <c r="D878" s="81" t="str">
        <f t="shared" si="218"/>
        <v>N/A</v>
      </c>
      <c r="E878" s="87">
        <v>0</v>
      </c>
      <c r="F878" s="81" t="str">
        <f t="shared" si="219"/>
        <v>N/A</v>
      </c>
      <c r="G878" s="87">
        <v>0</v>
      </c>
      <c r="H878" s="81" t="str">
        <f t="shared" si="220"/>
        <v>N/A</v>
      </c>
      <c r="I878" s="82" t="s">
        <v>1088</v>
      </c>
      <c r="J878" s="82" t="s">
        <v>1088</v>
      </c>
      <c r="K878" s="83" t="s">
        <v>112</v>
      </c>
      <c r="L878" s="84" t="str">
        <f t="shared" si="221"/>
        <v>N/A</v>
      </c>
    </row>
    <row r="879" spans="1:12" x14ac:dyDescent="0.25">
      <c r="A879" s="129" t="s">
        <v>739</v>
      </c>
      <c r="B879" s="79" t="s">
        <v>50</v>
      </c>
      <c r="C879" s="87">
        <v>81.776419446000006</v>
      </c>
      <c r="D879" s="81" t="str">
        <f t="shared" si="218"/>
        <v>N/A</v>
      </c>
      <c r="E879" s="87">
        <v>81.747006252999995</v>
      </c>
      <c r="F879" s="81" t="str">
        <f t="shared" si="219"/>
        <v>N/A</v>
      </c>
      <c r="G879" s="87">
        <v>82.481954645000002</v>
      </c>
      <c r="H879" s="81" t="str">
        <f t="shared" si="220"/>
        <v>N/A</v>
      </c>
      <c r="I879" s="82">
        <v>-3.5999999999999997E-2</v>
      </c>
      <c r="J879" s="82">
        <v>0.89910000000000001</v>
      </c>
      <c r="K879" s="83" t="s">
        <v>112</v>
      </c>
      <c r="L879" s="84" t="str">
        <f t="shared" si="221"/>
        <v>Yes</v>
      </c>
    </row>
    <row r="880" spans="1:12" x14ac:dyDescent="0.25">
      <c r="A880" s="129" t="s">
        <v>740</v>
      </c>
      <c r="B880" s="79" t="s">
        <v>50</v>
      </c>
      <c r="C880" s="87">
        <v>0.20628080770000001</v>
      </c>
      <c r="D880" s="81" t="str">
        <f t="shared" si="218"/>
        <v>N/A</v>
      </c>
      <c r="E880" s="87">
        <v>0.21139775690000001</v>
      </c>
      <c r="F880" s="81" t="str">
        <f t="shared" si="219"/>
        <v>N/A</v>
      </c>
      <c r="G880" s="87">
        <v>0.19829366409999999</v>
      </c>
      <c r="H880" s="81" t="str">
        <f t="shared" si="220"/>
        <v>N/A</v>
      </c>
      <c r="I880" s="82">
        <v>2.4809999999999999</v>
      </c>
      <c r="J880" s="82">
        <v>-6.2</v>
      </c>
      <c r="K880" s="83" t="s">
        <v>112</v>
      </c>
      <c r="L880" s="84" t="str">
        <f t="shared" si="221"/>
        <v>Yes</v>
      </c>
    </row>
    <row r="881" spans="1:12" x14ac:dyDescent="0.25">
      <c r="A881" s="129" t="s">
        <v>741</v>
      </c>
      <c r="B881" s="79" t="s">
        <v>50</v>
      </c>
      <c r="C881" s="87">
        <v>0</v>
      </c>
      <c r="D881" s="81" t="str">
        <f t="shared" si="218"/>
        <v>N/A</v>
      </c>
      <c r="E881" s="87">
        <v>0</v>
      </c>
      <c r="F881" s="81" t="str">
        <f t="shared" si="219"/>
        <v>N/A</v>
      </c>
      <c r="G881" s="87">
        <v>0</v>
      </c>
      <c r="H881" s="81" t="str">
        <f t="shared" si="220"/>
        <v>N/A</v>
      </c>
      <c r="I881" s="82" t="s">
        <v>1088</v>
      </c>
      <c r="J881" s="82" t="s">
        <v>1088</v>
      </c>
      <c r="K881" s="83" t="s">
        <v>112</v>
      </c>
      <c r="L881" s="84" t="str">
        <f t="shared" si="221"/>
        <v>N/A</v>
      </c>
    </row>
    <row r="882" spans="1:12" x14ac:dyDescent="0.25">
      <c r="A882" s="129" t="s">
        <v>742</v>
      </c>
      <c r="B882" s="79" t="s">
        <v>50</v>
      </c>
      <c r="C882" s="87">
        <v>0</v>
      </c>
      <c r="D882" s="81" t="str">
        <f t="shared" si="218"/>
        <v>N/A</v>
      </c>
      <c r="E882" s="87">
        <v>0</v>
      </c>
      <c r="F882" s="81" t="str">
        <f t="shared" si="219"/>
        <v>N/A</v>
      </c>
      <c r="G882" s="87">
        <v>0</v>
      </c>
      <c r="H882" s="81" t="str">
        <f t="shared" si="220"/>
        <v>N/A</v>
      </c>
      <c r="I882" s="82" t="s">
        <v>1088</v>
      </c>
      <c r="J882" s="82" t="s">
        <v>1088</v>
      </c>
      <c r="K882" s="83" t="s">
        <v>112</v>
      </c>
      <c r="L882" s="84" t="str">
        <f t="shared" si="221"/>
        <v>N/A</v>
      </c>
    </row>
    <row r="883" spans="1:12" x14ac:dyDescent="0.25">
      <c r="A883" s="129" t="s">
        <v>743</v>
      </c>
      <c r="B883" s="79" t="s">
        <v>50</v>
      </c>
      <c r="C883" s="87">
        <v>7.5931585600000004E-2</v>
      </c>
      <c r="D883" s="81" t="str">
        <f t="shared" si="218"/>
        <v>N/A</v>
      </c>
      <c r="E883" s="87">
        <v>8.2280564099999995E-2</v>
      </c>
      <c r="F883" s="81" t="str">
        <f t="shared" si="219"/>
        <v>N/A</v>
      </c>
      <c r="G883" s="87">
        <v>7.0097441799999993E-2</v>
      </c>
      <c r="H883" s="81" t="str">
        <f t="shared" si="220"/>
        <v>N/A</v>
      </c>
      <c r="I883" s="82">
        <v>8.3610000000000007</v>
      </c>
      <c r="J883" s="82">
        <v>-14.8</v>
      </c>
      <c r="K883" s="83" t="s">
        <v>112</v>
      </c>
      <c r="L883" s="84" t="str">
        <f t="shared" si="221"/>
        <v>Yes</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13.151350633</v>
      </c>
      <c r="D885" s="81" t="str">
        <f t="shared" si="218"/>
        <v>N/A</v>
      </c>
      <c r="E885" s="87">
        <v>13.740221270999999</v>
      </c>
      <c r="F885" s="81" t="str">
        <f t="shared" si="219"/>
        <v>N/A</v>
      </c>
      <c r="G885" s="87">
        <v>13.486495190999999</v>
      </c>
      <c r="H885" s="81" t="str">
        <f t="shared" si="220"/>
        <v>N/A</v>
      </c>
      <c r="I885" s="82">
        <v>4.4779999999999998</v>
      </c>
      <c r="J885" s="82">
        <v>-1.85</v>
      </c>
      <c r="K885" s="83" t="s">
        <v>112</v>
      </c>
      <c r="L885" s="84" t="str">
        <f t="shared" si="221"/>
        <v>Yes</v>
      </c>
    </row>
    <row r="886" spans="1:12" x14ac:dyDescent="0.25">
      <c r="A886" s="129" t="s">
        <v>746</v>
      </c>
      <c r="B886" s="79" t="s">
        <v>50</v>
      </c>
      <c r="C886" s="87">
        <v>3.0872517195000002</v>
      </c>
      <c r="D886" s="81" t="str">
        <f t="shared" si="218"/>
        <v>N/A</v>
      </c>
      <c r="E886" s="87">
        <v>3.2171700549</v>
      </c>
      <c r="F886" s="81" t="str">
        <f t="shared" si="219"/>
        <v>N/A</v>
      </c>
      <c r="G886" s="87">
        <v>3.4960309692</v>
      </c>
      <c r="H886" s="81" t="str">
        <f t="shared" si="220"/>
        <v>N/A</v>
      </c>
      <c r="I886" s="82">
        <v>4.2080000000000002</v>
      </c>
      <c r="J886" s="82">
        <v>8.6679999999999993</v>
      </c>
      <c r="K886" s="83" t="s">
        <v>112</v>
      </c>
      <c r="L886" s="84" t="str">
        <f t="shared" si="221"/>
        <v>Yes</v>
      </c>
    </row>
    <row r="887" spans="1:12" x14ac:dyDescent="0.25">
      <c r="A887" s="93" t="s">
        <v>925</v>
      </c>
      <c r="B887" s="79" t="s">
        <v>50</v>
      </c>
      <c r="C887" s="87" t="s">
        <v>50</v>
      </c>
      <c r="D887" s="81" t="str">
        <f t="shared" ref="D887:D888" si="222">IF($B887="N/A","N/A",IF(C887&gt;10,"No",IF(C887&lt;-10,"No","Yes")))</f>
        <v>N/A</v>
      </c>
      <c r="E887" s="87">
        <v>96.489151624000002</v>
      </c>
      <c r="F887" s="81" t="str">
        <f t="shared" ref="F887:F888" si="223">IF($B887="N/A","N/A",IF(E887&gt;10,"No",IF(E887&lt;-10,"No","Yes")))</f>
        <v>N/A</v>
      </c>
      <c r="G887" s="87">
        <v>96.235577925000001</v>
      </c>
      <c r="H887" s="81" t="str">
        <f t="shared" ref="H887:H888" si="224">IF($B887="N/A","N/A",IF(G887&gt;10,"No",IF(G887&lt;-10,"No","Yes")))</f>
        <v>N/A</v>
      </c>
      <c r="I887" s="82" t="s">
        <v>50</v>
      </c>
      <c r="J887" s="82">
        <v>-0.26300000000000001</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0.29367832100000002</v>
      </c>
      <c r="F888" s="81" t="str">
        <f t="shared" si="223"/>
        <v>N/A</v>
      </c>
      <c r="G888" s="87">
        <v>0.26839110579999997</v>
      </c>
      <c r="H888" s="81" t="str">
        <f t="shared" si="224"/>
        <v>N/A</v>
      </c>
      <c r="I888" s="82" t="s">
        <v>50</v>
      </c>
      <c r="J888" s="82">
        <v>-8.61</v>
      </c>
      <c r="K888" s="83" t="s">
        <v>112</v>
      </c>
      <c r="L888" s="84" t="str">
        <f t="shared" si="225"/>
        <v>Yes</v>
      </c>
    </row>
    <row r="889" spans="1:12" x14ac:dyDescent="0.25">
      <c r="A889" s="78" t="s">
        <v>583</v>
      </c>
      <c r="B889" s="79" t="s">
        <v>50</v>
      </c>
      <c r="C889" s="80">
        <v>90843</v>
      </c>
      <c r="D889" s="81" t="str">
        <f t="shared" si="218"/>
        <v>N/A</v>
      </c>
      <c r="E889" s="80">
        <v>91250</v>
      </c>
      <c r="F889" s="81" t="str">
        <f t="shared" si="219"/>
        <v>N/A</v>
      </c>
      <c r="G889" s="80">
        <v>91944</v>
      </c>
      <c r="H889" s="81" t="str">
        <f t="shared" si="220"/>
        <v>N/A</v>
      </c>
      <c r="I889" s="82">
        <v>0.44800000000000001</v>
      </c>
      <c r="J889" s="82">
        <v>0.76049999999999995</v>
      </c>
      <c r="K889" s="83" t="s">
        <v>111</v>
      </c>
      <c r="L889" s="84" t="str">
        <f t="shared" si="221"/>
        <v>Yes</v>
      </c>
    </row>
    <row r="890" spans="1:12" x14ac:dyDescent="0.25">
      <c r="A890" s="129" t="s">
        <v>767</v>
      </c>
      <c r="B890" s="79" t="s">
        <v>50</v>
      </c>
      <c r="C890" s="80">
        <v>29542</v>
      </c>
      <c r="D890" s="81" t="str">
        <f t="shared" si="218"/>
        <v>N/A</v>
      </c>
      <c r="E890" s="80">
        <v>29292</v>
      </c>
      <c r="F890" s="81" t="str">
        <f t="shared" si="219"/>
        <v>N/A</v>
      </c>
      <c r="G890" s="80">
        <v>29479</v>
      </c>
      <c r="H890" s="81" t="str">
        <f t="shared" si="220"/>
        <v>N/A</v>
      </c>
      <c r="I890" s="82">
        <v>-0.84599999999999997</v>
      </c>
      <c r="J890" s="82">
        <v>0.63839999999999997</v>
      </c>
      <c r="K890" s="83" t="s">
        <v>111</v>
      </c>
      <c r="L890" s="84" t="str">
        <f t="shared" si="221"/>
        <v>Yes</v>
      </c>
    </row>
    <row r="891" spans="1:12" x14ac:dyDescent="0.25">
      <c r="A891" s="129" t="s">
        <v>768</v>
      </c>
      <c r="B891" s="79" t="s">
        <v>50</v>
      </c>
      <c r="C891" s="80">
        <v>4292</v>
      </c>
      <c r="D891" s="81" t="str">
        <f t="shared" si="218"/>
        <v>N/A</v>
      </c>
      <c r="E891" s="80">
        <v>4431</v>
      </c>
      <c r="F891" s="81" t="str">
        <f t="shared" si="219"/>
        <v>N/A</v>
      </c>
      <c r="G891" s="80">
        <v>4645</v>
      </c>
      <c r="H891" s="81" t="str">
        <f t="shared" si="220"/>
        <v>N/A</v>
      </c>
      <c r="I891" s="82">
        <v>3.2389999999999999</v>
      </c>
      <c r="J891" s="82">
        <v>4.83</v>
      </c>
      <c r="K891" s="83" t="s">
        <v>111</v>
      </c>
      <c r="L891" s="84" t="str">
        <f t="shared" si="221"/>
        <v>Yes</v>
      </c>
    </row>
    <row r="892" spans="1:12" x14ac:dyDescent="0.25">
      <c r="A892" s="129" t="s">
        <v>769</v>
      </c>
      <c r="B892" s="79" t="s">
        <v>50</v>
      </c>
      <c r="C892" s="80">
        <v>19316</v>
      </c>
      <c r="D892" s="81" t="str">
        <f t="shared" si="218"/>
        <v>N/A</v>
      </c>
      <c r="E892" s="80">
        <v>19742</v>
      </c>
      <c r="F892" s="81" t="str">
        <f t="shared" si="219"/>
        <v>N/A</v>
      </c>
      <c r="G892" s="80">
        <v>19975</v>
      </c>
      <c r="H892" s="81" t="str">
        <f t="shared" si="220"/>
        <v>N/A</v>
      </c>
      <c r="I892" s="82">
        <v>2.2050000000000001</v>
      </c>
      <c r="J892" s="82">
        <v>1.18</v>
      </c>
      <c r="K892" s="83" t="s">
        <v>111</v>
      </c>
      <c r="L892" s="84" t="str">
        <f t="shared" si="221"/>
        <v>Yes</v>
      </c>
    </row>
    <row r="893" spans="1:12" x14ac:dyDescent="0.25">
      <c r="A893" s="129" t="s">
        <v>770</v>
      </c>
      <c r="B893" s="79" t="s">
        <v>50</v>
      </c>
      <c r="C893" s="80">
        <v>37693</v>
      </c>
      <c r="D893" s="81" t="str">
        <f t="shared" si="218"/>
        <v>N/A</v>
      </c>
      <c r="E893" s="80">
        <v>37785</v>
      </c>
      <c r="F893" s="81" t="str">
        <f t="shared" si="219"/>
        <v>N/A</v>
      </c>
      <c r="G893" s="80">
        <v>37845</v>
      </c>
      <c r="H893" s="81" t="str">
        <f t="shared" si="220"/>
        <v>N/A</v>
      </c>
      <c r="I893" s="82">
        <v>0.24410000000000001</v>
      </c>
      <c r="J893" s="82">
        <v>0.1588</v>
      </c>
      <c r="K893" s="83" t="s">
        <v>111</v>
      </c>
      <c r="L893" s="84" t="str">
        <f t="shared" si="221"/>
        <v>Yes</v>
      </c>
    </row>
    <row r="894" spans="1:12" x14ac:dyDescent="0.25">
      <c r="A894" s="129" t="s">
        <v>771</v>
      </c>
      <c r="B894" s="79" t="s">
        <v>50</v>
      </c>
      <c r="C894" s="80">
        <v>0</v>
      </c>
      <c r="D894" s="81" t="str">
        <f t="shared" si="218"/>
        <v>N/A</v>
      </c>
      <c r="E894" s="80">
        <v>0</v>
      </c>
      <c r="F894" s="81" t="str">
        <f t="shared" si="219"/>
        <v>N/A</v>
      </c>
      <c r="G894" s="80">
        <v>0</v>
      </c>
      <c r="H894" s="81" t="str">
        <f t="shared" si="220"/>
        <v>N/A</v>
      </c>
      <c r="I894" s="82" t="s">
        <v>1088</v>
      </c>
      <c r="J894" s="82" t="s">
        <v>1088</v>
      </c>
      <c r="K894" s="83" t="s">
        <v>111</v>
      </c>
      <c r="L894" s="84" t="str">
        <f t="shared" si="221"/>
        <v>N/A</v>
      </c>
    </row>
    <row r="895" spans="1:12" x14ac:dyDescent="0.25">
      <c r="A895" s="78" t="s">
        <v>586</v>
      </c>
      <c r="B895" s="79" t="s">
        <v>50</v>
      </c>
      <c r="C895" s="80">
        <v>67043</v>
      </c>
      <c r="D895" s="81" t="str">
        <f t="shared" si="218"/>
        <v>N/A</v>
      </c>
      <c r="E895" s="80">
        <v>66602</v>
      </c>
      <c r="F895" s="81" t="str">
        <f t="shared" si="219"/>
        <v>N/A</v>
      </c>
      <c r="G895" s="80">
        <v>66271</v>
      </c>
      <c r="H895" s="81" t="str">
        <f t="shared" si="220"/>
        <v>N/A</v>
      </c>
      <c r="I895" s="82">
        <v>-0.65800000000000003</v>
      </c>
      <c r="J895" s="82">
        <v>-0.497</v>
      </c>
      <c r="K895" s="83" t="s">
        <v>111</v>
      </c>
      <c r="L895" s="84" t="str">
        <f t="shared" si="221"/>
        <v>Yes</v>
      </c>
    </row>
    <row r="896" spans="1:12" x14ac:dyDescent="0.25">
      <c r="A896" s="129" t="s">
        <v>772</v>
      </c>
      <c r="B896" s="79" t="s">
        <v>50</v>
      </c>
      <c r="C896" s="80">
        <v>37516</v>
      </c>
      <c r="D896" s="81" t="str">
        <f t="shared" si="218"/>
        <v>N/A</v>
      </c>
      <c r="E896" s="80">
        <v>36421</v>
      </c>
      <c r="F896" s="81" t="str">
        <f t="shared" si="219"/>
        <v>N/A</v>
      </c>
      <c r="G896" s="80">
        <v>35604</v>
      </c>
      <c r="H896" s="81" t="str">
        <f t="shared" si="220"/>
        <v>N/A</v>
      </c>
      <c r="I896" s="82">
        <v>-2.92</v>
      </c>
      <c r="J896" s="82">
        <v>-2.2400000000000002</v>
      </c>
      <c r="K896" s="83" t="s">
        <v>111</v>
      </c>
      <c r="L896" s="84" t="str">
        <f t="shared" si="221"/>
        <v>Yes</v>
      </c>
    </row>
    <row r="897" spans="1:12" x14ac:dyDescent="0.25">
      <c r="A897" s="129" t="s">
        <v>773</v>
      </c>
      <c r="B897" s="79" t="s">
        <v>50</v>
      </c>
      <c r="C897" s="80">
        <v>1039</v>
      </c>
      <c r="D897" s="81" t="str">
        <f t="shared" si="218"/>
        <v>N/A</v>
      </c>
      <c r="E897" s="80">
        <v>1080</v>
      </c>
      <c r="F897" s="81" t="str">
        <f t="shared" si="219"/>
        <v>N/A</v>
      </c>
      <c r="G897" s="80">
        <v>1112</v>
      </c>
      <c r="H897" s="81" t="str">
        <f t="shared" si="220"/>
        <v>N/A</v>
      </c>
      <c r="I897" s="82">
        <v>3.9460000000000002</v>
      </c>
      <c r="J897" s="82">
        <v>2.9630000000000001</v>
      </c>
      <c r="K897" s="83" t="s">
        <v>111</v>
      </c>
      <c r="L897" s="84" t="str">
        <f t="shared" si="221"/>
        <v>Yes</v>
      </c>
    </row>
    <row r="898" spans="1:12" x14ac:dyDescent="0.25">
      <c r="A898" s="129" t="s">
        <v>866</v>
      </c>
      <c r="B898" s="79" t="s">
        <v>50</v>
      </c>
      <c r="C898" s="80">
        <v>14745</v>
      </c>
      <c r="D898" s="81" t="str">
        <f t="shared" si="218"/>
        <v>N/A</v>
      </c>
      <c r="E898" s="80">
        <v>15095</v>
      </c>
      <c r="F898" s="81" t="str">
        <f t="shared" si="219"/>
        <v>N/A</v>
      </c>
      <c r="G898" s="80">
        <v>15588</v>
      </c>
      <c r="H898" s="81" t="str">
        <f t="shared" si="220"/>
        <v>N/A</v>
      </c>
      <c r="I898" s="82">
        <v>2.3740000000000001</v>
      </c>
      <c r="J898" s="82">
        <v>3.266</v>
      </c>
      <c r="K898" s="83" t="s">
        <v>111</v>
      </c>
      <c r="L898" s="84" t="str">
        <f t="shared" si="221"/>
        <v>Yes</v>
      </c>
    </row>
    <row r="899" spans="1:12" x14ac:dyDescent="0.25">
      <c r="A899" s="129" t="s">
        <v>788</v>
      </c>
      <c r="B899" s="79" t="s">
        <v>50</v>
      </c>
      <c r="C899" s="80">
        <v>13743</v>
      </c>
      <c r="D899" s="81" t="str">
        <f t="shared" si="218"/>
        <v>N/A</v>
      </c>
      <c r="E899" s="80">
        <v>14006</v>
      </c>
      <c r="F899" s="81" t="str">
        <f t="shared" si="219"/>
        <v>N/A</v>
      </c>
      <c r="G899" s="80">
        <v>13967</v>
      </c>
      <c r="H899" s="81" t="str">
        <f t="shared" si="220"/>
        <v>N/A</v>
      </c>
      <c r="I899" s="82">
        <v>1.9139999999999999</v>
      </c>
      <c r="J899" s="82">
        <v>-0.27800000000000002</v>
      </c>
      <c r="K899" s="83" t="s">
        <v>111</v>
      </c>
      <c r="L899" s="84" t="str">
        <f t="shared" si="221"/>
        <v>Yes</v>
      </c>
    </row>
    <row r="900" spans="1:12" x14ac:dyDescent="0.25">
      <c r="A900" s="129" t="s">
        <v>774</v>
      </c>
      <c r="B900" s="79" t="s">
        <v>50</v>
      </c>
      <c r="C900" s="80">
        <v>0</v>
      </c>
      <c r="D900" s="81" t="str">
        <f t="shared" si="218"/>
        <v>N/A</v>
      </c>
      <c r="E900" s="80">
        <v>0</v>
      </c>
      <c r="F900" s="81" t="str">
        <f t="shared" si="219"/>
        <v>N/A</v>
      </c>
      <c r="G900" s="80">
        <v>0</v>
      </c>
      <c r="H900" s="81" t="str">
        <f t="shared" si="220"/>
        <v>N/A</v>
      </c>
      <c r="I900" s="82" t="s">
        <v>1088</v>
      </c>
      <c r="J900" s="82" t="s">
        <v>1088</v>
      </c>
      <c r="K900" s="83" t="s">
        <v>111</v>
      </c>
      <c r="L900" s="84" t="str">
        <f t="shared" si="221"/>
        <v>N/A</v>
      </c>
    </row>
    <row r="901" spans="1:12" x14ac:dyDescent="0.25">
      <c r="A901" s="148" t="s">
        <v>399</v>
      </c>
      <c r="B901" s="79" t="s">
        <v>50</v>
      </c>
      <c r="C901" s="85">
        <v>3193643442</v>
      </c>
      <c r="D901" s="81" t="str">
        <f t="shared" si="218"/>
        <v>N/A</v>
      </c>
      <c r="E901" s="85">
        <v>3193219957</v>
      </c>
      <c r="F901" s="81" t="str">
        <f t="shared" si="219"/>
        <v>N/A</v>
      </c>
      <c r="G901" s="85">
        <v>3312066498</v>
      </c>
      <c r="H901" s="81" t="str">
        <f t="shared" si="220"/>
        <v>N/A</v>
      </c>
      <c r="I901" s="82">
        <v>-1.2999999999999999E-2</v>
      </c>
      <c r="J901" s="82">
        <v>3.722</v>
      </c>
      <c r="K901" s="83" t="s">
        <v>112</v>
      </c>
      <c r="L901" s="84" t="str">
        <f t="shared" si="221"/>
        <v>Yes</v>
      </c>
    </row>
    <row r="902" spans="1:12" x14ac:dyDescent="0.25">
      <c r="A902" s="137" t="s">
        <v>472</v>
      </c>
      <c r="B902" s="79" t="s">
        <v>50</v>
      </c>
      <c r="C902" s="85">
        <v>20208.200876999999</v>
      </c>
      <c r="D902" s="81" t="str">
        <f t="shared" si="218"/>
        <v>N/A</v>
      </c>
      <c r="E902" s="85">
        <v>20210.764556999999</v>
      </c>
      <c r="F902" s="81" t="str">
        <f t="shared" si="219"/>
        <v>N/A</v>
      </c>
      <c r="G902" s="85">
        <v>20915.980941000002</v>
      </c>
      <c r="H902" s="81" t="str">
        <f t="shared" si="220"/>
        <v>N/A</v>
      </c>
      <c r="I902" s="82">
        <v>1.2699999999999999E-2</v>
      </c>
      <c r="J902" s="82">
        <v>3.4889999999999999</v>
      </c>
      <c r="K902" s="83" t="s">
        <v>112</v>
      </c>
      <c r="L902" s="84" t="str">
        <f t="shared" si="221"/>
        <v>Yes</v>
      </c>
    </row>
    <row r="903" spans="1:12" ht="12.75" customHeight="1" x14ac:dyDescent="0.25">
      <c r="A903" s="137" t="s">
        <v>686</v>
      </c>
      <c r="B903" s="79" t="s">
        <v>50</v>
      </c>
      <c r="C903" s="85">
        <v>21648.297511000001</v>
      </c>
      <c r="D903" s="81" t="str">
        <f t="shared" si="218"/>
        <v>N/A</v>
      </c>
      <c r="E903" s="85">
        <v>22043.033466000001</v>
      </c>
      <c r="F903" s="81" t="str">
        <f t="shared" si="219"/>
        <v>N/A</v>
      </c>
      <c r="G903" s="85">
        <v>22780.096001999998</v>
      </c>
      <c r="H903" s="81" t="str">
        <f t="shared" si="220"/>
        <v>N/A</v>
      </c>
      <c r="I903" s="82">
        <v>1.823</v>
      </c>
      <c r="J903" s="82">
        <v>3.3439999999999999</v>
      </c>
      <c r="K903" s="83" t="s">
        <v>112</v>
      </c>
      <c r="L903" s="84" t="str">
        <f t="shared" si="221"/>
        <v>Yes</v>
      </c>
    </row>
    <row r="904" spans="1:12" x14ac:dyDescent="0.25">
      <c r="A904" s="160" t="s">
        <v>591</v>
      </c>
      <c r="B904" s="79" t="s">
        <v>50</v>
      </c>
      <c r="C904" s="85" t="s">
        <v>50</v>
      </c>
      <c r="D904" s="81" t="str">
        <f t="shared" si="218"/>
        <v>N/A</v>
      </c>
      <c r="E904" s="85">
        <v>2781533</v>
      </c>
      <c r="F904" s="81" t="str">
        <f t="shared" si="219"/>
        <v>N/A</v>
      </c>
      <c r="G904" s="85">
        <v>45655</v>
      </c>
      <c r="H904" s="81" t="str">
        <f t="shared" si="220"/>
        <v>N/A</v>
      </c>
      <c r="I904" s="82" t="s">
        <v>50</v>
      </c>
      <c r="J904" s="82">
        <v>-98.4</v>
      </c>
      <c r="K904" s="83" t="s">
        <v>112</v>
      </c>
      <c r="L904" s="84" t="str">
        <f t="shared" si="221"/>
        <v>No</v>
      </c>
    </row>
    <row r="905" spans="1:12" ht="12.75" customHeight="1" x14ac:dyDescent="0.25">
      <c r="A905" s="161" t="s">
        <v>930</v>
      </c>
      <c r="B905" s="83" t="s">
        <v>127</v>
      </c>
      <c r="C905" s="89" t="s">
        <v>50</v>
      </c>
      <c r="D905" s="81" t="str">
        <f>IF(OR($B905="N/A",$C905="N/A"),"N/A",IF(C905&gt;0,"No",IF(C905&lt;0,"No","Yes")))</f>
        <v>N/A</v>
      </c>
      <c r="E905" s="89">
        <v>15</v>
      </c>
      <c r="F905" s="81" t="str">
        <f>IF($B905="N/A","N/A",IF(E905&gt;0,"No",IF(E905&lt;0,"No","Yes")))</f>
        <v>No</v>
      </c>
      <c r="G905" s="89">
        <v>17</v>
      </c>
      <c r="H905" s="81" t="str">
        <f>IF($B905="N/A","N/A",IF(G905&gt;0,"No",IF(G905&lt;0,"No","Yes")))</f>
        <v>No</v>
      </c>
      <c r="I905" s="82" t="s">
        <v>50</v>
      </c>
      <c r="J905" s="82">
        <v>13.33</v>
      </c>
      <c r="K905" s="83" t="s">
        <v>111</v>
      </c>
      <c r="L905" s="84" t="str">
        <f t="shared" si="221"/>
        <v>No</v>
      </c>
    </row>
    <row r="906" spans="1:12" x14ac:dyDescent="0.25">
      <c r="A906" s="161" t="s">
        <v>916</v>
      </c>
      <c r="B906" s="79" t="s">
        <v>50</v>
      </c>
      <c r="C906" s="85" t="s">
        <v>50</v>
      </c>
      <c r="D906" s="81" t="str">
        <f t="shared" ref="D906:D907" si="226">IF($B906="N/A","N/A",IF(C906&gt;10,"No",IF(C906&lt;-10,"No","Yes")))</f>
        <v>N/A</v>
      </c>
      <c r="E906" s="85">
        <v>28065</v>
      </c>
      <c r="F906" s="81" t="str">
        <f t="shared" ref="F906:F907" si="227">IF($B906="N/A","N/A",IF(E906&gt;10,"No",IF(E906&lt;-10,"No","Yes")))</f>
        <v>N/A</v>
      </c>
      <c r="G906" s="85">
        <v>45655</v>
      </c>
      <c r="H906" s="81" t="str">
        <f t="shared" ref="H906:H907" si="228">IF($B906="N/A","N/A",IF(G906&gt;10,"No",IF(G906&lt;-10,"No","Yes")))</f>
        <v>N/A</v>
      </c>
      <c r="I906" s="82" t="s">
        <v>50</v>
      </c>
      <c r="J906" s="82">
        <v>62.68</v>
      </c>
      <c r="K906" s="83" t="s">
        <v>112</v>
      </c>
      <c r="L906" s="84" t="str">
        <f t="shared" si="221"/>
        <v>No</v>
      </c>
    </row>
    <row r="907" spans="1:12" x14ac:dyDescent="0.25">
      <c r="A907" s="161" t="s">
        <v>1056</v>
      </c>
      <c r="B907" s="79" t="s">
        <v>50</v>
      </c>
      <c r="C907" s="85" t="s">
        <v>50</v>
      </c>
      <c r="D907" s="81" t="str">
        <f t="shared" si="226"/>
        <v>N/A</v>
      </c>
      <c r="E907" s="85" t="s">
        <v>50</v>
      </c>
      <c r="F907" s="81" t="str">
        <f t="shared" si="227"/>
        <v>N/A</v>
      </c>
      <c r="G907" s="85">
        <v>2685.5882353000002</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20359.578227999998</v>
      </c>
      <c r="D909" s="81" t="str">
        <f t="shared" ref="D909:D920" si="229">IF($B909="N/A","N/A",IF(C909&gt;10,"No",IF(C909&lt;-10,"No","Yes")))</f>
        <v>N/A</v>
      </c>
      <c r="E909" s="85">
        <v>20584.298267999999</v>
      </c>
      <c r="F909" s="81" t="str">
        <f t="shared" ref="F909:F920" si="230">IF($B909="N/A","N/A",IF(E909&gt;10,"No",IF(E909&lt;-10,"No","Yes")))</f>
        <v>N/A</v>
      </c>
      <c r="G909" s="85">
        <v>21358.197630999999</v>
      </c>
      <c r="H909" s="81" t="str">
        <f t="shared" ref="H909:H920" si="231">IF($B909="N/A","N/A",IF(G909&gt;10,"No",IF(G909&lt;-10,"No","Yes")))</f>
        <v>N/A</v>
      </c>
      <c r="I909" s="82">
        <v>1.1040000000000001</v>
      </c>
      <c r="J909" s="82">
        <v>3.76</v>
      </c>
      <c r="K909" s="83" t="s">
        <v>112</v>
      </c>
      <c r="L909" s="84" t="str">
        <f t="shared" ref="L909:L920" si="232">IF(J909="Div by 0", "N/A", IF(K909="N/A","N/A", IF(J909&gt;VALUE(MID(K909,1,2)), "No", IF(J909&lt;-1*VALUE(MID(K909,1,2)), "No", "Yes"))))</f>
        <v>Yes</v>
      </c>
    </row>
    <row r="910" spans="1:12" x14ac:dyDescent="0.25">
      <c r="A910" s="145" t="s">
        <v>767</v>
      </c>
      <c r="B910" s="79" t="s">
        <v>50</v>
      </c>
      <c r="C910" s="85">
        <v>8338.2383047999992</v>
      </c>
      <c r="D910" s="81" t="str">
        <f t="shared" si="229"/>
        <v>N/A</v>
      </c>
      <c r="E910" s="85">
        <v>8313.5698826000007</v>
      </c>
      <c r="F910" s="81" t="str">
        <f t="shared" si="230"/>
        <v>N/A</v>
      </c>
      <c r="G910" s="85">
        <v>8749.0923368999993</v>
      </c>
      <c r="H910" s="81" t="str">
        <f t="shared" si="231"/>
        <v>N/A</v>
      </c>
      <c r="I910" s="82">
        <v>-0.29599999999999999</v>
      </c>
      <c r="J910" s="82">
        <v>5.2389999999999999</v>
      </c>
      <c r="K910" s="83" t="s">
        <v>112</v>
      </c>
      <c r="L910" s="84" t="str">
        <f t="shared" si="232"/>
        <v>Yes</v>
      </c>
    </row>
    <row r="911" spans="1:12" x14ac:dyDescent="0.25">
      <c r="A911" s="145" t="s">
        <v>768</v>
      </c>
      <c r="B911" s="79" t="s">
        <v>50</v>
      </c>
      <c r="C911" s="85">
        <v>28471.318500000001</v>
      </c>
      <c r="D911" s="81" t="str">
        <f t="shared" si="229"/>
        <v>N/A</v>
      </c>
      <c r="E911" s="85">
        <v>29269.058452000001</v>
      </c>
      <c r="F911" s="81" t="str">
        <f t="shared" si="230"/>
        <v>N/A</v>
      </c>
      <c r="G911" s="85">
        <v>30863.354360000001</v>
      </c>
      <c r="H911" s="81" t="str">
        <f t="shared" si="231"/>
        <v>N/A</v>
      </c>
      <c r="I911" s="82">
        <v>2.802</v>
      </c>
      <c r="J911" s="82">
        <v>5.4470000000000001</v>
      </c>
      <c r="K911" s="83" t="s">
        <v>112</v>
      </c>
      <c r="L911" s="84" t="str">
        <f t="shared" si="232"/>
        <v>Yes</v>
      </c>
    </row>
    <row r="912" spans="1:12" x14ac:dyDescent="0.25">
      <c r="A912" s="145" t="s">
        <v>769</v>
      </c>
      <c r="B912" s="79" t="s">
        <v>50</v>
      </c>
      <c r="C912" s="85">
        <v>7098.0819528000002</v>
      </c>
      <c r="D912" s="81" t="str">
        <f t="shared" si="229"/>
        <v>N/A</v>
      </c>
      <c r="E912" s="85">
        <v>6747.3170398000002</v>
      </c>
      <c r="F912" s="81" t="str">
        <f t="shared" si="230"/>
        <v>N/A</v>
      </c>
      <c r="G912" s="85">
        <v>6899.8931665</v>
      </c>
      <c r="H912" s="81" t="str">
        <f t="shared" si="231"/>
        <v>N/A</v>
      </c>
      <c r="I912" s="82">
        <v>-4.9400000000000004</v>
      </c>
      <c r="J912" s="82">
        <v>2.2610000000000001</v>
      </c>
      <c r="K912" s="83" t="s">
        <v>112</v>
      </c>
      <c r="L912" s="84" t="str">
        <f t="shared" si="232"/>
        <v>Yes</v>
      </c>
    </row>
    <row r="913" spans="1:12" x14ac:dyDescent="0.25">
      <c r="A913" s="129" t="s">
        <v>770</v>
      </c>
      <c r="B913" s="79" t="s">
        <v>50</v>
      </c>
      <c r="C913" s="85">
        <v>35653.608866000002</v>
      </c>
      <c r="D913" s="81" t="str">
        <f t="shared" si="229"/>
        <v>N/A</v>
      </c>
      <c r="E913" s="85">
        <v>36308.042795000001</v>
      </c>
      <c r="F913" s="81" t="str">
        <f t="shared" si="230"/>
        <v>N/A</v>
      </c>
      <c r="G913" s="85">
        <v>37644.54969</v>
      </c>
      <c r="H913" s="81" t="str">
        <f t="shared" si="231"/>
        <v>N/A</v>
      </c>
      <c r="I913" s="82">
        <v>1.8360000000000001</v>
      </c>
      <c r="J913" s="82">
        <v>3.681</v>
      </c>
      <c r="K913" s="83" t="s">
        <v>112</v>
      </c>
      <c r="L913" s="84" t="str">
        <f t="shared" si="232"/>
        <v>Yes</v>
      </c>
    </row>
    <row r="914" spans="1:12" x14ac:dyDescent="0.25">
      <c r="A914" s="129" t="s">
        <v>771</v>
      </c>
      <c r="B914" s="79" t="s">
        <v>50</v>
      </c>
      <c r="C914" s="85" t="s">
        <v>1088</v>
      </c>
      <c r="D914" s="81" t="str">
        <f t="shared" si="229"/>
        <v>N/A</v>
      </c>
      <c r="E914" s="85" t="s">
        <v>1088</v>
      </c>
      <c r="F914" s="81" t="str">
        <f t="shared" si="230"/>
        <v>N/A</v>
      </c>
      <c r="G914" s="85" t="s">
        <v>1088</v>
      </c>
      <c r="H914" s="81" t="str">
        <f t="shared" si="231"/>
        <v>N/A</v>
      </c>
      <c r="I914" s="82" t="s">
        <v>1088</v>
      </c>
      <c r="J914" s="82" t="s">
        <v>1088</v>
      </c>
      <c r="K914" s="83" t="s">
        <v>112</v>
      </c>
      <c r="L914" s="84" t="str">
        <f t="shared" si="232"/>
        <v>N/A</v>
      </c>
    </row>
    <row r="915" spans="1:12" x14ac:dyDescent="0.25">
      <c r="A915" s="78" t="s">
        <v>585</v>
      </c>
      <c r="B915" s="79" t="s">
        <v>50</v>
      </c>
      <c r="C915" s="85">
        <v>20034.977298000002</v>
      </c>
      <c r="D915" s="81" t="str">
        <f t="shared" si="229"/>
        <v>N/A</v>
      </c>
      <c r="E915" s="85">
        <v>19730.800020999999</v>
      </c>
      <c r="F915" s="81" t="str">
        <f t="shared" si="230"/>
        <v>N/A</v>
      </c>
      <c r="G915" s="85">
        <v>20339.116944000001</v>
      </c>
      <c r="H915" s="81" t="str">
        <f t="shared" si="231"/>
        <v>N/A</v>
      </c>
      <c r="I915" s="82">
        <v>-1.52</v>
      </c>
      <c r="J915" s="82">
        <v>3.0830000000000002</v>
      </c>
      <c r="K915" s="83" t="s">
        <v>112</v>
      </c>
      <c r="L915" s="84" t="str">
        <f t="shared" si="232"/>
        <v>Yes</v>
      </c>
    </row>
    <row r="916" spans="1:12" x14ac:dyDescent="0.25">
      <c r="A916" s="126" t="s">
        <v>772</v>
      </c>
      <c r="B916" s="83" t="s">
        <v>50</v>
      </c>
      <c r="C916" s="140">
        <v>9389.9081991999992</v>
      </c>
      <c r="D916" s="81" t="str">
        <f t="shared" si="229"/>
        <v>N/A</v>
      </c>
      <c r="E916" s="140">
        <v>8495.1635595000007</v>
      </c>
      <c r="F916" s="81" t="str">
        <f t="shared" si="230"/>
        <v>N/A</v>
      </c>
      <c r="G916" s="140">
        <v>8522.1319234000002</v>
      </c>
      <c r="H916" s="81" t="str">
        <f t="shared" si="231"/>
        <v>N/A</v>
      </c>
      <c r="I916" s="82">
        <v>-9.5299999999999994</v>
      </c>
      <c r="J916" s="82">
        <v>0.3175</v>
      </c>
      <c r="K916" s="83" t="s">
        <v>112</v>
      </c>
      <c r="L916" s="84" t="str">
        <f t="shared" si="232"/>
        <v>Yes</v>
      </c>
    </row>
    <row r="917" spans="1:12" x14ac:dyDescent="0.25">
      <c r="A917" s="126" t="s">
        <v>773</v>
      </c>
      <c r="B917" s="83" t="s">
        <v>50</v>
      </c>
      <c r="C917" s="140">
        <v>16000.26179</v>
      </c>
      <c r="D917" s="81" t="str">
        <f t="shared" si="229"/>
        <v>N/A</v>
      </c>
      <c r="E917" s="140">
        <v>16832.900000000001</v>
      </c>
      <c r="F917" s="81" t="str">
        <f t="shared" si="230"/>
        <v>N/A</v>
      </c>
      <c r="G917" s="140">
        <v>16951.414568</v>
      </c>
      <c r="H917" s="81" t="str">
        <f t="shared" si="231"/>
        <v>N/A</v>
      </c>
      <c r="I917" s="82">
        <v>5.2039999999999997</v>
      </c>
      <c r="J917" s="82">
        <v>0.70409999999999995</v>
      </c>
      <c r="K917" s="83" t="s">
        <v>112</v>
      </c>
      <c r="L917" s="84" t="str">
        <f t="shared" si="232"/>
        <v>Yes</v>
      </c>
    </row>
    <row r="918" spans="1:12" x14ac:dyDescent="0.25">
      <c r="A918" s="126" t="s">
        <v>866</v>
      </c>
      <c r="B918" s="83" t="s">
        <v>50</v>
      </c>
      <c r="C918" s="140">
        <v>7177.1475075999997</v>
      </c>
      <c r="D918" s="81" t="str">
        <f t="shared" si="229"/>
        <v>N/A</v>
      </c>
      <c r="E918" s="140">
        <v>6053.1389202</v>
      </c>
      <c r="F918" s="81" t="str">
        <f t="shared" si="230"/>
        <v>N/A</v>
      </c>
      <c r="G918" s="140">
        <v>5893.6460097999998</v>
      </c>
      <c r="H918" s="81" t="str">
        <f t="shared" si="231"/>
        <v>N/A</v>
      </c>
      <c r="I918" s="82">
        <v>-15.7</v>
      </c>
      <c r="J918" s="82">
        <v>-2.63</v>
      </c>
      <c r="K918" s="83" t="s">
        <v>112</v>
      </c>
      <c r="L918" s="84" t="str">
        <f t="shared" si="232"/>
        <v>Yes</v>
      </c>
    </row>
    <row r="919" spans="1:12" x14ac:dyDescent="0.25">
      <c r="A919" s="126" t="s">
        <v>788</v>
      </c>
      <c r="B919" s="83" t="s">
        <v>50</v>
      </c>
      <c r="C919" s="140">
        <v>63194.489922000001</v>
      </c>
      <c r="D919" s="81" t="str">
        <f t="shared" si="229"/>
        <v>N/A</v>
      </c>
      <c r="E919" s="140">
        <v>63912.375196000001</v>
      </c>
      <c r="F919" s="81" t="str">
        <f t="shared" si="230"/>
        <v>N/A</v>
      </c>
      <c r="G919" s="140">
        <v>66854.120928000004</v>
      </c>
      <c r="H919" s="81" t="str">
        <f t="shared" si="231"/>
        <v>N/A</v>
      </c>
      <c r="I919" s="82">
        <v>1.1359999999999999</v>
      </c>
      <c r="J919" s="82">
        <v>4.6029999999999998</v>
      </c>
      <c r="K919" s="83" t="s">
        <v>112</v>
      </c>
      <c r="L919" s="84" t="str">
        <f t="shared" si="232"/>
        <v>Yes</v>
      </c>
    </row>
    <row r="920" spans="1:12" x14ac:dyDescent="0.25">
      <c r="A920" s="126" t="s">
        <v>774</v>
      </c>
      <c r="B920" s="90" t="s">
        <v>50</v>
      </c>
      <c r="C920" s="97" t="s">
        <v>1088</v>
      </c>
      <c r="D920" s="98" t="str">
        <f t="shared" si="229"/>
        <v>N/A</v>
      </c>
      <c r="E920" s="97" t="s">
        <v>1088</v>
      </c>
      <c r="F920" s="98" t="str">
        <f t="shared" si="230"/>
        <v>N/A</v>
      </c>
      <c r="G920" s="97" t="s">
        <v>1088</v>
      </c>
      <c r="H920" s="98" t="str">
        <f t="shared" si="231"/>
        <v>N/A</v>
      </c>
      <c r="I920" s="99" t="s">
        <v>1088</v>
      </c>
      <c r="J920" s="99" t="s">
        <v>1088</v>
      </c>
      <c r="K920" s="90" t="s">
        <v>112</v>
      </c>
      <c r="L920" s="92" t="str">
        <f t="shared" si="232"/>
        <v>N/A</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87253708</v>
      </c>
      <c r="D922" s="102" t="str">
        <f t="shared" ref="D922:D991" si="233">IF($B922="N/A","N/A",IF(C922&gt;10,"No",IF(C922&lt;-10,"No","Yes")))</f>
        <v>N/A</v>
      </c>
      <c r="E922" s="143">
        <v>82032750</v>
      </c>
      <c r="F922" s="102" t="str">
        <f t="shared" ref="F922:F991" si="234">IF($B922="N/A","N/A",IF(E922&gt;10,"No",IF(E922&lt;-10,"No","Yes")))</f>
        <v>N/A</v>
      </c>
      <c r="G922" s="143">
        <v>84708340</v>
      </c>
      <c r="H922" s="102" t="str">
        <f t="shared" ref="H922:H991" si="235">IF($B922="N/A","N/A",IF(G922&gt;10,"No",IF(G922&lt;-10,"No","Yes")))</f>
        <v>N/A</v>
      </c>
      <c r="I922" s="103">
        <v>-5.98</v>
      </c>
      <c r="J922" s="103">
        <v>3.262</v>
      </c>
      <c r="K922" s="109" t="s">
        <v>112</v>
      </c>
      <c r="L922" s="104" t="str">
        <f t="shared" ref="L922:L953" si="236">IF(J922="Div by 0", "N/A", IF(K922="N/A","N/A", IF(J922&gt;VALUE(MID(K922,1,2)), "No", IF(J922&lt;-1*VALUE(MID(K922,1,2)), "No", "Yes"))))</f>
        <v>Yes</v>
      </c>
    </row>
    <row r="923" spans="1:12" x14ac:dyDescent="0.25">
      <c r="A923" s="148" t="s">
        <v>97</v>
      </c>
      <c r="B923" s="79" t="s">
        <v>50</v>
      </c>
      <c r="C923" s="80">
        <v>20412</v>
      </c>
      <c r="D923" s="81" t="str">
        <f t="shared" si="233"/>
        <v>N/A</v>
      </c>
      <c r="E923" s="80">
        <v>20218</v>
      </c>
      <c r="F923" s="81" t="str">
        <f t="shared" si="234"/>
        <v>N/A</v>
      </c>
      <c r="G923" s="80">
        <v>20001</v>
      </c>
      <c r="H923" s="81" t="str">
        <f t="shared" si="235"/>
        <v>N/A</v>
      </c>
      <c r="I923" s="82">
        <v>-0.95</v>
      </c>
      <c r="J923" s="82">
        <v>-1.07</v>
      </c>
      <c r="K923" s="83" t="s">
        <v>112</v>
      </c>
      <c r="L923" s="84" t="str">
        <f t="shared" si="236"/>
        <v>Yes</v>
      </c>
    </row>
    <row r="924" spans="1:12" x14ac:dyDescent="0.25">
      <c r="A924" s="148" t="s">
        <v>405</v>
      </c>
      <c r="B924" s="79" t="s">
        <v>50</v>
      </c>
      <c r="C924" s="85">
        <v>4274.6280618999999</v>
      </c>
      <c r="D924" s="81" t="str">
        <f t="shared" si="233"/>
        <v>N/A</v>
      </c>
      <c r="E924" s="85">
        <v>4057.4117123000001</v>
      </c>
      <c r="F924" s="81" t="str">
        <f t="shared" si="234"/>
        <v>N/A</v>
      </c>
      <c r="G924" s="85">
        <v>4235.2052396999998</v>
      </c>
      <c r="H924" s="81" t="str">
        <f t="shared" si="235"/>
        <v>N/A</v>
      </c>
      <c r="I924" s="82">
        <v>-5.08</v>
      </c>
      <c r="J924" s="82">
        <v>4.3819999999999997</v>
      </c>
      <c r="K924" s="83" t="s">
        <v>112</v>
      </c>
      <c r="L924" s="84" t="str">
        <f t="shared" si="236"/>
        <v>Yes</v>
      </c>
    </row>
    <row r="925" spans="1:12" x14ac:dyDescent="0.25">
      <c r="A925" s="148" t="s">
        <v>406</v>
      </c>
      <c r="B925" s="79" t="s">
        <v>50</v>
      </c>
      <c r="C925" s="80">
        <v>3.5300803449</v>
      </c>
      <c r="D925" s="81" t="str">
        <f t="shared" si="233"/>
        <v>N/A</v>
      </c>
      <c r="E925" s="80">
        <v>3.1730141457999999</v>
      </c>
      <c r="F925" s="81" t="str">
        <f t="shared" si="234"/>
        <v>N/A</v>
      </c>
      <c r="G925" s="80">
        <v>3.3207339632999999</v>
      </c>
      <c r="H925" s="81" t="str">
        <f t="shared" si="235"/>
        <v>N/A</v>
      </c>
      <c r="I925" s="82">
        <v>-10.1</v>
      </c>
      <c r="J925" s="82">
        <v>4.6559999999999997</v>
      </c>
      <c r="K925" s="83" t="s">
        <v>112</v>
      </c>
      <c r="L925" s="84" t="str">
        <f t="shared" si="236"/>
        <v>Yes</v>
      </c>
    </row>
    <row r="926" spans="1:12" x14ac:dyDescent="0.25">
      <c r="A926" s="148" t="s">
        <v>407</v>
      </c>
      <c r="B926" s="79" t="s">
        <v>50</v>
      </c>
      <c r="C926" s="85">
        <v>18257243</v>
      </c>
      <c r="D926" s="81" t="str">
        <f t="shared" si="233"/>
        <v>N/A</v>
      </c>
      <c r="E926" s="85">
        <v>18907454</v>
      </c>
      <c r="F926" s="81" t="str">
        <f t="shared" si="234"/>
        <v>N/A</v>
      </c>
      <c r="G926" s="85">
        <v>21060563</v>
      </c>
      <c r="H926" s="81" t="str">
        <f t="shared" si="235"/>
        <v>N/A</v>
      </c>
      <c r="I926" s="82">
        <v>3.5609999999999999</v>
      </c>
      <c r="J926" s="82">
        <v>11.39</v>
      </c>
      <c r="K926" s="83" t="s">
        <v>112</v>
      </c>
      <c r="L926" s="84" t="str">
        <f t="shared" si="236"/>
        <v>Yes</v>
      </c>
    </row>
    <row r="927" spans="1:12" x14ac:dyDescent="0.25">
      <c r="A927" s="148" t="s">
        <v>98</v>
      </c>
      <c r="B927" s="79" t="s">
        <v>50</v>
      </c>
      <c r="C927" s="80">
        <v>306</v>
      </c>
      <c r="D927" s="81" t="str">
        <f t="shared" si="233"/>
        <v>N/A</v>
      </c>
      <c r="E927" s="80">
        <v>288</v>
      </c>
      <c r="F927" s="81" t="str">
        <f t="shared" si="234"/>
        <v>N/A</v>
      </c>
      <c r="G927" s="80">
        <v>278</v>
      </c>
      <c r="H927" s="81" t="str">
        <f t="shared" si="235"/>
        <v>N/A</v>
      </c>
      <c r="I927" s="82">
        <v>-5.88</v>
      </c>
      <c r="J927" s="82">
        <v>-3.47</v>
      </c>
      <c r="K927" s="83" t="s">
        <v>112</v>
      </c>
      <c r="L927" s="84" t="str">
        <f t="shared" si="236"/>
        <v>Yes</v>
      </c>
    </row>
    <row r="928" spans="1:12" x14ac:dyDescent="0.25">
      <c r="A928" s="148" t="s">
        <v>408</v>
      </c>
      <c r="B928" s="79" t="s">
        <v>50</v>
      </c>
      <c r="C928" s="85">
        <v>59664.19281</v>
      </c>
      <c r="D928" s="81" t="str">
        <f t="shared" si="233"/>
        <v>N/A</v>
      </c>
      <c r="E928" s="85">
        <v>65650.881943999993</v>
      </c>
      <c r="F928" s="81" t="str">
        <f t="shared" si="234"/>
        <v>N/A</v>
      </c>
      <c r="G928" s="85">
        <v>75757.420863000007</v>
      </c>
      <c r="H928" s="81" t="str">
        <f t="shared" si="235"/>
        <v>N/A</v>
      </c>
      <c r="I928" s="82">
        <v>10.029999999999999</v>
      </c>
      <c r="J928" s="82">
        <v>15.39</v>
      </c>
      <c r="K928" s="83" t="s">
        <v>112</v>
      </c>
      <c r="L928" s="84" t="str">
        <f t="shared" si="236"/>
        <v>No</v>
      </c>
    </row>
    <row r="929" spans="1:12" x14ac:dyDescent="0.25">
      <c r="A929" s="148" t="s">
        <v>409</v>
      </c>
      <c r="B929" s="79" t="s">
        <v>50</v>
      </c>
      <c r="C929" s="85">
        <v>1061617</v>
      </c>
      <c r="D929" s="81" t="str">
        <f t="shared" si="233"/>
        <v>N/A</v>
      </c>
      <c r="E929" s="85">
        <v>673863</v>
      </c>
      <c r="F929" s="81" t="str">
        <f t="shared" si="234"/>
        <v>N/A</v>
      </c>
      <c r="G929" s="85">
        <v>946795</v>
      </c>
      <c r="H929" s="81" t="str">
        <f t="shared" si="235"/>
        <v>N/A</v>
      </c>
      <c r="I929" s="82">
        <v>-36.5</v>
      </c>
      <c r="J929" s="82">
        <v>40.5</v>
      </c>
      <c r="K929" s="83" t="s">
        <v>112</v>
      </c>
      <c r="L929" s="84" t="str">
        <f t="shared" si="236"/>
        <v>No</v>
      </c>
    </row>
    <row r="930" spans="1:12" x14ac:dyDescent="0.25">
      <c r="A930" s="86" t="s">
        <v>410</v>
      </c>
      <c r="B930" s="83" t="s">
        <v>50</v>
      </c>
      <c r="C930" s="89">
        <v>14</v>
      </c>
      <c r="D930" s="81" t="str">
        <f t="shared" si="233"/>
        <v>N/A</v>
      </c>
      <c r="E930" s="89">
        <v>11</v>
      </c>
      <c r="F930" s="81" t="str">
        <f t="shared" si="234"/>
        <v>N/A</v>
      </c>
      <c r="G930" s="89">
        <v>11</v>
      </c>
      <c r="H930" s="81" t="str">
        <f t="shared" si="235"/>
        <v>N/A</v>
      </c>
      <c r="I930" s="82">
        <v>-35.700000000000003</v>
      </c>
      <c r="J930" s="82">
        <v>11.11</v>
      </c>
      <c r="K930" s="83" t="s">
        <v>112</v>
      </c>
      <c r="L930" s="84" t="str">
        <f t="shared" si="236"/>
        <v>Yes</v>
      </c>
    </row>
    <row r="931" spans="1:12" x14ac:dyDescent="0.25">
      <c r="A931" s="86" t="s">
        <v>809</v>
      </c>
      <c r="B931" s="83" t="s">
        <v>50</v>
      </c>
      <c r="C931" s="140">
        <v>75829.785713999998</v>
      </c>
      <c r="D931" s="81" t="str">
        <f t="shared" si="233"/>
        <v>N/A</v>
      </c>
      <c r="E931" s="140">
        <v>74873.666666999998</v>
      </c>
      <c r="F931" s="81" t="str">
        <f t="shared" si="234"/>
        <v>N/A</v>
      </c>
      <c r="G931" s="140">
        <v>94679.5</v>
      </c>
      <c r="H931" s="81" t="str">
        <f t="shared" si="235"/>
        <v>N/A</v>
      </c>
      <c r="I931" s="82">
        <v>-1.26</v>
      </c>
      <c r="J931" s="82">
        <v>26.45</v>
      </c>
      <c r="K931" s="83" t="s">
        <v>112</v>
      </c>
      <c r="L931" s="84" t="str">
        <f t="shared" si="236"/>
        <v>No</v>
      </c>
    </row>
    <row r="932" spans="1:12" x14ac:dyDescent="0.25">
      <c r="A932" s="86" t="s">
        <v>411</v>
      </c>
      <c r="B932" s="83" t="s">
        <v>50</v>
      </c>
      <c r="C932" s="140">
        <v>473626172</v>
      </c>
      <c r="D932" s="81" t="str">
        <f t="shared" si="233"/>
        <v>N/A</v>
      </c>
      <c r="E932" s="140">
        <v>495155826</v>
      </c>
      <c r="F932" s="81" t="str">
        <f t="shared" si="234"/>
        <v>N/A</v>
      </c>
      <c r="G932" s="140">
        <v>513903509</v>
      </c>
      <c r="H932" s="81" t="str">
        <f t="shared" si="235"/>
        <v>N/A</v>
      </c>
      <c r="I932" s="82">
        <v>4.5460000000000003</v>
      </c>
      <c r="J932" s="82">
        <v>3.786</v>
      </c>
      <c r="K932" s="83" t="s">
        <v>112</v>
      </c>
      <c r="L932" s="84" t="str">
        <f t="shared" si="236"/>
        <v>Yes</v>
      </c>
    </row>
    <row r="933" spans="1:12" x14ac:dyDescent="0.25">
      <c r="A933" s="86" t="s">
        <v>99</v>
      </c>
      <c r="B933" s="83" t="s">
        <v>50</v>
      </c>
      <c r="C933" s="89">
        <v>2416</v>
      </c>
      <c r="D933" s="81" t="str">
        <f t="shared" si="233"/>
        <v>N/A</v>
      </c>
      <c r="E933" s="89">
        <v>2382</v>
      </c>
      <c r="F933" s="81" t="str">
        <f t="shared" si="234"/>
        <v>N/A</v>
      </c>
      <c r="G933" s="89">
        <v>2327</v>
      </c>
      <c r="H933" s="81" t="str">
        <f t="shared" si="235"/>
        <v>N/A</v>
      </c>
      <c r="I933" s="82">
        <v>-1.41</v>
      </c>
      <c r="J933" s="82">
        <v>-2.31</v>
      </c>
      <c r="K933" s="83" t="s">
        <v>112</v>
      </c>
      <c r="L933" s="84" t="str">
        <f t="shared" si="236"/>
        <v>Yes</v>
      </c>
    </row>
    <row r="934" spans="1:12" x14ac:dyDescent="0.25">
      <c r="A934" s="86" t="s">
        <v>412</v>
      </c>
      <c r="B934" s="83" t="s">
        <v>50</v>
      </c>
      <c r="C934" s="140">
        <v>196037.32285</v>
      </c>
      <c r="D934" s="81" t="str">
        <f t="shared" si="233"/>
        <v>N/A</v>
      </c>
      <c r="E934" s="140">
        <v>207873.98237000001</v>
      </c>
      <c r="F934" s="81" t="str">
        <f t="shared" si="234"/>
        <v>N/A</v>
      </c>
      <c r="G934" s="140">
        <v>220843.79415999999</v>
      </c>
      <c r="H934" s="81" t="str">
        <f t="shared" si="235"/>
        <v>N/A</v>
      </c>
      <c r="I934" s="82">
        <v>6.0380000000000003</v>
      </c>
      <c r="J934" s="82">
        <v>6.2389999999999999</v>
      </c>
      <c r="K934" s="83" t="s">
        <v>112</v>
      </c>
      <c r="L934" s="84" t="str">
        <f t="shared" si="236"/>
        <v>Yes</v>
      </c>
    </row>
    <row r="935" spans="1:12" x14ac:dyDescent="0.25">
      <c r="A935" s="86" t="s">
        <v>413</v>
      </c>
      <c r="B935" s="83" t="s">
        <v>50</v>
      </c>
      <c r="C935" s="140">
        <v>1487848163</v>
      </c>
      <c r="D935" s="81" t="str">
        <f t="shared" si="233"/>
        <v>N/A</v>
      </c>
      <c r="E935" s="140">
        <v>1520758035</v>
      </c>
      <c r="F935" s="81" t="str">
        <f t="shared" si="234"/>
        <v>N/A</v>
      </c>
      <c r="G935" s="140">
        <v>1575222297</v>
      </c>
      <c r="H935" s="81" t="str">
        <f t="shared" si="235"/>
        <v>N/A</v>
      </c>
      <c r="I935" s="82">
        <v>2.2120000000000002</v>
      </c>
      <c r="J935" s="82">
        <v>3.581</v>
      </c>
      <c r="K935" s="83" t="s">
        <v>112</v>
      </c>
      <c r="L935" s="84" t="str">
        <f t="shared" si="236"/>
        <v>Yes</v>
      </c>
    </row>
    <row r="936" spans="1:12" x14ac:dyDescent="0.25">
      <c r="A936" s="86" t="s">
        <v>414</v>
      </c>
      <c r="B936" s="83" t="s">
        <v>50</v>
      </c>
      <c r="C936" s="89">
        <v>36690</v>
      </c>
      <c r="D936" s="81" t="str">
        <f t="shared" si="233"/>
        <v>N/A</v>
      </c>
      <c r="E936" s="89">
        <v>36298</v>
      </c>
      <c r="F936" s="81" t="str">
        <f t="shared" si="234"/>
        <v>N/A</v>
      </c>
      <c r="G936" s="89">
        <v>36073</v>
      </c>
      <c r="H936" s="81" t="str">
        <f t="shared" si="235"/>
        <v>N/A</v>
      </c>
      <c r="I936" s="82">
        <v>-1.07</v>
      </c>
      <c r="J936" s="82">
        <v>-0.62</v>
      </c>
      <c r="K936" s="83" t="s">
        <v>112</v>
      </c>
      <c r="L936" s="84" t="str">
        <f t="shared" si="236"/>
        <v>Yes</v>
      </c>
    </row>
    <row r="937" spans="1:12" x14ac:dyDescent="0.25">
      <c r="A937" s="86" t="s">
        <v>415</v>
      </c>
      <c r="B937" s="83" t="s">
        <v>50</v>
      </c>
      <c r="C937" s="140">
        <v>40551.871436000001</v>
      </c>
      <c r="D937" s="81" t="str">
        <f t="shared" si="233"/>
        <v>N/A</v>
      </c>
      <c r="E937" s="140">
        <v>41896.469088999998</v>
      </c>
      <c r="F937" s="81" t="str">
        <f t="shared" si="234"/>
        <v>N/A</v>
      </c>
      <c r="G937" s="140">
        <v>43667.626673999999</v>
      </c>
      <c r="H937" s="81" t="str">
        <f t="shared" si="235"/>
        <v>N/A</v>
      </c>
      <c r="I937" s="82">
        <v>3.3159999999999998</v>
      </c>
      <c r="J937" s="82">
        <v>4.2270000000000003</v>
      </c>
      <c r="K937" s="83" t="s">
        <v>112</v>
      </c>
      <c r="L937" s="84" t="str">
        <f t="shared" si="236"/>
        <v>Yes</v>
      </c>
    </row>
    <row r="938" spans="1:12" x14ac:dyDescent="0.25">
      <c r="A938" s="86" t="s">
        <v>416</v>
      </c>
      <c r="B938" s="83" t="s">
        <v>50</v>
      </c>
      <c r="C938" s="140">
        <v>7580118</v>
      </c>
      <c r="D938" s="81" t="str">
        <f t="shared" si="233"/>
        <v>N/A</v>
      </c>
      <c r="E938" s="140">
        <v>7875447</v>
      </c>
      <c r="F938" s="81" t="str">
        <f t="shared" si="234"/>
        <v>N/A</v>
      </c>
      <c r="G938" s="140">
        <v>8119669</v>
      </c>
      <c r="H938" s="81" t="str">
        <f t="shared" si="235"/>
        <v>N/A</v>
      </c>
      <c r="I938" s="82">
        <v>3.8959999999999999</v>
      </c>
      <c r="J938" s="82">
        <v>3.101</v>
      </c>
      <c r="K938" s="83" t="s">
        <v>112</v>
      </c>
      <c r="L938" s="84" t="str">
        <f t="shared" si="236"/>
        <v>Yes</v>
      </c>
    </row>
    <row r="939" spans="1:12" x14ac:dyDescent="0.25">
      <c r="A939" s="86" t="s">
        <v>100</v>
      </c>
      <c r="B939" s="83" t="s">
        <v>50</v>
      </c>
      <c r="C939" s="89">
        <v>74919</v>
      </c>
      <c r="D939" s="81" t="str">
        <f t="shared" si="233"/>
        <v>N/A</v>
      </c>
      <c r="E939" s="89">
        <v>79663</v>
      </c>
      <c r="F939" s="81" t="str">
        <f t="shared" si="234"/>
        <v>N/A</v>
      </c>
      <c r="G939" s="89">
        <v>79513</v>
      </c>
      <c r="H939" s="81" t="str">
        <f t="shared" si="235"/>
        <v>N/A</v>
      </c>
      <c r="I939" s="82">
        <v>6.3319999999999999</v>
      </c>
      <c r="J939" s="82">
        <v>-0.188</v>
      </c>
      <c r="K939" s="83" t="s">
        <v>112</v>
      </c>
      <c r="L939" s="84" t="str">
        <f t="shared" si="236"/>
        <v>Yes</v>
      </c>
    </row>
    <row r="940" spans="1:12" x14ac:dyDescent="0.25">
      <c r="A940" s="86" t="s">
        <v>417</v>
      </c>
      <c r="B940" s="83" t="s">
        <v>50</v>
      </c>
      <c r="C940" s="140">
        <v>101.17751171</v>
      </c>
      <c r="D940" s="81" t="str">
        <f t="shared" si="233"/>
        <v>N/A</v>
      </c>
      <c r="E940" s="140">
        <v>98.859533283999994</v>
      </c>
      <c r="F940" s="81" t="str">
        <f t="shared" si="234"/>
        <v>N/A</v>
      </c>
      <c r="G940" s="140">
        <v>102.1175028</v>
      </c>
      <c r="H940" s="81" t="str">
        <f t="shared" si="235"/>
        <v>N/A</v>
      </c>
      <c r="I940" s="82">
        <v>-2.29</v>
      </c>
      <c r="J940" s="82">
        <v>3.2959999999999998</v>
      </c>
      <c r="K940" s="83" t="s">
        <v>112</v>
      </c>
      <c r="L940" s="84" t="str">
        <f t="shared" si="236"/>
        <v>Yes</v>
      </c>
    </row>
    <row r="941" spans="1:12" x14ac:dyDescent="0.25">
      <c r="A941" s="86" t="s">
        <v>418</v>
      </c>
      <c r="B941" s="83" t="s">
        <v>50</v>
      </c>
      <c r="C941" s="140">
        <v>14280965</v>
      </c>
      <c r="D941" s="81" t="str">
        <f t="shared" si="233"/>
        <v>N/A</v>
      </c>
      <c r="E941" s="140">
        <v>14764898</v>
      </c>
      <c r="F941" s="81" t="str">
        <f t="shared" si="234"/>
        <v>N/A</v>
      </c>
      <c r="G941" s="140">
        <v>15660371</v>
      </c>
      <c r="H941" s="81" t="str">
        <f t="shared" si="235"/>
        <v>N/A</v>
      </c>
      <c r="I941" s="82">
        <v>3.3889999999999998</v>
      </c>
      <c r="J941" s="82">
        <v>6.0650000000000004</v>
      </c>
      <c r="K941" s="83" t="s">
        <v>112</v>
      </c>
      <c r="L941" s="84" t="str">
        <f t="shared" si="236"/>
        <v>Yes</v>
      </c>
    </row>
    <row r="942" spans="1:12" x14ac:dyDescent="0.25">
      <c r="A942" s="86" t="s">
        <v>101</v>
      </c>
      <c r="B942" s="83" t="s">
        <v>50</v>
      </c>
      <c r="C942" s="89">
        <v>44869</v>
      </c>
      <c r="D942" s="81" t="str">
        <f t="shared" si="233"/>
        <v>N/A</v>
      </c>
      <c r="E942" s="89">
        <v>44525</v>
      </c>
      <c r="F942" s="81" t="str">
        <f t="shared" si="234"/>
        <v>N/A</v>
      </c>
      <c r="G942" s="89">
        <v>45321</v>
      </c>
      <c r="H942" s="81" t="str">
        <f t="shared" si="235"/>
        <v>N/A</v>
      </c>
      <c r="I942" s="82">
        <v>-0.76700000000000002</v>
      </c>
      <c r="J942" s="82">
        <v>1.788</v>
      </c>
      <c r="K942" s="83" t="s">
        <v>112</v>
      </c>
      <c r="L942" s="84" t="str">
        <f t="shared" si="236"/>
        <v>Yes</v>
      </c>
    </row>
    <row r="943" spans="1:12" x14ac:dyDescent="0.25">
      <c r="A943" s="86" t="s">
        <v>419</v>
      </c>
      <c r="B943" s="83" t="s">
        <v>50</v>
      </c>
      <c r="C943" s="140">
        <v>318.28133008999998</v>
      </c>
      <c r="D943" s="81" t="str">
        <f t="shared" si="233"/>
        <v>N/A</v>
      </c>
      <c r="E943" s="140">
        <v>331.60916338999999</v>
      </c>
      <c r="F943" s="81" t="str">
        <f t="shared" si="234"/>
        <v>N/A</v>
      </c>
      <c r="G943" s="140">
        <v>345.54336841999998</v>
      </c>
      <c r="H943" s="81" t="str">
        <f t="shared" si="235"/>
        <v>N/A</v>
      </c>
      <c r="I943" s="82">
        <v>4.1870000000000003</v>
      </c>
      <c r="J943" s="82">
        <v>4.202</v>
      </c>
      <c r="K943" s="83" t="s">
        <v>112</v>
      </c>
      <c r="L943" s="84" t="str">
        <f t="shared" si="236"/>
        <v>Yes</v>
      </c>
    </row>
    <row r="944" spans="1:12" x14ac:dyDescent="0.25">
      <c r="A944" s="86" t="s">
        <v>420</v>
      </c>
      <c r="B944" s="83" t="s">
        <v>50</v>
      </c>
      <c r="C944" s="140">
        <v>1710870</v>
      </c>
      <c r="D944" s="81" t="str">
        <f t="shared" si="233"/>
        <v>N/A</v>
      </c>
      <c r="E944" s="140">
        <v>1185012</v>
      </c>
      <c r="F944" s="81" t="str">
        <f t="shared" si="234"/>
        <v>N/A</v>
      </c>
      <c r="G944" s="140">
        <v>1002561</v>
      </c>
      <c r="H944" s="81" t="str">
        <f t="shared" si="235"/>
        <v>N/A</v>
      </c>
      <c r="I944" s="82">
        <v>-30.7</v>
      </c>
      <c r="J944" s="82">
        <v>-15.4</v>
      </c>
      <c r="K944" s="83" t="s">
        <v>112</v>
      </c>
      <c r="L944" s="84" t="str">
        <f t="shared" si="236"/>
        <v>No</v>
      </c>
    </row>
    <row r="945" spans="1:12" x14ac:dyDescent="0.25">
      <c r="A945" s="148" t="s">
        <v>102</v>
      </c>
      <c r="B945" s="79" t="s">
        <v>50</v>
      </c>
      <c r="C945" s="80">
        <v>17788</v>
      </c>
      <c r="D945" s="81" t="str">
        <f t="shared" si="233"/>
        <v>N/A</v>
      </c>
      <c r="E945" s="80">
        <v>16840</v>
      </c>
      <c r="F945" s="81" t="str">
        <f t="shared" si="234"/>
        <v>N/A</v>
      </c>
      <c r="G945" s="80">
        <v>16588</v>
      </c>
      <c r="H945" s="81" t="str">
        <f t="shared" si="235"/>
        <v>N/A</v>
      </c>
      <c r="I945" s="82">
        <v>-5.33</v>
      </c>
      <c r="J945" s="82">
        <v>-1.5</v>
      </c>
      <c r="K945" s="83" t="s">
        <v>112</v>
      </c>
      <c r="L945" s="84" t="str">
        <f t="shared" si="236"/>
        <v>Yes</v>
      </c>
    </row>
    <row r="946" spans="1:12" x14ac:dyDescent="0.25">
      <c r="A946" s="148" t="s">
        <v>421</v>
      </c>
      <c r="B946" s="79" t="s">
        <v>50</v>
      </c>
      <c r="C946" s="85">
        <v>96.181133348000003</v>
      </c>
      <c r="D946" s="81" t="str">
        <f t="shared" si="233"/>
        <v>N/A</v>
      </c>
      <c r="E946" s="85">
        <v>70.368883609999997</v>
      </c>
      <c r="F946" s="81" t="str">
        <f t="shared" si="234"/>
        <v>N/A</v>
      </c>
      <c r="G946" s="85">
        <v>60.438931758000003</v>
      </c>
      <c r="H946" s="81" t="str">
        <f t="shared" si="235"/>
        <v>N/A</v>
      </c>
      <c r="I946" s="82">
        <v>-26.8</v>
      </c>
      <c r="J946" s="82">
        <v>-14.1</v>
      </c>
      <c r="K946" s="83" t="s">
        <v>112</v>
      </c>
      <c r="L946" s="84" t="str">
        <f t="shared" si="236"/>
        <v>Yes</v>
      </c>
    </row>
    <row r="947" spans="1:12" x14ac:dyDescent="0.25">
      <c r="A947" s="148" t="s">
        <v>422</v>
      </c>
      <c r="B947" s="79" t="s">
        <v>50</v>
      </c>
      <c r="C947" s="85">
        <v>50407792</v>
      </c>
      <c r="D947" s="81" t="str">
        <f t="shared" si="233"/>
        <v>N/A</v>
      </c>
      <c r="E947" s="85">
        <v>44685149</v>
      </c>
      <c r="F947" s="81" t="str">
        <f t="shared" si="234"/>
        <v>N/A</v>
      </c>
      <c r="G947" s="85">
        <v>27628604</v>
      </c>
      <c r="H947" s="81" t="str">
        <f t="shared" si="235"/>
        <v>N/A</v>
      </c>
      <c r="I947" s="82">
        <v>-11.4</v>
      </c>
      <c r="J947" s="82">
        <v>-38.200000000000003</v>
      </c>
      <c r="K947" s="83" t="s">
        <v>112</v>
      </c>
      <c r="L947" s="84" t="str">
        <f t="shared" si="236"/>
        <v>No</v>
      </c>
    </row>
    <row r="948" spans="1:12" x14ac:dyDescent="0.25">
      <c r="A948" s="148" t="s">
        <v>423</v>
      </c>
      <c r="B948" s="79" t="s">
        <v>50</v>
      </c>
      <c r="C948" s="80">
        <v>51119</v>
      </c>
      <c r="D948" s="81" t="str">
        <f t="shared" si="233"/>
        <v>N/A</v>
      </c>
      <c r="E948" s="80">
        <v>51122</v>
      </c>
      <c r="F948" s="81" t="str">
        <f t="shared" si="234"/>
        <v>N/A</v>
      </c>
      <c r="G948" s="80">
        <v>50708</v>
      </c>
      <c r="H948" s="81" t="str">
        <f t="shared" si="235"/>
        <v>N/A</v>
      </c>
      <c r="I948" s="82">
        <v>5.8999999999999999E-3</v>
      </c>
      <c r="J948" s="82">
        <v>-0.81</v>
      </c>
      <c r="K948" s="83" t="s">
        <v>112</v>
      </c>
      <c r="L948" s="84" t="str">
        <f t="shared" si="236"/>
        <v>Yes</v>
      </c>
    </row>
    <row r="949" spans="1:12" x14ac:dyDescent="0.25">
      <c r="A949" s="148" t="s">
        <v>424</v>
      </c>
      <c r="B949" s="79" t="s">
        <v>50</v>
      </c>
      <c r="C949" s="85">
        <v>986.08720828000003</v>
      </c>
      <c r="D949" s="81" t="str">
        <f t="shared" si="233"/>
        <v>N/A</v>
      </c>
      <c r="E949" s="85">
        <v>874.08843550999995</v>
      </c>
      <c r="F949" s="81" t="str">
        <f t="shared" si="234"/>
        <v>N/A</v>
      </c>
      <c r="G949" s="85">
        <v>544.85690621000003</v>
      </c>
      <c r="H949" s="81" t="str">
        <f t="shared" si="235"/>
        <v>N/A</v>
      </c>
      <c r="I949" s="82">
        <v>-11.4</v>
      </c>
      <c r="J949" s="82">
        <v>-37.700000000000003</v>
      </c>
      <c r="K949" s="83" t="s">
        <v>112</v>
      </c>
      <c r="L949" s="84" t="str">
        <f t="shared" si="236"/>
        <v>No</v>
      </c>
    </row>
    <row r="950" spans="1:12" x14ac:dyDescent="0.25">
      <c r="A950" s="148" t="s">
        <v>425</v>
      </c>
      <c r="B950" s="79" t="s">
        <v>50</v>
      </c>
      <c r="C950" s="85">
        <v>4468160</v>
      </c>
      <c r="D950" s="81" t="str">
        <f t="shared" si="233"/>
        <v>N/A</v>
      </c>
      <c r="E950" s="85">
        <v>5189554</v>
      </c>
      <c r="F950" s="81" t="str">
        <f t="shared" si="234"/>
        <v>N/A</v>
      </c>
      <c r="G950" s="85">
        <v>5299457</v>
      </c>
      <c r="H950" s="81" t="str">
        <f t="shared" si="235"/>
        <v>N/A</v>
      </c>
      <c r="I950" s="82">
        <v>16.149999999999999</v>
      </c>
      <c r="J950" s="82">
        <v>2.1179999999999999</v>
      </c>
      <c r="K950" s="83" t="s">
        <v>112</v>
      </c>
      <c r="L950" s="84" t="str">
        <f t="shared" si="236"/>
        <v>Yes</v>
      </c>
    </row>
    <row r="951" spans="1:12" x14ac:dyDescent="0.25">
      <c r="A951" s="148" t="s">
        <v>103</v>
      </c>
      <c r="B951" s="79" t="s">
        <v>50</v>
      </c>
      <c r="C951" s="80">
        <v>9256</v>
      </c>
      <c r="D951" s="81" t="str">
        <f t="shared" si="233"/>
        <v>N/A</v>
      </c>
      <c r="E951" s="80">
        <v>9868</v>
      </c>
      <c r="F951" s="81" t="str">
        <f t="shared" si="234"/>
        <v>N/A</v>
      </c>
      <c r="G951" s="80">
        <v>10767</v>
      </c>
      <c r="H951" s="81" t="str">
        <f t="shared" si="235"/>
        <v>N/A</v>
      </c>
      <c r="I951" s="82">
        <v>6.6120000000000001</v>
      </c>
      <c r="J951" s="82">
        <v>9.11</v>
      </c>
      <c r="K951" s="83" t="s">
        <v>112</v>
      </c>
      <c r="L951" s="84" t="str">
        <f t="shared" si="236"/>
        <v>Yes</v>
      </c>
    </row>
    <row r="952" spans="1:12" x14ac:dyDescent="0.25">
      <c r="A952" s="148" t="s">
        <v>426</v>
      </c>
      <c r="B952" s="79" t="s">
        <v>50</v>
      </c>
      <c r="C952" s="85">
        <v>482.73120138000002</v>
      </c>
      <c r="D952" s="81" t="str">
        <f t="shared" si="233"/>
        <v>N/A</v>
      </c>
      <c r="E952" s="85">
        <v>525.89724362000004</v>
      </c>
      <c r="F952" s="81" t="str">
        <f t="shared" si="234"/>
        <v>N/A</v>
      </c>
      <c r="G952" s="85">
        <v>492.19439026999999</v>
      </c>
      <c r="H952" s="81" t="str">
        <f t="shared" si="235"/>
        <v>N/A</v>
      </c>
      <c r="I952" s="82">
        <v>8.9420000000000002</v>
      </c>
      <c r="J952" s="82">
        <v>-6.41</v>
      </c>
      <c r="K952" s="83" t="s">
        <v>112</v>
      </c>
      <c r="L952" s="84" t="str">
        <f t="shared" si="236"/>
        <v>Yes</v>
      </c>
    </row>
    <row r="953" spans="1:12" x14ac:dyDescent="0.25">
      <c r="A953" s="148" t="s">
        <v>427</v>
      </c>
      <c r="B953" s="79" t="s">
        <v>50</v>
      </c>
      <c r="C953" s="85">
        <v>31853786</v>
      </c>
      <c r="D953" s="81" t="str">
        <f t="shared" si="233"/>
        <v>N/A</v>
      </c>
      <c r="E953" s="85">
        <v>38014129</v>
      </c>
      <c r="F953" s="81" t="str">
        <f t="shared" si="234"/>
        <v>N/A</v>
      </c>
      <c r="G953" s="85">
        <v>42444276</v>
      </c>
      <c r="H953" s="81" t="str">
        <f t="shared" si="235"/>
        <v>N/A</v>
      </c>
      <c r="I953" s="82">
        <v>19.34</v>
      </c>
      <c r="J953" s="82">
        <v>11.65</v>
      </c>
      <c r="K953" s="83" t="s">
        <v>112</v>
      </c>
      <c r="L953" s="84" t="str">
        <f t="shared" si="236"/>
        <v>Yes</v>
      </c>
    </row>
    <row r="954" spans="1:12" x14ac:dyDescent="0.25">
      <c r="A954" s="148" t="s">
        <v>428</v>
      </c>
      <c r="B954" s="79" t="s">
        <v>50</v>
      </c>
      <c r="C954" s="80">
        <v>7028</v>
      </c>
      <c r="D954" s="81" t="str">
        <f t="shared" si="233"/>
        <v>N/A</v>
      </c>
      <c r="E954" s="80">
        <v>7148</v>
      </c>
      <c r="F954" s="81" t="str">
        <f t="shared" si="234"/>
        <v>N/A</v>
      </c>
      <c r="G954" s="80">
        <v>7395</v>
      </c>
      <c r="H954" s="81" t="str">
        <f t="shared" si="235"/>
        <v>N/A</v>
      </c>
      <c r="I954" s="82">
        <v>1.7070000000000001</v>
      </c>
      <c r="J954" s="82">
        <v>3.456</v>
      </c>
      <c r="K954" s="83" t="s">
        <v>112</v>
      </c>
      <c r="L954" s="84" t="str">
        <f t="shared" ref="L954:L991" si="237">IF(J954="Div by 0", "N/A", IF(K954="N/A","N/A", IF(J954&gt;VALUE(MID(K954,1,2)), "No", IF(J954&lt;-1*VALUE(MID(K954,1,2)), "No", "Yes"))))</f>
        <v>Yes</v>
      </c>
    </row>
    <row r="955" spans="1:12" x14ac:dyDescent="0.25">
      <c r="A955" s="148" t="s">
        <v>429</v>
      </c>
      <c r="B955" s="79" t="s">
        <v>50</v>
      </c>
      <c r="C955" s="85">
        <v>4532.4112123000004</v>
      </c>
      <c r="D955" s="81" t="str">
        <f t="shared" si="233"/>
        <v>N/A</v>
      </c>
      <c r="E955" s="85">
        <v>5318.1489927000002</v>
      </c>
      <c r="F955" s="81" t="str">
        <f t="shared" si="234"/>
        <v>N/A</v>
      </c>
      <c r="G955" s="85">
        <v>5739.5910751000001</v>
      </c>
      <c r="H955" s="81" t="str">
        <f t="shared" si="235"/>
        <v>N/A</v>
      </c>
      <c r="I955" s="82">
        <v>17.34</v>
      </c>
      <c r="J955" s="82">
        <v>7.9249999999999998</v>
      </c>
      <c r="K955" s="83" t="s">
        <v>112</v>
      </c>
      <c r="L955" s="84" t="str">
        <f t="shared" si="237"/>
        <v>Yes</v>
      </c>
    </row>
    <row r="956" spans="1:12" x14ac:dyDescent="0.25">
      <c r="A956" s="148" t="s">
        <v>430</v>
      </c>
      <c r="B956" s="79" t="s">
        <v>50</v>
      </c>
      <c r="C956" s="85">
        <v>14667416</v>
      </c>
      <c r="D956" s="81" t="str">
        <f t="shared" si="233"/>
        <v>N/A</v>
      </c>
      <c r="E956" s="85">
        <v>15038756</v>
      </c>
      <c r="F956" s="81" t="str">
        <f t="shared" si="234"/>
        <v>N/A</v>
      </c>
      <c r="G956" s="85">
        <v>14420629</v>
      </c>
      <c r="H956" s="81" t="str">
        <f t="shared" si="235"/>
        <v>N/A</v>
      </c>
      <c r="I956" s="82">
        <v>2.532</v>
      </c>
      <c r="J956" s="82">
        <v>-4.1100000000000003</v>
      </c>
      <c r="K956" s="83" t="s">
        <v>112</v>
      </c>
      <c r="L956" s="84" t="str">
        <f t="shared" si="237"/>
        <v>Yes</v>
      </c>
    </row>
    <row r="957" spans="1:12" x14ac:dyDescent="0.25">
      <c r="A957" s="148" t="s">
        <v>104</v>
      </c>
      <c r="B957" s="79" t="s">
        <v>50</v>
      </c>
      <c r="C957" s="80">
        <v>60999</v>
      </c>
      <c r="D957" s="81" t="str">
        <f t="shared" si="233"/>
        <v>N/A</v>
      </c>
      <c r="E957" s="80">
        <v>63493</v>
      </c>
      <c r="F957" s="81" t="str">
        <f t="shared" si="234"/>
        <v>N/A</v>
      </c>
      <c r="G957" s="80">
        <v>65448</v>
      </c>
      <c r="H957" s="81" t="str">
        <f t="shared" si="235"/>
        <v>N/A</v>
      </c>
      <c r="I957" s="82">
        <v>4.0890000000000004</v>
      </c>
      <c r="J957" s="82">
        <v>3.0790000000000002</v>
      </c>
      <c r="K957" s="83" t="s">
        <v>112</v>
      </c>
      <c r="L957" s="84" t="str">
        <f t="shared" si="237"/>
        <v>Yes</v>
      </c>
    </row>
    <row r="958" spans="1:12" x14ac:dyDescent="0.25">
      <c r="A958" s="148" t="s">
        <v>431</v>
      </c>
      <c r="B958" s="79" t="s">
        <v>50</v>
      </c>
      <c r="C958" s="85">
        <v>240.45338448000001</v>
      </c>
      <c r="D958" s="81" t="str">
        <f t="shared" si="233"/>
        <v>N/A</v>
      </c>
      <c r="E958" s="85">
        <v>236.85691335999999</v>
      </c>
      <c r="F958" s="81" t="str">
        <f t="shared" si="234"/>
        <v>N/A</v>
      </c>
      <c r="G958" s="85">
        <v>220.337199</v>
      </c>
      <c r="H958" s="81" t="str">
        <f t="shared" si="235"/>
        <v>N/A</v>
      </c>
      <c r="I958" s="82">
        <v>-1.5</v>
      </c>
      <c r="J958" s="82">
        <v>-6.97</v>
      </c>
      <c r="K958" s="83" t="s">
        <v>112</v>
      </c>
      <c r="L958" s="84" t="str">
        <f t="shared" si="237"/>
        <v>Yes</v>
      </c>
    </row>
    <row r="959" spans="1:12" x14ac:dyDescent="0.25">
      <c r="A959" s="148" t="s">
        <v>432</v>
      </c>
      <c r="B959" s="79" t="s">
        <v>50</v>
      </c>
      <c r="C959" s="85">
        <v>117712239</v>
      </c>
      <c r="D959" s="81" t="str">
        <f t="shared" si="233"/>
        <v>N/A</v>
      </c>
      <c r="E959" s="85">
        <v>37425376</v>
      </c>
      <c r="F959" s="81" t="str">
        <f t="shared" si="234"/>
        <v>N/A</v>
      </c>
      <c r="G959" s="85">
        <v>32415991</v>
      </c>
      <c r="H959" s="81" t="str">
        <f t="shared" si="235"/>
        <v>N/A</v>
      </c>
      <c r="I959" s="82">
        <v>-68.2</v>
      </c>
      <c r="J959" s="82">
        <v>-13.4</v>
      </c>
      <c r="K959" s="83" t="s">
        <v>112</v>
      </c>
      <c r="L959" s="84" t="str">
        <f t="shared" si="237"/>
        <v>Yes</v>
      </c>
    </row>
    <row r="960" spans="1:12" x14ac:dyDescent="0.25">
      <c r="A960" s="148" t="s">
        <v>105</v>
      </c>
      <c r="B960" s="79" t="s">
        <v>50</v>
      </c>
      <c r="C960" s="80">
        <v>123261</v>
      </c>
      <c r="D960" s="81" t="str">
        <f t="shared" si="233"/>
        <v>N/A</v>
      </c>
      <c r="E960" s="80">
        <v>87435</v>
      </c>
      <c r="F960" s="81" t="str">
        <f t="shared" si="234"/>
        <v>N/A</v>
      </c>
      <c r="G960" s="80">
        <v>88125</v>
      </c>
      <c r="H960" s="81" t="str">
        <f t="shared" si="235"/>
        <v>N/A</v>
      </c>
      <c r="I960" s="82">
        <v>-29.1</v>
      </c>
      <c r="J960" s="82">
        <v>0.78920000000000001</v>
      </c>
      <c r="K960" s="83" t="s">
        <v>112</v>
      </c>
      <c r="L960" s="84" t="str">
        <f t="shared" si="237"/>
        <v>Yes</v>
      </c>
    </row>
    <row r="961" spans="1:12" x14ac:dyDescent="0.25">
      <c r="A961" s="148" t="s">
        <v>433</v>
      </c>
      <c r="B961" s="79" t="s">
        <v>50</v>
      </c>
      <c r="C961" s="85">
        <v>954.98364446000005</v>
      </c>
      <c r="D961" s="81" t="str">
        <f t="shared" si="233"/>
        <v>N/A</v>
      </c>
      <c r="E961" s="85">
        <v>428.03655286999998</v>
      </c>
      <c r="F961" s="81" t="str">
        <f t="shared" si="234"/>
        <v>N/A</v>
      </c>
      <c r="G961" s="85">
        <v>367.84103262000002</v>
      </c>
      <c r="H961" s="81" t="str">
        <f t="shared" si="235"/>
        <v>N/A</v>
      </c>
      <c r="I961" s="82">
        <v>-55.2</v>
      </c>
      <c r="J961" s="82">
        <v>-14.1</v>
      </c>
      <c r="K961" s="83" t="s">
        <v>112</v>
      </c>
      <c r="L961" s="84" t="str">
        <f t="shared" si="237"/>
        <v>Yes</v>
      </c>
    </row>
    <row r="962" spans="1:12" x14ac:dyDescent="0.25">
      <c r="A962" s="148" t="s">
        <v>434</v>
      </c>
      <c r="B962" s="79" t="s">
        <v>50</v>
      </c>
      <c r="C962" s="85">
        <v>151552521</v>
      </c>
      <c r="D962" s="81" t="str">
        <f t="shared" si="233"/>
        <v>N/A</v>
      </c>
      <c r="E962" s="85">
        <v>148706897</v>
      </c>
      <c r="F962" s="81" t="str">
        <f t="shared" si="234"/>
        <v>N/A</v>
      </c>
      <c r="G962" s="85">
        <v>151086004</v>
      </c>
      <c r="H962" s="81" t="str">
        <f t="shared" si="235"/>
        <v>N/A</v>
      </c>
      <c r="I962" s="82">
        <v>-1.88</v>
      </c>
      <c r="J962" s="82">
        <v>1.6</v>
      </c>
      <c r="K962" s="83" t="s">
        <v>112</v>
      </c>
      <c r="L962" s="84" t="str">
        <f t="shared" si="237"/>
        <v>Yes</v>
      </c>
    </row>
    <row r="963" spans="1:12" x14ac:dyDescent="0.25">
      <c r="A963" s="162" t="s">
        <v>688</v>
      </c>
      <c r="B963" s="80" t="s">
        <v>50</v>
      </c>
      <c r="C963" s="80">
        <v>45827</v>
      </c>
      <c r="D963" s="81" t="str">
        <f t="shared" si="233"/>
        <v>N/A</v>
      </c>
      <c r="E963" s="80">
        <v>45265</v>
      </c>
      <c r="F963" s="81" t="str">
        <f t="shared" si="234"/>
        <v>N/A</v>
      </c>
      <c r="G963" s="80">
        <v>44796</v>
      </c>
      <c r="H963" s="81" t="str">
        <f t="shared" si="235"/>
        <v>N/A</v>
      </c>
      <c r="I963" s="82">
        <v>-1.23</v>
      </c>
      <c r="J963" s="82">
        <v>-1.04</v>
      </c>
      <c r="K963" s="89" t="s">
        <v>112</v>
      </c>
      <c r="L963" s="84" t="str">
        <f t="shared" si="237"/>
        <v>Yes</v>
      </c>
    </row>
    <row r="964" spans="1:12" x14ac:dyDescent="0.25">
      <c r="A964" s="148" t="s">
        <v>435</v>
      </c>
      <c r="B964" s="79" t="s">
        <v>50</v>
      </c>
      <c r="C964" s="85">
        <v>3307.0574333999998</v>
      </c>
      <c r="D964" s="81" t="str">
        <f t="shared" si="233"/>
        <v>N/A</v>
      </c>
      <c r="E964" s="85">
        <v>3285.2512316000002</v>
      </c>
      <c r="F964" s="81" t="str">
        <f t="shared" si="234"/>
        <v>N/A</v>
      </c>
      <c r="G964" s="85">
        <v>3372.7565853999999</v>
      </c>
      <c r="H964" s="81" t="str">
        <f t="shared" si="235"/>
        <v>N/A</v>
      </c>
      <c r="I964" s="82">
        <v>-0.65900000000000003</v>
      </c>
      <c r="J964" s="82">
        <v>2.6640000000000001</v>
      </c>
      <c r="K964" s="83" t="s">
        <v>112</v>
      </c>
      <c r="L964" s="84" t="str">
        <f t="shared" si="237"/>
        <v>Yes</v>
      </c>
    </row>
    <row r="965" spans="1:12" x14ac:dyDescent="0.25">
      <c r="A965" s="148" t="s">
        <v>436</v>
      </c>
      <c r="B965" s="79" t="s">
        <v>50</v>
      </c>
      <c r="C965" s="85">
        <v>47481598</v>
      </c>
      <c r="D965" s="81" t="str">
        <f t="shared" si="233"/>
        <v>N/A</v>
      </c>
      <c r="E965" s="85">
        <v>50751634</v>
      </c>
      <c r="F965" s="81" t="str">
        <f t="shared" si="234"/>
        <v>N/A</v>
      </c>
      <c r="G965" s="85">
        <v>54142473</v>
      </c>
      <c r="H965" s="81" t="str">
        <f t="shared" si="235"/>
        <v>N/A</v>
      </c>
      <c r="I965" s="82">
        <v>6.8869999999999996</v>
      </c>
      <c r="J965" s="82">
        <v>6.681</v>
      </c>
      <c r="K965" s="83" t="s">
        <v>112</v>
      </c>
      <c r="L965" s="84" t="str">
        <f t="shared" si="237"/>
        <v>Yes</v>
      </c>
    </row>
    <row r="966" spans="1:12" x14ac:dyDescent="0.25">
      <c r="A966" s="148" t="s">
        <v>39</v>
      </c>
      <c r="B966" s="79" t="s">
        <v>50</v>
      </c>
      <c r="C966" s="80">
        <v>47347</v>
      </c>
      <c r="D966" s="81" t="str">
        <f t="shared" si="233"/>
        <v>N/A</v>
      </c>
      <c r="E966" s="80">
        <v>48970</v>
      </c>
      <c r="F966" s="81" t="str">
        <f t="shared" si="234"/>
        <v>N/A</v>
      </c>
      <c r="G966" s="80">
        <v>49941</v>
      </c>
      <c r="H966" s="81" t="str">
        <f t="shared" si="235"/>
        <v>N/A</v>
      </c>
      <c r="I966" s="82">
        <v>3.4279999999999999</v>
      </c>
      <c r="J966" s="82">
        <v>1.9830000000000001</v>
      </c>
      <c r="K966" s="83" t="s">
        <v>112</v>
      </c>
      <c r="L966" s="84" t="str">
        <f t="shared" si="237"/>
        <v>Yes</v>
      </c>
    </row>
    <row r="967" spans="1:12" x14ac:dyDescent="0.25">
      <c r="A967" s="148" t="s">
        <v>437</v>
      </c>
      <c r="B967" s="79" t="s">
        <v>50</v>
      </c>
      <c r="C967" s="85">
        <v>1002.8427989</v>
      </c>
      <c r="D967" s="81" t="str">
        <f t="shared" si="233"/>
        <v>N/A</v>
      </c>
      <c r="E967" s="85">
        <v>1036.3821522999999</v>
      </c>
      <c r="F967" s="81" t="str">
        <f t="shared" si="234"/>
        <v>N/A</v>
      </c>
      <c r="G967" s="85">
        <v>1084.1287319</v>
      </c>
      <c r="H967" s="81" t="str">
        <f t="shared" si="235"/>
        <v>N/A</v>
      </c>
      <c r="I967" s="82">
        <v>3.3439999999999999</v>
      </c>
      <c r="J967" s="82">
        <v>4.6070000000000002</v>
      </c>
      <c r="K967" s="83" t="s">
        <v>112</v>
      </c>
      <c r="L967" s="84" t="str">
        <f t="shared" si="237"/>
        <v>Yes</v>
      </c>
    </row>
    <row r="968" spans="1:12" ht="12.75" customHeight="1" x14ac:dyDescent="0.25">
      <c r="A968" s="148" t="s">
        <v>438</v>
      </c>
      <c r="B968" s="79" t="s">
        <v>50</v>
      </c>
      <c r="C968" s="85">
        <v>182370251</v>
      </c>
      <c r="D968" s="81" t="str">
        <f t="shared" si="233"/>
        <v>N/A</v>
      </c>
      <c r="E968" s="85">
        <v>187605738</v>
      </c>
      <c r="F968" s="81" t="str">
        <f t="shared" si="234"/>
        <v>N/A</v>
      </c>
      <c r="G968" s="85">
        <v>192852445</v>
      </c>
      <c r="H968" s="81" t="str">
        <f t="shared" si="235"/>
        <v>N/A</v>
      </c>
      <c r="I968" s="82">
        <v>2.871</v>
      </c>
      <c r="J968" s="82">
        <v>2.7970000000000002</v>
      </c>
      <c r="K968" s="83" t="s">
        <v>112</v>
      </c>
      <c r="L968" s="84" t="str">
        <f t="shared" si="237"/>
        <v>Yes</v>
      </c>
    </row>
    <row r="969" spans="1:12" x14ac:dyDescent="0.25">
      <c r="A969" s="148" t="s">
        <v>439</v>
      </c>
      <c r="B969" s="79" t="s">
        <v>50</v>
      </c>
      <c r="C969" s="80">
        <v>18717</v>
      </c>
      <c r="D969" s="81" t="str">
        <f t="shared" si="233"/>
        <v>N/A</v>
      </c>
      <c r="E969" s="80">
        <v>19278</v>
      </c>
      <c r="F969" s="81" t="str">
        <f t="shared" si="234"/>
        <v>N/A</v>
      </c>
      <c r="G969" s="80">
        <v>19906</v>
      </c>
      <c r="H969" s="81" t="str">
        <f t="shared" si="235"/>
        <v>N/A</v>
      </c>
      <c r="I969" s="82">
        <v>2.9969999999999999</v>
      </c>
      <c r="J969" s="82">
        <v>3.258</v>
      </c>
      <c r="K969" s="83" t="s">
        <v>112</v>
      </c>
      <c r="L969" s="84" t="str">
        <f t="shared" si="237"/>
        <v>Yes</v>
      </c>
    </row>
    <row r="970" spans="1:12" x14ac:dyDescent="0.25">
      <c r="A970" s="148" t="s">
        <v>440</v>
      </c>
      <c r="B970" s="79" t="s">
        <v>50</v>
      </c>
      <c r="C970" s="85">
        <v>9743.5620558999999</v>
      </c>
      <c r="D970" s="81" t="str">
        <f t="shared" si="233"/>
        <v>N/A</v>
      </c>
      <c r="E970" s="85">
        <v>9731.5975724</v>
      </c>
      <c r="F970" s="81" t="str">
        <f t="shared" si="234"/>
        <v>N/A</v>
      </c>
      <c r="G970" s="85">
        <v>9688.1565859999992</v>
      </c>
      <c r="H970" s="81" t="str">
        <f t="shared" si="235"/>
        <v>N/A</v>
      </c>
      <c r="I970" s="82">
        <v>-0.123</v>
      </c>
      <c r="J970" s="82">
        <v>-0.44600000000000001</v>
      </c>
      <c r="K970" s="83" t="s">
        <v>112</v>
      </c>
      <c r="L970" s="84" t="str">
        <f t="shared" si="237"/>
        <v>Yes</v>
      </c>
    </row>
    <row r="971" spans="1:12" ht="12.75" customHeight="1" x14ac:dyDescent="0.25">
      <c r="A971" s="148" t="s">
        <v>441</v>
      </c>
      <c r="B971" s="79" t="s">
        <v>50</v>
      </c>
      <c r="C971" s="85">
        <v>16861</v>
      </c>
      <c r="D971" s="81" t="str">
        <f t="shared" si="233"/>
        <v>N/A</v>
      </c>
      <c r="E971" s="85">
        <v>138463</v>
      </c>
      <c r="F971" s="81" t="str">
        <f t="shared" si="234"/>
        <v>N/A</v>
      </c>
      <c r="G971" s="85">
        <v>138595</v>
      </c>
      <c r="H971" s="81" t="str">
        <f t="shared" si="235"/>
        <v>N/A</v>
      </c>
      <c r="I971" s="82">
        <v>721.2</v>
      </c>
      <c r="J971" s="82">
        <v>9.5299999999999996E-2</v>
      </c>
      <c r="K971" s="83" t="s">
        <v>112</v>
      </c>
      <c r="L971" s="84" t="str">
        <f t="shared" si="237"/>
        <v>Yes</v>
      </c>
    </row>
    <row r="972" spans="1:12" x14ac:dyDescent="0.25">
      <c r="A972" s="148" t="s">
        <v>442</v>
      </c>
      <c r="B972" s="79" t="s">
        <v>50</v>
      </c>
      <c r="C972" s="80">
        <v>30</v>
      </c>
      <c r="D972" s="81" t="str">
        <f t="shared" si="233"/>
        <v>N/A</v>
      </c>
      <c r="E972" s="80">
        <v>85</v>
      </c>
      <c r="F972" s="81" t="str">
        <f t="shared" si="234"/>
        <v>N/A</v>
      </c>
      <c r="G972" s="80">
        <v>93</v>
      </c>
      <c r="H972" s="81" t="str">
        <f t="shared" si="235"/>
        <v>N/A</v>
      </c>
      <c r="I972" s="82">
        <v>183.3</v>
      </c>
      <c r="J972" s="82">
        <v>9.4120000000000008</v>
      </c>
      <c r="K972" s="83" t="s">
        <v>112</v>
      </c>
      <c r="L972" s="84" t="str">
        <f t="shared" si="237"/>
        <v>Yes</v>
      </c>
    </row>
    <row r="973" spans="1:12" x14ac:dyDescent="0.25">
      <c r="A973" s="148" t="s">
        <v>443</v>
      </c>
      <c r="B973" s="79" t="s">
        <v>50</v>
      </c>
      <c r="C973" s="85">
        <v>562.03333333</v>
      </c>
      <c r="D973" s="81" t="str">
        <f t="shared" si="233"/>
        <v>N/A</v>
      </c>
      <c r="E973" s="85">
        <v>1628.9764706000001</v>
      </c>
      <c r="F973" s="81" t="str">
        <f t="shared" si="234"/>
        <v>N/A</v>
      </c>
      <c r="G973" s="85">
        <v>1490.2688172000001</v>
      </c>
      <c r="H973" s="81" t="str">
        <f t="shared" si="235"/>
        <v>N/A</v>
      </c>
      <c r="I973" s="82">
        <v>189.8</v>
      </c>
      <c r="J973" s="82">
        <v>-8.52</v>
      </c>
      <c r="K973" s="83" t="s">
        <v>112</v>
      </c>
      <c r="L973" s="84" t="str">
        <f t="shared" si="237"/>
        <v>Yes</v>
      </c>
    </row>
    <row r="974" spans="1:12" x14ac:dyDescent="0.25">
      <c r="A974" s="148" t="s">
        <v>444</v>
      </c>
      <c r="B974" s="79" t="s">
        <v>50</v>
      </c>
      <c r="C974" s="85">
        <v>152728</v>
      </c>
      <c r="D974" s="81" t="str">
        <f t="shared" si="233"/>
        <v>N/A</v>
      </c>
      <c r="E974" s="85">
        <v>130894</v>
      </c>
      <c r="F974" s="81" t="str">
        <f t="shared" si="234"/>
        <v>N/A</v>
      </c>
      <c r="G974" s="85">
        <v>117972</v>
      </c>
      <c r="H974" s="81" t="str">
        <f t="shared" si="235"/>
        <v>N/A</v>
      </c>
      <c r="I974" s="82">
        <v>-14.3</v>
      </c>
      <c r="J974" s="82">
        <v>-9.8699999999999992</v>
      </c>
      <c r="K974" s="83" t="s">
        <v>112</v>
      </c>
      <c r="L974" s="84" t="str">
        <f t="shared" si="237"/>
        <v>Yes</v>
      </c>
    </row>
    <row r="975" spans="1:12" x14ac:dyDescent="0.25">
      <c r="A975" s="148" t="s">
        <v>445</v>
      </c>
      <c r="B975" s="79" t="s">
        <v>50</v>
      </c>
      <c r="C975" s="80">
        <v>37</v>
      </c>
      <c r="D975" s="81" t="str">
        <f t="shared" si="233"/>
        <v>N/A</v>
      </c>
      <c r="E975" s="80">
        <v>34</v>
      </c>
      <c r="F975" s="81" t="str">
        <f t="shared" si="234"/>
        <v>N/A</v>
      </c>
      <c r="G975" s="80">
        <v>40</v>
      </c>
      <c r="H975" s="81" t="str">
        <f t="shared" si="235"/>
        <v>N/A</v>
      </c>
      <c r="I975" s="82">
        <v>-8.11</v>
      </c>
      <c r="J975" s="82">
        <v>17.649999999999999</v>
      </c>
      <c r="K975" s="83" t="s">
        <v>112</v>
      </c>
      <c r="L975" s="84" t="str">
        <f t="shared" si="237"/>
        <v>No</v>
      </c>
    </row>
    <row r="976" spans="1:12" x14ac:dyDescent="0.25">
      <c r="A976" s="148" t="s">
        <v>446</v>
      </c>
      <c r="B976" s="79" t="s">
        <v>50</v>
      </c>
      <c r="C976" s="85">
        <v>4127.7837837999996</v>
      </c>
      <c r="D976" s="81" t="str">
        <f t="shared" si="233"/>
        <v>N/A</v>
      </c>
      <c r="E976" s="85">
        <v>3849.8235294000001</v>
      </c>
      <c r="F976" s="81" t="str">
        <f t="shared" si="234"/>
        <v>N/A</v>
      </c>
      <c r="G976" s="85">
        <v>2949.3</v>
      </c>
      <c r="H976" s="81" t="str">
        <f t="shared" si="235"/>
        <v>N/A</v>
      </c>
      <c r="I976" s="82">
        <v>-6.73</v>
      </c>
      <c r="J976" s="82">
        <v>-23.4</v>
      </c>
      <c r="K976" s="83" t="s">
        <v>112</v>
      </c>
      <c r="L976" s="84" t="str">
        <f t="shared" si="237"/>
        <v>No</v>
      </c>
    </row>
    <row r="977" spans="1:12" ht="12.75" customHeight="1" x14ac:dyDescent="0.25">
      <c r="A977" s="148" t="s">
        <v>447</v>
      </c>
      <c r="B977" s="79" t="s">
        <v>50</v>
      </c>
      <c r="C977" s="85">
        <v>0</v>
      </c>
      <c r="D977" s="81" t="str">
        <f t="shared" si="233"/>
        <v>N/A</v>
      </c>
      <c r="E977" s="85">
        <v>0</v>
      </c>
      <c r="F977" s="81" t="str">
        <f t="shared" si="234"/>
        <v>N/A</v>
      </c>
      <c r="G977" s="85">
        <v>0</v>
      </c>
      <c r="H977" s="81" t="str">
        <f t="shared" si="235"/>
        <v>N/A</v>
      </c>
      <c r="I977" s="82" t="s">
        <v>1088</v>
      </c>
      <c r="J977" s="82" t="s">
        <v>1088</v>
      </c>
      <c r="K977" s="83" t="s">
        <v>112</v>
      </c>
      <c r="L977" s="84" t="str">
        <f t="shared" si="237"/>
        <v>N/A</v>
      </c>
    </row>
    <row r="978" spans="1:12" x14ac:dyDescent="0.25">
      <c r="A978" s="148" t="s">
        <v>689</v>
      </c>
      <c r="B978" s="79" t="s">
        <v>50</v>
      </c>
      <c r="C978" s="80">
        <v>0</v>
      </c>
      <c r="D978" s="81" t="str">
        <f t="shared" si="233"/>
        <v>N/A</v>
      </c>
      <c r="E978" s="80">
        <v>0</v>
      </c>
      <c r="F978" s="81" t="str">
        <f t="shared" si="234"/>
        <v>N/A</v>
      </c>
      <c r="G978" s="80">
        <v>0</v>
      </c>
      <c r="H978" s="81" t="str">
        <f t="shared" si="235"/>
        <v>N/A</v>
      </c>
      <c r="I978" s="82" t="s">
        <v>1088</v>
      </c>
      <c r="J978" s="82" t="s">
        <v>1088</v>
      </c>
      <c r="K978" s="83" t="s">
        <v>112</v>
      </c>
      <c r="L978" s="84" t="str">
        <f t="shared" si="237"/>
        <v>N/A</v>
      </c>
    </row>
    <row r="979" spans="1:12" x14ac:dyDescent="0.25">
      <c r="A979" s="148" t="s">
        <v>448</v>
      </c>
      <c r="B979" s="79" t="s">
        <v>50</v>
      </c>
      <c r="C979" s="85" t="s">
        <v>1088</v>
      </c>
      <c r="D979" s="81" t="str">
        <f t="shared" si="233"/>
        <v>N/A</v>
      </c>
      <c r="E979" s="85" t="s">
        <v>1088</v>
      </c>
      <c r="F979" s="81" t="str">
        <f t="shared" si="234"/>
        <v>N/A</v>
      </c>
      <c r="G979" s="85" t="s">
        <v>1088</v>
      </c>
      <c r="H979" s="81" t="str">
        <f t="shared" si="235"/>
        <v>N/A</v>
      </c>
      <c r="I979" s="82" t="s">
        <v>1088</v>
      </c>
      <c r="J979" s="82" t="s">
        <v>1088</v>
      </c>
      <c r="K979" s="83" t="s">
        <v>112</v>
      </c>
      <c r="L979" s="84" t="str">
        <f t="shared" si="237"/>
        <v>N/A</v>
      </c>
    </row>
    <row r="980" spans="1:12" x14ac:dyDescent="0.25">
      <c r="A980" s="148" t="s">
        <v>449</v>
      </c>
      <c r="B980" s="79" t="s">
        <v>50</v>
      </c>
      <c r="C980" s="85">
        <v>45539688</v>
      </c>
      <c r="D980" s="81" t="str">
        <f t="shared" si="233"/>
        <v>N/A</v>
      </c>
      <c r="E980" s="85">
        <v>51450202</v>
      </c>
      <c r="F980" s="81" t="str">
        <f t="shared" si="234"/>
        <v>N/A</v>
      </c>
      <c r="G980" s="85">
        <v>62468536</v>
      </c>
      <c r="H980" s="81" t="str">
        <f t="shared" si="235"/>
        <v>N/A</v>
      </c>
      <c r="I980" s="82">
        <v>12.98</v>
      </c>
      <c r="J980" s="82">
        <v>21.42</v>
      </c>
      <c r="K980" s="83" t="s">
        <v>112</v>
      </c>
      <c r="L980" s="84" t="str">
        <f t="shared" si="237"/>
        <v>No</v>
      </c>
    </row>
    <row r="981" spans="1:12" x14ac:dyDescent="0.25">
      <c r="A981" s="148" t="s">
        <v>141</v>
      </c>
      <c r="B981" s="79" t="s">
        <v>50</v>
      </c>
      <c r="C981" s="80">
        <v>3352</v>
      </c>
      <c r="D981" s="81" t="str">
        <f t="shared" si="233"/>
        <v>N/A</v>
      </c>
      <c r="E981" s="80">
        <v>3440</v>
      </c>
      <c r="F981" s="81" t="str">
        <f t="shared" si="234"/>
        <v>N/A</v>
      </c>
      <c r="G981" s="80">
        <v>3894</v>
      </c>
      <c r="H981" s="81" t="str">
        <f t="shared" si="235"/>
        <v>N/A</v>
      </c>
      <c r="I981" s="82">
        <v>2.625</v>
      </c>
      <c r="J981" s="82">
        <v>13.2</v>
      </c>
      <c r="K981" s="83" t="s">
        <v>112</v>
      </c>
      <c r="L981" s="84" t="str">
        <f t="shared" si="237"/>
        <v>Yes</v>
      </c>
    </row>
    <row r="982" spans="1:12" x14ac:dyDescent="0.25">
      <c r="A982" s="148" t="s">
        <v>450</v>
      </c>
      <c r="B982" s="79" t="s">
        <v>50</v>
      </c>
      <c r="C982" s="85">
        <v>13585.825776</v>
      </c>
      <c r="D982" s="81" t="str">
        <f t="shared" si="233"/>
        <v>N/A</v>
      </c>
      <c r="E982" s="85">
        <v>14956.45407</v>
      </c>
      <c r="F982" s="81" t="str">
        <f t="shared" si="234"/>
        <v>N/A</v>
      </c>
      <c r="G982" s="85">
        <v>16042.253724</v>
      </c>
      <c r="H982" s="81" t="str">
        <f t="shared" si="235"/>
        <v>N/A</v>
      </c>
      <c r="I982" s="82">
        <v>10.09</v>
      </c>
      <c r="J982" s="82">
        <v>7.26</v>
      </c>
      <c r="K982" s="83" t="s">
        <v>112</v>
      </c>
      <c r="L982" s="84" t="str">
        <f t="shared" si="237"/>
        <v>Yes</v>
      </c>
    </row>
    <row r="983" spans="1:12" x14ac:dyDescent="0.25">
      <c r="A983" s="150" t="s">
        <v>1057</v>
      </c>
      <c r="B983" s="79" t="s">
        <v>50</v>
      </c>
      <c r="C983" s="85" t="s">
        <v>50</v>
      </c>
      <c r="D983" s="81" t="str">
        <f t="shared" si="233"/>
        <v>N/A</v>
      </c>
      <c r="E983" s="85" t="s">
        <v>50</v>
      </c>
      <c r="F983" s="81" t="str">
        <f t="shared" si="234"/>
        <v>N/A</v>
      </c>
      <c r="G983" s="85">
        <v>69921</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2351</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v>29.740961293000002</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95238</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11</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v>23809.5</v>
      </c>
      <c r="H988" s="81" t="str">
        <f t="shared" si="235"/>
        <v>N/A</v>
      </c>
      <c r="I988" s="82" t="s">
        <v>50</v>
      </c>
      <c r="J988" s="82" t="s">
        <v>50</v>
      </c>
      <c r="K988" s="83" t="s">
        <v>112</v>
      </c>
      <c r="L988" s="84" t="str">
        <f t="shared" si="238"/>
        <v>N/A</v>
      </c>
    </row>
    <row r="989" spans="1:12" ht="12.75" customHeight="1" x14ac:dyDescent="0.25">
      <c r="A989" s="148" t="s">
        <v>451</v>
      </c>
      <c r="B989" s="79" t="s">
        <v>50</v>
      </c>
      <c r="C989" s="85">
        <v>32079332</v>
      </c>
      <c r="D989" s="81" t="str">
        <f t="shared" si="233"/>
        <v>N/A</v>
      </c>
      <c r="E989" s="85">
        <v>36237961</v>
      </c>
      <c r="F989" s="81" t="str">
        <f t="shared" si="234"/>
        <v>N/A</v>
      </c>
      <c r="G989" s="85">
        <v>39960259</v>
      </c>
      <c r="H989" s="81" t="str">
        <f t="shared" si="235"/>
        <v>N/A</v>
      </c>
      <c r="I989" s="82">
        <v>12.96</v>
      </c>
      <c r="J989" s="82">
        <v>10.27</v>
      </c>
      <c r="K989" s="83" t="s">
        <v>112</v>
      </c>
      <c r="L989" s="84" t="str">
        <f t="shared" si="237"/>
        <v>Yes</v>
      </c>
    </row>
    <row r="990" spans="1:12" x14ac:dyDescent="0.25">
      <c r="A990" s="148" t="s">
        <v>452</v>
      </c>
      <c r="B990" s="79" t="s">
        <v>50</v>
      </c>
      <c r="C990" s="80">
        <v>51778</v>
      </c>
      <c r="D990" s="81" t="str">
        <f t="shared" si="233"/>
        <v>N/A</v>
      </c>
      <c r="E990" s="80">
        <v>51660</v>
      </c>
      <c r="F990" s="81" t="str">
        <f t="shared" si="234"/>
        <v>N/A</v>
      </c>
      <c r="G990" s="80">
        <v>52636</v>
      </c>
      <c r="H990" s="81" t="str">
        <f t="shared" si="235"/>
        <v>N/A</v>
      </c>
      <c r="I990" s="82">
        <v>-0.22800000000000001</v>
      </c>
      <c r="J990" s="82">
        <v>1.889</v>
      </c>
      <c r="K990" s="83" t="s">
        <v>112</v>
      </c>
      <c r="L990" s="84" t="str">
        <f t="shared" si="237"/>
        <v>Yes</v>
      </c>
    </row>
    <row r="991" spans="1:12" x14ac:dyDescent="0.25">
      <c r="A991" s="148" t="s">
        <v>453</v>
      </c>
      <c r="B991" s="79" t="s">
        <v>50</v>
      </c>
      <c r="C991" s="85">
        <v>619.55525512999998</v>
      </c>
      <c r="D991" s="81" t="str">
        <f t="shared" si="233"/>
        <v>N/A</v>
      </c>
      <c r="E991" s="85">
        <v>701.47040262999997</v>
      </c>
      <c r="F991" s="81" t="str">
        <f t="shared" si="234"/>
        <v>N/A</v>
      </c>
      <c r="G991" s="85">
        <v>759.18114978000006</v>
      </c>
      <c r="H991" s="81" t="str">
        <f t="shared" si="235"/>
        <v>N/A</v>
      </c>
      <c r="I991" s="82">
        <v>13.22</v>
      </c>
      <c r="J991" s="82">
        <v>8.2270000000000003</v>
      </c>
      <c r="K991" s="83" t="s">
        <v>112</v>
      </c>
      <c r="L991" s="84" t="str">
        <f t="shared" si="237"/>
        <v>Yes</v>
      </c>
    </row>
    <row r="992" spans="1:12" x14ac:dyDescent="0.25">
      <c r="A992" s="148" t="s">
        <v>454</v>
      </c>
      <c r="B992" s="79" t="s">
        <v>50</v>
      </c>
      <c r="C992" s="85">
        <v>240813416</v>
      </c>
      <c r="D992" s="81" t="str">
        <f t="shared" ref="D992:D1000" si="239">IF($B992="N/A","N/A",IF(C992&gt;10,"No",IF(C992&lt;-10,"No","Yes")))</f>
        <v>N/A</v>
      </c>
      <c r="E992" s="85">
        <v>246187570</v>
      </c>
      <c r="F992" s="81" t="str">
        <f t="shared" ref="F992:F1000" si="240">IF($B992="N/A","N/A",IF(E992&gt;10,"No",IF(E992&lt;-10,"No","Yes")))</f>
        <v>N/A</v>
      </c>
      <c r="G992" s="85">
        <v>252061474</v>
      </c>
      <c r="H992" s="81" t="str">
        <f t="shared" ref="H992:H1000" si="241">IF($B992="N/A","N/A",IF(G992&gt;10,"No",IF(G992&lt;-10,"No","Yes")))</f>
        <v>N/A</v>
      </c>
      <c r="I992" s="82">
        <v>2.2320000000000002</v>
      </c>
      <c r="J992" s="82">
        <v>2.3860000000000001</v>
      </c>
      <c r="K992" s="83" t="s">
        <v>112</v>
      </c>
      <c r="L992" s="84" t="str">
        <f t="shared" ref="L992:L1000" si="242">IF(J992="Div by 0", "N/A", IF(K992="N/A","N/A", IF(J992&gt;VALUE(MID(K992,1,2)), "No", IF(J992&lt;-1*VALUE(MID(K992,1,2)), "No", "Yes"))))</f>
        <v>Yes</v>
      </c>
    </row>
    <row r="993" spans="1:12" x14ac:dyDescent="0.25">
      <c r="A993" s="148" t="s">
        <v>142</v>
      </c>
      <c r="B993" s="79" t="s">
        <v>50</v>
      </c>
      <c r="C993" s="80">
        <v>6281</v>
      </c>
      <c r="D993" s="81" t="str">
        <f t="shared" si="239"/>
        <v>N/A</v>
      </c>
      <c r="E993" s="80">
        <v>6219</v>
      </c>
      <c r="F993" s="81" t="str">
        <f t="shared" si="240"/>
        <v>N/A</v>
      </c>
      <c r="G993" s="80">
        <v>6396</v>
      </c>
      <c r="H993" s="81" t="str">
        <f t="shared" si="241"/>
        <v>N/A</v>
      </c>
      <c r="I993" s="82">
        <v>-0.98699999999999999</v>
      </c>
      <c r="J993" s="82">
        <v>2.8460000000000001</v>
      </c>
      <c r="K993" s="83" t="s">
        <v>112</v>
      </c>
      <c r="L993" s="84" t="str">
        <f t="shared" si="242"/>
        <v>Yes</v>
      </c>
    </row>
    <row r="994" spans="1:12" x14ac:dyDescent="0.25">
      <c r="A994" s="148" t="s">
        <v>455</v>
      </c>
      <c r="B994" s="79" t="s">
        <v>50</v>
      </c>
      <c r="C994" s="85">
        <v>38339.980258000003</v>
      </c>
      <c r="D994" s="81" t="str">
        <f t="shared" si="239"/>
        <v>N/A</v>
      </c>
      <c r="E994" s="85">
        <v>39586.359542999999</v>
      </c>
      <c r="F994" s="81" t="str">
        <f t="shared" si="240"/>
        <v>N/A</v>
      </c>
      <c r="G994" s="85">
        <v>39409.236084999997</v>
      </c>
      <c r="H994" s="81" t="str">
        <f t="shared" si="241"/>
        <v>N/A</v>
      </c>
      <c r="I994" s="82">
        <v>3.2509999999999999</v>
      </c>
      <c r="J994" s="82">
        <v>-0.44700000000000001</v>
      </c>
      <c r="K994" s="83" t="s">
        <v>112</v>
      </c>
      <c r="L994" s="84" t="str">
        <f t="shared" si="242"/>
        <v>Yes</v>
      </c>
    </row>
    <row r="995" spans="1:12" x14ac:dyDescent="0.25">
      <c r="A995" s="148" t="s">
        <v>456</v>
      </c>
      <c r="B995" s="79" t="s">
        <v>50</v>
      </c>
      <c r="C995" s="85">
        <v>71831172</v>
      </c>
      <c r="D995" s="81" t="str">
        <f t="shared" si="239"/>
        <v>N/A</v>
      </c>
      <c r="E995" s="85">
        <v>72408666</v>
      </c>
      <c r="F995" s="81" t="str">
        <f t="shared" si="240"/>
        <v>N/A</v>
      </c>
      <c r="G995" s="85">
        <v>80482249</v>
      </c>
      <c r="H995" s="81" t="str">
        <f t="shared" si="241"/>
        <v>N/A</v>
      </c>
      <c r="I995" s="82">
        <v>0.80400000000000005</v>
      </c>
      <c r="J995" s="82">
        <v>11.15</v>
      </c>
      <c r="K995" s="83" t="s">
        <v>112</v>
      </c>
      <c r="L995" s="84" t="str">
        <f t="shared" si="242"/>
        <v>Yes</v>
      </c>
    </row>
    <row r="996" spans="1:12" x14ac:dyDescent="0.25">
      <c r="A996" s="148" t="s">
        <v>457</v>
      </c>
      <c r="B996" s="79" t="s">
        <v>50</v>
      </c>
      <c r="C996" s="80">
        <v>12772</v>
      </c>
      <c r="D996" s="81" t="str">
        <f t="shared" si="239"/>
        <v>N/A</v>
      </c>
      <c r="E996" s="80">
        <v>12651</v>
      </c>
      <c r="F996" s="81" t="str">
        <f t="shared" si="240"/>
        <v>N/A</v>
      </c>
      <c r="G996" s="80">
        <v>12442</v>
      </c>
      <c r="H996" s="81" t="str">
        <f t="shared" si="241"/>
        <v>N/A</v>
      </c>
      <c r="I996" s="82">
        <v>-0.94699999999999995</v>
      </c>
      <c r="J996" s="82">
        <v>-1.65</v>
      </c>
      <c r="K996" s="83" t="s">
        <v>112</v>
      </c>
      <c r="L996" s="84" t="str">
        <f t="shared" si="242"/>
        <v>Yes</v>
      </c>
    </row>
    <row r="997" spans="1:12" x14ac:dyDescent="0.25">
      <c r="A997" s="148" t="s">
        <v>458</v>
      </c>
      <c r="B997" s="79" t="s">
        <v>50</v>
      </c>
      <c r="C997" s="85">
        <v>5624.1130598</v>
      </c>
      <c r="D997" s="81" t="str">
        <f t="shared" si="239"/>
        <v>N/A</v>
      </c>
      <c r="E997" s="85">
        <v>5723.5527626000003</v>
      </c>
      <c r="F997" s="81" t="str">
        <f t="shared" si="240"/>
        <v>N/A</v>
      </c>
      <c r="G997" s="85">
        <v>6468.5941971000002</v>
      </c>
      <c r="H997" s="81" t="str">
        <f t="shared" si="241"/>
        <v>N/A</v>
      </c>
      <c r="I997" s="82">
        <v>1.768</v>
      </c>
      <c r="J997" s="82">
        <v>13.02</v>
      </c>
      <c r="K997" s="83" t="s">
        <v>112</v>
      </c>
      <c r="L997" s="84" t="str">
        <f t="shared" si="242"/>
        <v>Yes</v>
      </c>
    </row>
    <row r="998" spans="1:12" x14ac:dyDescent="0.25">
      <c r="A998" s="148" t="s">
        <v>459</v>
      </c>
      <c r="B998" s="79" t="s">
        <v>50</v>
      </c>
      <c r="C998" s="85">
        <v>110846323</v>
      </c>
      <c r="D998" s="81" t="str">
        <f t="shared" si="239"/>
        <v>N/A</v>
      </c>
      <c r="E998" s="85">
        <v>117672782</v>
      </c>
      <c r="F998" s="81" t="str">
        <f t="shared" si="240"/>
        <v>N/A</v>
      </c>
      <c r="G998" s="85">
        <v>135757724</v>
      </c>
      <c r="H998" s="81" t="str">
        <f t="shared" si="241"/>
        <v>N/A</v>
      </c>
      <c r="I998" s="82">
        <v>6.1580000000000004</v>
      </c>
      <c r="J998" s="82">
        <v>15.37</v>
      </c>
      <c r="K998" s="83" t="s">
        <v>112</v>
      </c>
      <c r="L998" s="84" t="str">
        <f t="shared" si="242"/>
        <v>No</v>
      </c>
    </row>
    <row r="999" spans="1:12" x14ac:dyDescent="0.25">
      <c r="A999" s="148" t="s">
        <v>143</v>
      </c>
      <c r="B999" s="79" t="s">
        <v>50</v>
      </c>
      <c r="C999" s="80">
        <v>10627</v>
      </c>
      <c r="D999" s="81" t="str">
        <f t="shared" si="239"/>
        <v>N/A</v>
      </c>
      <c r="E999" s="80">
        <v>10971</v>
      </c>
      <c r="F999" s="81" t="str">
        <f t="shared" si="240"/>
        <v>N/A</v>
      </c>
      <c r="G999" s="80">
        <v>11539</v>
      </c>
      <c r="H999" s="81" t="str">
        <f t="shared" si="241"/>
        <v>N/A</v>
      </c>
      <c r="I999" s="82">
        <v>3.2370000000000001</v>
      </c>
      <c r="J999" s="82">
        <v>5.1769999999999996</v>
      </c>
      <c r="K999" s="83" t="s">
        <v>112</v>
      </c>
      <c r="L999" s="84" t="str">
        <f t="shared" si="242"/>
        <v>Yes</v>
      </c>
    </row>
    <row r="1000" spans="1:12" x14ac:dyDescent="0.25">
      <c r="A1000" s="148" t="s">
        <v>460</v>
      </c>
      <c r="B1000" s="96" t="s">
        <v>50</v>
      </c>
      <c r="C1000" s="94">
        <v>10430.631692999999</v>
      </c>
      <c r="D1000" s="98" t="str">
        <f t="shared" si="239"/>
        <v>N/A</v>
      </c>
      <c r="E1000" s="94">
        <v>10725.802753</v>
      </c>
      <c r="F1000" s="98" t="str">
        <f t="shared" si="240"/>
        <v>N/A</v>
      </c>
      <c r="G1000" s="94">
        <v>11765.120374</v>
      </c>
      <c r="H1000" s="98" t="str">
        <f t="shared" si="241"/>
        <v>N/A</v>
      </c>
      <c r="I1000" s="99">
        <v>2.83</v>
      </c>
      <c r="J1000" s="99">
        <v>9.69</v>
      </c>
      <c r="K1000" s="90" t="s">
        <v>112</v>
      </c>
      <c r="L1000" s="92" t="str">
        <f t="shared" si="242"/>
        <v>Yes</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552.10936678999997</v>
      </c>
      <c r="D1002" s="102" t="str">
        <f t="shared" ref="D1002:D1013" si="243">IF($B1002="N/A","N/A",IF(C1002&gt;10,"No",IF(C1002&lt;-10,"No","Yes")))</f>
        <v>N/A</v>
      </c>
      <c r="E1002" s="143">
        <v>519.20776475000002</v>
      </c>
      <c r="F1002" s="102" t="str">
        <f t="shared" ref="F1002:F1013" si="244">IF($B1002="N/A","N/A",IF(E1002&gt;10,"No",IF(E1002&lt;-10,"No","Yes")))</f>
        <v>N/A</v>
      </c>
      <c r="G1002" s="143">
        <v>534.94035401999997</v>
      </c>
      <c r="H1002" s="102" t="str">
        <f t="shared" ref="H1002:H1013" si="245">IF($B1002="N/A","N/A",IF(G1002&gt;10,"No",IF(G1002&lt;-10,"No","Yes")))</f>
        <v>N/A</v>
      </c>
      <c r="I1002" s="103">
        <v>-5.96</v>
      </c>
      <c r="J1002" s="103">
        <v>3.03</v>
      </c>
      <c r="K1002" s="109" t="s">
        <v>112</v>
      </c>
      <c r="L1002" s="104" t="str">
        <f t="shared" ref="L1002:L1013" si="246">IF(J1002="Div by 0", "N/A", IF(K1002="N/A","N/A", IF(J1002&gt;VALUE(MID(K1002,1,2)), "No", IF(J1002&lt;-1*VALUE(MID(K1002,1,2)), "No", "Yes"))))</f>
        <v>Yes</v>
      </c>
    </row>
    <row r="1003" spans="1:12" x14ac:dyDescent="0.25">
      <c r="A1003" s="129" t="s">
        <v>582</v>
      </c>
      <c r="B1003" s="79" t="s">
        <v>50</v>
      </c>
      <c r="C1003" s="85">
        <v>476.72456876000001</v>
      </c>
      <c r="D1003" s="81" t="str">
        <f t="shared" si="243"/>
        <v>N/A</v>
      </c>
      <c r="E1003" s="85">
        <v>484.65537533999998</v>
      </c>
      <c r="F1003" s="81" t="str">
        <f t="shared" si="244"/>
        <v>N/A</v>
      </c>
      <c r="G1003" s="85">
        <v>492.47608327</v>
      </c>
      <c r="H1003" s="81" t="str">
        <f t="shared" si="245"/>
        <v>N/A</v>
      </c>
      <c r="I1003" s="82">
        <v>1.6639999999999999</v>
      </c>
      <c r="J1003" s="82">
        <v>1.6140000000000001</v>
      </c>
      <c r="K1003" s="83" t="s">
        <v>112</v>
      </c>
      <c r="L1003" s="84" t="str">
        <f t="shared" si="246"/>
        <v>Yes</v>
      </c>
    </row>
    <row r="1004" spans="1:12" x14ac:dyDescent="0.25">
      <c r="A1004" s="129" t="s">
        <v>585</v>
      </c>
      <c r="B1004" s="79" t="s">
        <v>50</v>
      </c>
      <c r="C1004" s="85">
        <v>653.64108109999995</v>
      </c>
      <c r="D1004" s="81" t="str">
        <f t="shared" si="243"/>
        <v>N/A</v>
      </c>
      <c r="E1004" s="85">
        <v>567.12181315999999</v>
      </c>
      <c r="F1004" s="81" t="str">
        <f t="shared" si="244"/>
        <v>N/A</v>
      </c>
      <c r="G1004" s="85">
        <v>594.36506164000002</v>
      </c>
      <c r="H1004" s="81" t="str">
        <f t="shared" si="245"/>
        <v>N/A</v>
      </c>
      <c r="I1004" s="82">
        <v>-13.2</v>
      </c>
      <c r="J1004" s="82">
        <v>4.8040000000000003</v>
      </c>
      <c r="K1004" s="83" t="s">
        <v>112</v>
      </c>
      <c r="L1004" s="84" t="str">
        <f t="shared" si="246"/>
        <v>Yes</v>
      </c>
    </row>
    <row r="1005" spans="1:12" x14ac:dyDescent="0.25">
      <c r="A1005" s="148" t="s">
        <v>626</v>
      </c>
      <c r="B1005" s="79" t="s">
        <v>50</v>
      </c>
      <c r="C1005" s="85">
        <v>12533.730677</v>
      </c>
      <c r="D1005" s="81" t="str">
        <f t="shared" si="243"/>
        <v>N/A</v>
      </c>
      <c r="E1005" s="85">
        <v>12883.207031</v>
      </c>
      <c r="F1005" s="81" t="str">
        <f t="shared" si="244"/>
        <v>N/A</v>
      </c>
      <c r="G1005" s="85">
        <v>13331.985046</v>
      </c>
      <c r="H1005" s="81" t="str">
        <f t="shared" si="245"/>
        <v>N/A</v>
      </c>
      <c r="I1005" s="82">
        <v>2.7879999999999998</v>
      </c>
      <c r="J1005" s="82">
        <v>3.4830000000000001</v>
      </c>
      <c r="K1005" s="83" t="s">
        <v>112</v>
      </c>
      <c r="L1005" s="84" t="str">
        <f t="shared" si="246"/>
        <v>Yes</v>
      </c>
    </row>
    <row r="1006" spans="1:12" x14ac:dyDescent="0.25">
      <c r="A1006" s="129" t="s">
        <v>582</v>
      </c>
      <c r="B1006" s="79" t="s">
        <v>50</v>
      </c>
      <c r="C1006" s="85">
        <v>14883.611572</v>
      </c>
      <c r="D1006" s="81" t="str">
        <f t="shared" si="243"/>
        <v>N/A</v>
      </c>
      <c r="E1006" s="85">
        <v>15138.990926</v>
      </c>
      <c r="F1006" s="81" t="str">
        <f t="shared" si="244"/>
        <v>N/A</v>
      </c>
      <c r="G1006" s="85">
        <v>15562.980401000001</v>
      </c>
      <c r="H1006" s="81" t="str">
        <f t="shared" si="245"/>
        <v>N/A</v>
      </c>
      <c r="I1006" s="82">
        <v>1.716</v>
      </c>
      <c r="J1006" s="82">
        <v>2.8010000000000002</v>
      </c>
      <c r="K1006" s="83" t="s">
        <v>112</v>
      </c>
      <c r="L1006" s="84" t="str">
        <f t="shared" si="246"/>
        <v>Yes</v>
      </c>
    </row>
    <row r="1007" spans="1:12" x14ac:dyDescent="0.25">
      <c r="A1007" s="129" t="s">
        <v>585</v>
      </c>
      <c r="B1007" s="79" t="s">
        <v>50</v>
      </c>
      <c r="C1007" s="85">
        <v>9372.7598854000007</v>
      </c>
      <c r="D1007" s="81" t="str">
        <f t="shared" si="243"/>
        <v>N/A</v>
      </c>
      <c r="E1007" s="85">
        <v>9818.1117233999994</v>
      </c>
      <c r="F1007" s="81" t="str">
        <f t="shared" si="244"/>
        <v>N/A</v>
      </c>
      <c r="G1007" s="85">
        <v>10263.882573000001</v>
      </c>
      <c r="H1007" s="81" t="str">
        <f t="shared" si="245"/>
        <v>N/A</v>
      </c>
      <c r="I1007" s="82">
        <v>4.7519999999999998</v>
      </c>
      <c r="J1007" s="82">
        <v>4.54</v>
      </c>
      <c r="K1007" s="83" t="s">
        <v>112</v>
      </c>
      <c r="L1007" s="84" t="str">
        <f t="shared" si="246"/>
        <v>Yes</v>
      </c>
    </row>
    <row r="1008" spans="1:12" x14ac:dyDescent="0.25">
      <c r="A1008" s="148" t="s">
        <v>239</v>
      </c>
      <c r="B1008" s="79" t="s">
        <v>50</v>
      </c>
      <c r="C1008" s="85">
        <v>744.83974638999996</v>
      </c>
      <c r="D1008" s="81" t="str">
        <f t="shared" si="243"/>
        <v>N/A</v>
      </c>
      <c r="E1008" s="85">
        <v>236.87546520000001</v>
      </c>
      <c r="F1008" s="81" t="str">
        <f t="shared" si="244"/>
        <v>N/A</v>
      </c>
      <c r="G1008" s="85">
        <v>204.70973344000001</v>
      </c>
      <c r="H1008" s="81" t="str">
        <f t="shared" si="245"/>
        <v>N/A</v>
      </c>
      <c r="I1008" s="82">
        <v>-68.2</v>
      </c>
      <c r="J1008" s="82">
        <v>-13.6</v>
      </c>
      <c r="K1008" s="83" t="s">
        <v>112</v>
      </c>
      <c r="L1008" s="84" t="str">
        <f t="shared" si="246"/>
        <v>Yes</v>
      </c>
    </row>
    <row r="1009" spans="1:12" x14ac:dyDescent="0.25">
      <c r="A1009" s="129" t="s">
        <v>582</v>
      </c>
      <c r="B1009" s="79" t="s">
        <v>50</v>
      </c>
      <c r="C1009" s="85">
        <v>534.52589633000002</v>
      </c>
      <c r="D1009" s="81" t="str">
        <f t="shared" si="243"/>
        <v>N/A</v>
      </c>
      <c r="E1009" s="85">
        <v>142.16493151</v>
      </c>
      <c r="F1009" s="81" t="str">
        <f t="shared" si="244"/>
        <v>N/A</v>
      </c>
      <c r="G1009" s="85">
        <v>135.20668015000001</v>
      </c>
      <c r="H1009" s="81" t="str">
        <f t="shared" si="245"/>
        <v>N/A</v>
      </c>
      <c r="I1009" s="82">
        <v>-73.400000000000006</v>
      </c>
      <c r="J1009" s="82">
        <v>-4.8899999999999997</v>
      </c>
      <c r="K1009" s="83" t="s">
        <v>112</v>
      </c>
      <c r="L1009" s="84" t="str">
        <f t="shared" si="246"/>
        <v>Yes</v>
      </c>
    </row>
    <row r="1010" spans="1:12" x14ac:dyDescent="0.25">
      <c r="A1010" s="129" t="s">
        <v>585</v>
      </c>
      <c r="B1010" s="79" t="s">
        <v>50</v>
      </c>
      <c r="C1010" s="85">
        <v>1029.4021299999999</v>
      </c>
      <c r="D1010" s="81" t="str">
        <f t="shared" si="243"/>
        <v>N/A</v>
      </c>
      <c r="E1010" s="85">
        <v>361.88746584</v>
      </c>
      <c r="F1010" s="81" t="str">
        <f t="shared" si="244"/>
        <v>N/A</v>
      </c>
      <c r="G1010" s="85">
        <v>300.44235035000003</v>
      </c>
      <c r="H1010" s="81" t="str">
        <f t="shared" si="245"/>
        <v>N/A</v>
      </c>
      <c r="I1010" s="82">
        <v>-64.8</v>
      </c>
      <c r="J1010" s="82">
        <v>-17</v>
      </c>
      <c r="K1010" s="83" t="s">
        <v>112</v>
      </c>
      <c r="L1010" s="84" t="str">
        <f t="shared" si="246"/>
        <v>No</v>
      </c>
    </row>
    <row r="1011" spans="1:12" x14ac:dyDescent="0.25">
      <c r="A1011" s="148" t="s">
        <v>691</v>
      </c>
      <c r="B1011" s="79" t="s">
        <v>50</v>
      </c>
      <c r="C1011" s="85">
        <v>6377.5210868000004</v>
      </c>
      <c r="D1011" s="81" t="str">
        <f t="shared" si="243"/>
        <v>N/A</v>
      </c>
      <c r="E1011" s="85">
        <v>6571.4742968</v>
      </c>
      <c r="F1011" s="81" t="str">
        <f t="shared" si="244"/>
        <v>N/A</v>
      </c>
      <c r="G1011" s="85">
        <v>6844.3458076999996</v>
      </c>
      <c r="H1011" s="81" t="str">
        <f t="shared" si="245"/>
        <v>N/A</v>
      </c>
      <c r="I1011" s="82">
        <v>3.0409999999999999</v>
      </c>
      <c r="J1011" s="82">
        <v>4.1520000000000001</v>
      </c>
      <c r="K1011" s="83" t="s">
        <v>112</v>
      </c>
      <c r="L1011" s="84" t="str">
        <f t="shared" si="246"/>
        <v>Yes</v>
      </c>
    </row>
    <row r="1012" spans="1:12" x14ac:dyDescent="0.25">
      <c r="A1012" s="129" t="s">
        <v>582</v>
      </c>
      <c r="B1012" s="79" t="s">
        <v>50</v>
      </c>
      <c r="C1012" s="85">
        <v>4464.7161917000003</v>
      </c>
      <c r="D1012" s="81" t="str">
        <f t="shared" si="243"/>
        <v>N/A</v>
      </c>
      <c r="E1012" s="85">
        <v>4818.4870356000001</v>
      </c>
      <c r="F1012" s="81" t="str">
        <f t="shared" si="244"/>
        <v>N/A</v>
      </c>
      <c r="G1012" s="85">
        <v>5167.5344666000001</v>
      </c>
      <c r="H1012" s="81" t="str">
        <f t="shared" si="245"/>
        <v>N/A</v>
      </c>
      <c r="I1012" s="82">
        <v>7.9240000000000004</v>
      </c>
      <c r="J1012" s="82">
        <v>7.2439999999999998</v>
      </c>
      <c r="K1012" s="83" t="s">
        <v>112</v>
      </c>
      <c r="L1012" s="84" t="str">
        <f t="shared" si="246"/>
        <v>Yes</v>
      </c>
    </row>
    <row r="1013" spans="1:12" x14ac:dyDescent="0.25">
      <c r="A1013" s="129" t="s">
        <v>585</v>
      </c>
      <c r="B1013" s="96" t="s">
        <v>50</v>
      </c>
      <c r="C1013" s="94">
        <v>8979.1742016000007</v>
      </c>
      <c r="D1013" s="98" t="str">
        <f t="shared" si="243"/>
        <v>N/A</v>
      </c>
      <c r="E1013" s="94">
        <v>8983.6790185999998</v>
      </c>
      <c r="F1013" s="98" t="str">
        <f t="shared" si="244"/>
        <v>N/A</v>
      </c>
      <c r="G1013" s="94">
        <v>9180.4269590000004</v>
      </c>
      <c r="H1013" s="98" t="str">
        <f t="shared" si="245"/>
        <v>N/A</v>
      </c>
      <c r="I1013" s="99">
        <v>5.0200000000000002E-2</v>
      </c>
      <c r="J1013" s="99">
        <v>2.19</v>
      </c>
      <c r="K1013" s="90" t="s">
        <v>112</v>
      </c>
      <c r="L1013" s="92" t="str">
        <f t="shared" si="246"/>
        <v>Yes</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12.915962717999999</v>
      </c>
      <c r="D1015" s="102" t="str">
        <f t="shared" ref="D1015:D1032" si="247">IF($B1015="N/A","N/A",IF(C1015&gt;10,"No",IF(C1015&lt;-10,"No","Yes")))</f>
        <v>N/A</v>
      </c>
      <c r="E1015" s="110">
        <v>12.796526494</v>
      </c>
      <c r="F1015" s="102" t="str">
        <f t="shared" ref="F1015:F1032" si="248">IF($B1015="N/A","N/A",IF(E1015&gt;10,"No",IF(E1015&lt;-10,"No","Yes")))</f>
        <v>N/A</v>
      </c>
      <c r="G1015" s="110">
        <v>12.630801195</v>
      </c>
      <c r="H1015" s="102" t="str">
        <f t="shared" ref="H1015:H1032" si="249">IF($B1015="N/A","N/A",IF(G1015&gt;10,"No",IF(G1015&lt;-10,"No","Yes")))</f>
        <v>N/A</v>
      </c>
      <c r="I1015" s="103">
        <v>-0.92500000000000004</v>
      </c>
      <c r="J1015" s="103">
        <v>-1.3</v>
      </c>
      <c r="K1015" s="109" t="s">
        <v>112</v>
      </c>
      <c r="L1015" s="104" t="str">
        <f t="shared" ref="L1015:L1032" si="250">IF(J1015="Div by 0", "N/A", IF(K1015="N/A","N/A", IF(J1015&gt;VALUE(MID(K1015,1,2)), "No", IF(J1015&lt;-1*VALUE(MID(K1015,1,2)), "No", "Yes"))))</f>
        <v>Yes</v>
      </c>
    </row>
    <row r="1016" spans="1:12" x14ac:dyDescent="0.25">
      <c r="A1016" s="129" t="s">
        <v>582</v>
      </c>
      <c r="B1016" s="79" t="s">
        <v>50</v>
      </c>
      <c r="C1016" s="87">
        <v>13.214006583</v>
      </c>
      <c r="D1016" s="81" t="str">
        <f t="shared" si="247"/>
        <v>N/A</v>
      </c>
      <c r="E1016" s="87">
        <v>12.804383562</v>
      </c>
      <c r="F1016" s="81" t="str">
        <f t="shared" si="248"/>
        <v>N/A</v>
      </c>
      <c r="G1016" s="87">
        <v>12.520664752</v>
      </c>
      <c r="H1016" s="81" t="str">
        <f t="shared" si="249"/>
        <v>N/A</v>
      </c>
      <c r="I1016" s="82">
        <v>-3.1</v>
      </c>
      <c r="J1016" s="82">
        <v>-2.2200000000000002</v>
      </c>
      <c r="K1016" s="83" t="s">
        <v>112</v>
      </c>
      <c r="L1016" s="84" t="str">
        <f t="shared" si="250"/>
        <v>Yes</v>
      </c>
    </row>
    <row r="1017" spans="1:12" x14ac:dyDescent="0.25">
      <c r="A1017" s="129" t="s">
        <v>585</v>
      </c>
      <c r="B1017" s="79" t="s">
        <v>50</v>
      </c>
      <c r="C1017" s="87">
        <v>12.514356458</v>
      </c>
      <c r="D1017" s="81" t="str">
        <f t="shared" si="247"/>
        <v>N/A</v>
      </c>
      <c r="E1017" s="87">
        <v>12.799915918</v>
      </c>
      <c r="F1017" s="81" t="str">
        <f t="shared" si="248"/>
        <v>N/A</v>
      </c>
      <c r="G1017" s="87">
        <v>12.795943927</v>
      </c>
      <c r="H1017" s="81" t="str">
        <f t="shared" si="249"/>
        <v>N/A</v>
      </c>
      <c r="I1017" s="82">
        <v>2.282</v>
      </c>
      <c r="J1017" s="82">
        <v>-3.1E-2</v>
      </c>
      <c r="K1017" s="83" t="s">
        <v>112</v>
      </c>
      <c r="L1017" s="84" t="str">
        <f t="shared" si="250"/>
        <v>Yes</v>
      </c>
    </row>
    <row r="1018" spans="1:12" x14ac:dyDescent="0.25">
      <c r="A1018" s="148" t="s">
        <v>477</v>
      </c>
      <c r="B1018" s="79" t="s">
        <v>50</v>
      </c>
      <c r="C1018" s="87">
        <v>24.868227060999999</v>
      </c>
      <c r="D1018" s="81" t="str">
        <f t="shared" si="247"/>
        <v>N/A</v>
      </c>
      <c r="E1018" s="87">
        <v>24.595559381000001</v>
      </c>
      <c r="F1018" s="81" t="str">
        <f t="shared" si="248"/>
        <v>N/A</v>
      </c>
      <c r="G1018" s="87">
        <v>24.364860342</v>
      </c>
      <c r="H1018" s="81" t="str">
        <f t="shared" si="249"/>
        <v>N/A</v>
      </c>
      <c r="I1018" s="82">
        <v>-1.1000000000000001</v>
      </c>
      <c r="J1018" s="82">
        <v>-0.93799999999999994</v>
      </c>
      <c r="K1018" s="83" t="s">
        <v>112</v>
      </c>
      <c r="L1018" s="84" t="str">
        <f t="shared" si="250"/>
        <v>Yes</v>
      </c>
    </row>
    <row r="1019" spans="1:12" x14ac:dyDescent="0.25">
      <c r="A1019" s="129" t="s">
        <v>582</v>
      </c>
      <c r="B1019" s="79" t="s">
        <v>50</v>
      </c>
      <c r="C1019" s="87">
        <v>35.958742004999998</v>
      </c>
      <c r="D1019" s="81" t="str">
        <f t="shared" si="247"/>
        <v>N/A</v>
      </c>
      <c r="E1019" s="87">
        <v>35.383013699000003</v>
      </c>
      <c r="F1019" s="81" t="str">
        <f t="shared" si="248"/>
        <v>N/A</v>
      </c>
      <c r="G1019" s="87">
        <v>34.751587923000002</v>
      </c>
      <c r="H1019" s="81" t="str">
        <f t="shared" si="249"/>
        <v>N/A</v>
      </c>
      <c r="I1019" s="82">
        <v>-1.6</v>
      </c>
      <c r="J1019" s="82">
        <v>-1.78</v>
      </c>
      <c r="K1019" s="83" t="s">
        <v>112</v>
      </c>
      <c r="L1019" s="84" t="str">
        <f t="shared" si="250"/>
        <v>Yes</v>
      </c>
    </row>
    <row r="1020" spans="1:12" x14ac:dyDescent="0.25">
      <c r="A1020" s="129" t="s">
        <v>585</v>
      </c>
      <c r="B1020" s="79" t="s">
        <v>50</v>
      </c>
      <c r="C1020" s="87">
        <v>9.8906671836999998</v>
      </c>
      <c r="D1020" s="81" t="str">
        <f t="shared" si="247"/>
        <v>N/A</v>
      </c>
      <c r="E1020" s="87">
        <v>9.8660700880000007</v>
      </c>
      <c r="F1020" s="81" t="str">
        <f t="shared" si="248"/>
        <v>N/A</v>
      </c>
      <c r="G1020" s="87">
        <v>10.002867016</v>
      </c>
      <c r="H1020" s="81" t="str">
        <f t="shared" si="249"/>
        <v>N/A</v>
      </c>
      <c r="I1020" s="82">
        <v>-0.249</v>
      </c>
      <c r="J1020" s="82">
        <v>1.387</v>
      </c>
      <c r="K1020" s="83" t="s">
        <v>112</v>
      </c>
      <c r="L1020" s="84" t="str">
        <f t="shared" si="250"/>
        <v>Yes</v>
      </c>
    </row>
    <row r="1021" spans="1:12" x14ac:dyDescent="0.25">
      <c r="A1021" s="148" t="s">
        <v>478</v>
      </c>
      <c r="B1021" s="79" t="s">
        <v>50</v>
      </c>
      <c r="C1021" s="87">
        <v>77.995026480999996</v>
      </c>
      <c r="D1021" s="81" t="str">
        <f t="shared" si="247"/>
        <v>N/A</v>
      </c>
      <c r="E1021" s="87">
        <v>55.340008607999998</v>
      </c>
      <c r="F1021" s="81" t="str">
        <f t="shared" si="248"/>
        <v>N/A</v>
      </c>
      <c r="G1021" s="87">
        <v>55.651685180000001</v>
      </c>
      <c r="H1021" s="81" t="str">
        <f t="shared" si="249"/>
        <v>N/A</v>
      </c>
      <c r="I1021" s="82">
        <v>-29</v>
      </c>
      <c r="J1021" s="82">
        <v>0.56320000000000003</v>
      </c>
      <c r="K1021" s="83" t="s">
        <v>112</v>
      </c>
      <c r="L1021" s="84" t="str">
        <f t="shared" si="250"/>
        <v>Yes</v>
      </c>
    </row>
    <row r="1022" spans="1:12" x14ac:dyDescent="0.25">
      <c r="A1022" s="129" t="s">
        <v>582</v>
      </c>
      <c r="B1022" s="79" t="s">
        <v>50</v>
      </c>
      <c r="C1022" s="87">
        <v>75.896877029999999</v>
      </c>
      <c r="D1022" s="81" t="str">
        <f t="shared" si="247"/>
        <v>N/A</v>
      </c>
      <c r="E1022" s="87">
        <v>52.343013698999997</v>
      </c>
      <c r="F1022" s="81" t="str">
        <f t="shared" si="248"/>
        <v>N/A</v>
      </c>
      <c r="G1022" s="87">
        <v>52.944183416000001</v>
      </c>
      <c r="H1022" s="81" t="str">
        <f t="shared" si="249"/>
        <v>N/A</v>
      </c>
      <c r="I1022" s="82">
        <v>-31</v>
      </c>
      <c r="J1022" s="82">
        <v>1.149</v>
      </c>
      <c r="K1022" s="83" t="s">
        <v>112</v>
      </c>
      <c r="L1022" s="84" t="str">
        <f t="shared" si="250"/>
        <v>Yes</v>
      </c>
    </row>
    <row r="1023" spans="1:12" x14ac:dyDescent="0.25">
      <c r="A1023" s="129" t="s">
        <v>585</v>
      </c>
      <c r="B1023" s="79" t="s">
        <v>50</v>
      </c>
      <c r="C1023" s="87">
        <v>80.919708247000003</v>
      </c>
      <c r="D1023" s="81" t="str">
        <f t="shared" si="247"/>
        <v>N/A</v>
      </c>
      <c r="E1023" s="87">
        <v>59.495210354000001</v>
      </c>
      <c r="F1023" s="81" t="str">
        <f t="shared" si="248"/>
        <v>N/A</v>
      </c>
      <c r="G1023" s="87">
        <v>59.460397458999999</v>
      </c>
      <c r="H1023" s="81" t="str">
        <f t="shared" si="249"/>
        <v>N/A</v>
      </c>
      <c r="I1023" s="82">
        <v>-26.5</v>
      </c>
      <c r="J1023" s="82">
        <v>-5.8999999999999997E-2</v>
      </c>
      <c r="K1023" s="83" t="s">
        <v>112</v>
      </c>
      <c r="L1023" s="84" t="str">
        <f t="shared" si="250"/>
        <v>Yes</v>
      </c>
    </row>
    <row r="1024" spans="1:12" x14ac:dyDescent="0.25">
      <c r="A1024" s="148" t="s">
        <v>692</v>
      </c>
      <c r="B1024" s="79" t="s">
        <v>50</v>
      </c>
      <c r="C1024" s="87">
        <v>86.493036441000001</v>
      </c>
      <c r="D1024" s="81" t="str">
        <f t="shared" si="247"/>
        <v>N/A</v>
      </c>
      <c r="E1024" s="87">
        <v>87.005367223999997</v>
      </c>
      <c r="F1024" s="81" t="str">
        <f t="shared" si="248"/>
        <v>N/A</v>
      </c>
      <c r="G1024" s="87">
        <v>87.160801004999996</v>
      </c>
      <c r="H1024" s="81" t="str">
        <f t="shared" si="249"/>
        <v>N/A</v>
      </c>
      <c r="I1024" s="82">
        <v>0.59230000000000005</v>
      </c>
      <c r="J1024" s="82">
        <v>0.17860000000000001</v>
      </c>
      <c r="K1024" s="83" t="s">
        <v>112</v>
      </c>
      <c r="L1024" s="84" t="str">
        <f t="shared" si="250"/>
        <v>Yes</v>
      </c>
    </row>
    <row r="1025" spans="1:12" x14ac:dyDescent="0.25">
      <c r="A1025" s="129" t="s">
        <v>582</v>
      </c>
      <c r="B1025" s="79" t="s">
        <v>50</v>
      </c>
      <c r="C1025" s="87">
        <v>85.066543377000002</v>
      </c>
      <c r="D1025" s="81" t="str">
        <f t="shared" si="247"/>
        <v>N/A</v>
      </c>
      <c r="E1025" s="87">
        <v>85.427945205</v>
      </c>
      <c r="F1025" s="81" t="str">
        <f t="shared" si="248"/>
        <v>N/A</v>
      </c>
      <c r="G1025" s="87">
        <v>85.460715218000004</v>
      </c>
      <c r="H1025" s="81" t="str">
        <f t="shared" si="249"/>
        <v>N/A</v>
      </c>
      <c r="I1025" s="82">
        <v>0.42480000000000001</v>
      </c>
      <c r="J1025" s="82">
        <v>3.8399999999999997E-2</v>
      </c>
      <c r="K1025" s="83" t="s">
        <v>112</v>
      </c>
      <c r="L1025" s="84" t="str">
        <f t="shared" si="250"/>
        <v>Yes</v>
      </c>
    </row>
    <row r="1026" spans="1:12" x14ac:dyDescent="0.25">
      <c r="A1026" s="129" t="s">
        <v>585</v>
      </c>
      <c r="B1026" s="79" t="s">
        <v>50</v>
      </c>
      <c r="C1026" s="87">
        <v>88.498426382999995</v>
      </c>
      <c r="D1026" s="81" t="str">
        <f t="shared" si="247"/>
        <v>N/A</v>
      </c>
      <c r="E1026" s="87">
        <v>89.228551694999993</v>
      </c>
      <c r="F1026" s="81" t="str">
        <f t="shared" si="248"/>
        <v>N/A</v>
      </c>
      <c r="G1026" s="87">
        <v>89.580661223999996</v>
      </c>
      <c r="H1026" s="81" t="str">
        <f t="shared" si="249"/>
        <v>N/A</v>
      </c>
      <c r="I1026" s="82">
        <v>0.82499999999999996</v>
      </c>
      <c r="J1026" s="82">
        <v>0.39460000000000001</v>
      </c>
      <c r="K1026" s="83" t="s">
        <v>112</v>
      </c>
      <c r="L1026" s="84" t="str">
        <f t="shared" si="250"/>
        <v>Yes</v>
      </c>
    </row>
    <row r="1027" spans="1:12" x14ac:dyDescent="0.25">
      <c r="A1027" s="148" t="s">
        <v>479</v>
      </c>
      <c r="B1027" s="79" t="s">
        <v>50</v>
      </c>
      <c r="C1027" s="80">
        <v>3.5300803449</v>
      </c>
      <c r="D1027" s="81" t="str">
        <f t="shared" si="247"/>
        <v>N/A</v>
      </c>
      <c r="E1027" s="80">
        <v>3.1730141457999999</v>
      </c>
      <c r="F1027" s="81" t="str">
        <f t="shared" si="248"/>
        <v>N/A</v>
      </c>
      <c r="G1027" s="80">
        <v>3.3207339632999999</v>
      </c>
      <c r="H1027" s="81" t="str">
        <f t="shared" si="249"/>
        <v>N/A</v>
      </c>
      <c r="I1027" s="82">
        <v>-10.1</v>
      </c>
      <c r="J1027" s="82">
        <v>4.6559999999999997</v>
      </c>
      <c r="K1027" s="83" t="s">
        <v>112</v>
      </c>
      <c r="L1027" s="84" t="str">
        <f t="shared" si="250"/>
        <v>Yes</v>
      </c>
    </row>
    <row r="1028" spans="1:12" x14ac:dyDescent="0.25">
      <c r="A1028" s="129" t="s">
        <v>582</v>
      </c>
      <c r="B1028" s="79" t="s">
        <v>50</v>
      </c>
      <c r="C1028" s="80">
        <v>2.6348717094</v>
      </c>
      <c r="D1028" s="81" t="str">
        <f t="shared" si="247"/>
        <v>N/A</v>
      </c>
      <c r="E1028" s="80">
        <v>2.6377952755999998</v>
      </c>
      <c r="F1028" s="81" t="str">
        <f t="shared" si="248"/>
        <v>N/A</v>
      </c>
      <c r="G1028" s="80">
        <v>2.8198401668000002</v>
      </c>
      <c r="H1028" s="81" t="str">
        <f t="shared" si="249"/>
        <v>N/A</v>
      </c>
      <c r="I1028" s="82">
        <v>0.111</v>
      </c>
      <c r="J1028" s="82">
        <v>6.9009999999999998</v>
      </c>
      <c r="K1028" s="83" t="s">
        <v>112</v>
      </c>
      <c r="L1028" s="84" t="str">
        <f t="shared" si="250"/>
        <v>Yes</v>
      </c>
    </row>
    <row r="1029" spans="1:12" x14ac:dyDescent="0.25">
      <c r="A1029" s="129" t="s">
        <v>585</v>
      </c>
      <c r="B1029" s="79" t="s">
        <v>50</v>
      </c>
      <c r="C1029" s="80">
        <v>4.8059594755999999</v>
      </c>
      <c r="D1029" s="81" t="str">
        <f t="shared" si="247"/>
        <v>N/A</v>
      </c>
      <c r="E1029" s="80">
        <v>3.9060410556999998</v>
      </c>
      <c r="F1029" s="81" t="str">
        <f t="shared" si="248"/>
        <v>N/A</v>
      </c>
      <c r="G1029" s="80">
        <v>3.9966981131999999</v>
      </c>
      <c r="H1029" s="81" t="str">
        <f t="shared" si="249"/>
        <v>N/A</v>
      </c>
      <c r="I1029" s="82">
        <v>-18.7</v>
      </c>
      <c r="J1029" s="82">
        <v>2.3210000000000002</v>
      </c>
      <c r="K1029" s="83" t="s">
        <v>112</v>
      </c>
      <c r="L1029" s="84" t="str">
        <f t="shared" si="250"/>
        <v>Yes</v>
      </c>
    </row>
    <row r="1030" spans="1:12" ht="12.75" customHeight="1" x14ac:dyDescent="0.25">
      <c r="A1030" s="148" t="s">
        <v>480</v>
      </c>
      <c r="B1030" s="79" t="s">
        <v>50</v>
      </c>
      <c r="C1030" s="80">
        <v>252.81196406999999</v>
      </c>
      <c r="D1030" s="81" t="str">
        <f t="shared" si="247"/>
        <v>N/A</v>
      </c>
      <c r="E1030" s="80">
        <v>254.16760164999999</v>
      </c>
      <c r="F1030" s="81" t="str">
        <f t="shared" si="248"/>
        <v>N/A</v>
      </c>
      <c r="G1030" s="80">
        <v>252.87698927</v>
      </c>
      <c r="H1030" s="81" t="str">
        <f t="shared" si="249"/>
        <v>N/A</v>
      </c>
      <c r="I1030" s="82">
        <v>0.53620000000000001</v>
      </c>
      <c r="J1030" s="82">
        <v>-0.50800000000000001</v>
      </c>
      <c r="K1030" s="83" t="s">
        <v>112</v>
      </c>
      <c r="L1030" s="84" t="str">
        <f t="shared" si="250"/>
        <v>Yes</v>
      </c>
    </row>
    <row r="1031" spans="1:12" x14ac:dyDescent="0.25">
      <c r="A1031" s="129" t="s">
        <v>582</v>
      </c>
      <c r="B1031" s="79" t="s">
        <v>50</v>
      </c>
      <c r="C1031" s="80">
        <v>247.31023081999999</v>
      </c>
      <c r="D1031" s="81" t="str">
        <f t="shared" si="247"/>
        <v>N/A</v>
      </c>
      <c r="E1031" s="80">
        <v>248.13528665000001</v>
      </c>
      <c r="F1031" s="81" t="str">
        <f t="shared" si="248"/>
        <v>N/A</v>
      </c>
      <c r="G1031" s="80">
        <v>246.997997</v>
      </c>
      <c r="H1031" s="81" t="str">
        <f t="shared" si="249"/>
        <v>N/A</v>
      </c>
      <c r="I1031" s="82">
        <v>0.33360000000000001</v>
      </c>
      <c r="J1031" s="82">
        <v>-0.45800000000000002</v>
      </c>
      <c r="K1031" s="83" t="s">
        <v>112</v>
      </c>
      <c r="L1031" s="84" t="str">
        <f t="shared" si="250"/>
        <v>Yes</v>
      </c>
    </row>
    <row r="1032" spans="1:12" x14ac:dyDescent="0.25">
      <c r="A1032" s="129" t="s">
        <v>585</v>
      </c>
      <c r="B1032" s="96" t="s">
        <v>50</v>
      </c>
      <c r="C1032" s="107">
        <v>279.90861107000001</v>
      </c>
      <c r="D1032" s="98" t="str">
        <f t="shared" si="247"/>
        <v>N/A</v>
      </c>
      <c r="E1032" s="107">
        <v>283.81631411000001</v>
      </c>
      <c r="F1032" s="98" t="str">
        <f t="shared" si="248"/>
        <v>N/A</v>
      </c>
      <c r="G1032" s="107">
        <v>281.24513501000001</v>
      </c>
      <c r="H1032" s="98" t="str">
        <f t="shared" si="249"/>
        <v>N/A</v>
      </c>
      <c r="I1032" s="99">
        <v>1.3959999999999999</v>
      </c>
      <c r="J1032" s="99">
        <v>-0.90600000000000003</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0</v>
      </c>
      <c r="D1034" s="81" t="str">
        <f t="shared" ref="D1034:D1044" si="251">IF($B1034="N/A","N/A",IF(C1034&gt;10,"No",IF(C1034&lt;-10,"No","Yes")))</f>
        <v>N/A</v>
      </c>
      <c r="E1034" s="80">
        <v>0</v>
      </c>
      <c r="F1034" s="81" t="str">
        <f t="shared" ref="F1034:F1044" si="252">IF($B1034="N/A","N/A",IF(E1034&gt;10,"No",IF(E1034&lt;-10,"No","Yes")))</f>
        <v>N/A</v>
      </c>
      <c r="G1034" s="80">
        <v>0</v>
      </c>
      <c r="H1034" s="81" t="str">
        <f t="shared" ref="H1034:H1044" si="253">IF($B1034="N/A","N/A",IF(G1034&gt;10,"No",IF(G1034&lt;-10,"No","Yes")))</f>
        <v>N/A</v>
      </c>
      <c r="I1034" s="82" t="s">
        <v>1088</v>
      </c>
      <c r="J1034" s="82" t="s">
        <v>1088</v>
      </c>
      <c r="K1034" s="139" t="s">
        <v>50</v>
      </c>
      <c r="L1034" s="84" t="str">
        <f t="shared" ref="L1034:L1044" si="254">IF(J1034="Div by 0", "N/A", IF(K1034="N/A","N/A", IF(J1034&gt;VALUE(MID(K1034,1,2)), "No", IF(J1034&lt;-1*VALUE(MID(K1034,1,2)), "No", "Yes"))))</f>
        <v>N/A</v>
      </c>
    </row>
    <row r="1035" spans="1:12" x14ac:dyDescent="0.25">
      <c r="A1035" s="148" t="s">
        <v>823</v>
      </c>
      <c r="B1035" s="130" t="s">
        <v>50</v>
      </c>
      <c r="C1035" s="80">
        <v>0</v>
      </c>
      <c r="D1035" s="81" t="str">
        <f t="shared" si="251"/>
        <v>N/A</v>
      </c>
      <c r="E1035" s="80">
        <v>0</v>
      </c>
      <c r="F1035" s="81" t="str">
        <f t="shared" si="252"/>
        <v>N/A</v>
      </c>
      <c r="G1035" s="80">
        <v>0</v>
      </c>
      <c r="H1035" s="81" t="str">
        <f t="shared" si="253"/>
        <v>N/A</v>
      </c>
      <c r="I1035" s="82" t="s">
        <v>1088</v>
      </c>
      <c r="J1035" s="82" t="s">
        <v>1088</v>
      </c>
      <c r="K1035" s="139" t="s">
        <v>50</v>
      </c>
      <c r="L1035" s="84" t="str">
        <f t="shared" si="254"/>
        <v>N/A</v>
      </c>
    </row>
    <row r="1036" spans="1:12" x14ac:dyDescent="0.25">
      <c r="A1036" s="129" t="s">
        <v>628</v>
      </c>
      <c r="B1036" s="79" t="s">
        <v>50</v>
      </c>
      <c r="C1036" s="80">
        <v>0</v>
      </c>
      <c r="D1036" s="81" t="str">
        <f t="shared" si="251"/>
        <v>N/A</v>
      </c>
      <c r="E1036" s="80">
        <v>0</v>
      </c>
      <c r="F1036" s="81" t="str">
        <f t="shared" si="252"/>
        <v>N/A</v>
      </c>
      <c r="G1036" s="80">
        <v>0</v>
      </c>
      <c r="H1036" s="81" t="str">
        <f t="shared" si="253"/>
        <v>N/A</v>
      </c>
      <c r="I1036" s="82" t="s">
        <v>1088</v>
      </c>
      <c r="J1036" s="82" t="s">
        <v>1088</v>
      </c>
      <c r="K1036" s="139" t="s">
        <v>50</v>
      </c>
      <c r="L1036" s="84" t="str">
        <f t="shared" si="254"/>
        <v>N/A</v>
      </c>
    </row>
    <row r="1037" spans="1:12" x14ac:dyDescent="0.25">
      <c r="A1037" s="129" t="s">
        <v>629</v>
      </c>
      <c r="B1037" s="79" t="s">
        <v>50</v>
      </c>
      <c r="C1037" s="80">
        <v>1345</v>
      </c>
      <c r="D1037" s="81" t="str">
        <f t="shared" si="251"/>
        <v>N/A</v>
      </c>
      <c r="E1037" s="80">
        <v>1703</v>
      </c>
      <c r="F1037" s="81" t="str">
        <f t="shared" si="252"/>
        <v>N/A</v>
      </c>
      <c r="G1037" s="80">
        <v>2078</v>
      </c>
      <c r="H1037" s="81" t="str">
        <f t="shared" si="253"/>
        <v>N/A</v>
      </c>
      <c r="I1037" s="82">
        <v>26.62</v>
      </c>
      <c r="J1037" s="82">
        <v>22.02</v>
      </c>
      <c r="K1037" s="139" t="s">
        <v>50</v>
      </c>
      <c r="L1037" s="84" t="str">
        <f t="shared" si="254"/>
        <v>N/A</v>
      </c>
    </row>
    <row r="1038" spans="1:12" x14ac:dyDescent="0.25">
      <c r="A1038" s="129" t="s">
        <v>630</v>
      </c>
      <c r="B1038" s="79" t="s">
        <v>50</v>
      </c>
      <c r="C1038" s="80">
        <v>0</v>
      </c>
      <c r="D1038" s="81" t="str">
        <f t="shared" si="251"/>
        <v>N/A</v>
      </c>
      <c r="E1038" s="80">
        <v>11</v>
      </c>
      <c r="F1038" s="81" t="str">
        <f t="shared" si="252"/>
        <v>N/A</v>
      </c>
      <c r="G1038" s="80">
        <v>0</v>
      </c>
      <c r="H1038" s="81" t="str">
        <f t="shared" si="253"/>
        <v>N/A</v>
      </c>
      <c r="I1038" s="82" t="s">
        <v>1088</v>
      </c>
      <c r="J1038" s="82">
        <v>-100</v>
      </c>
      <c r="K1038" s="139" t="s">
        <v>50</v>
      </c>
      <c r="L1038" s="84" t="str">
        <f t="shared" si="254"/>
        <v>N/A</v>
      </c>
    </row>
    <row r="1039" spans="1:12" x14ac:dyDescent="0.25">
      <c r="A1039" s="129" t="s">
        <v>631</v>
      </c>
      <c r="B1039" s="79" t="s">
        <v>50</v>
      </c>
      <c r="C1039" s="80">
        <v>11</v>
      </c>
      <c r="D1039" s="81" t="str">
        <f t="shared" si="251"/>
        <v>N/A</v>
      </c>
      <c r="E1039" s="80">
        <v>0</v>
      </c>
      <c r="F1039" s="81" t="str">
        <f t="shared" si="252"/>
        <v>N/A</v>
      </c>
      <c r="G1039" s="80">
        <v>11</v>
      </c>
      <c r="H1039" s="81" t="str">
        <f t="shared" si="253"/>
        <v>N/A</v>
      </c>
      <c r="I1039" s="82">
        <v>-100</v>
      </c>
      <c r="J1039" s="82" t="s">
        <v>1088</v>
      </c>
      <c r="K1039" s="139" t="s">
        <v>50</v>
      </c>
      <c r="L1039" s="84" t="str">
        <f t="shared" si="254"/>
        <v>N/A</v>
      </c>
    </row>
    <row r="1040" spans="1:12" x14ac:dyDescent="0.25">
      <c r="A1040" s="148" t="s">
        <v>817</v>
      </c>
      <c r="B1040" s="130" t="s">
        <v>50</v>
      </c>
      <c r="C1040" s="143">
        <v>428065</v>
      </c>
      <c r="D1040" s="102" t="str">
        <f t="shared" si="251"/>
        <v>N/A</v>
      </c>
      <c r="E1040" s="143">
        <v>374979</v>
      </c>
      <c r="F1040" s="102" t="str">
        <f t="shared" si="252"/>
        <v>N/A</v>
      </c>
      <c r="G1040" s="143">
        <v>368708</v>
      </c>
      <c r="H1040" s="102" t="str">
        <f t="shared" si="253"/>
        <v>N/A</v>
      </c>
      <c r="I1040" s="103">
        <v>-12.4</v>
      </c>
      <c r="J1040" s="103">
        <v>-1.67</v>
      </c>
      <c r="K1040" s="139" t="s">
        <v>50</v>
      </c>
      <c r="L1040" s="104" t="str">
        <f t="shared" si="254"/>
        <v>N/A</v>
      </c>
    </row>
    <row r="1041" spans="1:12" x14ac:dyDescent="0.25">
      <c r="A1041" s="129" t="s">
        <v>632</v>
      </c>
      <c r="B1041" s="130" t="s">
        <v>50</v>
      </c>
      <c r="C1041" s="143">
        <v>427630</v>
      </c>
      <c r="D1041" s="102" t="str">
        <f t="shared" si="251"/>
        <v>N/A</v>
      </c>
      <c r="E1041" s="143">
        <v>372876</v>
      </c>
      <c r="F1041" s="102" t="str">
        <f t="shared" si="252"/>
        <v>N/A</v>
      </c>
      <c r="G1041" s="143">
        <v>345441</v>
      </c>
      <c r="H1041" s="102" t="str">
        <f t="shared" si="253"/>
        <v>N/A</v>
      </c>
      <c r="I1041" s="103">
        <v>-12.8</v>
      </c>
      <c r="J1041" s="103">
        <v>-7.36</v>
      </c>
      <c r="K1041" s="139" t="s">
        <v>50</v>
      </c>
      <c r="L1041" s="104" t="str">
        <f t="shared" si="254"/>
        <v>N/A</v>
      </c>
    </row>
    <row r="1042" spans="1:12" x14ac:dyDescent="0.25">
      <c r="A1042" s="129" t="s">
        <v>626</v>
      </c>
      <c r="B1042" s="130" t="s">
        <v>50</v>
      </c>
      <c r="C1042" s="143">
        <v>384776</v>
      </c>
      <c r="D1042" s="102" t="str">
        <f t="shared" si="251"/>
        <v>N/A</v>
      </c>
      <c r="E1042" s="143">
        <v>363078</v>
      </c>
      <c r="F1042" s="102" t="str">
        <f t="shared" si="252"/>
        <v>N/A</v>
      </c>
      <c r="G1042" s="143">
        <v>368708</v>
      </c>
      <c r="H1042" s="102" t="str">
        <f t="shared" si="253"/>
        <v>N/A</v>
      </c>
      <c r="I1042" s="103">
        <v>-5.64</v>
      </c>
      <c r="J1042" s="103">
        <v>1.5509999999999999</v>
      </c>
      <c r="K1042" s="139" t="s">
        <v>50</v>
      </c>
      <c r="L1042" s="104" t="str">
        <f t="shared" si="254"/>
        <v>N/A</v>
      </c>
    </row>
    <row r="1043" spans="1:12" x14ac:dyDescent="0.25">
      <c r="A1043" s="129" t="s">
        <v>239</v>
      </c>
      <c r="B1043" s="130" t="s">
        <v>50</v>
      </c>
      <c r="C1043" s="143">
        <v>98651</v>
      </c>
      <c r="D1043" s="102" t="str">
        <f t="shared" si="251"/>
        <v>N/A</v>
      </c>
      <c r="E1043" s="143">
        <v>315873</v>
      </c>
      <c r="F1043" s="102" t="str">
        <f t="shared" si="252"/>
        <v>N/A</v>
      </c>
      <c r="G1043" s="143">
        <v>120970</v>
      </c>
      <c r="H1043" s="102" t="str">
        <f t="shared" si="253"/>
        <v>N/A</v>
      </c>
      <c r="I1043" s="103">
        <v>220.2</v>
      </c>
      <c r="J1043" s="103">
        <v>-61.7</v>
      </c>
      <c r="K1043" s="139" t="s">
        <v>50</v>
      </c>
      <c r="L1043" s="104" t="str">
        <f t="shared" si="254"/>
        <v>N/A</v>
      </c>
    </row>
    <row r="1044" spans="1:12" x14ac:dyDescent="0.25">
      <c r="A1044" s="129" t="s">
        <v>627</v>
      </c>
      <c r="B1044" s="130" t="s">
        <v>50</v>
      </c>
      <c r="C1044" s="143">
        <v>380000</v>
      </c>
      <c r="D1044" s="102" t="str">
        <f t="shared" si="251"/>
        <v>N/A</v>
      </c>
      <c r="E1044" s="143">
        <v>194868</v>
      </c>
      <c r="F1044" s="102" t="str">
        <f t="shared" si="252"/>
        <v>N/A</v>
      </c>
      <c r="G1044" s="143">
        <v>288305</v>
      </c>
      <c r="H1044" s="102" t="str">
        <f t="shared" si="253"/>
        <v>N/A</v>
      </c>
      <c r="I1044" s="103">
        <v>-48.7</v>
      </c>
      <c r="J1044" s="103">
        <v>47.95</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204431</v>
      </c>
      <c r="D1046" s="102" t="str">
        <f t="shared" ref="D1046:D1060" si="255">IF($B1046="N/A","N/A",IF(C1046&gt;10,"No",IF(C1046&lt;-10,"No","Yes")))</f>
        <v>N/A</v>
      </c>
      <c r="E1046" s="143">
        <v>77002</v>
      </c>
      <c r="F1046" s="102" t="str">
        <f t="shared" ref="F1046:F1060" si="256">IF($B1046="N/A","N/A",IF(E1046&gt;10,"No",IF(E1046&lt;-10,"No","Yes")))</f>
        <v>N/A</v>
      </c>
      <c r="G1046" s="143">
        <v>52462</v>
      </c>
      <c r="H1046" s="102" t="str">
        <f t="shared" ref="H1046:H1060" si="257">IF($B1046="N/A","N/A",IF(G1046&gt;10,"No",IF(G1046&lt;-10,"No","Yes")))</f>
        <v>N/A</v>
      </c>
      <c r="I1046" s="103">
        <v>-62.3</v>
      </c>
      <c r="J1046" s="103">
        <v>-31.9</v>
      </c>
      <c r="K1046" s="109" t="s">
        <v>112</v>
      </c>
      <c r="L1046" s="104" t="str">
        <f t="shared" ref="L1046:L1060" si="258">IF(J1046="Div by 0", "N/A", IF(K1046="N/A","N/A", IF(J1046&gt;VALUE(MID(K1046,1,2)), "No", IF(J1046&lt;-1*VALUE(MID(K1046,1,2)), "No", "Yes"))))</f>
        <v>No</v>
      </c>
    </row>
    <row r="1047" spans="1:12" x14ac:dyDescent="0.25">
      <c r="A1047" s="148" t="s">
        <v>634</v>
      </c>
      <c r="B1047" s="79" t="s">
        <v>50</v>
      </c>
      <c r="C1047" s="80">
        <v>1999</v>
      </c>
      <c r="D1047" s="81" t="str">
        <f t="shared" si="255"/>
        <v>N/A</v>
      </c>
      <c r="E1047" s="80">
        <v>653</v>
      </c>
      <c r="F1047" s="81" t="str">
        <f t="shared" si="256"/>
        <v>N/A</v>
      </c>
      <c r="G1047" s="80">
        <v>484</v>
      </c>
      <c r="H1047" s="81" t="str">
        <f t="shared" si="257"/>
        <v>N/A</v>
      </c>
      <c r="I1047" s="82">
        <v>-67.3</v>
      </c>
      <c r="J1047" s="82">
        <v>-25.9</v>
      </c>
      <c r="K1047" s="83" t="s">
        <v>112</v>
      </c>
      <c r="L1047" s="84" t="str">
        <f t="shared" si="258"/>
        <v>No</v>
      </c>
    </row>
    <row r="1048" spans="1:12" x14ac:dyDescent="0.25">
      <c r="A1048" s="148" t="s">
        <v>635</v>
      </c>
      <c r="B1048" s="79" t="s">
        <v>50</v>
      </c>
      <c r="C1048" s="85">
        <v>102.26663332</v>
      </c>
      <c r="D1048" s="81" t="str">
        <f t="shared" si="255"/>
        <v>N/A</v>
      </c>
      <c r="E1048" s="85">
        <v>117.92036752999999</v>
      </c>
      <c r="F1048" s="81" t="str">
        <f t="shared" si="256"/>
        <v>N/A</v>
      </c>
      <c r="G1048" s="85">
        <v>108.39256198</v>
      </c>
      <c r="H1048" s="81" t="str">
        <f t="shared" si="257"/>
        <v>N/A</v>
      </c>
      <c r="I1048" s="82">
        <v>15.31</v>
      </c>
      <c r="J1048" s="82">
        <v>-8.08</v>
      </c>
      <c r="K1048" s="83" t="s">
        <v>112</v>
      </c>
      <c r="L1048" s="84" t="str">
        <f t="shared" si="258"/>
        <v>Yes</v>
      </c>
    </row>
    <row r="1049" spans="1:12" x14ac:dyDescent="0.25">
      <c r="A1049" s="148" t="s">
        <v>636</v>
      </c>
      <c r="B1049" s="79" t="s">
        <v>50</v>
      </c>
      <c r="C1049" s="85">
        <v>0</v>
      </c>
      <c r="D1049" s="81" t="str">
        <f t="shared" si="255"/>
        <v>N/A</v>
      </c>
      <c r="E1049" s="85">
        <v>0</v>
      </c>
      <c r="F1049" s="81" t="str">
        <f t="shared" si="256"/>
        <v>N/A</v>
      </c>
      <c r="G1049" s="85">
        <v>0</v>
      </c>
      <c r="H1049" s="81" t="str">
        <f t="shared" si="257"/>
        <v>N/A</v>
      </c>
      <c r="I1049" s="82" t="s">
        <v>1088</v>
      </c>
      <c r="J1049" s="82" t="s">
        <v>1088</v>
      </c>
      <c r="K1049" s="83" t="s">
        <v>112</v>
      </c>
      <c r="L1049" s="84" t="str">
        <f t="shared" si="258"/>
        <v>N/A</v>
      </c>
    </row>
    <row r="1050" spans="1:12" x14ac:dyDescent="0.25">
      <c r="A1050" s="148" t="s">
        <v>637</v>
      </c>
      <c r="B1050" s="79" t="s">
        <v>50</v>
      </c>
      <c r="C1050" s="80">
        <v>0</v>
      </c>
      <c r="D1050" s="81" t="str">
        <f t="shared" si="255"/>
        <v>N/A</v>
      </c>
      <c r="E1050" s="80">
        <v>0</v>
      </c>
      <c r="F1050" s="81" t="str">
        <f t="shared" si="256"/>
        <v>N/A</v>
      </c>
      <c r="G1050" s="80">
        <v>0</v>
      </c>
      <c r="H1050" s="81" t="str">
        <f t="shared" si="257"/>
        <v>N/A</v>
      </c>
      <c r="I1050" s="82" t="s">
        <v>1088</v>
      </c>
      <c r="J1050" s="82" t="s">
        <v>1088</v>
      </c>
      <c r="K1050" s="83" t="s">
        <v>112</v>
      </c>
      <c r="L1050" s="84" t="str">
        <f t="shared" si="258"/>
        <v>N/A</v>
      </c>
    </row>
    <row r="1051" spans="1:12" x14ac:dyDescent="0.25">
      <c r="A1051" s="148" t="s">
        <v>638</v>
      </c>
      <c r="B1051" s="79" t="s">
        <v>50</v>
      </c>
      <c r="C1051" s="85" t="s">
        <v>1088</v>
      </c>
      <c r="D1051" s="81" t="str">
        <f t="shared" si="255"/>
        <v>N/A</v>
      </c>
      <c r="E1051" s="85" t="s">
        <v>1088</v>
      </c>
      <c r="F1051" s="81" t="str">
        <f t="shared" si="256"/>
        <v>N/A</v>
      </c>
      <c r="G1051" s="85" t="s">
        <v>1088</v>
      </c>
      <c r="H1051" s="81" t="str">
        <f t="shared" si="257"/>
        <v>N/A</v>
      </c>
      <c r="I1051" s="82" t="s">
        <v>1088</v>
      </c>
      <c r="J1051" s="82" t="s">
        <v>1088</v>
      </c>
      <c r="K1051" s="83" t="s">
        <v>112</v>
      </c>
      <c r="L1051" s="84" t="str">
        <f t="shared" si="258"/>
        <v>N/A</v>
      </c>
    </row>
    <row r="1052" spans="1:12" x14ac:dyDescent="0.25">
      <c r="A1052" s="148" t="s">
        <v>648</v>
      </c>
      <c r="B1052" s="79" t="s">
        <v>50</v>
      </c>
      <c r="C1052" s="85">
        <v>1478873</v>
      </c>
      <c r="D1052" s="81" t="str">
        <f t="shared" si="255"/>
        <v>N/A</v>
      </c>
      <c r="E1052" s="85">
        <v>1763754</v>
      </c>
      <c r="F1052" s="81" t="str">
        <f t="shared" si="256"/>
        <v>N/A</v>
      </c>
      <c r="G1052" s="85">
        <v>1958332</v>
      </c>
      <c r="H1052" s="81" t="str">
        <f t="shared" si="257"/>
        <v>N/A</v>
      </c>
      <c r="I1052" s="82">
        <v>19.260000000000002</v>
      </c>
      <c r="J1052" s="82">
        <v>11.03</v>
      </c>
      <c r="K1052" s="83" t="s">
        <v>112</v>
      </c>
      <c r="L1052" s="84" t="str">
        <f t="shared" si="258"/>
        <v>Yes</v>
      </c>
    </row>
    <row r="1053" spans="1:12" x14ac:dyDescent="0.25">
      <c r="A1053" s="148" t="s">
        <v>650</v>
      </c>
      <c r="B1053" s="79" t="s">
        <v>50</v>
      </c>
      <c r="C1053" s="80">
        <v>3733</v>
      </c>
      <c r="D1053" s="81" t="str">
        <f t="shared" si="255"/>
        <v>N/A</v>
      </c>
      <c r="E1053" s="80">
        <v>4253</v>
      </c>
      <c r="F1053" s="81" t="str">
        <f t="shared" si="256"/>
        <v>N/A</v>
      </c>
      <c r="G1053" s="80">
        <v>4576</v>
      </c>
      <c r="H1053" s="81" t="str">
        <f t="shared" si="257"/>
        <v>N/A</v>
      </c>
      <c r="I1053" s="82">
        <v>13.93</v>
      </c>
      <c r="J1053" s="82">
        <v>7.5949999999999998</v>
      </c>
      <c r="K1053" s="83" t="s">
        <v>112</v>
      </c>
      <c r="L1053" s="84" t="str">
        <f t="shared" si="258"/>
        <v>Yes</v>
      </c>
    </row>
    <row r="1054" spans="1:12" x14ac:dyDescent="0.25">
      <c r="A1054" s="148" t="s">
        <v>649</v>
      </c>
      <c r="B1054" s="79" t="s">
        <v>50</v>
      </c>
      <c r="C1054" s="85">
        <v>396.16206804000001</v>
      </c>
      <c r="D1054" s="81" t="str">
        <f t="shared" si="255"/>
        <v>N/A</v>
      </c>
      <c r="E1054" s="85">
        <v>414.70820596999999</v>
      </c>
      <c r="F1054" s="81" t="str">
        <f t="shared" si="256"/>
        <v>N/A</v>
      </c>
      <c r="G1054" s="85">
        <v>427.95716783</v>
      </c>
      <c r="H1054" s="81" t="str">
        <f t="shared" si="257"/>
        <v>N/A</v>
      </c>
      <c r="I1054" s="82">
        <v>4.681</v>
      </c>
      <c r="J1054" s="82">
        <v>3.1949999999999998</v>
      </c>
      <c r="K1054" s="83" t="s">
        <v>112</v>
      </c>
      <c r="L1054" s="84" t="str">
        <f t="shared" si="258"/>
        <v>Yes</v>
      </c>
    </row>
    <row r="1055" spans="1:12" x14ac:dyDescent="0.25">
      <c r="A1055" s="148" t="s">
        <v>639</v>
      </c>
      <c r="B1055" s="79" t="s">
        <v>50</v>
      </c>
      <c r="C1055" s="85">
        <v>0</v>
      </c>
      <c r="D1055" s="81" t="str">
        <f t="shared" si="255"/>
        <v>N/A</v>
      </c>
      <c r="E1055" s="85">
        <v>0</v>
      </c>
      <c r="F1055" s="81" t="str">
        <f t="shared" si="256"/>
        <v>N/A</v>
      </c>
      <c r="G1055" s="85">
        <v>0</v>
      </c>
      <c r="H1055" s="81" t="str">
        <f t="shared" si="257"/>
        <v>N/A</v>
      </c>
      <c r="I1055" s="82" t="s">
        <v>1088</v>
      </c>
      <c r="J1055" s="82" t="s">
        <v>1088</v>
      </c>
      <c r="K1055" s="83" t="s">
        <v>112</v>
      </c>
      <c r="L1055" s="84" t="str">
        <f t="shared" si="258"/>
        <v>N/A</v>
      </c>
    </row>
    <row r="1056" spans="1:12" x14ac:dyDescent="0.25">
      <c r="A1056" s="148" t="s">
        <v>640</v>
      </c>
      <c r="B1056" s="79" t="s">
        <v>50</v>
      </c>
      <c r="C1056" s="80">
        <v>0</v>
      </c>
      <c r="D1056" s="81" t="str">
        <f t="shared" si="255"/>
        <v>N/A</v>
      </c>
      <c r="E1056" s="80">
        <v>0</v>
      </c>
      <c r="F1056" s="81" t="str">
        <f t="shared" si="256"/>
        <v>N/A</v>
      </c>
      <c r="G1056" s="80">
        <v>0</v>
      </c>
      <c r="H1056" s="81" t="str">
        <f t="shared" si="257"/>
        <v>N/A</v>
      </c>
      <c r="I1056" s="82" t="s">
        <v>1088</v>
      </c>
      <c r="J1056" s="82" t="s">
        <v>1088</v>
      </c>
      <c r="K1056" s="83" t="s">
        <v>112</v>
      </c>
      <c r="L1056" s="84" t="str">
        <f t="shared" si="258"/>
        <v>N/A</v>
      </c>
    </row>
    <row r="1057" spans="1:12" x14ac:dyDescent="0.25">
      <c r="A1057" s="148" t="s">
        <v>641</v>
      </c>
      <c r="B1057" s="79" t="s">
        <v>50</v>
      </c>
      <c r="C1057" s="85" t="s">
        <v>1088</v>
      </c>
      <c r="D1057" s="81" t="str">
        <f t="shared" si="255"/>
        <v>N/A</v>
      </c>
      <c r="E1057" s="85" t="s">
        <v>1088</v>
      </c>
      <c r="F1057" s="81" t="str">
        <f t="shared" si="256"/>
        <v>N/A</v>
      </c>
      <c r="G1057" s="85" t="s">
        <v>1088</v>
      </c>
      <c r="H1057" s="81" t="str">
        <f t="shared" si="257"/>
        <v>N/A</v>
      </c>
      <c r="I1057" s="82" t="s">
        <v>1088</v>
      </c>
      <c r="J1057" s="82" t="s">
        <v>1088</v>
      </c>
      <c r="K1057" s="83" t="s">
        <v>112</v>
      </c>
      <c r="L1057" s="84" t="str">
        <f t="shared" si="258"/>
        <v>N/A</v>
      </c>
    </row>
    <row r="1058" spans="1:12" ht="12.75" customHeight="1" x14ac:dyDescent="0.25">
      <c r="A1058" s="148" t="s">
        <v>929</v>
      </c>
      <c r="B1058" s="79" t="s">
        <v>50</v>
      </c>
      <c r="C1058" s="85">
        <v>408933276</v>
      </c>
      <c r="D1058" s="81" t="str">
        <f t="shared" si="255"/>
        <v>N/A</v>
      </c>
      <c r="E1058" s="85">
        <v>418815770</v>
      </c>
      <c r="F1058" s="81" t="str">
        <f t="shared" si="256"/>
        <v>N/A</v>
      </c>
      <c r="G1058" s="85">
        <v>433348813</v>
      </c>
      <c r="H1058" s="81" t="str">
        <f t="shared" si="257"/>
        <v>N/A</v>
      </c>
      <c r="I1058" s="82">
        <v>2.4169999999999998</v>
      </c>
      <c r="J1058" s="82">
        <v>3.47</v>
      </c>
      <c r="K1058" s="83" t="s">
        <v>112</v>
      </c>
      <c r="L1058" s="84" t="str">
        <f t="shared" si="258"/>
        <v>Yes</v>
      </c>
    </row>
    <row r="1059" spans="1:12" x14ac:dyDescent="0.25">
      <c r="A1059" s="148" t="s">
        <v>642</v>
      </c>
      <c r="B1059" s="79" t="s">
        <v>50</v>
      </c>
      <c r="C1059" s="80">
        <v>15534</v>
      </c>
      <c r="D1059" s="81" t="str">
        <f t="shared" si="255"/>
        <v>N/A</v>
      </c>
      <c r="E1059" s="80">
        <v>15715</v>
      </c>
      <c r="F1059" s="81" t="str">
        <f t="shared" si="256"/>
        <v>N/A</v>
      </c>
      <c r="G1059" s="80">
        <v>15942</v>
      </c>
      <c r="H1059" s="81" t="str">
        <f t="shared" si="257"/>
        <v>N/A</v>
      </c>
      <c r="I1059" s="82">
        <v>1.165</v>
      </c>
      <c r="J1059" s="82">
        <v>1.444</v>
      </c>
      <c r="K1059" s="83" t="s">
        <v>112</v>
      </c>
      <c r="L1059" s="84" t="str">
        <f t="shared" si="258"/>
        <v>Yes</v>
      </c>
    </row>
    <row r="1060" spans="1:12" x14ac:dyDescent="0.25">
      <c r="A1060" s="148" t="s">
        <v>643</v>
      </c>
      <c r="B1060" s="96" t="s">
        <v>50</v>
      </c>
      <c r="C1060" s="94">
        <v>26325.046736</v>
      </c>
      <c r="D1060" s="98" t="str">
        <f t="shared" si="255"/>
        <v>N/A</v>
      </c>
      <c r="E1060" s="94">
        <v>26650.701240999999</v>
      </c>
      <c r="F1060" s="98" t="str">
        <f t="shared" si="256"/>
        <v>N/A</v>
      </c>
      <c r="G1060" s="94">
        <v>27182.838602</v>
      </c>
      <c r="H1060" s="98" t="str">
        <f t="shared" si="257"/>
        <v>N/A</v>
      </c>
      <c r="I1060" s="99">
        <v>1.2370000000000001</v>
      </c>
      <c r="J1060" s="99">
        <v>1.9970000000000001</v>
      </c>
      <c r="K1060" s="90" t="s">
        <v>112</v>
      </c>
      <c r="L1060" s="92" t="str">
        <f t="shared" si="258"/>
        <v>Yes</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710570966</v>
      </c>
      <c r="D1062" s="81" t="str">
        <f t="shared" ref="D1062:D1077" si="259">IF($B1062="N/A","N/A",IF(C1062&gt;10,"No",IF(C1062&lt;-10,"No","Yes")))</f>
        <v>N/A</v>
      </c>
      <c r="E1062" s="85">
        <v>731220657</v>
      </c>
      <c r="F1062" s="81" t="str">
        <f t="shared" ref="F1062:F1077" si="260">IF($B1062="N/A","N/A",IF(E1062&gt;10,"No",IF(E1062&lt;-10,"No","Yes")))</f>
        <v>N/A</v>
      </c>
      <c r="G1062" s="85">
        <v>767496625</v>
      </c>
      <c r="H1062" s="81" t="str">
        <f t="shared" ref="H1062:H1077" si="261">IF($B1062="N/A","N/A",IF(G1062&gt;10,"No",IF(G1062&lt;-10,"No","Yes")))</f>
        <v>N/A</v>
      </c>
      <c r="I1062" s="82">
        <v>2.9060000000000001</v>
      </c>
      <c r="J1062" s="82">
        <v>4.9610000000000003</v>
      </c>
      <c r="K1062" s="83" t="s">
        <v>112</v>
      </c>
      <c r="L1062" s="84" t="str">
        <f t="shared" ref="L1062:L1077" si="262">IF(J1062="Div by 0", "N/A", IF(K1062="N/A","N/A", IF(J1062&gt;VALUE(MID(K1062,1,2)), "No", IF(J1062&lt;-1*VALUE(MID(K1062,1,2)), "No", "Yes"))))</f>
        <v>Yes</v>
      </c>
    </row>
    <row r="1063" spans="1:12" x14ac:dyDescent="0.25">
      <c r="A1063" s="86" t="s">
        <v>482</v>
      </c>
      <c r="B1063" s="79" t="s">
        <v>50</v>
      </c>
      <c r="C1063" s="80">
        <v>38630</v>
      </c>
      <c r="D1063" s="81" t="str">
        <f t="shared" si="259"/>
        <v>N/A</v>
      </c>
      <c r="E1063" s="80">
        <v>39117</v>
      </c>
      <c r="F1063" s="81" t="str">
        <f t="shared" si="260"/>
        <v>N/A</v>
      </c>
      <c r="G1063" s="80">
        <v>39698</v>
      </c>
      <c r="H1063" s="81" t="str">
        <f t="shared" si="261"/>
        <v>N/A</v>
      </c>
      <c r="I1063" s="82">
        <v>1.2609999999999999</v>
      </c>
      <c r="J1063" s="82">
        <v>1.4850000000000001</v>
      </c>
      <c r="K1063" s="83" t="s">
        <v>112</v>
      </c>
      <c r="L1063" s="84" t="str">
        <f t="shared" si="262"/>
        <v>Yes</v>
      </c>
    </row>
    <row r="1064" spans="1:12" ht="12.75" customHeight="1" x14ac:dyDescent="0.25">
      <c r="A1064" s="86" t="s">
        <v>824</v>
      </c>
      <c r="B1064" s="79" t="s">
        <v>50</v>
      </c>
      <c r="C1064" s="85">
        <v>18394.278178</v>
      </c>
      <c r="D1064" s="81" t="str">
        <f t="shared" si="259"/>
        <v>N/A</v>
      </c>
      <c r="E1064" s="85">
        <v>18693.168110999999</v>
      </c>
      <c r="F1064" s="81" t="str">
        <f t="shared" si="260"/>
        <v>N/A</v>
      </c>
      <c r="G1064" s="85">
        <v>19333.382664000001</v>
      </c>
      <c r="H1064" s="81" t="str">
        <f t="shared" si="261"/>
        <v>N/A</v>
      </c>
      <c r="I1064" s="82">
        <v>1.625</v>
      </c>
      <c r="J1064" s="82">
        <v>3.4249999999999998</v>
      </c>
      <c r="K1064" s="83" t="s">
        <v>112</v>
      </c>
      <c r="L1064" s="84" t="str">
        <f t="shared" si="262"/>
        <v>Yes</v>
      </c>
    </row>
    <row r="1065" spans="1:12" x14ac:dyDescent="0.25">
      <c r="A1065" s="129" t="s">
        <v>582</v>
      </c>
      <c r="B1065" s="79" t="s">
        <v>50</v>
      </c>
      <c r="C1065" s="85">
        <v>13300.654762</v>
      </c>
      <c r="D1065" s="81" t="str">
        <f t="shared" si="259"/>
        <v>N/A</v>
      </c>
      <c r="E1065" s="85">
        <v>14039.472398</v>
      </c>
      <c r="F1065" s="81" t="str">
        <f t="shared" si="260"/>
        <v>N/A</v>
      </c>
      <c r="G1065" s="85">
        <v>14558.534705</v>
      </c>
      <c r="H1065" s="81" t="str">
        <f t="shared" si="261"/>
        <v>N/A</v>
      </c>
      <c r="I1065" s="82">
        <v>5.5549999999999997</v>
      </c>
      <c r="J1065" s="82">
        <v>3.6970000000000001</v>
      </c>
      <c r="K1065" s="83" t="s">
        <v>112</v>
      </c>
      <c r="L1065" s="84" t="str">
        <f t="shared" si="262"/>
        <v>Yes</v>
      </c>
    </row>
    <row r="1066" spans="1:12" x14ac:dyDescent="0.25">
      <c r="A1066" s="129" t="s">
        <v>585</v>
      </c>
      <c r="B1066" s="79" t="s">
        <v>50</v>
      </c>
      <c r="C1066" s="85">
        <v>25102.730282</v>
      </c>
      <c r="D1066" s="81" t="str">
        <f t="shared" si="259"/>
        <v>N/A</v>
      </c>
      <c r="E1066" s="85">
        <v>24995.719744999999</v>
      </c>
      <c r="F1066" s="81" t="str">
        <f t="shared" si="260"/>
        <v>N/A</v>
      </c>
      <c r="G1066" s="85">
        <v>26065.54535</v>
      </c>
      <c r="H1066" s="81" t="str">
        <f t="shared" si="261"/>
        <v>N/A</v>
      </c>
      <c r="I1066" s="82">
        <v>-0.42599999999999999</v>
      </c>
      <c r="J1066" s="82">
        <v>4.28</v>
      </c>
      <c r="K1066" s="83" t="s">
        <v>112</v>
      </c>
      <c r="L1066" s="84" t="str">
        <f t="shared" si="262"/>
        <v>Yes</v>
      </c>
    </row>
    <row r="1067" spans="1:12" ht="12.75" customHeight="1" x14ac:dyDescent="0.25">
      <c r="A1067" s="148" t="s">
        <v>483</v>
      </c>
      <c r="B1067" s="79" t="s">
        <v>50</v>
      </c>
      <c r="C1067" s="84">
        <v>24.443642944</v>
      </c>
      <c r="D1067" s="81" t="str">
        <f t="shared" si="259"/>
        <v>N/A</v>
      </c>
      <c r="E1067" s="84">
        <v>24.758221726999999</v>
      </c>
      <c r="F1067" s="81" t="str">
        <f t="shared" si="260"/>
        <v>N/A</v>
      </c>
      <c r="G1067" s="84">
        <v>25.06962381</v>
      </c>
      <c r="H1067" s="81" t="str">
        <f t="shared" si="261"/>
        <v>N/A</v>
      </c>
      <c r="I1067" s="82">
        <v>1.2869999999999999</v>
      </c>
      <c r="J1067" s="82">
        <v>1.258</v>
      </c>
      <c r="K1067" s="83" t="s">
        <v>112</v>
      </c>
      <c r="L1067" s="84" t="str">
        <f t="shared" si="262"/>
        <v>Yes</v>
      </c>
    </row>
    <row r="1068" spans="1:12" x14ac:dyDescent="0.25">
      <c r="A1068" s="129" t="s">
        <v>582</v>
      </c>
      <c r="B1068" s="79" t="s">
        <v>50</v>
      </c>
      <c r="C1068" s="84">
        <v>24.165868585999998</v>
      </c>
      <c r="D1068" s="81" t="str">
        <f t="shared" si="259"/>
        <v>N/A</v>
      </c>
      <c r="E1068" s="84">
        <v>24.655342466</v>
      </c>
      <c r="F1068" s="81" t="str">
        <f t="shared" si="260"/>
        <v>N/A</v>
      </c>
      <c r="G1068" s="84">
        <v>25.258853214999998</v>
      </c>
      <c r="H1068" s="81" t="str">
        <f t="shared" si="261"/>
        <v>N/A</v>
      </c>
      <c r="I1068" s="82">
        <v>2.0249999999999999</v>
      </c>
      <c r="J1068" s="82">
        <v>2.448</v>
      </c>
      <c r="K1068" s="83" t="s">
        <v>112</v>
      </c>
      <c r="L1068" s="84" t="str">
        <f t="shared" si="262"/>
        <v>Yes</v>
      </c>
    </row>
    <row r="1069" spans="1:12" x14ac:dyDescent="0.25">
      <c r="A1069" s="129" t="s">
        <v>585</v>
      </c>
      <c r="B1069" s="79" t="s">
        <v>50</v>
      </c>
      <c r="C1069" s="84">
        <v>24.869113852000002</v>
      </c>
      <c r="D1069" s="81" t="str">
        <f t="shared" si="259"/>
        <v>N/A</v>
      </c>
      <c r="E1069" s="84">
        <v>24.949701210000001</v>
      </c>
      <c r="F1069" s="81" t="str">
        <f t="shared" si="260"/>
        <v>N/A</v>
      </c>
      <c r="G1069" s="84">
        <v>24.855517496000001</v>
      </c>
      <c r="H1069" s="81" t="str">
        <f t="shared" si="261"/>
        <v>N/A</v>
      </c>
      <c r="I1069" s="82">
        <v>0.32400000000000001</v>
      </c>
      <c r="J1069" s="82">
        <v>-0.377</v>
      </c>
      <c r="K1069" s="83" t="s">
        <v>112</v>
      </c>
      <c r="L1069" s="84" t="str">
        <f t="shared" si="262"/>
        <v>Yes</v>
      </c>
    </row>
    <row r="1070" spans="1:12" ht="12.75" customHeight="1" x14ac:dyDescent="0.25">
      <c r="A1070" s="86" t="s">
        <v>820</v>
      </c>
      <c r="B1070" s="79" t="s">
        <v>50</v>
      </c>
      <c r="C1070" s="85">
        <v>408933276</v>
      </c>
      <c r="D1070" s="81" t="str">
        <f t="shared" si="259"/>
        <v>N/A</v>
      </c>
      <c r="E1070" s="85">
        <v>418815770</v>
      </c>
      <c r="F1070" s="81" t="str">
        <f t="shared" si="260"/>
        <v>N/A</v>
      </c>
      <c r="G1070" s="85">
        <v>433348813</v>
      </c>
      <c r="H1070" s="81" t="str">
        <f t="shared" si="261"/>
        <v>N/A</v>
      </c>
      <c r="I1070" s="82">
        <v>2.4169999999999998</v>
      </c>
      <c r="J1070" s="82">
        <v>3.47</v>
      </c>
      <c r="K1070" s="83" t="s">
        <v>112</v>
      </c>
      <c r="L1070" s="84" t="str">
        <f t="shared" si="262"/>
        <v>Yes</v>
      </c>
    </row>
    <row r="1071" spans="1:12" ht="13.5" customHeight="1" x14ac:dyDescent="0.25">
      <c r="A1071" s="86" t="s">
        <v>932</v>
      </c>
      <c r="B1071" s="79" t="s">
        <v>50</v>
      </c>
      <c r="C1071" s="80">
        <v>15534</v>
      </c>
      <c r="D1071" s="81" t="str">
        <f t="shared" si="259"/>
        <v>N/A</v>
      </c>
      <c r="E1071" s="80">
        <v>15715</v>
      </c>
      <c r="F1071" s="81" t="str">
        <f t="shared" si="260"/>
        <v>N/A</v>
      </c>
      <c r="G1071" s="80">
        <v>15942</v>
      </c>
      <c r="H1071" s="81" t="str">
        <f t="shared" si="261"/>
        <v>N/A</v>
      </c>
      <c r="I1071" s="82">
        <v>1.165</v>
      </c>
      <c r="J1071" s="82">
        <v>1.444</v>
      </c>
      <c r="K1071" s="83" t="s">
        <v>112</v>
      </c>
      <c r="L1071" s="84" t="str">
        <f t="shared" si="262"/>
        <v>Yes</v>
      </c>
    </row>
    <row r="1072" spans="1:12" ht="25" x14ac:dyDescent="0.25">
      <c r="A1072" s="86" t="s">
        <v>825</v>
      </c>
      <c r="B1072" s="79" t="s">
        <v>50</v>
      </c>
      <c r="C1072" s="85">
        <v>26325.046736</v>
      </c>
      <c r="D1072" s="81" t="str">
        <f t="shared" si="259"/>
        <v>N/A</v>
      </c>
      <c r="E1072" s="85">
        <v>26650.701240999999</v>
      </c>
      <c r="F1072" s="81" t="str">
        <f t="shared" si="260"/>
        <v>N/A</v>
      </c>
      <c r="G1072" s="85">
        <v>27182.838602</v>
      </c>
      <c r="H1072" s="81" t="str">
        <f t="shared" si="261"/>
        <v>N/A</v>
      </c>
      <c r="I1072" s="82">
        <v>1.2370000000000001</v>
      </c>
      <c r="J1072" s="82">
        <v>1.9970000000000001</v>
      </c>
      <c r="K1072" s="83" t="s">
        <v>112</v>
      </c>
      <c r="L1072" s="84" t="str">
        <f t="shared" si="262"/>
        <v>Yes</v>
      </c>
    </row>
    <row r="1073" spans="1:12" x14ac:dyDescent="0.25">
      <c r="A1073" s="129" t="s">
        <v>644</v>
      </c>
      <c r="B1073" s="79" t="s">
        <v>50</v>
      </c>
      <c r="C1073" s="85">
        <v>13654.918223999999</v>
      </c>
      <c r="D1073" s="81" t="str">
        <f t="shared" si="259"/>
        <v>N/A</v>
      </c>
      <c r="E1073" s="85">
        <v>14971.396768000001</v>
      </c>
      <c r="F1073" s="81" t="str">
        <f t="shared" si="260"/>
        <v>N/A</v>
      </c>
      <c r="G1073" s="85">
        <v>15183.240731</v>
      </c>
      <c r="H1073" s="81" t="str">
        <f t="shared" si="261"/>
        <v>N/A</v>
      </c>
      <c r="I1073" s="82">
        <v>9.641</v>
      </c>
      <c r="J1073" s="82">
        <v>1.415</v>
      </c>
      <c r="K1073" s="83" t="s">
        <v>112</v>
      </c>
      <c r="L1073" s="84" t="str">
        <f t="shared" si="262"/>
        <v>Yes</v>
      </c>
    </row>
    <row r="1074" spans="1:12" x14ac:dyDescent="0.25">
      <c r="A1074" s="129" t="s">
        <v>645</v>
      </c>
      <c r="B1074" s="79" t="s">
        <v>50</v>
      </c>
      <c r="C1074" s="85">
        <v>41876.566676000002</v>
      </c>
      <c r="D1074" s="81" t="str">
        <f t="shared" si="259"/>
        <v>N/A</v>
      </c>
      <c r="E1074" s="85">
        <v>41460.106508999997</v>
      </c>
      <c r="F1074" s="81" t="str">
        <f t="shared" si="260"/>
        <v>N/A</v>
      </c>
      <c r="G1074" s="85">
        <v>43319.376819999998</v>
      </c>
      <c r="H1074" s="81" t="str">
        <f t="shared" si="261"/>
        <v>N/A</v>
      </c>
      <c r="I1074" s="82">
        <v>-0.99399999999999999</v>
      </c>
      <c r="J1074" s="82">
        <v>4.484</v>
      </c>
      <c r="K1074" s="83" t="s">
        <v>112</v>
      </c>
      <c r="L1074" s="84" t="str">
        <f t="shared" si="262"/>
        <v>Yes</v>
      </c>
    </row>
    <row r="1075" spans="1:12" ht="25" x14ac:dyDescent="0.25">
      <c r="A1075" s="148" t="s">
        <v>484</v>
      </c>
      <c r="B1075" s="79" t="s">
        <v>50</v>
      </c>
      <c r="C1075" s="84">
        <v>9.8293437613000005</v>
      </c>
      <c r="D1075" s="81" t="str">
        <f t="shared" si="259"/>
        <v>N/A</v>
      </c>
      <c r="E1075" s="84">
        <v>9.9464543406000008</v>
      </c>
      <c r="F1075" s="81" t="str">
        <f t="shared" si="260"/>
        <v>N/A</v>
      </c>
      <c r="G1075" s="84">
        <v>10.067508257</v>
      </c>
      <c r="H1075" s="81" t="str">
        <f t="shared" si="261"/>
        <v>N/A</v>
      </c>
      <c r="I1075" s="82">
        <v>1.1910000000000001</v>
      </c>
      <c r="J1075" s="82">
        <v>1.2170000000000001</v>
      </c>
      <c r="K1075" s="83" t="s">
        <v>112</v>
      </c>
      <c r="L1075" s="84" t="str">
        <f t="shared" si="262"/>
        <v>Yes</v>
      </c>
    </row>
    <row r="1076" spans="1:12" x14ac:dyDescent="0.25">
      <c r="A1076" s="129" t="s">
        <v>582</v>
      </c>
      <c r="B1076" s="79" t="s">
        <v>50</v>
      </c>
      <c r="C1076" s="84">
        <v>9.4228504122000007</v>
      </c>
      <c r="D1076" s="81" t="str">
        <f t="shared" si="259"/>
        <v>N/A</v>
      </c>
      <c r="E1076" s="84">
        <v>9.6284931507000007</v>
      </c>
      <c r="F1076" s="81" t="str">
        <f t="shared" si="260"/>
        <v>N/A</v>
      </c>
      <c r="G1076" s="84">
        <v>9.9440964064999999</v>
      </c>
      <c r="H1076" s="81" t="str">
        <f t="shared" si="261"/>
        <v>N/A</v>
      </c>
      <c r="I1076" s="82">
        <v>2.1819999999999999</v>
      </c>
      <c r="J1076" s="82">
        <v>3.278</v>
      </c>
      <c r="K1076" s="83" t="s">
        <v>112</v>
      </c>
      <c r="L1076" s="84" t="str">
        <f t="shared" si="262"/>
        <v>Yes</v>
      </c>
    </row>
    <row r="1077" spans="1:12" x14ac:dyDescent="0.25">
      <c r="A1077" s="129" t="s">
        <v>585</v>
      </c>
      <c r="B1077" s="79" t="s">
        <v>50</v>
      </c>
      <c r="C1077" s="84">
        <v>10.402279134</v>
      </c>
      <c r="D1077" s="81" t="str">
        <f t="shared" si="259"/>
        <v>N/A</v>
      </c>
      <c r="E1077" s="84">
        <v>10.403591484</v>
      </c>
      <c r="F1077" s="81" t="str">
        <f t="shared" si="260"/>
        <v>N/A</v>
      </c>
      <c r="G1077" s="84">
        <v>10.259389476999999</v>
      </c>
      <c r="H1077" s="81" t="str">
        <f t="shared" si="261"/>
        <v>N/A</v>
      </c>
      <c r="I1077" s="82">
        <v>1.26E-2</v>
      </c>
      <c r="J1077" s="82">
        <v>-1.39</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286684</v>
      </c>
      <c r="D1079" s="81" t="str">
        <f>IF($B1079="N/A","N/A",IF(C1079&gt;10,"No",IF(C1079&lt;-10,"No","Yes")))</f>
        <v>N/A</v>
      </c>
      <c r="E1079" s="101">
        <v>278913</v>
      </c>
      <c r="F1079" s="81" t="str">
        <f>IF($B1079="N/A","N/A",IF(E1079&gt;10,"No",IF(E1079&lt;-10,"No","Yes")))</f>
        <v>N/A</v>
      </c>
      <c r="G1079" s="101">
        <v>268254</v>
      </c>
      <c r="H1079" s="81" t="str">
        <f>IF($B1079="N/A","N/A",IF(G1079&gt;10,"No",IF(G1079&lt;-10,"No","Yes")))</f>
        <v>N/A</v>
      </c>
      <c r="I1079" s="82">
        <v>-2.71</v>
      </c>
      <c r="J1079" s="82">
        <v>-3.82</v>
      </c>
      <c r="K1079" s="109" t="s">
        <v>112</v>
      </c>
      <c r="L1079" s="84" t="str">
        <f t="shared" ref="L1079:L1119" si="263">IF(J1079="Div by 0", "N/A", IF(K1079="N/A","N/A", IF(J1079&gt;VALUE(MID(K1079,1,2)), "No", IF(J1079&lt;-1*VALUE(MID(K1079,1,2)), "No", "Yes"))))</f>
        <v>Yes</v>
      </c>
    </row>
    <row r="1080" spans="1:12" x14ac:dyDescent="0.25">
      <c r="A1080" s="148" t="s">
        <v>38</v>
      </c>
      <c r="B1080" s="79" t="s">
        <v>50</v>
      </c>
      <c r="C1080" s="80">
        <v>235304</v>
      </c>
      <c r="D1080" s="81" t="str">
        <f>IF($B1080="N/A","N/A",IF(C1080&gt;10,"No",IF(C1080&lt;-10,"No","Yes")))</f>
        <v>N/A</v>
      </c>
      <c r="E1080" s="80">
        <v>223045</v>
      </c>
      <c r="F1080" s="81" t="str">
        <f>IF($B1080="N/A","N/A",IF(E1080&gt;10,"No",IF(E1080&lt;-10,"No","Yes")))</f>
        <v>N/A</v>
      </c>
      <c r="G1080" s="80">
        <v>210510</v>
      </c>
      <c r="H1080" s="81" t="str">
        <f>IF($B1080="N/A","N/A",IF(G1080&gt;10,"No",IF(G1080&lt;-10,"No","Yes")))</f>
        <v>N/A</v>
      </c>
      <c r="I1080" s="82">
        <v>-5.21</v>
      </c>
      <c r="J1080" s="82">
        <v>-5.62</v>
      </c>
      <c r="K1080" s="83" t="s">
        <v>112</v>
      </c>
      <c r="L1080" s="84" t="str">
        <f t="shared" si="263"/>
        <v>Yes</v>
      </c>
    </row>
    <row r="1081" spans="1:12" x14ac:dyDescent="0.25">
      <c r="A1081" s="148" t="s">
        <v>485</v>
      </c>
      <c r="B1081" s="84" t="s">
        <v>107</v>
      </c>
      <c r="C1081" s="87">
        <v>82.077827851999999</v>
      </c>
      <c r="D1081" s="81" t="str">
        <f>IF($B1081="N/A","N/A",IF(C1081&gt;90,"No",IF(C1081&lt;65,"No","Yes")))</f>
        <v>Yes</v>
      </c>
      <c r="E1081" s="87">
        <v>79.969381132999999</v>
      </c>
      <c r="F1081" s="81" t="str">
        <f>IF($B1081="N/A","N/A",IF(E1081&gt;90,"No",IF(E1081&lt;65,"No","Yes")))</f>
        <v>Yes</v>
      </c>
      <c r="G1081" s="87">
        <v>78.474132725000004</v>
      </c>
      <c r="H1081" s="81" t="str">
        <f>IF($B1081="N/A","N/A",IF(G1081&gt;90,"No",IF(G1081&lt;65,"No","Yes")))</f>
        <v>Yes</v>
      </c>
      <c r="I1081" s="82">
        <v>-2.57</v>
      </c>
      <c r="J1081" s="82">
        <v>-1.87</v>
      </c>
      <c r="K1081" s="83" t="s">
        <v>112</v>
      </c>
      <c r="L1081" s="84" t="str">
        <f t="shared" si="263"/>
        <v>Yes</v>
      </c>
    </row>
    <row r="1082" spans="1:12" x14ac:dyDescent="0.25">
      <c r="A1082" s="148" t="s">
        <v>486</v>
      </c>
      <c r="B1082" s="84" t="s">
        <v>106</v>
      </c>
      <c r="C1082" s="87">
        <v>91.354234161999997</v>
      </c>
      <c r="D1082" s="81" t="str">
        <f>IF($B1082="N/A","N/A",IF(C1082&gt;100,"No",IF(C1082&lt;90,"No","Yes")))</f>
        <v>Yes</v>
      </c>
      <c r="E1082" s="87">
        <v>90.003127175000003</v>
      </c>
      <c r="F1082" s="81" t="str">
        <f>IF($B1082="N/A","N/A",IF(E1082&gt;100,"No",IF(E1082&lt;90,"No","Yes")))</f>
        <v>Yes</v>
      </c>
      <c r="G1082" s="87">
        <v>90.160201674999996</v>
      </c>
      <c r="H1082" s="81" t="str">
        <f>IF($B1082="N/A","N/A",IF(G1082&gt;100,"No",IF(G1082&lt;90,"No","Yes")))</f>
        <v>Yes</v>
      </c>
      <c r="I1082" s="82">
        <v>-1.48</v>
      </c>
      <c r="J1082" s="82">
        <v>0.17449999999999999</v>
      </c>
      <c r="K1082" s="83" t="s">
        <v>112</v>
      </c>
      <c r="L1082" s="84" t="str">
        <f t="shared" si="263"/>
        <v>Yes</v>
      </c>
    </row>
    <row r="1083" spans="1:12" x14ac:dyDescent="0.25">
      <c r="A1083" s="148" t="s">
        <v>487</v>
      </c>
      <c r="B1083" s="84" t="s">
        <v>108</v>
      </c>
      <c r="C1083" s="87">
        <v>88.085674972999996</v>
      </c>
      <c r="D1083" s="81" t="str">
        <f>IF($B1083="N/A","N/A",IF(C1083&gt;100,"No",IF(C1083&lt;85,"No","Yes")))</f>
        <v>Yes</v>
      </c>
      <c r="E1083" s="87">
        <v>88.249868212999999</v>
      </c>
      <c r="F1083" s="81" t="str">
        <f>IF($B1083="N/A","N/A",IF(E1083&gt;100,"No",IF(E1083&lt;85,"No","Yes")))</f>
        <v>Yes</v>
      </c>
      <c r="G1083" s="87">
        <v>88.661208931000004</v>
      </c>
      <c r="H1083" s="81" t="str">
        <f>IF($B1083="N/A","N/A",IF(G1083&gt;100,"No",IF(G1083&lt;85,"No","Yes")))</f>
        <v>Yes</v>
      </c>
      <c r="I1083" s="82">
        <v>0.18640000000000001</v>
      </c>
      <c r="J1083" s="82">
        <v>0.46610000000000001</v>
      </c>
      <c r="K1083" s="83" t="s">
        <v>112</v>
      </c>
      <c r="L1083" s="84" t="str">
        <f t="shared" si="263"/>
        <v>Yes</v>
      </c>
    </row>
    <row r="1084" spans="1:12" x14ac:dyDescent="0.25">
      <c r="A1084" s="148" t="s">
        <v>488</v>
      </c>
      <c r="B1084" s="84" t="s">
        <v>109</v>
      </c>
      <c r="C1084" s="87">
        <v>54.980403402999997</v>
      </c>
      <c r="D1084" s="81" t="str">
        <f>IF($B1084="N/A","N/A",IF(C1084&gt;100,"No",IF(C1084&lt;80,"No","Yes")))</f>
        <v>No</v>
      </c>
      <c r="E1084" s="87">
        <v>51.824386402000002</v>
      </c>
      <c r="F1084" s="81" t="str">
        <f>IF($B1084="N/A","N/A",IF(E1084&gt;100,"No",IF(E1084&lt;80,"No","Yes")))</f>
        <v>No</v>
      </c>
      <c r="G1084" s="87">
        <v>47.963068122000003</v>
      </c>
      <c r="H1084" s="81" t="str">
        <f>IF($B1084="N/A","N/A",IF(G1084&gt;100,"No",IF(G1084&lt;80,"No","Yes")))</f>
        <v>No</v>
      </c>
      <c r="I1084" s="82">
        <v>-5.74</v>
      </c>
      <c r="J1084" s="82">
        <v>-7.45</v>
      </c>
      <c r="K1084" s="83" t="s">
        <v>112</v>
      </c>
      <c r="L1084" s="84" t="str">
        <f t="shared" si="263"/>
        <v>Yes</v>
      </c>
    </row>
    <row r="1085" spans="1:12" x14ac:dyDescent="0.25">
      <c r="A1085" s="148" t="s">
        <v>489</v>
      </c>
      <c r="B1085" s="84" t="s">
        <v>109</v>
      </c>
      <c r="C1085" s="87">
        <v>52.702990315999998</v>
      </c>
      <c r="D1085" s="81" t="str">
        <f>IF($B1085="N/A","N/A",IF(C1085&gt;100,"No",IF(C1085&lt;80,"No","Yes")))</f>
        <v>No</v>
      </c>
      <c r="E1085" s="87">
        <v>47.841762148999997</v>
      </c>
      <c r="F1085" s="81" t="str">
        <f>IF($B1085="N/A","N/A",IF(E1085&gt;100,"No",IF(E1085&lt;80,"No","Yes")))</f>
        <v>No</v>
      </c>
      <c r="G1085" s="87">
        <v>43.801025252000002</v>
      </c>
      <c r="H1085" s="81" t="str">
        <f>IF($B1085="N/A","N/A",IF(G1085&gt;100,"No",IF(G1085&lt;80,"No","Yes")))</f>
        <v>No</v>
      </c>
      <c r="I1085" s="82">
        <v>-9.2200000000000006</v>
      </c>
      <c r="J1085" s="82">
        <v>-8.4499999999999993</v>
      </c>
      <c r="K1085" s="83" t="s">
        <v>112</v>
      </c>
      <c r="L1085" s="84" t="str">
        <f t="shared" si="263"/>
        <v>Yes</v>
      </c>
    </row>
    <row r="1086" spans="1:12" x14ac:dyDescent="0.25">
      <c r="A1086" s="78" t="s">
        <v>490</v>
      </c>
      <c r="B1086" s="79" t="s">
        <v>50</v>
      </c>
      <c r="C1086" s="80">
        <v>221106.58</v>
      </c>
      <c r="D1086" s="81" t="str">
        <f t="shared" ref="D1086:D1117" si="264">IF($B1086="N/A","N/A",IF(C1086&gt;10,"No",IF(C1086&lt;-10,"No","Yes")))</f>
        <v>N/A</v>
      </c>
      <c r="E1086" s="80">
        <v>211739.23</v>
      </c>
      <c r="F1086" s="81" t="str">
        <f t="shared" ref="F1086:F1117" si="265">IF($B1086="N/A","N/A",IF(E1086&gt;10,"No",IF(E1086&lt;-10,"No","Yes")))</f>
        <v>N/A</v>
      </c>
      <c r="G1086" s="80">
        <v>199146.78</v>
      </c>
      <c r="H1086" s="81" t="str">
        <f t="shared" ref="H1086:H1117" si="266">IF($B1086="N/A","N/A",IF(G1086&gt;10,"No",IF(G1086&lt;-10,"No","Yes")))</f>
        <v>N/A</v>
      </c>
      <c r="I1086" s="82">
        <v>-4.24</v>
      </c>
      <c r="J1086" s="82">
        <v>-5.95</v>
      </c>
      <c r="K1086" s="83" t="s">
        <v>112</v>
      </c>
      <c r="L1086" s="84" t="str">
        <f t="shared" si="263"/>
        <v>Yes</v>
      </c>
    </row>
    <row r="1087" spans="1:12" x14ac:dyDescent="0.25">
      <c r="A1087" s="78" t="s">
        <v>581</v>
      </c>
      <c r="B1087" s="79" t="s">
        <v>50</v>
      </c>
      <c r="C1087" s="80">
        <v>100315</v>
      </c>
      <c r="D1087" s="81" t="str">
        <f t="shared" si="264"/>
        <v>N/A</v>
      </c>
      <c r="E1087" s="80">
        <v>99131</v>
      </c>
      <c r="F1087" s="81" t="str">
        <f t="shared" si="265"/>
        <v>N/A</v>
      </c>
      <c r="G1087" s="80">
        <v>98376</v>
      </c>
      <c r="H1087" s="81" t="str">
        <f t="shared" si="266"/>
        <v>N/A</v>
      </c>
      <c r="I1087" s="82">
        <v>-1.18</v>
      </c>
      <c r="J1087" s="82">
        <v>-0.76200000000000001</v>
      </c>
      <c r="K1087" s="83" t="s">
        <v>111</v>
      </c>
      <c r="L1087" s="84" t="str">
        <f t="shared" si="263"/>
        <v>Yes</v>
      </c>
    </row>
    <row r="1088" spans="1:12" x14ac:dyDescent="0.25">
      <c r="A1088" s="129" t="s">
        <v>767</v>
      </c>
      <c r="B1088" s="79" t="s">
        <v>50</v>
      </c>
      <c r="C1088" s="80">
        <v>30644</v>
      </c>
      <c r="D1088" s="81" t="str">
        <f t="shared" si="264"/>
        <v>N/A</v>
      </c>
      <c r="E1088" s="80">
        <v>30167</v>
      </c>
      <c r="F1088" s="81" t="str">
        <f t="shared" si="265"/>
        <v>N/A</v>
      </c>
      <c r="G1088" s="80">
        <v>30171</v>
      </c>
      <c r="H1088" s="81" t="str">
        <f t="shared" si="266"/>
        <v>N/A</v>
      </c>
      <c r="I1088" s="82">
        <v>-1.56</v>
      </c>
      <c r="J1088" s="82">
        <v>1.3299999999999999E-2</v>
      </c>
      <c r="K1088" s="83" t="s">
        <v>111</v>
      </c>
      <c r="L1088" s="84" t="str">
        <f t="shared" si="263"/>
        <v>Yes</v>
      </c>
    </row>
    <row r="1089" spans="1:12" x14ac:dyDescent="0.25">
      <c r="A1089" s="129" t="s">
        <v>768</v>
      </c>
      <c r="B1089" s="79" t="s">
        <v>50</v>
      </c>
      <c r="C1089" s="80">
        <v>4598</v>
      </c>
      <c r="D1089" s="81" t="str">
        <f t="shared" si="264"/>
        <v>N/A</v>
      </c>
      <c r="E1089" s="80">
        <v>4725</v>
      </c>
      <c r="F1089" s="81" t="str">
        <f t="shared" si="265"/>
        <v>N/A</v>
      </c>
      <c r="G1089" s="80">
        <v>4861</v>
      </c>
      <c r="H1089" s="81" t="str">
        <f t="shared" si="266"/>
        <v>N/A</v>
      </c>
      <c r="I1089" s="82">
        <v>2.762</v>
      </c>
      <c r="J1089" s="82">
        <v>2.8780000000000001</v>
      </c>
      <c r="K1089" s="83" t="s">
        <v>111</v>
      </c>
      <c r="L1089" s="84" t="str">
        <f t="shared" si="263"/>
        <v>Yes</v>
      </c>
    </row>
    <row r="1090" spans="1:12" x14ac:dyDescent="0.25">
      <c r="A1090" s="129" t="s">
        <v>769</v>
      </c>
      <c r="B1090" s="79" t="s">
        <v>50</v>
      </c>
      <c r="C1090" s="80">
        <v>23278</v>
      </c>
      <c r="D1090" s="81" t="str">
        <f t="shared" si="264"/>
        <v>N/A</v>
      </c>
      <c r="E1090" s="80">
        <v>22807</v>
      </c>
      <c r="F1090" s="81" t="str">
        <f t="shared" si="265"/>
        <v>N/A</v>
      </c>
      <c r="G1090" s="80">
        <v>22630</v>
      </c>
      <c r="H1090" s="81" t="str">
        <f t="shared" si="266"/>
        <v>N/A</v>
      </c>
      <c r="I1090" s="82">
        <v>-2.02</v>
      </c>
      <c r="J1090" s="82">
        <v>-0.77600000000000002</v>
      </c>
      <c r="K1090" s="83" t="s">
        <v>111</v>
      </c>
      <c r="L1090" s="84" t="str">
        <f t="shared" si="263"/>
        <v>Yes</v>
      </c>
    </row>
    <row r="1091" spans="1:12" x14ac:dyDescent="0.25">
      <c r="A1091" s="129" t="s">
        <v>770</v>
      </c>
      <c r="B1091" s="79" t="s">
        <v>50</v>
      </c>
      <c r="C1091" s="80">
        <v>41795</v>
      </c>
      <c r="D1091" s="81" t="str">
        <f t="shared" si="264"/>
        <v>N/A</v>
      </c>
      <c r="E1091" s="80">
        <v>41432</v>
      </c>
      <c r="F1091" s="81" t="str">
        <f t="shared" si="265"/>
        <v>N/A</v>
      </c>
      <c r="G1091" s="80">
        <v>40714</v>
      </c>
      <c r="H1091" s="81" t="str">
        <f t="shared" si="266"/>
        <v>N/A</v>
      </c>
      <c r="I1091" s="82">
        <v>-0.86899999999999999</v>
      </c>
      <c r="J1091" s="82">
        <v>-1.73</v>
      </c>
      <c r="K1091" s="83" t="s">
        <v>111</v>
      </c>
      <c r="L1091" s="84" t="str">
        <f t="shared" si="263"/>
        <v>Yes</v>
      </c>
    </row>
    <row r="1092" spans="1:12" x14ac:dyDescent="0.25">
      <c r="A1092" s="129" t="s">
        <v>771</v>
      </c>
      <c r="B1092" s="79" t="s">
        <v>50</v>
      </c>
      <c r="C1092" s="80">
        <v>0</v>
      </c>
      <c r="D1092" s="81" t="str">
        <f t="shared" si="264"/>
        <v>N/A</v>
      </c>
      <c r="E1092" s="80">
        <v>0</v>
      </c>
      <c r="F1092" s="81" t="str">
        <f t="shared" si="265"/>
        <v>N/A</v>
      </c>
      <c r="G1092" s="80">
        <v>0</v>
      </c>
      <c r="H1092" s="81" t="str">
        <f t="shared" si="266"/>
        <v>N/A</v>
      </c>
      <c r="I1092" s="82" t="s">
        <v>1088</v>
      </c>
      <c r="J1092" s="82" t="s">
        <v>1088</v>
      </c>
      <c r="K1092" s="83" t="s">
        <v>111</v>
      </c>
      <c r="L1092" s="84" t="str">
        <f t="shared" si="263"/>
        <v>N/A</v>
      </c>
    </row>
    <row r="1093" spans="1:12" x14ac:dyDescent="0.25">
      <c r="A1093" s="78" t="s">
        <v>584</v>
      </c>
      <c r="B1093" s="79" t="s">
        <v>50</v>
      </c>
      <c r="C1093" s="80">
        <v>125731</v>
      </c>
      <c r="D1093" s="81" t="str">
        <f t="shared" si="264"/>
        <v>N/A</v>
      </c>
      <c r="E1093" s="80">
        <v>113820</v>
      </c>
      <c r="F1093" s="81" t="str">
        <f t="shared" si="265"/>
        <v>N/A</v>
      </c>
      <c r="G1093" s="80">
        <v>101263</v>
      </c>
      <c r="H1093" s="81" t="str">
        <f t="shared" si="266"/>
        <v>N/A</v>
      </c>
      <c r="I1093" s="82">
        <v>-9.4700000000000006</v>
      </c>
      <c r="J1093" s="82">
        <v>-11</v>
      </c>
      <c r="K1093" s="83" t="s">
        <v>111</v>
      </c>
      <c r="L1093" s="84" t="str">
        <f t="shared" si="263"/>
        <v>No</v>
      </c>
    </row>
    <row r="1094" spans="1:12" x14ac:dyDescent="0.25">
      <c r="A1094" s="129" t="s">
        <v>772</v>
      </c>
      <c r="B1094" s="79" t="s">
        <v>50</v>
      </c>
      <c r="C1094" s="80">
        <v>86896</v>
      </c>
      <c r="D1094" s="81" t="str">
        <f t="shared" si="264"/>
        <v>N/A</v>
      </c>
      <c r="E1094" s="80">
        <v>75375</v>
      </c>
      <c r="F1094" s="81" t="str">
        <f t="shared" si="265"/>
        <v>N/A</v>
      </c>
      <c r="G1094" s="80">
        <v>63245</v>
      </c>
      <c r="H1094" s="81" t="str">
        <f t="shared" si="266"/>
        <v>N/A</v>
      </c>
      <c r="I1094" s="82">
        <v>-13.3</v>
      </c>
      <c r="J1094" s="82">
        <v>-16.100000000000001</v>
      </c>
      <c r="K1094" s="83" t="s">
        <v>111</v>
      </c>
      <c r="L1094" s="84" t="str">
        <f t="shared" si="263"/>
        <v>No</v>
      </c>
    </row>
    <row r="1095" spans="1:12" x14ac:dyDescent="0.25">
      <c r="A1095" s="129" t="s">
        <v>773</v>
      </c>
      <c r="B1095" s="79" t="s">
        <v>50</v>
      </c>
      <c r="C1095" s="80">
        <v>1355</v>
      </c>
      <c r="D1095" s="81" t="str">
        <f t="shared" si="264"/>
        <v>N/A</v>
      </c>
      <c r="E1095" s="80">
        <v>1387</v>
      </c>
      <c r="F1095" s="81" t="str">
        <f t="shared" si="265"/>
        <v>N/A</v>
      </c>
      <c r="G1095" s="80">
        <v>1404</v>
      </c>
      <c r="H1095" s="81" t="str">
        <f t="shared" si="266"/>
        <v>N/A</v>
      </c>
      <c r="I1095" s="82">
        <v>2.3620000000000001</v>
      </c>
      <c r="J1095" s="82">
        <v>1.226</v>
      </c>
      <c r="K1095" s="83" t="s">
        <v>111</v>
      </c>
      <c r="L1095" s="84" t="str">
        <f t="shared" si="263"/>
        <v>Yes</v>
      </c>
    </row>
    <row r="1096" spans="1:12" x14ac:dyDescent="0.25">
      <c r="A1096" s="129" t="s">
        <v>866</v>
      </c>
      <c r="B1096" s="79" t="s">
        <v>50</v>
      </c>
      <c r="C1096" s="80">
        <v>18256</v>
      </c>
      <c r="D1096" s="81" t="str">
        <f t="shared" si="264"/>
        <v>N/A</v>
      </c>
      <c r="E1096" s="80">
        <v>18193</v>
      </c>
      <c r="F1096" s="81" t="str">
        <f t="shared" si="265"/>
        <v>N/A</v>
      </c>
      <c r="G1096" s="80">
        <v>18329</v>
      </c>
      <c r="H1096" s="81" t="str">
        <f t="shared" si="266"/>
        <v>N/A</v>
      </c>
      <c r="I1096" s="82">
        <v>-0.34499999999999997</v>
      </c>
      <c r="J1096" s="82">
        <v>0.74750000000000005</v>
      </c>
      <c r="K1096" s="83" t="s">
        <v>111</v>
      </c>
      <c r="L1096" s="84" t="str">
        <f t="shared" si="263"/>
        <v>Yes</v>
      </c>
    </row>
    <row r="1097" spans="1:12" x14ac:dyDescent="0.25">
      <c r="A1097" s="129" t="s">
        <v>788</v>
      </c>
      <c r="B1097" s="79" t="s">
        <v>50</v>
      </c>
      <c r="C1097" s="80">
        <v>19224</v>
      </c>
      <c r="D1097" s="81" t="str">
        <f t="shared" si="264"/>
        <v>N/A</v>
      </c>
      <c r="E1097" s="80">
        <v>18865</v>
      </c>
      <c r="F1097" s="81" t="str">
        <f t="shared" si="265"/>
        <v>N/A</v>
      </c>
      <c r="G1097" s="80">
        <v>18285</v>
      </c>
      <c r="H1097" s="81" t="str">
        <f t="shared" si="266"/>
        <v>N/A</v>
      </c>
      <c r="I1097" s="82">
        <v>-1.87</v>
      </c>
      <c r="J1097" s="82">
        <v>-3.07</v>
      </c>
      <c r="K1097" s="83" t="s">
        <v>111</v>
      </c>
      <c r="L1097" s="84" t="str">
        <f t="shared" si="263"/>
        <v>Yes</v>
      </c>
    </row>
    <row r="1098" spans="1:12" x14ac:dyDescent="0.25">
      <c r="A1098" s="129" t="s">
        <v>774</v>
      </c>
      <c r="B1098" s="79" t="s">
        <v>50</v>
      </c>
      <c r="C1098" s="80">
        <v>0</v>
      </c>
      <c r="D1098" s="81" t="str">
        <f t="shared" si="264"/>
        <v>N/A</v>
      </c>
      <c r="E1098" s="80">
        <v>0</v>
      </c>
      <c r="F1098" s="81" t="str">
        <f t="shared" si="265"/>
        <v>N/A</v>
      </c>
      <c r="G1098" s="80">
        <v>0</v>
      </c>
      <c r="H1098" s="81" t="str">
        <f t="shared" si="266"/>
        <v>N/A</v>
      </c>
      <c r="I1098" s="82" t="s">
        <v>1088</v>
      </c>
      <c r="J1098" s="82" t="s">
        <v>1088</v>
      </c>
      <c r="K1098" s="83" t="s">
        <v>111</v>
      </c>
      <c r="L1098" s="84" t="str">
        <f t="shared" si="263"/>
        <v>N/A</v>
      </c>
    </row>
    <row r="1099" spans="1:12" x14ac:dyDescent="0.25">
      <c r="A1099" s="78" t="s">
        <v>587</v>
      </c>
      <c r="B1099" s="79" t="s">
        <v>50</v>
      </c>
      <c r="C1099" s="80">
        <v>41844</v>
      </c>
      <c r="D1099" s="81" t="str">
        <f t="shared" si="264"/>
        <v>N/A</v>
      </c>
      <c r="E1099" s="80">
        <v>45714</v>
      </c>
      <c r="F1099" s="81" t="str">
        <f t="shared" si="265"/>
        <v>N/A</v>
      </c>
      <c r="G1099" s="80">
        <v>47547</v>
      </c>
      <c r="H1099" s="81" t="str">
        <f t="shared" si="266"/>
        <v>N/A</v>
      </c>
      <c r="I1099" s="82">
        <v>9.2490000000000006</v>
      </c>
      <c r="J1099" s="82">
        <v>4.01</v>
      </c>
      <c r="K1099" s="83" t="s">
        <v>111</v>
      </c>
      <c r="L1099" s="84" t="str">
        <f t="shared" si="263"/>
        <v>Yes</v>
      </c>
    </row>
    <row r="1100" spans="1:12" x14ac:dyDescent="0.25">
      <c r="A1100" s="129" t="s">
        <v>775</v>
      </c>
      <c r="B1100" s="79" t="s">
        <v>50</v>
      </c>
      <c r="C1100" s="80">
        <v>7036</v>
      </c>
      <c r="D1100" s="81" t="str">
        <f t="shared" si="264"/>
        <v>N/A</v>
      </c>
      <c r="E1100" s="80">
        <v>7216</v>
      </c>
      <c r="F1100" s="81" t="str">
        <f t="shared" si="265"/>
        <v>N/A</v>
      </c>
      <c r="G1100" s="80">
        <v>6987</v>
      </c>
      <c r="H1100" s="81" t="str">
        <f t="shared" si="266"/>
        <v>N/A</v>
      </c>
      <c r="I1100" s="82">
        <v>2.5579999999999998</v>
      </c>
      <c r="J1100" s="82">
        <v>-3.17</v>
      </c>
      <c r="K1100" s="83" t="s">
        <v>111</v>
      </c>
      <c r="L1100" s="84" t="str">
        <f t="shared" si="263"/>
        <v>Yes</v>
      </c>
    </row>
    <row r="1101" spans="1:12" x14ac:dyDescent="0.25">
      <c r="A1101" s="129" t="s">
        <v>776</v>
      </c>
      <c r="B1101" s="79" t="s">
        <v>50</v>
      </c>
      <c r="C1101" s="80">
        <v>0</v>
      </c>
      <c r="D1101" s="81" t="str">
        <f t="shared" si="264"/>
        <v>N/A</v>
      </c>
      <c r="E1101" s="80">
        <v>0</v>
      </c>
      <c r="F1101" s="81" t="str">
        <f t="shared" si="265"/>
        <v>N/A</v>
      </c>
      <c r="G1101" s="80">
        <v>0</v>
      </c>
      <c r="H1101" s="81" t="str">
        <f t="shared" si="266"/>
        <v>N/A</v>
      </c>
      <c r="I1101" s="82" t="s">
        <v>1088</v>
      </c>
      <c r="J1101" s="82" t="s">
        <v>1088</v>
      </c>
      <c r="K1101" s="83" t="s">
        <v>111</v>
      </c>
      <c r="L1101" s="84" t="str">
        <f t="shared" si="263"/>
        <v>N/A</v>
      </c>
    </row>
    <row r="1102" spans="1:12" x14ac:dyDescent="0.25">
      <c r="A1102" s="129" t="s">
        <v>777</v>
      </c>
      <c r="B1102" s="79" t="s">
        <v>50</v>
      </c>
      <c r="C1102" s="80">
        <v>11</v>
      </c>
      <c r="D1102" s="81" t="str">
        <f t="shared" si="264"/>
        <v>N/A</v>
      </c>
      <c r="E1102" s="80">
        <v>21</v>
      </c>
      <c r="F1102" s="81" t="str">
        <f t="shared" si="265"/>
        <v>N/A</v>
      </c>
      <c r="G1102" s="80">
        <v>22</v>
      </c>
      <c r="H1102" s="81" t="str">
        <f t="shared" si="266"/>
        <v>N/A</v>
      </c>
      <c r="I1102" s="82">
        <v>133.30000000000001</v>
      </c>
      <c r="J1102" s="82">
        <v>4.7619999999999996</v>
      </c>
      <c r="K1102" s="83" t="s">
        <v>111</v>
      </c>
      <c r="L1102" s="84" t="str">
        <f t="shared" si="263"/>
        <v>Yes</v>
      </c>
    </row>
    <row r="1103" spans="1:12" x14ac:dyDescent="0.25">
      <c r="A1103" s="129" t="s">
        <v>778</v>
      </c>
      <c r="B1103" s="79" t="s">
        <v>50</v>
      </c>
      <c r="C1103" s="80">
        <v>22516</v>
      </c>
      <c r="D1103" s="81" t="str">
        <f t="shared" si="264"/>
        <v>N/A</v>
      </c>
      <c r="E1103" s="80">
        <v>27003</v>
      </c>
      <c r="F1103" s="81" t="str">
        <f t="shared" si="265"/>
        <v>N/A</v>
      </c>
      <c r="G1103" s="80">
        <v>29553</v>
      </c>
      <c r="H1103" s="81" t="str">
        <f t="shared" si="266"/>
        <v>N/A</v>
      </c>
      <c r="I1103" s="82">
        <v>19.93</v>
      </c>
      <c r="J1103" s="82">
        <v>9.4429999999999996</v>
      </c>
      <c r="K1103" s="83" t="s">
        <v>111</v>
      </c>
      <c r="L1103" s="84" t="str">
        <f t="shared" si="263"/>
        <v>Yes</v>
      </c>
    </row>
    <row r="1104" spans="1:12" x14ac:dyDescent="0.25">
      <c r="A1104" s="129" t="s">
        <v>779</v>
      </c>
      <c r="B1104" s="79" t="s">
        <v>50</v>
      </c>
      <c r="C1104" s="80">
        <v>587</v>
      </c>
      <c r="D1104" s="81" t="str">
        <f t="shared" si="264"/>
        <v>N/A</v>
      </c>
      <c r="E1104" s="80">
        <v>745</v>
      </c>
      <c r="F1104" s="81" t="str">
        <f t="shared" si="265"/>
        <v>N/A</v>
      </c>
      <c r="G1104" s="80">
        <v>682</v>
      </c>
      <c r="H1104" s="81" t="str">
        <f t="shared" si="266"/>
        <v>N/A</v>
      </c>
      <c r="I1104" s="82">
        <v>26.92</v>
      </c>
      <c r="J1104" s="82">
        <v>-8.4600000000000009</v>
      </c>
      <c r="K1104" s="83" t="s">
        <v>111</v>
      </c>
      <c r="L1104" s="84" t="str">
        <f t="shared" si="263"/>
        <v>Yes</v>
      </c>
    </row>
    <row r="1105" spans="1:12" x14ac:dyDescent="0.25">
      <c r="A1105" s="129" t="s">
        <v>780</v>
      </c>
      <c r="B1105" s="79" t="s">
        <v>50</v>
      </c>
      <c r="C1105" s="80">
        <v>11696</v>
      </c>
      <c r="D1105" s="81" t="str">
        <f t="shared" si="264"/>
        <v>N/A</v>
      </c>
      <c r="E1105" s="80">
        <v>10729</v>
      </c>
      <c r="F1105" s="81" t="str">
        <f t="shared" si="265"/>
        <v>N/A</v>
      </c>
      <c r="G1105" s="80">
        <v>10250</v>
      </c>
      <c r="H1105" s="81" t="str">
        <f t="shared" si="266"/>
        <v>N/A</v>
      </c>
      <c r="I1105" s="82">
        <v>-8.27</v>
      </c>
      <c r="J1105" s="82">
        <v>-4.46</v>
      </c>
      <c r="K1105" s="83" t="s">
        <v>111</v>
      </c>
      <c r="L1105" s="84" t="str">
        <f t="shared" si="263"/>
        <v>Yes</v>
      </c>
    </row>
    <row r="1106" spans="1:12" x14ac:dyDescent="0.25">
      <c r="A1106" s="129" t="s">
        <v>781</v>
      </c>
      <c r="B1106" s="79" t="s">
        <v>50</v>
      </c>
      <c r="C1106" s="80">
        <v>0</v>
      </c>
      <c r="D1106" s="81" t="str">
        <f t="shared" si="264"/>
        <v>N/A</v>
      </c>
      <c r="E1106" s="80">
        <v>0</v>
      </c>
      <c r="F1106" s="81" t="str">
        <f t="shared" si="265"/>
        <v>N/A</v>
      </c>
      <c r="G1106" s="80">
        <v>53</v>
      </c>
      <c r="H1106" s="81" t="str">
        <f t="shared" si="266"/>
        <v>N/A</v>
      </c>
      <c r="I1106" s="82" t="s">
        <v>1088</v>
      </c>
      <c r="J1106" s="82" t="s">
        <v>1088</v>
      </c>
      <c r="K1106" s="83" t="s">
        <v>111</v>
      </c>
      <c r="L1106" s="84" t="str">
        <f t="shared" si="263"/>
        <v>N/A</v>
      </c>
    </row>
    <row r="1107" spans="1:12" x14ac:dyDescent="0.25">
      <c r="A1107" s="78" t="s">
        <v>589</v>
      </c>
      <c r="B1107" s="79" t="s">
        <v>50</v>
      </c>
      <c r="C1107" s="80">
        <v>18794</v>
      </c>
      <c r="D1107" s="81" t="str">
        <f t="shared" si="264"/>
        <v>N/A</v>
      </c>
      <c r="E1107" s="80">
        <v>20248</v>
      </c>
      <c r="F1107" s="81" t="str">
        <f t="shared" si="265"/>
        <v>N/A</v>
      </c>
      <c r="G1107" s="80">
        <v>21068</v>
      </c>
      <c r="H1107" s="81" t="str">
        <f t="shared" si="266"/>
        <v>N/A</v>
      </c>
      <c r="I1107" s="82">
        <v>7.7370000000000001</v>
      </c>
      <c r="J1107" s="82">
        <v>4.05</v>
      </c>
      <c r="K1107" s="83" t="s">
        <v>111</v>
      </c>
      <c r="L1107" s="84" t="str">
        <f t="shared" si="263"/>
        <v>Yes</v>
      </c>
    </row>
    <row r="1108" spans="1:12" x14ac:dyDescent="0.25">
      <c r="A1108" s="129" t="s">
        <v>782</v>
      </c>
      <c r="B1108" s="79" t="s">
        <v>50</v>
      </c>
      <c r="C1108" s="80">
        <v>4864</v>
      </c>
      <c r="D1108" s="81" t="str">
        <f t="shared" si="264"/>
        <v>N/A</v>
      </c>
      <c r="E1108" s="80">
        <v>5262</v>
      </c>
      <c r="F1108" s="81" t="str">
        <f t="shared" si="265"/>
        <v>N/A</v>
      </c>
      <c r="G1108" s="80">
        <v>6387</v>
      </c>
      <c r="H1108" s="81" t="str">
        <f t="shared" si="266"/>
        <v>N/A</v>
      </c>
      <c r="I1108" s="82">
        <v>8.1829999999999998</v>
      </c>
      <c r="J1108" s="82">
        <v>21.38</v>
      </c>
      <c r="K1108" s="83" t="s">
        <v>111</v>
      </c>
      <c r="L1108" s="84" t="str">
        <f t="shared" si="263"/>
        <v>No</v>
      </c>
    </row>
    <row r="1109" spans="1:12" x14ac:dyDescent="0.25">
      <c r="A1109" s="129" t="s">
        <v>783</v>
      </c>
      <c r="B1109" s="79" t="s">
        <v>50</v>
      </c>
      <c r="C1109" s="80">
        <v>0</v>
      </c>
      <c r="D1109" s="81" t="str">
        <f t="shared" si="264"/>
        <v>N/A</v>
      </c>
      <c r="E1109" s="80">
        <v>0</v>
      </c>
      <c r="F1109" s="81" t="str">
        <f t="shared" si="265"/>
        <v>N/A</v>
      </c>
      <c r="G1109" s="80">
        <v>0</v>
      </c>
      <c r="H1109" s="81" t="str">
        <f t="shared" si="266"/>
        <v>N/A</v>
      </c>
      <c r="I1109" s="82" t="s">
        <v>1088</v>
      </c>
      <c r="J1109" s="82" t="s">
        <v>1088</v>
      </c>
      <c r="K1109" s="83" t="s">
        <v>111</v>
      </c>
      <c r="L1109" s="84" t="str">
        <f t="shared" si="263"/>
        <v>N/A</v>
      </c>
    </row>
    <row r="1110" spans="1:12" x14ac:dyDescent="0.25">
      <c r="A1110" s="129" t="s">
        <v>784</v>
      </c>
      <c r="B1110" s="79" t="s">
        <v>50</v>
      </c>
      <c r="C1110" s="80">
        <v>0</v>
      </c>
      <c r="D1110" s="81" t="str">
        <f t="shared" si="264"/>
        <v>N/A</v>
      </c>
      <c r="E1110" s="80">
        <v>0</v>
      </c>
      <c r="F1110" s="81" t="str">
        <f t="shared" si="265"/>
        <v>N/A</v>
      </c>
      <c r="G1110" s="80">
        <v>0</v>
      </c>
      <c r="H1110" s="81" t="str">
        <f t="shared" si="266"/>
        <v>N/A</v>
      </c>
      <c r="I1110" s="82" t="s">
        <v>1088</v>
      </c>
      <c r="J1110" s="82" t="s">
        <v>1088</v>
      </c>
      <c r="K1110" s="83" t="s">
        <v>111</v>
      </c>
      <c r="L1110" s="84" t="str">
        <f t="shared" si="263"/>
        <v>N/A</v>
      </c>
    </row>
    <row r="1111" spans="1:12" x14ac:dyDescent="0.25">
      <c r="A1111" s="129" t="s">
        <v>785</v>
      </c>
      <c r="B1111" s="79" t="s">
        <v>50</v>
      </c>
      <c r="C1111" s="80">
        <v>5899</v>
      </c>
      <c r="D1111" s="81" t="str">
        <f t="shared" si="264"/>
        <v>N/A</v>
      </c>
      <c r="E1111" s="80">
        <v>5731</v>
      </c>
      <c r="F1111" s="81" t="str">
        <f t="shared" si="265"/>
        <v>N/A</v>
      </c>
      <c r="G1111" s="80">
        <v>5390</v>
      </c>
      <c r="H1111" s="81" t="str">
        <f t="shared" si="266"/>
        <v>N/A</v>
      </c>
      <c r="I1111" s="82">
        <v>-2.85</v>
      </c>
      <c r="J1111" s="82">
        <v>-5.95</v>
      </c>
      <c r="K1111" s="83" t="s">
        <v>111</v>
      </c>
      <c r="L1111" s="84" t="str">
        <f t="shared" si="263"/>
        <v>Yes</v>
      </c>
    </row>
    <row r="1112" spans="1:12" x14ac:dyDescent="0.25">
      <c r="A1112" s="129" t="s">
        <v>786</v>
      </c>
      <c r="B1112" s="79" t="s">
        <v>50</v>
      </c>
      <c r="C1112" s="80">
        <v>3787</v>
      </c>
      <c r="D1112" s="81" t="str">
        <f t="shared" si="264"/>
        <v>N/A</v>
      </c>
      <c r="E1112" s="80">
        <v>3513</v>
      </c>
      <c r="F1112" s="81" t="str">
        <f t="shared" si="265"/>
        <v>N/A</v>
      </c>
      <c r="G1112" s="80">
        <v>3444</v>
      </c>
      <c r="H1112" s="81" t="str">
        <f t="shared" si="266"/>
        <v>N/A</v>
      </c>
      <c r="I1112" s="82">
        <v>-7.24</v>
      </c>
      <c r="J1112" s="82">
        <v>-1.96</v>
      </c>
      <c r="K1112" s="83" t="s">
        <v>111</v>
      </c>
      <c r="L1112" s="84" t="str">
        <f t="shared" si="263"/>
        <v>Yes</v>
      </c>
    </row>
    <row r="1113" spans="1:12" x14ac:dyDescent="0.25">
      <c r="A1113" s="129" t="s">
        <v>787</v>
      </c>
      <c r="B1113" s="79" t="s">
        <v>50</v>
      </c>
      <c r="C1113" s="80">
        <v>4244</v>
      </c>
      <c r="D1113" s="81" t="str">
        <f t="shared" si="264"/>
        <v>N/A</v>
      </c>
      <c r="E1113" s="80">
        <v>5742</v>
      </c>
      <c r="F1113" s="81" t="str">
        <f t="shared" si="265"/>
        <v>N/A</v>
      </c>
      <c r="G1113" s="80">
        <v>5847</v>
      </c>
      <c r="H1113" s="81" t="str">
        <f t="shared" si="266"/>
        <v>N/A</v>
      </c>
      <c r="I1113" s="82">
        <v>35.299999999999997</v>
      </c>
      <c r="J1113" s="82">
        <v>1.829</v>
      </c>
      <c r="K1113" s="83" t="s">
        <v>111</v>
      </c>
      <c r="L1113" s="84" t="str">
        <f t="shared" si="263"/>
        <v>Yes</v>
      </c>
    </row>
    <row r="1114" spans="1:12" x14ac:dyDescent="0.25">
      <c r="A1114" s="148" t="s">
        <v>399</v>
      </c>
      <c r="B1114" s="79" t="s">
        <v>50</v>
      </c>
      <c r="C1114" s="85">
        <v>4689914958</v>
      </c>
      <c r="D1114" s="81" t="str">
        <f t="shared" si="264"/>
        <v>N/A</v>
      </c>
      <c r="E1114" s="85">
        <v>4579803243</v>
      </c>
      <c r="F1114" s="81" t="str">
        <f t="shared" si="265"/>
        <v>N/A</v>
      </c>
      <c r="G1114" s="85">
        <v>4536634858</v>
      </c>
      <c r="H1114" s="81" t="str">
        <f t="shared" si="266"/>
        <v>N/A</v>
      </c>
      <c r="I1114" s="82">
        <v>-2.35</v>
      </c>
      <c r="J1114" s="82">
        <v>-0.94299999999999995</v>
      </c>
      <c r="K1114" s="83" t="s">
        <v>112</v>
      </c>
      <c r="L1114" s="84" t="str">
        <f t="shared" si="263"/>
        <v>Yes</v>
      </c>
    </row>
    <row r="1115" spans="1:12" x14ac:dyDescent="0.25">
      <c r="A1115" s="148" t="s">
        <v>491</v>
      </c>
      <c r="B1115" s="79" t="s">
        <v>50</v>
      </c>
      <c r="C1115" s="85">
        <v>16359.179297999999</v>
      </c>
      <c r="D1115" s="81" t="str">
        <f t="shared" si="264"/>
        <v>N/A</v>
      </c>
      <c r="E1115" s="85">
        <v>16420.185659999999</v>
      </c>
      <c r="F1115" s="81" t="str">
        <f t="shared" si="265"/>
        <v>N/A</v>
      </c>
      <c r="G1115" s="85">
        <v>16911.713741</v>
      </c>
      <c r="H1115" s="81" t="str">
        <f t="shared" si="266"/>
        <v>N/A</v>
      </c>
      <c r="I1115" s="82">
        <v>0.37290000000000001</v>
      </c>
      <c r="J1115" s="82">
        <v>2.9929999999999999</v>
      </c>
      <c r="K1115" s="83" t="s">
        <v>112</v>
      </c>
      <c r="L1115" s="84" t="str">
        <f t="shared" si="263"/>
        <v>Yes</v>
      </c>
    </row>
    <row r="1116" spans="1:12" ht="12.75" customHeight="1" x14ac:dyDescent="0.25">
      <c r="A1116" s="148" t="s">
        <v>492</v>
      </c>
      <c r="B1116" s="96" t="s">
        <v>50</v>
      </c>
      <c r="C1116" s="94">
        <v>19931.301457000001</v>
      </c>
      <c r="D1116" s="98" t="str">
        <f t="shared" si="264"/>
        <v>N/A</v>
      </c>
      <c r="E1116" s="94">
        <v>20533.090824999999</v>
      </c>
      <c r="F1116" s="98" t="str">
        <f t="shared" si="265"/>
        <v>N/A</v>
      </c>
      <c r="G1116" s="94">
        <v>21550.685753999998</v>
      </c>
      <c r="H1116" s="98" t="str">
        <f t="shared" si="266"/>
        <v>N/A</v>
      </c>
      <c r="I1116" s="99">
        <v>3.0190000000000001</v>
      </c>
      <c r="J1116" s="99">
        <v>4.9560000000000004</v>
      </c>
      <c r="K1116" s="90" t="s">
        <v>112</v>
      </c>
      <c r="L1116" s="92" t="str">
        <f t="shared" si="263"/>
        <v>Yes</v>
      </c>
    </row>
    <row r="1117" spans="1:12" x14ac:dyDescent="0.25">
      <c r="A1117" s="141" t="s">
        <v>591</v>
      </c>
      <c r="B1117" s="79" t="s">
        <v>50</v>
      </c>
      <c r="C1117" s="85" t="s">
        <v>50</v>
      </c>
      <c r="D1117" s="81" t="str">
        <f t="shared" si="264"/>
        <v>N/A</v>
      </c>
      <c r="E1117" s="85">
        <v>3781602</v>
      </c>
      <c r="F1117" s="81" t="str">
        <f t="shared" si="265"/>
        <v>N/A</v>
      </c>
      <c r="G1117" s="85">
        <v>773638</v>
      </c>
      <c r="H1117" s="81" t="str">
        <f t="shared" si="266"/>
        <v>N/A</v>
      </c>
      <c r="I1117" s="82" t="s">
        <v>50</v>
      </c>
      <c r="J1117" s="82">
        <v>-79.5</v>
      </c>
      <c r="K1117" s="83" t="s">
        <v>112</v>
      </c>
      <c r="L1117" s="84" t="str">
        <f t="shared" si="263"/>
        <v>No</v>
      </c>
    </row>
    <row r="1118" spans="1:12" ht="12.75" customHeight="1" x14ac:dyDescent="0.25">
      <c r="A1118" s="149" t="s">
        <v>930</v>
      </c>
      <c r="B1118" s="83" t="s">
        <v>127</v>
      </c>
      <c r="C1118" s="89" t="s">
        <v>50</v>
      </c>
      <c r="D1118" s="81" t="str">
        <f>IF(OR($B1118="N/A",$C1118="N/A"),"N/A",IF(C1118&gt;0,"No",IF(C1118&lt;0,"No","Yes")))</f>
        <v>N/A</v>
      </c>
      <c r="E1118" s="89">
        <v>423</v>
      </c>
      <c r="F1118" s="81" t="str">
        <f>IF($B1118="N/A","N/A",IF(E1118&gt;0,"No",IF(E1118&lt;0,"No","Yes")))</f>
        <v>No</v>
      </c>
      <c r="G1118" s="89">
        <v>516</v>
      </c>
      <c r="H1118" s="81" t="str">
        <f>IF($B1118="N/A","N/A",IF(G1118&gt;0,"No",IF(G1118&lt;0,"No","Yes")))</f>
        <v>No</v>
      </c>
      <c r="I1118" s="82" t="s">
        <v>50</v>
      </c>
      <c r="J1118" s="82">
        <v>21.99</v>
      </c>
      <c r="K1118" s="83" t="s">
        <v>111</v>
      </c>
      <c r="L1118" s="84" t="str">
        <f t="shared" si="263"/>
        <v>No</v>
      </c>
    </row>
    <row r="1119" spans="1:12" x14ac:dyDescent="0.25">
      <c r="A1119" s="149" t="s">
        <v>916</v>
      </c>
      <c r="B1119" s="79" t="s">
        <v>50</v>
      </c>
      <c r="C1119" s="85" t="s">
        <v>50</v>
      </c>
      <c r="D1119" s="81" t="str">
        <f t="shared" ref="D1119:D1120" si="267">IF($B1119="N/A","N/A",IF(C1119&gt;10,"No",IF(C1119&lt;-10,"No","Yes")))</f>
        <v>N/A</v>
      </c>
      <c r="E1119" s="85">
        <v>705753</v>
      </c>
      <c r="F1119" s="81" t="str">
        <f t="shared" ref="F1119:F1120" si="268">IF($B1119="N/A","N/A",IF(E1119&gt;10,"No",IF(E1119&lt;-10,"No","Yes")))</f>
        <v>N/A</v>
      </c>
      <c r="G1119" s="85">
        <v>773638</v>
      </c>
      <c r="H1119" s="81" t="str">
        <f t="shared" ref="H1119:H1120" si="269">IF($B1119="N/A","N/A",IF(G1119&gt;10,"No",IF(G1119&lt;-10,"No","Yes")))</f>
        <v>N/A</v>
      </c>
      <c r="I1119" s="82" t="s">
        <v>50</v>
      </c>
      <c r="J1119" s="82">
        <v>9.6189999999999998</v>
      </c>
      <c r="K1119" s="83" t="s">
        <v>112</v>
      </c>
      <c r="L1119" s="84" t="str">
        <f t="shared" si="263"/>
        <v>Yes</v>
      </c>
    </row>
    <row r="1120" spans="1:12" x14ac:dyDescent="0.25">
      <c r="A1120" s="158" t="s">
        <v>1056</v>
      </c>
      <c r="B1120" s="79" t="s">
        <v>50</v>
      </c>
      <c r="C1120" s="159" t="s">
        <v>50</v>
      </c>
      <c r="D1120" s="81" t="str">
        <f t="shared" si="267"/>
        <v>N/A</v>
      </c>
      <c r="E1120" s="159" t="s">
        <v>50</v>
      </c>
      <c r="F1120" s="81" t="str">
        <f t="shared" si="268"/>
        <v>N/A</v>
      </c>
      <c r="G1120" s="159">
        <v>1499.2984495999999</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19538.838747999998</v>
      </c>
      <c r="D1122" s="102" t="str">
        <f t="shared" ref="D1122:D1148" si="270">IF($B1122="N/A","N/A",IF(C1122&gt;10,"No",IF(C1122&lt;-10,"No","Yes")))</f>
        <v>N/A</v>
      </c>
      <c r="E1122" s="143">
        <v>19993.710898000001</v>
      </c>
      <c r="F1122" s="102" t="str">
        <f t="shared" ref="F1122:F1148" si="271">IF($B1122="N/A","N/A",IF(E1122&gt;10,"No",IF(E1122&lt;-10,"No","Yes")))</f>
        <v>N/A</v>
      </c>
      <c r="G1122" s="143">
        <v>20952.797512000001</v>
      </c>
      <c r="H1122" s="102" t="str">
        <f t="shared" ref="H1122:H1148" si="272">IF($B1122="N/A","N/A",IF(G1122&gt;10,"No",IF(G1122&lt;-10,"No","Yes")))</f>
        <v>N/A</v>
      </c>
      <c r="I1122" s="103">
        <v>2.3279999999999998</v>
      </c>
      <c r="J1122" s="103">
        <v>4.7969999999999997</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8430.4376386999993</v>
      </c>
      <c r="D1123" s="81" t="str">
        <f t="shared" si="270"/>
        <v>N/A</v>
      </c>
      <c r="E1123" s="85">
        <v>8468.8721781999993</v>
      </c>
      <c r="F1123" s="81" t="str">
        <f t="shared" si="271"/>
        <v>N/A</v>
      </c>
      <c r="G1123" s="85">
        <v>8911.6832720000002</v>
      </c>
      <c r="H1123" s="81" t="str">
        <f t="shared" si="272"/>
        <v>N/A</v>
      </c>
      <c r="I1123" s="82">
        <v>0.45590000000000003</v>
      </c>
      <c r="J1123" s="82">
        <v>5.2290000000000001</v>
      </c>
      <c r="K1123" s="83" t="s">
        <v>112</v>
      </c>
      <c r="L1123" s="84" t="str">
        <f t="shared" si="273"/>
        <v>Yes</v>
      </c>
    </row>
    <row r="1124" spans="1:12" x14ac:dyDescent="0.25">
      <c r="A1124" s="129" t="s">
        <v>768</v>
      </c>
      <c r="B1124" s="79" t="s">
        <v>50</v>
      </c>
      <c r="C1124" s="85">
        <v>27884.186385000001</v>
      </c>
      <c r="D1124" s="81" t="str">
        <f t="shared" si="270"/>
        <v>N/A</v>
      </c>
      <c r="E1124" s="85">
        <v>28611.271745999999</v>
      </c>
      <c r="F1124" s="81" t="str">
        <f t="shared" si="271"/>
        <v>N/A</v>
      </c>
      <c r="G1124" s="85">
        <v>30494.787491999999</v>
      </c>
      <c r="H1124" s="81" t="str">
        <f t="shared" si="272"/>
        <v>N/A</v>
      </c>
      <c r="I1124" s="82">
        <v>2.6080000000000001</v>
      </c>
      <c r="J1124" s="82">
        <v>6.5830000000000002</v>
      </c>
      <c r="K1124" s="83" t="s">
        <v>112</v>
      </c>
      <c r="L1124" s="84" t="str">
        <f t="shared" si="273"/>
        <v>Yes</v>
      </c>
    </row>
    <row r="1125" spans="1:12" x14ac:dyDescent="0.25">
      <c r="A1125" s="129" t="s">
        <v>769</v>
      </c>
      <c r="B1125" s="79" t="s">
        <v>50</v>
      </c>
      <c r="C1125" s="85">
        <v>6693.5673168000003</v>
      </c>
      <c r="D1125" s="81" t="str">
        <f t="shared" si="270"/>
        <v>N/A</v>
      </c>
      <c r="E1125" s="85">
        <v>6495.8703906999999</v>
      </c>
      <c r="F1125" s="81" t="str">
        <f t="shared" si="271"/>
        <v>N/A</v>
      </c>
      <c r="G1125" s="85">
        <v>6622.8285904000004</v>
      </c>
      <c r="H1125" s="81" t="str">
        <f t="shared" si="272"/>
        <v>N/A</v>
      </c>
      <c r="I1125" s="82">
        <v>-2.95</v>
      </c>
      <c r="J1125" s="82">
        <v>1.954</v>
      </c>
      <c r="K1125" s="83" t="s">
        <v>112</v>
      </c>
      <c r="L1125" s="84" t="str">
        <f t="shared" si="273"/>
        <v>Yes</v>
      </c>
    </row>
    <row r="1126" spans="1:12" x14ac:dyDescent="0.25">
      <c r="A1126" s="129" t="s">
        <v>770</v>
      </c>
      <c r="B1126" s="79" t="s">
        <v>50</v>
      </c>
      <c r="C1126" s="85">
        <v>33919.653762000002</v>
      </c>
      <c r="D1126" s="81" t="str">
        <f t="shared" si="270"/>
        <v>N/A</v>
      </c>
      <c r="E1126" s="85">
        <v>34832.412458999999</v>
      </c>
      <c r="F1126" s="81" t="str">
        <f t="shared" si="271"/>
        <v>N/A</v>
      </c>
      <c r="G1126" s="85">
        <v>36701.582723</v>
      </c>
      <c r="H1126" s="81" t="str">
        <f t="shared" si="272"/>
        <v>N/A</v>
      </c>
      <c r="I1126" s="82">
        <v>2.6909999999999998</v>
      </c>
      <c r="J1126" s="82">
        <v>5.3659999999999997</v>
      </c>
      <c r="K1126" s="83" t="s">
        <v>112</v>
      </c>
      <c r="L1126" s="84" t="str">
        <f t="shared" si="273"/>
        <v>Yes</v>
      </c>
    </row>
    <row r="1127" spans="1:12" x14ac:dyDescent="0.25">
      <c r="A1127" s="129" t="s">
        <v>771</v>
      </c>
      <c r="B1127" s="79" t="s">
        <v>50</v>
      </c>
      <c r="C1127" s="85" t="s">
        <v>1088</v>
      </c>
      <c r="D1127" s="81" t="str">
        <f t="shared" si="270"/>
        <v>N/A</v>
      </c>
      <c r="E1127" s="85" t="s">
        <v>1088</v>
      </c>
      <c r="F1127" s="81" t="str">
        <f t="shared" si="271"/>
        <v>N/A</v>
      </c>
      <c r="G1127" s="85" t="s">
        <v>1088</v>
      </c>
      <c r="H1127" s="81" t="str">
        <f t="shared" si="272"/>
        <v>N/A</v>
      </c>
      <c r="I1127" s="82" t="s">
        <v>1088</v>
      </c>
      <c r="J1127" s="82" t="s">
        <v>1088</v>
      </c>
      <c r="K1127" s="83" t="s">
        <v>112</v>
      </c>
      <c r="L1127" s="84" t="str">
        <f t="shared" si="273"/>
        <v>N/A</v>
      </c>
    </row>
    <row r="1128" spans="1:12" x14ac:dyDescent="0.25">
      <c r="A1128" s="148" t="s">
        <v>585</v>
      </c>
      <c r="B1128" s="79" t="s">
        <v>50</v>
      </c>
      <c r="C1128" s="85">
        <v>20142.366242</v>
      </c>
      <c r="D1128" s="81" t="str">
        <f t="shared" si="270"/>
        <v>N/A</v>
      </c>
      <c r="E1128" s="85">
        <v>21141.709251</v>
      </c>
      <c r="F1128" s="81" t="str">
        <f t="shared" si="271"/>
        <v>N/A</v>
      </c>
      <c r="G1128" s="85">
        <v>22693.185358999999</v>
      </c>
      <c r="H1128" s="81" t="str">
        <f t="shared" si="272"/>
        <v>N/A</v>
      </c>
      <c r="I1128" s="82">
        <v>4.9610000000000003</v>
      </c>
      <c r="J1128" s="82">
        <v>7.3380000000000001</v>
      </c>
      <c r="K1128" s="83" t="s">
        <v>112</v>
      </c>
      <c r="L1128" s="84" t="str">
        <f t="shared" si="273"/>
        <v>Yes</v>
      </c>
    </row>
    <row r="1129" spans="1:12" x14ac:dyDescent="0.25">
      <c r="A1129" s="129" t="s">
        <v>772</v>
      </c>
      <c r="B1129" s="79" t="s">
        <v>50</v>
      </c>
      <c r="C1129" s="85">
        <v>14317.940226999999</v>
      </c>
      <c r="D1129" s="81" t="str">
        <f t="shared" si="270"/>
        <v>N/A</v>
      </c>
      <c r="E1129" s="85">
        <v>14995.404046</v>
      </c>
      <c r="F1129" s="81" t="str">
        <f t="shared" si="271"/>
        <v>N/A</v>
      </c>
      <c r="G1129" s="85">
        <v>15628.853048000001</v>
      </c>
      <c r="H1129" s="81" t="str">
        <f t="shared" si="272"/>
        <v>N/A</v>
      </c>
      <c r="I1129" s="82">
        <v>4.7320000000000002</v>
      </c>
      <c r="J1129" s="82">
        <v>4.2240000000000002</v>
      </c>
      <c r="K1129" s="83" t="s">
        <v>112</v>
      </c>
      <c r="L1129" s="84" t="str">
        <f t="shared" si="273"/>
        <v>Yes</v>
      </c>
    </row>
    <row r="1130" spans="1:12" x14ac:dyDescent="0.25">
      <c r="A1130" s="129" t="s">
        <v>773</v>
      </c>
      <c r="B1130" s="79" t="s">
        <v>50</v>
      </c>
      <c r="C1130" s="85">
        <v>15357.478229</v>
      </c>
      <c r="D1130" s="81" t="str">
        <f t="shared" si="270"/>
        <v>N/A</v>
      </c>
      <c r="E1130" s="85">
        <v>15951.736842</v>
      </c>
      <c r="F1130" s="81" t="str">
        <f t="shared" si="271"/>
        <v>N/A</v>
      </c>
      <c r="G1130" s="85">
        <v>16530.015670000001</v>
      </c>
      <c r="H1130" s="81" t="str">
        <f t="shared" si="272"/>
        <v>N/A</v>
      </c>
      <c r="I1130" s="82">
        <v>3.87</v>
      </c>
      <c r="J1130" s="82">
        <v>3.625</v>
      </c>
      <c r="K1130" s="83" t="s">
        <v>112</v>
      </c>
      <c r="L1130" s="84" t="str">
        <f t="shared" si="273"/>
        <v>Yes</v>
      </c>
    </row>
    <row r="1131" spans="1:12" x14ac:dyDescent="0.25">
      <c r="A1131" s="129" t="s">
        <v>866</v>
      </c>
      <c r="B1131" s="79" t="s">
        <v>50</v>
      </c>
      <c r="C1131" s="85">
        <v>8544.7896034000005</v>
      </c>
      <c r="D1131" s="81" t="str">
        <f t="shared" si="270"/>
        <v>N/A</v>
      </c>
      <c r="E1131" s="85">
        <v>7725.9988456999999</v>
      </c>
      <c r="F1131" s="81" t="str">
        <f t="shared" si="271"/>
        <v>N/A</v>
      </c>
      <c r="G1131" s="85">
        <v>7262.9891428999999</v>
      </c>
      <c r="H1131" s="81" t="str">
        <f t="shared" si="272"/>
        <v>N/A</v>
      </c>
      <c r="I1131" s="82">
        <v>-9.58</v>
      </c>
      <c r="J1131" s="82">
        <v>-5.99</v>
      </c>
      <c r="K1131" s="83" t="s">
        <v>112</v>
      </c>
      <c r="L1131" s="84" t="str">
        <f t="shared" si="273"/>
        <v>Yes</v>
      </c>
    </row>
    <row r="1132" spans="1:12" x14ac:dyDescent="0.25">
      <c r="A1132" s="129" t="s">
        <v>788</v>
      </c>
      <c r="B1132" s="79" t="s">
        <v>50</v>
      </c>
      <c r="C1132" s="85">
        <v>57820.695693000001</v>
      </c>
      <c r="D1132" s="81" t="str">
        <f t="shared" si="270"/>
        <v>N/A</v>
      </c>
      <c r="E1132" s="85">
        <v>59018.638271999997</v>
      </c>
      <c r="F1132" s="81" t="str">
        <f t="shared" si="271"/>
        <v>N/A</v>
      </c>
      <c r="G1132" s="85">
        <v>63068.184195000002</v>
      </c>
      <c r="H1132" s="81" t="str">
        <f t="shared" si="272"/>
        <v>N/A</v>
      </c>
      <c r="I1132" s="82">
        <v>2.0720000000000001</v>
      </c>
      <c r="J1132" s="82">
        <v>6.8609999999999998</v>
      </c>
      <c r="K1132" s="83" t="s">
        <v>112</v>
      </c>
      <c r="L1132" s="84" t="str">
        <f t="shared" si="273"/>
        <v>Yes</v>
      </c>
    </row>
    <row r="1133" spans="1:12" x14ac:dyDescent="0.25">
      <c r="A1133" s="129" t="s">
        <v>774</v>
      </c>
      <c r="B1133" s="79" t="s">
        <v>50</v>
      </c>
      <c r="C1133" s="85" t="s">
        <v>1088</v>
      </c>
      <c r="D1133" s="81" t="str">
        <f t="shared" si="270"/>
        <v>N/A</v>
      </c>
      <c r="E1133" s="85" t="s">
        <v>1088</v>
      </c>
      <c r="F1133" s="81" t="str">
        <f t="shared" si="271"/>
        <v>N/A</v>
      </c>
      <c r="G1133" s="85" t="s">
        <v>1088</v>
      </c>
      <c r="H1133" s="81" t="str">
        <f t="shared" si="272"/>
        <v>N/A</v>
      </c>
      <c r="I1133" s="82" t="s">
        <v>1088</v>
      </c>
      <c r="J1133" s="82" t="s">
        <v>1088</v>
      </c>
      <c r="K1133" s="83" t="s">
        <v>112</v>
      </c>
      <c r="L1133" s="84" t="str">
        <f t="shared" si="273"/>
        <v>N/A</v>
      </c>
    </row>
    <row r="1134" spans="1:12" x14ac:dyDescent="0.25">
      <c r="A1134" s="148" t="s">
        <v>588</v>
      </c>
      <c r="B1134" s="79" t="s">
        <v>50</v>
      </c>
      <c r="C1134" s="85">
        <v>4134.3514721000001</v>
      </c>
      <c r="D1134" s="81" t="str">
        <f t="shared" si="270"/>
        <v>N/A</v>
      </c>
      <c r="E1134" s="85">
        <v>3666.3431114999998</v>
      </c>
      <c r="F1134" s="81" t="str">
        <f t="shared" si="271"/>
        <v>N/A</v>
      </c>
      <c r="G1134" s="85">
        <v>3231.3458682999999</v>
      </c>
      <c r="H1134" s="81" t="str">
        <f t="shared" si="272"/>
        <v>N/A</v>
      </c>
      <c r="I1134" s="82">
        <v>-11.3</v>
      </c>
      <c r="J1134" s="82">
        <v>-11.9</v>
      </c>
      <c r="K1134" s="83" t="s">
        <v>112</v>
      </c>
      <c r="L1134" s="84" t="str">
        <f t="shared" si="273"/>
        <v>Yes</v>
      </c>
    </row>
    <row r="1135" spans="1:12" x14ac:dyDescent="0.25">
      <c r="A1135" s="129" t="s">
        <v>775</v>
      </c>
      <c r="B1135" s="79" t="s">
        <v>50</v>
      </c>
      <c r="C1135" s="85">
        <v>927.06736781999996</v>
      </c>
      <c r="D1135" s="81" t="str">
        <f t="shared" si="270"/>
        <v>N/A</v>
      </c>
      <c r="E1135" s="85">
        <v>958.26649112999996</v>
      </c>
      <c r="F1135" s="81" t="str">
        <f t="shared" si="271"/>
        <v>N/A</v>
      </c>
      <c r="G1135" s="85">
        <v>1112.9786747000001</v>
      </c>
      <c r="H1135" s="81" t="str">
        <f t="shared" si="272"/>
        <v>N/A</v>
      </c>
      <c r="I1135" s="82">
        <v>3.3650000000000002</v>
      </c>
      <c r="J1135" s="82">
        <v>16.149999999999999</v>
      </c>
      <c r="K1135" s="83" t="s">
        <v>112</v>
      </c>
      <c r="L1135" s="84" t="str">
        <f t="shared" si="273"/>
        <v>No</v>
      </c>
    </row>
    <row r="1136" spans="1:12" x14ac:dyDescent="0.25">
      <c r="A1136" s="129" t="s">
        <v>776</v>
      </c>
      <c r="B1136" s="79" t="s">
        <v>50</v>
      </c>
      <c r="C1136" s="85" t="s">
        <v>1088</v>
      </c>
      <c r="D1136" s="81" t="str">
        <f t="shared" si="270"/>
        <v>N/A</v>
      </c>
      <c r="E1136" s="85" t="s">
        <v>1088</v>
      </c>
      <c r="F1136" s="81" t="str">
        <f t="shared" si="271"/>
        <v>N/A</v>
      </c>
      <c r="G1136" s="85" t="s">
        <v>1088</v>
      </c>
      <c r="H1136" s="81" t="str">
        <f t="shared" si="272"/>
        <v>N/A</v>
      </c>
      <c r="I1136" s="82" t="s">
        <v>1088</v>
      </c>
      <c r="J1136" s="82" t="s">
        <v>1088</v>
      </c>
      <c r="K1136" s="83" t="s">
        <v>112</v>
      </c>
      <c r="L1136" s="84" t="str">
        <f t="shared" si="273"/>
        <v>N/A</v>
      </c>
    </row>
    <row r="1137" spans="1:12" x14ac:dyDescent="0.25">
      <c r="A1137" s="129" t="s">
        <v>777</v>
      </c>
      <c r="B1137" s="79" t="s">
        <v>50</v>
      </c>
      <c r="C1137" s="85">
        <v>1186</v>
      </c>
      <c r="D1137" s="81" t="str">
        <f t="shared" si="270"/>
        <v>N/A</v>
      </c>
      <c r="E1137" s="85">
        <v>1343.1428570999999</v>
      </c>
      <c r="F1137" s="81" t="str">
        <f t="shared" si="271"/>
        <v>N/A</v>
      </c>
      <c r="G1137" s="85">
        <v>1102</v>
      </c>
      <c r="H1137" s="81" t="str">
        <f t="shared" si="272"/>
        <v>N/A</v>
      </c>
      <c r="I1137" s="82">
        <v>13.25</v>
      </c>
      <c r="J1137" s="82">
        <v>-18</v>
      </c>
      <c r="K1137" s="83" t="s">
        <v>112</v>
      </c>
      <c r="L1137" s="84" t="str">
        <f t="shared" si="273"/>
        <v>No</v>
      </c>
    </row>
    <row r="1138" spans="1:12" x14ac:dyDescent="0.25">
      <c r="A1138" s="129" t="s">
        <v>778</v>
      </c>
      <c r="B1138" s="79" t="s">
        <v>50</v>
      </c>
      <c r="C1138" s="85">
        <v>1064.8582785999999</v>
      </c>
      <c r="D1138" s="81" t="str">
        <f t="shared" si="270"/>
        <v>N/A</v>
      </c>
      <c r="E1138" s="85">
        <v>959.67940598999996</v>
      </c>
      <c r="F1138" s="81" t="str">
        <f t="shared" si="271"/>
        <v>N/A</v>
      </c>
      <c r="G1138" s="85">
        <v>928.26711332000002</v>
      </c>
      <c r="H1138" s="81" t="str">
        <f t="shared" si="272"/>
        <v>N/A</v>
      </c>
      <c r="I1138" s="82">
        <v>-9.8800000000000008</v>
      </c>
      <c r="J1138" s="82">
        <v>-3.27</v>
      </c>
      <c r="K1138" s="83" t="s">
        <v>112</v>
      </c>
      <c r="L1138" s="84" t="str">
        <f t="shared" si="273"/>
        <v>Yes</v>
      </c>
    </row>
    <row r="1139" spans="1:12" x14ac:dyDescent="0.25">
      <c r="A1139" s="129" t="s">
        <v>779</v>
      </c>
      <c r="B1139" s="79" t="s">
        <v>50</v>
      </c>
      <c r="C1139" s="85">
        <v>9708.8858603000008</v>
      </c>
      <c r="D1139" s="81" t="str">
        <f t="shared" si="270"/>
        <v>N/A</v>
      </c>
      <c r="E1139" s="85">
        <v>7661.5516779</v>
      </c>
      <c r="F1139" s="81" t="str">
        <f t="shared" si="271"/>
        <v>N/A</v>
      </c>
      <c r="G1139" s="85">
        <v>5605.9002933000002</v>
      </c>
      <c r="H1139" s="81" t="str">
        <f t="shared" si="272"/>
        <v>N/A</v>
      </c>
      <c r="I1139" s="82">
        <v>-21.1</v>
      </c>
      <c r="J1139" s="82">
        <v>-26.8</v>
      </c>
      <c r="K1139" s="83" t="s">
        <v>112</v>
      </c>
      <c r="L1139" s="84" t="str">
        <f t="shared" si="273"/>
        <v>No</v>
      </c>
    </row>
    <row r="1140" spans="1:12" x14ac:dyDescent="0.25">
      <c r="A1140" s="129" t="s">
        <v>780</v>
      </c>
      <c r="B1140" s="79" t="s">
        <v>50</v>
      </c>
      <c r="C1140" s="85">
        <v>11695.350376</v>
      </c>
      <c r="D1140" s="81" t="str">
        <f t="shared" si="270"/>
        <v>N/A</v>
      </c>
      <c r="E1140" s="85">
        <v>12027.03635</v>
      </c>
      <c r="F1140" s="81" t="str">
        <f t="shared" si="271"/>
        <v>N/A</v>
      </c>
      <c r="G1140" s="85">
        <v>11176.105366</v>
      </c>
      <c r="H1140" s="81" t="str">
        <f t="shared" si="272"/>
        <v>N/A</v>
      </c>
      <c r="I1140" s="82">
        <v>2.8359999999999999</v>
      </c>
      <c r="J1140" s="82">
        <v>-7.08</v>
      </c>
      <c r="K1140" s="83" t="s">
        <v>112</v>
      </c>
      <c r="L1140" s="84" t="str">
        <f t="shared" si="273"/>
        <v>Yes</v>
      </c>
    </row>
    <row r="1141" spans="1:12" x14ac:dyDescent="0.25">
      <c r="A1141" s="129" t="s">
        <v>781</v>
      </c>
      <c r="B1141" s="79" t="s">
        <v>50</v>
      </c>
      <c r="C1141" s="85" t="s">
        <v>1088</v>
      </c>
      <c r="D1141" s="81" t="str">
        <f t="shared" si="270"/>
        <v>N/A</v>
      </c>
      <c r="E1141" s="85" t="s">
        <v>1088</v>
      </c>
      <c r="F1141" s="81" t="str">
        <f t="shared" si="271"/>
        <v>N/A</v>
      </c>
      <c r="G1141" s="85">
        <v>543.28301886999998</v>
      </c>
      <c r="H1141" s="81" t="str">
        <f t="shared" si="272"/>
        <v>N/A</v>
      </c>
      <c r="I1141" s="82" t="s">
        <v>1088</v>
      </c>
      <c r="J1141" s="82" t="s">
        <v>1088</v>
      </c>
      <c r="K1141" s="83" t="s">
        <v>112</v>
      </c>
      <c r="L1141" s="84" t="str">
        <f t="shared" si="273"/>
        <v>N/A</v>
      </c>
    </row>
    <row r="1142" spans="1:12" x14ac:dyDescent="0.25">
      <c r="A1142" s="148" t="s">
        <v>590</v>
      </c>
      <c r="B1142" s="79" t="s">
        <v>50</v>
      </c>
      <c r="C1142" s="85">
        <v>1296.0889646000001</v>
      </c>
      <c r="D1142" s="81" t="str">
        <f t="shared" si="270"/>
        <v>N/A</v>
      </c>
      <c r="E1142" s="85">
        <v>1178.0981824999999</v>
      </c>
      <c r="F1142" s="81" t="str">
        <f t="shared" si="271"/>
        <v>N/A</v>
      </c>
      <c r="G1142" s="85">
        <v>1127.8535694</v>
      </c>
      <c r="H1142" s="81" t="str">
        <f t="shared" si="272"/>
        <v>N/A</v>
      </c>
      <c r="I1142" s="82">
        <v>-9.1</v>
      </c>
      <c r="J1142" s="82">
        <v>-4.26</v>
      </c>
      <c r="K1142" s="83" t="s">
        <v>112</v>
      </c>
      <c r="L1142" s="84" t="str">
        <f t="shared" si="273"/>
        <v>Yes</v>
      </c>
    </row>
    <row r="1143" spans="1:12" x14ac:dyDescent="0.25">
      <c r="A1143" s="129" t="s">
        <v>782</v>
      </c>
      <c r="B1143" s="79" t="s">
        <v>50</v>
      </c>
      <c r="C1143" s="85">
        <v>980.75555098999996</v>
      </c>
      <c r="D1143" s="81" t="str">
        <f t="shared" si="270"/>
        <v>N/A</v>
      </c>
      <c r="E1143" s="85">
        <v>829.40896997000004</v>
      </c>
      <c r="F1143" s="81" t="str">
        <f t="shared" si="271"/>
        <v>N/A</v>
      </c>
      <c r="G1143" s="85">
        <v>661.41052136999997</v>
      </c>
      <c r="H1143" s="81" t="str">
        <f t="shared" si="272"/>
        <v>N/A</v>
      </c>
      <c r="I1143" s="82">
        <v>-15.4</v>
      </c>
      <c r="J1143" s="82">
        <v>-20.3</v>
      </c>
      <c r="K1143" s="83" t="s">
        <v>112</v>
      </c>
      <c r="L1143" s="84" t="str">
        <f t="shared" si="273"/>
        <v>No</v>
      </c>
    </row>
    <row r="1144" spans="1:12" x14ac:dyDescent="0.25">
      <c r="A1144" s="129" t="s">
        <v>783</v>
      </c>
      <c r="B1144" s="79" t="s">
        <v>50</v>
      </c>
      <c r="C1144" s="85" t="s">
        <v>1088</v>
      </c>
      <c r="D1144" s="81" t="str">
        <f t="shared" si="270"/>
        <v>N/A</v>
      </c>
      <c r="E1144" s="85" t="s">
        <v>1088</v>
      </c>
      <c r="F1144" s="81" t="str">
        <f t="shared" si="271"/>
        <v>N/A</v>
      </c>
      <c r="G1144" s="85" t="s">
        <v>1088</v>
      </c>
      <c r="H1144" s="81" t="str">
        <f t="shared" si="272"/>
        <v>N/A</v>
      </c>
      <c r="I1144" s="82" t="s">
        <v>1088</v>
      </c>
      <c r="J1144" s="82" t="s">
        <v>1088</v>
      </c>
      <c r="K1144" s="83" t="s">
        <v>112</v>
      </c>
      <c r="L1144" s="84" t="str">
        <f t="shared" si="273"/>
        <v>N/A</v>
      </c>
    </row>
    <row r="1145" spans="1:12" x14ac:dyDescent="0.25">
      <c r="A1145" s="129" t="s">
        <v>784</v>
      </c>
      <c r="B1145" s="79" t="s">
        <v>50</v>
      </c>
      <c r="C1145" s="85" t="s">
        <v>1088</v>
      </c>
      <c r="D1145" s="81" t="str">
        <f t="shared" si="270"/>
        <v>N/A</v>
      </c>
      <c r="E1145" s="85" t="s">
        <v>1088</v>
      </c>
      <c r="F1145" s="81" t="str">
        <f t="shared" si="271"/>
        <v>N/A</v>
      </c>
      <c r="G1145" s="85" t="s">
        <v>1088</v>
      </c>
      <c r="H1145" s="81" t="str">
        <f t="shared" si="272"/>
        <v>N/A</v>
      </c>
      <c r="I1145" s="82" t="s">
        <v>1088</v>
      </c>
      <c r="J1145" s="82" t="s">
        <v>1088</v>
      </c>
      <c r="K1145" s="83" t="s">
        <v>112</v>
      </c>
      <c r="L1145" s="84" t="str">
        <f t="shared" si="273"/>
        <v>N/A</v>
      </c>
    </row>
    <row r="1146" spans="1:12" x14ac:dyDescent="0.25">
      <c r="A1146" s="129" t="s">
        <v>785</v>
      </c>
      <c r="B1146" s="79" t="s">
        <v>50</v>
      </c>
      <c r="C1146" s="85">
        <v>2178.1910493</v>
      </c>
      <c r="D1146" s="81" t="str">
        <f t="shared" si="270"/>
        <v>N/A</v>
      </c>
      <c r="E1146" s="85">
        <v>2184.5552259999999</v>
      </c>
      <c r="F1146" s="81" t="str">
        <f t="shared" si="271"/>
        <v>N/A</v>
      </c>
      <c r="G1146" s="85">
        <v>2238.6100185999999</v>
      </c>
      <c r="H1146" s="81" t="str">
        <f t="shared" si="272"/>
        <v>N/A</v>
      </c>
      <c r="I1146" s="82">
        <v>0.29220000000000002</v>
      </c>
      <c r="J1146" s="82">
        <v>2.4740000000000002</v>
      </c>
      <c r="K1146" s="83" t="s">
        <v>112</v>
      </c>
      <c r="L1146" s="84" t="str">
        <f t="shared" si="273"/>
        <v>Yes</v>
      </c>
    </row>
    <row r="1147" spans="1:12" x14ac:dyDescent="0.25">
      <c r="A1147" s="129" t="s">
        <v>786</v>
      </c>
      <c r="B1147" s="79" t="s">
        <v>50</v>
      </c>
      <c r="C1147" s="85">
        <v>1301.9825719999999</v>
      </c>
      <c r="D1147" s="81" t="str">
        <f t="shared" si="270"/>
        <v>N/A</v>
      </c>
      <c r="E1147" s="85">
        <v>1365.0287504</v>
      </c>
      <c r="F1147" s="81" t="str">
        <f t="shared" si="271"/>
        <v>N/A</v>
      </c>
      <c r="G1147" s="85">
        <v>1583.5635889</v>
      </c>
      <c r="H1147" s="81" t="str">
        <f t="shared" si="272"/>
        <v>N/A</v>
      </c>
      <c r="I1147" s="82">
        <v>4.8419999999999996</v>
      </c>
      <c r="J1147" s="82">
        <v>16.010000000000002</v>
      </c>
      <c r="K1147" s="83" t="s">
        <v>112</v>
      </c>
      <c r="L1147" s="84" t="str">
        <f t="shared" si="273"/>
        <v>No</v>
      </c>
    </row>
    <row r="1148" spans="1:12" x14ac:dyDescent="0.25">
      <c r="A1148" s="129" t="s">
        <v>787</v>
      </c>
      <c r="B1148" s="96" t="s">
        <v>50</v>
      </c>
      <c r="C1148" s="94">
        <v>426.14137606000003</v>
      </c>
      <c r="D1148" s="98" t="str">
        <f t="shared" si="270"/>
        <v>N/A</v>
      </c>
      <c r="E1148" s="94">
        <v>378.74433994999998</v>
      </c>
      <c r="F1148" s="98" t="str">
        <f t="shared" si="271"/>
        <v>N/A</v>
      </c>
      <c r="G1148" s="94">
        <v>345.01265605999998</v>
      </c>
      <c r="H1148" s="98" t="str">
        <f t="shared" si="272"/>
        <v>N/A</v>
      </c>
      <c r="I1148" s="99">
        <v>-11.1</v>
      </c>
      <c r="J1148" s="99">
        <v>-8.91</v>
      </c>
      <c r="K1148" s="90" t="s">
        <v>112</v>
      </c>
      <c r="L1148" s="92" t="str">
        <f t="shared" si="273"/>
        <v>Yes</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374324909</v>
      </c>
      <c r="D1150" s="102" t="str">
        <f t="shared" ref="D1150:D1219" si="274">IF($B1150="N/A","N/A",IF(C1150&gt;10,"No",IF(C1150&lt;-10,"No","Yes")))</f>
        <v>N/A</v>
      </c>
      <c r="E1150" s="143">
        <v>349676760</v>
      </c>
      <c r="F1150" s="102" t="str">
        <f t="shared" ref="F1150:F1219" si="275">IF($B1150="N/A","N/A",IF(E1150&gt;10,"No",IF(E1150&lt;-10,"No","Yes")))</f>
        <v>N/A</v>
      </c>
      <c r="G1150" s="143">
        <v>311318406</v>
      </c>
      <c r="H1150" s="102" t="str">
        <f t="shared" ref="H1150:H1219" si="276">IF($B1150="N/A","N/A",IF(G1150&gt;10,"No",IF(G1150&lt;-10,"No","Yes")))</f>
        <v>N/A</v>
      </c>
      <c r="I1150" s="103">
        <v>-6.58</v>
      </c>
      <c r="J1150" s="103">
        <v>-11</v>
      </c>
      <c r="K1150" s="109" t="s">
        <v>112</v>
      </c>
      <c r="L1150" s="104" t="str">
        <f t="shared" ref="L1150:L1181" si="277">IF(J1150="Div by 0", "N/A", IF(K1150="N/A","N/A", IF(J1150&gt;VALUE(MID(K1150,1,2)), "No", IF(J1150&lt;-1*VALUE(MID(K1150,1,2)), "No", "Yes"))))</f>
        <v>Yes</v>
      </c>
    </row>
    <row r="1151" spans="1:12" x14ac:dyDescent="0.25">
      <c r="A1151" s="148" t="s">
        <v>97</v>
      </c>
      <c r="B1151" s="79" t="s">
        <v>50</v>
      </c>
      <c r="C1151" s="80">
        <v>41501</v>
      </c>
      <c r="D1151" s="81" t="str">
        <f t="shared" si="274"/>
        <v>N/A</v>
      </c>
      <c r="E1151" s="80">
        <v>39153</v>
      </c>
      <c r="F1151" s="81" t="str">
        <f t="shared" si="275"/>
        <v>N/A</v>
      </c>
      <c r="G1151" s="80">
        <v>35712</v>
      </c>
      <c r="H1151" s="81" t="str">
        <f t="shared" si="276"/>
        <v>N/A</v>
      </c>
      <c r="I1151" s="82">
        <v>-5.66</v>
      </c>
      <c r="J1151" s="82">
        <v>-8.7899999999999991</v>
      </c>
      <c r="K1151" s="83" t="s">
        <v>112</v>
      </c>
      <c r="L1151" s="84" t="str">
        <f t="shared" si="277"/>
        <v>Yes</v>
      </c>
    </row>
    <row r="1152" spans="1:12" x14ac:dyDescent="0.25">
      <c r="A1152" s="148" t="s">
        <v>405</v>
      </c>
      <c r="B1152" s="79" t="s">
        <v>50</v>
      </c>
      <c r="C1152" s="85">
        <v>9019.6599841000007</v>
      </c>
      <c r="D1152" s="81" t="str">
        <f t="shared" si="274"/>
        <v>N/A</v>
      </c>
      <c r="E1152" s="85">
        <v>8931.0336372999991</v>
      </c>
      <c r="F1152" s="81" t="str">
        <f t="shared" si="275"/>
        <v>N/A</v>
      </c>
      <c r="G1152" s="85">
        <v>8717.4732863000008</v>
      </c>
      <c r="H1152" s="81" t="str">
        <f t="shared" si="276"/>
        <v>N/A</v>
      </c>
      <c r="I1152" s="82">
        <v>-0.98299999999999998</v>
      </c>
      <c r="J1152" s="82">
        <v>-2.39</v>
      </c>
      <c r="K1152" s="83" t="s">
        <v>112</v>
      </c>
      <c r="L1152" s="84" t="str">
        <f t="shared" si="277"/>
        <v>Yes</v>
      </c>
    </row>
    <row r="1153" spans="1:12" x14ac:dyDescent="0.25">
      <c r="A1153" s="148" t="s">
        <v>406</v>
      </c>
      <c r="B1153" s="79" t="s">
        <v>50</v>
      </c>
      <c r="C1153" s="80">
        <v>8.6188525578000004</v>
      </c>
      <c r="D1153" s="81" t="str">
        <f t="shared" si="274"/>
        <v>N/A</v>
      </c>
      <c r="E1153" s="80">
        <v>8.2494317166000002</v>
      </c>
      <c r="F1153" s="81" t="str">
        <f t="shared" si="275"/>
        <v>N/A</v>
      </c>
      <c r="G1153" s="80">
        <v>7.7491319444000002</v>
      </c>
      <c r="H1153" s="81" t="str">
        <f t="shared" si="276"/>
        <v>N/A</v>
      </c>
      <c r="I1153" s="82">
        <v>-4.29</v>
      </c>
      <c r="J1153" s="82">
        <v>-6.06</v>
      </c>
      <c r="K1153" s="83" t="s">
        <v>112</v>
      </c>
      <c r="L1153" s="84" t="str">
        <f t="shared" si="277"/>
        <v>Yes</v>
      </c>
    </row>
    <row r="1154" spans="1:12" x14ac:dyDescent="0.25">
      <c r="A1154" s="148" t="s">
        <v>407</v>
      </c>
      <c r="B1154" s="79" t="s">
        <v>50</v>
      </c>
      <c r="C1154" s="85">
        <v>21642816</v>
      </c>
      <c r="D1154" s="81" t="str">
        <f t="shared" si="274"/>
        <v>N/A</v>
      </c>
      <c r="E1154" s="85">
        <v>22028659</v>
      </c>
      <c r="F1154" s="81" t="str">
        <f t="shared" si="275"/>
        <v>N/A</v>
      </c>
      <c r="G1154" s="85">
        <v>23996857</v>
      </c>
      <c r="H1154" s="81" t="str">
        <f t="shared" si="276"/>
        <v>N/A</v>
      </c>
      <c r="I1154" s="82">
        <v>1.7829999999999999</v>
      </c>
      <c r="J1154" s="82">
        <v>8.9350000000000005</v>
      </c>
      <c r="K1154" s="83" t="s">
        <v>112</v>
      </c>
      <c r="L1154" s="84" t="str">
        <f t="shared" si="277"/>
        <v>Yes</v>
      </c>
    </row>
    <row r="1155" spans="1:12" x14ac:dyDescent="0.25">
      <c r="A1155" s="148" t="s">
        <v>98</v>
      </c>
      <c r="B1155" s="79" t="s">
        <v>50</v>
      </c>
      <c r="C1155" s="80">
        <v>346</v>
      </c>
      <c r="D1155" s="81" t="str">
        <f t="shared" si="274"/>
        <v>N/A</v>
      </c>
      <c r="E1155" s="80">
        <v>328</v>
      </c>
      <c r="F1155" s="81" t="str">
        <f t="shared" si="275"/>
        <v>N/A</v>
      </c>
      <c r="G1155" s="80">
        <v>309</v>
      </c>
      <c r="H1155" s="81" t="str">
        <f t="shared" si="276"/>
        <v>N/A</v>
      </c>
      <c r="I1155" s="82">
        <v>-5.2</v>
      </c>
      <c r="J1155" s="82">
        <v>-5.79</v>
      </c>
      <c r="K1155" s="83" t="s">
        <v>112</v>
      </c>
      <c r="L1155" s="84" t="str">
        <f t="shared" si="277"/>
        <v>Yes</v>
      </c>
    </row>
    <row r="1156" spans="1:12" x14ac:dyDescent="0.25">
      <c r="A1156" s="148" t="s">
        <v>408</v>
      </c>
      <c r="B1156" s="79" t="s">
        <v>50</v>
      </c>
      <c r="C1156" s="85">
        <v>62551.491328999997</v>
      </c>
      <c r="D1156" s="81" t="str">
        <f t="shared" si="274"/>
        <v>N/A</v>
      </c>
      <c r="E1156" s="85">
        <v>67160.545731999999</v>
      </c>
      <c r="F1156" s="81" t="str">
        <f t="shared" si="275"/>
        <v>N/A</v>
      </c>
      <c r="G1156" s="85">
        <v>77659.731392000002</v>
      </c>
      <c r="H1156" s="81" t="str">
        <f t="shared" si="276"/>
        <v>N/A</v>
      </c>
      <c r="I1156" s="82">
        <v>7.3680000000000003</v>
      </c>
      <c r="J1156" s="82">
        <v>15.63</v>
      </c>
      <c r="K1156" s="83" t="s">
        <v>112</v>
      </c>
      <c r="L1156" s="84" t="str">
        <f t="shared" si="277"/>
        <v>No</v>
      </c>
    </row>
    <row r="1157" spans="1:12" x14ac:dyDescent="0.25">
      <c r="A1157" s="148" t="s">
        <v>409</v>
      </c>
      <c r="B1157" s="79" t="s">
        <v>50</v>
      </c>
      <c r="C1157" s="85">
        <v>73259399</v>
      </c>
      <c r="D1157" s="81" t="str">
        <f t="shared" si="274"/>
        <v>N/A</v>
      </c>
      <c r="E1157" s="85">
        <v>65858937</v>
      </c>
      <c r="F1157" s="81" t="str">
        <f t="shared" si="275"/>
        <v>N/A</v>
      </c>
      <c r="G1157" s="85">
        <v>59013328</v>
      </c>
      <c r="H1157" s="81" t="str">
        <f t="shared" si="276"/>
        <v>N/A</v>
      </c>
      <c r="I1157" s="82">
        <v>-10.1</v>
      </c>
      <c r="J1157" s="82">
        <v>-10.4</v>
      </c>
      <c r="K1157" s="83" t="s">
        <v>112</v>
      </c>
      <c r="L1157" s="84" t="str">
        <f t="shared" si="277"/>
        <v>Yes</v>
      </c>
    </row>
    <row r="1158" spans="1:12" x14ac:dyDescent="0.25">
      <c r="A1158" s="148" t="s">
        <v>410</v>
      </c>
      <c r="B1158" s="79" t="s">
        <v>50</v>
      </c>
      <c r="C1158" s="80">
        <v>912</v>
      </c>
      <c r="D1158" s="81" t="str">
        <f t="shared" si="274"/>
        <v>N/A</v>
      </c>
      <c r="E1158" s="80">
        <v>791</v>
      </c>
      <c r="F1158" s="81" t="str">
        <f t="shared" si="275"/>
        <v>N/A</v>
      </c>
      <c r="G1158" s="80">
        <v>679</v>
      </c>
      <c r="H1158" s="81" t="str">
        <f t="shared" si="276"/>
        <v>N/A</v>
      </c>
      <c r="I1158" s="82">
        <v>-13.3</v>
      </c>
      <c r="J1158" s="82">
        <v>-14.2</v>
      </c>
      <c r="K1158" s="83" t="s">
        <v>112</v>
      </c>
      <c r="L1158" s="84" t="str">
        <f t="shared" si="277"/>
        <v>Yes</v>
      </c>
    </row>
    <row r="1159" spans="1:12" x14ac:dyDescent="0.25">
      <c r="A1159" s="148" t="s">
        <v>809</v>
      </c>
      <c r="B1159" s="79" t="s">
        <v>50</v>
      </c>
      <c r="C1159" s="85">
        <v>80328.288377000004</v>
      </c>
      <c r="D1159" s="81" t="str">
        <f t="shared" si="274"/>
        <v>N/A</v>
      </c>
      <c r="E1159" s="85">
        <v>83260.350189999997</v>
      </c>
      <c r="F1159" s="81" t="str">
        <f t="shared" si="275"/>
        <v>N/A</v>
      </c>
      <c r="G1159" s="85">
        <v>86912.117819999999</v>
      </c>
      <c r="H1159" s="81" t="str">
        <f t="shared" si="276"/>
        <v>N/A</v>
      </c>
      <c r="I1159" s="82">
        <v>3.65</v>
      </c>
      <c r="J1159" s="82">
        <v>4.3860000000000001</v>
      </c>
      <c r="K1159" s="83" t="s">
        <v>112</v>
      </c>
      <c r="L1159" s="84" t="str">
        <f t="shared" si="277"/>
        <v>Yes</v>
      </c>
    </row>
    <row r="1160" spans="1:12" x14ac:dyDescent="0.25">
      <c r="A1160" s="148" t="s">
        <v>411</v>
      </c>
      <c r="B1160" s="79" t="s">
        <v>50</v>
      </c>
      <c r="C1160" s="85">
        <v>598614391</v>
      </c>
      <c r="D1160" s="81" t="str">
        <f t="shared" si="274"/>
        <v>N/A</v>
      </c>
      <c r="E1160" s="85">
        <v>619366442</v>
      </c>
      <c r="F1160" s="81" t="str">
        <f t="shared" si="275"/>
        <v>N/A</v>
      </c>
      <c r="G1160" s="85">
        <v>638813886</v>
      </c>
      <c r="H1160" s="81" t="str">
        <f t="shared" si="276"/>
        <v>N/A</v>
      </c>
      <c r="I1160" s="82">
        <v>3.4670000000000001</v>
      </c>
      <c r="J1160" s="82">
        <v>3.14</v>
      </c>
      <c r="K1160" s="83" t="s">
        <v>112</v>
      </c>
      <c r="L1160" s="84" t="str">
        <f t="shared" si="277"/>
        <v>Yes</v>
      </c>
    </row>
    <row r="1161" spans="1:12" x14ac:dyDescent="0.25">
      <c r="A1161" s="148" t="s">
        <v>99</v>
      </c>
      <c r="B1161" s="79" t="s">
        <v>50</v>
      </c>
      <c r="C1161" s="80">
        <v>3040</v>
      </c>
      <c r="D1161" s="81" t="str">
        <f t="shared" si="274"/>
        <v>N/A</v>
      </c>
      <c r="E1161" s="80">
        <v>2966</v>
      </c>
      <c r="F1161" s="81" t="str">
        <f t="shared" si="275"/>
        <v>N/A</v>
      </c>
      <c r="G1161" s="80">
        <v>2889</v>
      </c>
      <c r="H1161" s="81" t="str">
        <f t="shared" si="276"/>
        <v>N/A</v>
      </c>
      <c r="I1161" s="82">
        <v>-2.4300000000000002</v>
      </c>
      <c r="J1161" s="82">
        <v>-2.6</v>
      </c>
      <c r="K1161" s="83" t="s">
        <v>112</v>
      </c>
      <c r="L1161" s="84" t="str">
        <f t="shared" si="277"/>
        <v>Yes</v>
      </c>
    </row>
    <row r="1162" spans="1:12" x14ac:dyDescent="0.25">
      <c r="A1162" s="148" t="s">
        <v>412</v>
      </c>
      <c r="B1162" s="79" t="s">
        <v>50</v>
      </c>
      <c r="C1162" s="85">
        <v>196912.62862</v>
      </c>
      <c r="D1162" s="81" t="str">
        <f t="shared" si="274"/>
        <v>N/A</v>
      </c>
      <c r="E1162" s="85">
        <v>208822.13149</v>
      </c>
      <c r="F1162" s="81" t="str">
        <f t="shared" si="275"/>
        <v>N/A</v>
      </c>
      <c r="G1162" s="85">
        <v>221119.37901999999</v>
      </c>
      <c r="H1162" s="81" t="str">
        <f t="shared" si="276"/>
        <v>N/A</v>
      </c>
      <c r="I1162" s="82">
        <v>6.048</v>
      </c>
      <c r="J1162" s="82">
        <v>5.8890000000000002</v>
      </c>
      <c r="K1162" s="83" t="s">
        <v>112</v>
      </c>
      <c r="L1162" s="84" t="str">
        <f t="shared" si="277"/>
        <v>Yes</v>
      </c>
    </row>
    <row r="1163" spans="1:12" x14ac:dyDescent="0.25">
      <c r="A1163" s="148" t="s">
        <v>413</v>
      </c>
      <c r="B1163" s="79" t="s">
        <v>50</v>
      </c>
      <c r="C1163" s="85">
        <v>1721827919</v>
      </c>
      <c r="D1163" s="81" t="str">
        <f t="shared" si="274"/>
        <v>N/A</v>
      </c>
      <c r="E1163" s="85">
        <v>1766186134</v>
      </c>
      <c r="F1163" s="81" t="str">
        <f t="shared" si="275"/>
        <v>N/A</v>
      </c>
      <c r="G1163" s="85">
        <v>1825191174</v>
      </c>
      <c r="H1163" s="81" t="str">
        <f t="shared" si="276"/>
        <v>N/A</v>
      </c>
      <c r="I1163" s="82">
        <v>2.5760000000000001</v>
      </c>
      <c r="J1163" s="82">
        <v>3.3410000000000002</v>
      </c>
      <c r="K1163" s="83" t="s">
        <v>112</v>
      </c>
      <c r="L1163" s="84" t="str">
        <f t="shared" si="277"/>
        <v>Yes</v>
      </c>
    </row>
    <row r="1164" spans="1:12" x14ac:dyDescent="0.25">
      <c r="A1164" s="162" t="s">
        <v>414</v>
      </c>
      <c r="B1164" s="80" t="s">
        <v>50</v>
      </c>
      <c r="C1164" s="80">
        <v>41362</v>
      </c>
      <c r="D1164" s="81" t="str">
        <f t="shared" si="274"/>
        <v>N/A</v>
      </c>
      <c r="E1164" s="80">
        <v>40953</v>
      </c>
      <c r="F1164" s="81" t="str">
        <f t="shared" si="275"/>
        <v>N/A</v>
      </c>
      <c r="G1164" s="80">
        <v>40403</v>
      </c>
      <c r="H1164" s="81" t="str">
        <f t="shared" si="276"/>
        <v>N/A</v>
      </c>
      <c r="I1164" s="82">
        <v>-0.98899999999999999</v>
      </c>
      <c r="J1164" s="82">
        <v>-1.34</v>
      </c>
      <c r="K1164" s="89" t="s">
        <v>112</v>
      </c>
      <c r="L1164" s="84" t="str">
        <f t="shared" si="277"/>
        <v>Yes</v>
      </c>
    </row>
    <row r="1165" spans="1:12" x14ac:dyDescent="0.25">
      <c r="A1165" s="148" t="s">
        <v>415</v>
      </c>
      <c r="B1165" s="79" t="s">
        <v>50</v>
      </c>
      <c r="C1165" s="85">
        <v>41628.255862999998</v>
      </c>
      <c r="D1165" s="81" t="str">
        <f t="shared" si="274"/>
        <v>N/A</v>
      </c>
      <c r="E1165" s="85">
        <v>43127.149023999998</v>
      </c>
      <c r="F1165" s="81" t="str">
        <f t="shared" si="275"/>
        <v>N/A</v>
      </c>
      <c r="G1165" s="85">
        <v>45174.644804000003</v>
      </c>
      <c r="H1165" s="81" t="str">
        <f t="shared" si="276"/>
        <v>N/A</v>
      </c>
      <c r="I1165" s="82">
        <v>3.601</v>
      </c>
      <c r="J1165" s="82">
        <v>4.7480000000000002</v>
      </c>
      <c r="K1165" s="83" t="s">
        <v>112</v>
      </c>
      <c r="L1165" s="84" t="str">
        <f t="shared" si="277"/>
        <v>Yes</v>
      </c>
    </row>
    <row r="1166" spans="1:12" x14ac:dyDescent="0.25">
      <c r="A1166" s="148" t="s">
        <v>416</v>
      </c>
      <c r="B1166" s="79" t="s">
        <v>50</v>
      </c>
      <c r="C1166" s="85">
        <v>41879117</v>
      </c>
      <c r="D1166" s="81" t="str">
        <f t="shared" si="274"/>
        <v>N/A</v>
      </c>
      <c r="E1166" s="85">
        <v>39486922</v>
      </c>
      <c r="F1166" s="81" t="str">
        <f t="shared" si="275"/>
        <v>N/A</v>
      </c>
      <c r="G1166" s="85">
        <v>38428143</v>
      </c>
      <c r="H1166" s="81" t="str">
        <f t="shared" si="276"/>
        <v>N/A</v>
      </c>
      <c r="I1166" s="82">
        <v>-5.71</v>
      </c>
      <c r="J1166" s="82">
        <v>-2.68</v>
      </c>
      <c r="K1166" s="83" t="s">
        <v>112</v>
      </c>
      <c r="L1166" s="84" t="str">
        <f t="shared" si="277"/>
        <v>Yes</v>
      </c>
    </row>
    <row r="1167" spans="1:12" x14ac:dyDescent="0.25">
      <c r="A1167" s="148" t="s">
        <v>100</v>
      </c>
      <c r="B1167" s="79" t="s">
        <v>50</v>
      </c>
      <c r="C1167" s="80">
        <v>131512</v>
      </c>
      <c r="D1167" s="81" t="str">
        <f t="shared" si="274"/>
        <v>N/A</v>
      </c>
      <c r="E1167" s="80">
        <v>128007</v>
      </c>
      <c r="F1167" s="81" t="str">
        <f t="shared" si="275"/>
        <v>N/A</v>
      </c>
      <c r="G1167" s="80">
        <v>117660</v>
      </c>
      <c r="H1167" s="81" t="str">
        <f t="shared" si="276"/>
        <v>N/A</v>
      </c>
      <c r="I1167" s="82">
        <v>-2.67</v>
      </c>
      <c r="J1167" s="82">
        <v>-8.08</v>
      </c>
      <c r="K1167" s="83" t="s">
        <v>112</v>
      </c>
      <c r="L1167" s="84" t="str">
        <f t="shared" si="277"/>
        <v>Yes</v>
      </c>
    </row>
    <row r="1168" spans="1:12" x14ac:dyDescent="0.25">
      <c r="A1168" s="148" t="s">
        <v>417</v>
      </c>
      <c r="B1168" s="79" t="s">
        <v>50</v>
      </c>
      <c r="C1168" s="85">
        <v>318.44331316</v>
      </c>
      <c r="D1168" s="81" t="str">
        <f t="shared" si="274"/>
        <v>N/A</v>
      </c>
      <c r="E1168" s="85">
        <v>308.47470841000001</v>
      </c>
      <c r="F1168" s="81" t="str">
        <f t="shared" si="275"/>
        <v>N/A</v>
      </c>
      <c r="G1168" s="85">
        <v>326.60328914000002</v>
      </c>
      <c r="H1168" s="81" t="str">
        <f t="shared" si="276"/>
        <v>N/A</v>
      </c>
      <c r="I1168" s="82">
        <v>-3.13</v>
      </c>
      <c r="J1168" s="82">
        <v>5.8769999999999998</v>
      </c>
      <c r="K1168" s="83" t="s">
        <v>112</v>
      </c>
      <c r="L1168" s="84" t="str">
        <f t="shared" si="277"/>
        <v>Yes</v>
      </c>
    </row>
    <row r="1169" spans="1:12" x14ac:dyDescent="0.25">
      <c r="A1169" s="148" t="s">
        <v>418</v>
      </c>
      <c r="B1169" s="79" t="s">
        <v>50</v>
      </c>
      <c r="C1169" s="85">
        <v>19783116</v>
      </c>
      <c r="D1169" s="81" t="str">
        <f t="shared" si="274"/>
        <v>N/A</v>
      </c>
      <c r="E1169" s="85">
        <v>19440538</v>
      </c>
      <c r="F1169" s="81" t="str">
        <f t="shared" si="275"/>
        <v>N/A</v>
      </c>
      <c r="G1169" s="85">
        <v>21659140</v>
      </c>
      <c r="H1169" s="81" t="str">
        <f t="shared" si="276"/>
        <v>N/A</v>
      </c>
      <c r="I1169" s="82">
        <v>-1.73</v>
      </c>
      <c r="J1169" s="82">
        <v>11.41</v>
      </c>
      <c r="K1169" s="83" t="s">
        <v>112</v>
      </c>
      <c r="L1169" s="84" t="str">
        <f t="shared" si="277"/>
        <v>Yes</v>
      </c>
    </row>
    <row r="1170" spans="1:12" x14ac:dyDescent="0.25">
      <c r="A1170" s="148" t="s">
        <v>101</v>
      </c>
      <c r="B1170" s="79" t="s">
        <v>50</v>
      </c>
      <c r="C1170" s="80">
        <v>61739</v>
      </c>
      <c r="D1170" s="81" t="str">
        <f t="shared" si="274"/>
        <v>N/A</v>
      </c>
      <c r="E1170" s="80">
        <v>58583</v>
      </c>
      <c r="F1170" s="81" t="str">
        <f t="shared" si="275"/>
        <v>N/A</v>
      </c>
      <c r="G1170" s="80">
        <v>56953</v>
      </c>
      <c r="H1170" s="81" t="str">
        <f t="shared" si="276"/>
        <v>N/A</v>
      </c>
      <c r="I1170" s="82">
        <v>-5.1100000000000003</v>
      </c>
      <c r="J1170" s="82">
        <v>-2.78</v>
      </c>
      <c r="K1170" s="83" t="s">
        <v>112</v>
      </c>
      <c r="L1170" s="84" t="str">
        <f t="shared" si="277"/>
        <v>Yes</v>
      </c>
    </row>
    <row r="1171" spans="1:12" x14ac:dyDescent="0.25">
      <c r="A1171" s="148" t="s">
        <v>419</v>
      </c>
      <c r="B1171" s="79" t="s">
        <v>50</v>
      </c>
      <c r="C1171" s="85">
        <v>320.43142907999999</v>
      </c>
      <c r="D1171" s="81" t="str">
        <f t="shared" si="274"/>
        <v>N/A</v>
      </c>
      <c r="E1171" s="85">
        <v>331.84606456</v>
      </c>
      <c r="F1171" s="81" t="str">
        <f t="shared" si="275"/>
        <v>N/A</v>
      </c>
      <c r="G1171" s="85">
        <v>380.29849173999997</v>
      </c>
      <c r="H1171" s="81" t="str">
        <f t="shared" si="276"/>
        <v>N/A</v>
      </c>
      <c r="I1171" s="82">
        <v>3.5619999999999998</v>
      </c>
      <c r="J1171" s="82">
        <v>14.6</v>
      </c>
      <c r="K1171" s="83" t="s">
        <v>112</v>
      </c>
      <c r="L1171" s="84" t="str">
        <f t="shared" si="277"/>
        <v>Yes</v>
      </c>
    </row>
    <row r="1172" spans="1:12" x14ac:dyDescent="0.25">
      <c r="A1172" s="148" t="s">
        <v>420</v>
      </c>
      <c r="B1172" s="79" t="s">
        <v>50</v>
      </c>
      <c r="C1172" s="85">
        <v>3237716</v>
      </c>
      <c r="D1172" s="81" t="str">
        <f t="shared" si="274"/>
        <v>N/A</v>
      </c>
      <c r="E1172" s="85">
        <v>2373777</v>
      </c>
      <c r="F1172" s="81" t="str">
        <f t="shared" si="275"/>
        <v>N/A</v>
      </c>
      <c r="G1172" s="85">
        <v>2046210</v>
      </c>
      <c r="H1172" s="81" t="str">
        <f t="shared" si="276"/>
        <v>N/A</v>
      </c>
      <c r="I1172" s="82">
        <v>-26.7</v>
      </c>
      <c r="J1172" s="82">
        <v>-13.8</v>
      </c>
      <c r="K1172" s="83" t="s">
        <v>112</v>
      </c>
      <c r="L1172" s="84" t="str">
        <f t="shared" si="277"/>
        <v>Yes</v>
      </c>
    </row>
    <row r="1173" spans="1:12" x14ac:dyDescent="0.25">
      <c r="A1173" s="148" t="s">
        <v>102</v>
      </c>
      <c r="B1173" s="79" t="s">
        <v>50</v>
      </c>
      <c r="C1173" s="80">
        <v>32540</v>
      </c>
      <c r="D1173" s="81" t="str">
        <f t="shared" si="274"/>
        <v>N/A</v>
      </c>
      <c r="E1173" s="80">
        <v>29249</v>
      </c>
      <c r="F1173" s="81" t="str">
        <f t="shared" si="275"/>
        <v>N/A</v>
      </c>
      <c r="G1173" s="80">
        <v>26195</v>
      </c>
      <c r="H1173" s="81" t="str">
        <f t="shared" si="276"/>
        <v>N/A</v>
      </c>
      <c r="I1173" s="82">
        <v>-10.1</v>
      </c>
      <c r="J1173" s="82">
        <v>-10.4</v>
      </c>
      <c r="K1173" s="83" t="s">
        <v>112</v>
      </c>
      <c r="L1173" s="84" t="str">
        <f t="shared" si="277"/>
        <v>Yes</v>
      </c>
    </row>
    <row r="1174" spans="1:12" x14ac:dyDescent="0.25">
      <c r="A1174" s="148" t="s">
        <v>421</v>
      </c>
      <c r="B1174" s="79" t="s">
        <v>50</v>
      </c>
      <c r="C1174" s="85">
        <v>99.49956976</v>
      </c>
      <c r="D1174" s="81" t="str">
        <f t="shared" si="274"/>
        <v>N/A</v>
      </c>
      <c r="E1174" s="85">
        <v>81.157543848000003</v>
      </c>
      <c r="F1174" s="81" t="str">
        <f t="shared" si="275"/>
        <v>N/A</v>
      </c>
      <c r="G1174" s="85">
        <v>78.114525673000003</v>
      </c>
      <c r="H1174" s="81" t="str">
        <f t="shared" si="276"/>
        <v>N/A</v>
      </c>
      <c r="I1174" s="82">
        <v>-18.399999999999999</v>
      </c>
      <c r="J1174" s="82">
        <v>-3.75</v>
      </c>
      <c r="K1174" s="83" t="s">
        <v>112</v>
      </c>
      <c r="L1174" s="84" t="str">
        <f t="shared" si="277"/>
        <v>Yes</v>
      </c>
    </row>
    <row r="1175" spans="1:12" x14ac:dyDescent="0.25">
      <c r="A1175" s="148" t="s">
        <v>422</v>
      </c>
      <c r="B1175" s="79" t="s">
        <v>50</v>
      </c>
      <c r="C1175" s="85">
        <v>152519895</v>
      </c>
      <c r="D1175" s="81" t="str">
        <f t="shared" si="274"/>
        <v>N/A</v>
      </c>
      <c r="E1175" s="85">
        <v>135861202</v>
      </c>
      <c r="F1175" s="81" t="str">
        <f t="shared" si="275"/>
        <v>N/A</v>
      </c>
      <c r="G1175" s="85">
        <v>89315908</v>
      </c>
      <c r="H1175" s="81" t="str">
        <f t="shared" si="276"/>
        <v>N/A</v>
      </c>
      <c r="I1175" s="82">
        <v>-10.9</v>
      </c>
      <c r="J1175" s="82">
        <v>-34.299999999999997</v>
      </c>
      <c r="K1175" s="83" t="s">
        <v>112</v>
      </c>
      <c r="L1175" s="84" t="str">
        <f t="shared" si="277"/>
        <v>No</v>
      </c>
    </row>
    <row r="1176" spans="1:12" x14ac:dyDescent="0.25">
      <c r="A1176" s="148" t="s">
        <v>423</v>
      </c>
      <c r="B1176" s="79" t="s">
        <v>50</v>
      </c>
      <c r="C1176" s="80">
        <v>99267</v>
      </c>
      <c r="D1176" s="81" t="str">
        <f t="shared" si="274"/>
        <v>N/A</v>
      </c>
      <c r="E1176" s="80">
        <v>91042</v>
      </c>
      <c r="F1176" s="81" t="str">
        <f t="shared" si="275"/>
        <v>N/A</v>
      </c>
      <c r="G1176" s="80">
        <v>81742</v>
      </c>
      <c r="H1176" s="81" t="str">
        <f t="shared" si="276"/>
        <v>N/A</v>
      </c>
      <c r="I1176" s="82">
        <v>-8.2899999999999991</v>
      </c>
      <c r="J1176" s="82">
        <v>-10.199999999999999</v>
      </c>
      <c r="K1176" s="83" t="s">
        <v>112</v>
      </c>
      <c r="L1176" s="84" t="str">
        <f t="shared" si="277"/>
        <v>Yes</v>
      </c>
    </row>
    <row r="1177" spans="1:12" x14ac:dyDescent="0.25">
      <c r="A1177" s="148" t="s">
        <v>424</v>
      </c>
      <c r="B1177" s="79" t="s">
        <v>50</v>
      </c>
      <c r="C1177" s="85">
        <v>1536.4612107</v>
      </c>
      <c r="D1177" s="81" t="str">
        <f t="shared" si="274"/>
        <v>N/A</v>
      </c>
      <c r="E1177" s="85">
        <v>1492.2914917999999</v>
      </c>
      <c r="F1177" s="81" t="str">
        <f t="shared" si="275"/>
        <v>N/A</v>
      </c>
      <c r="G1177" s="85">
        <v>1092.6562598999999</v>
      </c>
      <c r="H1177" s="81" t="str">
        <f t="shared" si="276"/>
        <v>N/A</v>
      </c>
      <c r="I1177" s="82">
        <v>-2.87</v>
      </c>
      <c r="J1177" s="82">
        <v>-26.8</v>
      </c>
      <c r="K1177" s="83" t="s">
        <v>112</v>
      </c>
      <c r="L1177" s="84" t="str">
        <f t="shared" si="277"/>
        <v>No</v>
      </c>
    </row>
    <row r="1178" spans="1:12" x14ac:dyDescent="0.25">
      <c r="A1178" s="148" t="s">
        <v>425</v>
      </c>
      <c r="B1178" s="79" t="s">
        <v>50</v>
      </c>
      <c r="C1178" s="85">
        <v>12114919</v>
      </c>
      <c r="D1178" s="81" t="str">
        <f t="shared" si="274"/>
        <v>N/A</v>
      </c>
      <c r="E1178" s="85">
        <v>14365648</v>
      </c>
      <c r="F1178" s="81" t="str">
        <f t="shared" si="275"/>
        <v>N/A</v>
      </c>
      <c r="G1178" s="85">
        <v>13247588</v>
      </c>
      <c r="H1178" s="81" t="str">
        <f t="shared" si="276"/>
        <v>N/A</v>
      </c>
      <c r="I1178" s="82">
        <v>18.579999999999998</v>
      </c>
      <c r="J1178" s="82">
        <v>-7.78</v>
      </c>
      <c r="K1178" s="83" t="s">
        <v>112</v>
      </c>
      <c r="L1178" s="84" t="str">
        <f t="shared" si="277"/>
        <v>Yes</v>
      </c>
    </row>
    <row r="1179" spans="1:12" x14ac:dyDescent="0.25">
      <c r="A1179" s="148" t="s">
        <v>103</v>
      </c>
      <c r="B1179" s="79" t="s">
        <v>50</v>
      </c>
      <c r="C1179" s="80">
        <v>27273</v>
      </c>
      <c r="D1179" s="81" t="str">
        <f t="shared" si="274"/>
        <v>N/A</v>
      </c>
      <c r="E1179" s="80">
        <v>28021</v>
      </c>
      <c r="F1179" s="81" t="str">
        <f t="shared" si="275"/>
        <v>N/A</v>
      </c>
      <c r="G1179" s="80">
        <v>27300</v>
      </c>
      <c r="H1179" s="81" t="str">
        <f t="shared" si="276"/>
        <v>N/A</v>
      </c>
      <c r="I1179" s="82">
        <v>2.7429999999999999</v>
      </c>
      <c r="J1179" s="82">
        <v>-2.57</v>
      </c>
      <c r="K1179" s="83" t="s">
        <v>112</v>
      </c>
      <c r="L1179" s="84" t="str">
        <f t="shared" si="277"/>
        <v>Yes</v>
      </c>
    </row>
    <row r="1180" spans="1:12" x14ac:dyDescent="0.25">
      <c r="A1180" s="148" t="s">
        <v>426</v>
      </c>
      <c r="B1180" s="79" t="s">
        <v>50</v>
      </c>
      <c r="C1180" s="85">
        <v>444.20925456999998</v>
      </c>
      <c r="D1180" s="81" t="str">
        <f t="shared" si="274"/>
        <v>N/A</v>
      </c>
      <c r="E1180" s="85">
        <v>512.67435137999996</v>
      </c>
      <c r="F1180" s="81" t="str">
        <f t="shared" si="275"/>
        <v>N/A</v>
      </c>
      <c r="G1180" s="85">
        <v>485.25963369999999</v>
      </c>
      <c r="H1180" s="81" t="str">
        <f t="shared" si="276"/>
        <v>N/A</v>
      </c>
      <c r="I1180" s="82">
        <v>15.41</v>
      </c>
      <c r="J1180" s="82">
        <v>-5.35</v>
      </c>
      <c r="K1180" s="83" t="s">
        <v>112</v>
      </c>
      <c r="L1180" s="84" t="str">
        <f t="shared" si="277"/>
        <v>Yes</v>
      </c>
    </row>
    <row r="1181" spans="1:12" x14ac:dyDescent="0.25">
      <c r="A1181" s="148" t="s">
        <v>427</v>
      </c>
      <c r="B1181" s="79" t="s">
        <v>50</v>
      </c>
      <c r="C1181" s="85">
        <v>43215461</v>
      </c>
      <c r="D1181" s="81" t="str">
        <f t="shared" si="274"/>
        <v>N/A</v>
      </c>
      <c r="E1181" s="85">
        <v>48283758</v>
      </c>
      <c r="F1181" s="81" t="str">
        <f t="shared" si="275"/>
        <v>N/A</v>
      </c>
      <c r="G1181" s="85">
        <v>51399666</v>
      </c>
      <c r="H1181" s="81" t="str">
        <f t="shared" si="276"/>
        <v>N/A</v>
      </c>
      <c r="I1181" s="82">
        <v>11.73</v>
      </c>
      <c r="J1181" s="82">
        <v>6.4530000000000003</v>
      </c>
      <c r="K1181" s="83" t="s">
        <v>112</v>
      </c>
      <c r="L1181" s="84" t="str">
        <f t="shared" si="277"/>
        <v>Yes</v>
      </c>
    </row>
    <row r="1182" spans="1:12" x14ac:dyDescent="0.25">
      <c r="A1182" s="148" t="s">
        <v>428</v>
      </c>
      <c r="B1182" s="79" t="s">
        <v>50</v>
      </c>
      <c r="C1182" s="80">
        <v>9878</v>
      </c>
      <c r="D1182" s="81" t="str">
        <f t="shared" si="274"/>
        <v>N/A</v>
      </c>
      <c r="E1182" s="80">
        <v>9636</v>
      </c>
      <c r="F1182" s="81" t="str">
        <f t="shared" si="275"/>
        <v>N/A</v>
      </c>
      <c r="G1182" s="80">
        <v>9434</v>
      </c>
      <c r="H1182" s="81" t="str">
        <f t="shared" si="276"/>
        <v>N/A</v>
      </c>
      <c r="I1182" s="82">
        <v>-2.4500000000000002</v>
      </c>
      <c r="J1182" s="82">
        <v>-2.1</v>
      </c>
      <c r="K1182" s="83" t="s">
        <v>112</v>
      </c>
      <c r="L1182" s="84" t="str">
        <f t="shared" ref="L1182:L1219" si="278">IF(J1182="Div by 0", "N/A", IF(K1182="N/A","N/A", IF(J1182&gt;VALUE(MID(K1182,1,2)), "No", IF(J1182&lt;-1*VALUE(MID(K1182,1,2)), "No", "Yes"))))</f>
        <v>Yes</v>
      </c>
    </row>
    <row r="1183" spans="1:12" x14ac:dyDescent="0.25">
      <c r="A1183" s="148" t="s">
        <v>429</v>
      </c>
      <c r="B1183" s="79" t="s">
        <v>50</v>
      </c>
      <c r="C1183" s="85">
        <v>4374.9201254999998</v>
      </c>
      <c r="D1183" s="81" t="str">
        <f t="shared" si="274"/>
        <v>N/A</v>
      </c>
      <c r="E1183" s="85">
        <v>5010.7677460000004</v>
      </c>
      <c r="F1183" s="81" t="str">
        <f t="shared" si="275"/>
        <v>N/A</v>
      </c>
      <c r="G1183" s="85">
        <v>5448.3428026000001</v>
      </c>
      <c r="H1183" s="81" t="str">
        <f t="shared" si="276"/>
        <v>N/A</v>
      </c>
      <c r="I1183" s="82">
        <v>14.53</v>
      </c>
      <c r="J1183" s="82">
        <v>8.7330000000000005</v>
      </c>
      <c r="K1183" s="83" t="s">
        <v>112</v>
      </c>
      <c r="L1183" s="84" t="str">
        <f t="shared" si="278"/>
        <v>Yes</v>
      </c>
    </row>
    <row r="1184" spans="1:12" x14ac:dyDescent="0.25">
      <c r="A1184" s="148" t="s">
        <v>430</v>
      </c>
      <c r="B1184" s="79" t="s">
        <v>50</v>
      </c>
      <c r="C1184" s="85">
        <v>62749902</v>
      </c>
      <c r="D1184" s="81" t="str">
        <f t="shared" si="274"/>
        <v>N/A</v>
      </c>
      <c r="E1184" s="85">
        <v>57838330</v>
      </c>
      <c r="F1184" s="81" t="str">
        <f t="shared" si="275"/>
        <v>N/A</v>
      </c>
      <c r="G1184" s="85">
        <v>50603002</v>
      </c>
      <c r="H1184" s="81" t="str">
        <f t="shared" si="276"/>
        <v>N/A</v>
      </c>
      <c r="I1184" s="82">
        <v>-7.83</v>
      </c>
      <c r="J1184" s="82">
        <v>-12.5</v>
      </c>
      <c r="K1184" s="83" t="s">
        <v>112</v>
      </c>
      <c r="L1184" s="84" t="str">
        <f t="shared" si="278"/>
        <v>Yes</v>
      </c>
    </row>
    <row r="1185" spans="1:12" x14ac:dyDescent="0.25">
      <c r="A1185" s="148" t="s">
        <v>104</v>
      </c>
      <c r="B1185" s="79" t="s">
        <v>50</v>
      </c>
      <c r="C1185" s="80">
        <v>115587</v>
      </c>
      <c r="D1185" s="81" t="str">
        <f t="shared" si="274"/>
        <v>N/A</v>
      </c>
      <c r="E1185" s="80">
        <v>109966</v>
      </c>
      <c r="F1185" s="81" t="str">
        <f t="shared" si="275"/>
        <v>N/A</v>
      </c>
      <c r="G1185" s="80">
        <v>102037</v>
      </c>
      <c r="H1185" s="81" t="str">
        <f t="shared" si="276"/>
        <v>N/A</v>
      </c>
      <c r="I1185" s="82">
        <v>-4.8600000000000003</v>
      </c>
      <c r="J1185" s="82">
        <v>-7.21</v>
      </c>
      <c r="K1185" s="83" t="s">
        <v>112</v>
      </c>
      <c r="L1185" s="84" t="str">
        <f t="shared" si="278"/>
        <v>Yes</v>
      </c>
    </row>
    <row r="1186" spans="1:12" x14ac:dyDescent="0.25">
      <c r="A1186" s="148" t="s">
        <v>431</v>
      </c>
      <c r="B1186" s="79" t="s">
        <v>50</v>
      </c>
      <c r="C1186" s="85">
        <v>542.88027199999999</v>
      </c>
      <c r="D1186" s="81" t="str">
        <f t="shared" si="274"/>
        <v>N/A</v>
      </c>
      <c r="E1186" s="85">
        <v>525.96557117999998</v>
      </c>
      <c r="F1186" s="81" t="str">
        <f t="shared" si="275"/>
        <v>N/A</v>
      </c>
      <c r="G1186" s="85">
        <v>495.92796730999999</v>
      </c>
      <c r="H1186" s="81" t="str">
        <f t="shared" si="276"/>
        <v>N/A</v>
      </c>
      <c r="I1186" s="82">
        <v>-3.12</v>
      </c>
      <c r="J1186" s="82">
        <v>-5.71</v>
      </c>
      <c r="K1186" s="83" t="s">
        <v>112</v>
      </c>
      <c r="L1186" s="84" t="str">
        <f t="shared" si="278"/>
        <v>Yes</v>
      </c>
    </row>
    <row r="1187" spans="1:12" x14ac:dyDescent="0.25">
      <c r="A1187" s="148" t="s">
        <v>432</v>
      </c>
      <c r="B1187" s="79" t="s">
        <v>50</v>
      </c>
      <c r="C1187" s="85">
        <v>368658226</v>
      </c>
      <c r="D1187" s="81" t="str">
        <f t="shared" si="274"/>
        <v>N/A</v>
      </c>
      <c r="E1187" s="85">
        <v>259378269</v>
      </c>
      <c r="F1187" s="81" t="str">
        <f t="shared" si="275"/>
        <v>N/A</v>
      </c>
      <c r="G1187" s="85">
        <v>213448295</v>
      </c>
      <c r="H1187" s="81" t="str">
        <f t="shared" si="276"/>
        <v>N/A</v>
      </c>
      <c r="I1187" s="82">
        <v>-29.6</v>
      </c>
      <c r="J1187" s="82">
        <v>-17.7</v>
      </c>
      <c r="K1187" s="83" t="s">
        <v>112</v>
      </c>
      <c r="L1187" s="84" t="str">
        <f t="shared" si="278"/>
        <v>No</v>
      </c>
    </row>
    <row r="1188" spans="1:12" x14ac:dyDescent="0.25">
      <c r="A1188" s="148" t="s">
        <v>105</v>
      </c>
      <c r="B1188" s="79" t="s">
        <v>50</v>
      </c>
      <c r="C1188" s="80">
        <v>185630</v>
      </c>
      <c r="D1188" s="81" t="str">
        <f t="shared" si="274"/>
        <v>N/A</v>
      </c>
      <c r="E1188" s="80">
        <v>139331</v>
      </c>
      <c r="F1188" s="81" t="str">
        <f t="shared" si="275"/>
        <v>N/A</v>
      </c>
      <c r="G1188" s="80">
        <v>127544</v>
      </c>
      <c r="H1188" s="81" t="str">
        <f t="shared" si="276"/>
        <v>N/A</v>
      </c>
      <c r="I1188" s="82">
        <v>-24.9</v>
      </c>
      <c r="J1188" s="82">
        <v>-8.4600000000000009</v>
      </c>
      <c r="K1188" s="83" t="s">
        <v>112</v>
      </c>
      <c r="L1188" s="84" t="str">
        <f t="shared" si="278"/>
        <v>Yes</v>
      </c>
    </row>
    <row r="1189" spans="1:12" x14ac:dyDescent="0.25">
      <c r="A1189" s="148" t="s">
        <v>433</v>
      </c>
      <c r="B1189" s="79" t="s">
        <v>50</v>
      </c>
      <c r="C1189" s="85">
        <v>1985.9840866</v>
      </c>
      <c r="D1189" s="81" t="str">
        <f t="shared" si="274"/>
        <v>N/A</v>
      </c>
      <c r="E1189" s="85">
        <v>1861.5976989999999</v>
      </c>
      <c r="F1189" s="81" t="str">
        <f t="shared" si="275"/>
        <v>N/A</v>
      </c>
      <c r="G1189" s="85">
        <v>1673.5267437</v>
      </c>
      <c r="H1189" s="81" t="str">
        <f t="shared" si="276"/>
        <v>N/A</v>
      </c>
      <c r="I1189" s="82">
        <v>-6.26</v>
      </c>
      <c r="J1189" s="82">
        <v>-10.1</v>
      </c>
      <c r="K1189" s="83" t="s">
        <v>112</v>
      </c>
      <c r="L1189" s="84" t="str">
        <f t="shared" si="278"/>
        <v>Yes</v>
      </c>
    </row>
    <row r="1190" spans="1:12" x14ac:dyDescent="0.25">
      <c r="A1190" s="148" t="s">
        <v>434</v>
      </c>
      <c r="B1190" s="79" t="s">
        <v>50</v>
      </c>
      <c r="C1190" s="85">
        <v>193831456</v>
      </c>
      <c r="D1190" s="81" t="str">
        <f t="shared" si="274"/>
        <v>N/A</v>
      </c>
      <c r="E1190" s="85">
        <v>185195452</v>
      </c>
      <c r="F1190" s="81" t="str">
        <f t="shared" si="275"/>
        <v>N/A</v>
      </c>
      <c r="G1190" s="85">
        <v>183565106</v>
      </c>
      <c r="H1190" s="81" t="str">
        <f t="shared" si="276"/>
        <v>N/A</v>
      </c>
      <c r="I1190" s="82">
        <v>-4.46</v>
      </c>
      <c r="J1190" s="82">
        <v>-0.88</v>
      </c>
      <c r="K1190" s="83" t="s">
        <v>112</v>
      </c>
      <c r="L1190" s="84" t="str">
        <f t="shared" si="278"/>
        <v>Yes</v>
      </c>
    </row>
    <row r="1191" spans="1:12" x14ac:dyDescent="0.25">
      <c r="A1191" s="162" t="s">
        <v>688</v>
      </c>
      <c r="B1191" s="80" t="s">
        <v>50</v>
      </c>
      <c r="C1191" s="80">
        <v>52021</v>
      </c>
      <c r="D1191" s="81" t="str">
        <f t="shared" si="274"/>
        <v>N/A</v>
      </c>
      <c r="E1191" s="80">
        <v>50911</v>
      </c>
      <c r="F1191" s="81" t="str">
        <f t="shared" si="275"/>
        <v>N/A</v>
      </c>
      <c r="G1191" s="80">
        <v>49707</v>
      </c>
      <c r="H1191" s="81" t="str">
        <f t="shared" si="276"/>
        <v>N/A</v>
      </c>
      <c r="I1191" s="82">
        <v>-2.13</v>
      </c>
      <c r="J1191" s="82">
        <v>-2.36</v>
      </c>
      <c r="K1191" s="89" t="s">
        <v>112</v>
      </c>
      <c r="L1191" s="84" t="str">
        <f t="shared" si="278"/>
        <v>Yes</v>
      </c>
    </row>
    <row r="1192" spans="1:12" x14ac:dyDescent="0.25">
      <c r="A1192" s="148" t="s">
        <v>435</v>
      </c>
      <c r="B1192" s="79" t="s">
        <v>50</v>
      </c>
      <c r="C1192" s="85">
        <v>3726.0232597999998</v>
      </c>
      <c r="D1192" s="81" t="str">
        <f t="shared" si="274"/>
        <v>N/A</v>
      </c>
      <c r="E1192" s="85">
        <v>3637.6313960000002</v>
      </c>
      <c r="F1192" s="81" t="str">
        <f t="shared" si="275"/>
        <v>N/A</v>
      </c>
      <c r="G1192" s="85">
        <v>3692.9427645999999</v>
      </c>
      <c r="H1192" s="81" t="str">
        <f t="shared" si="276"/>
        <v>N/A</v>
      </c>
      <c r="I1192" s="82">
        <v>-2.37</v>
      </c>
      <c r="J1192" s="82">
        <v>1.5209999999999999</v>
      </c>
      <c r="K1192" s="83" t="s">
        <v>112</v>
      </c>
      <c r="L1192" s="84" t="str">
        <f t="shared" si="278"/>
        <v>Yes</v>
      </c>
    </row>
    <row r="1193" spans="1:12" x14ac:dyDescent="0.25">
      <c r="A1193" s="148" t="s">
        <v>436</v>
      </c>
      <c r="B1193" s="79" t="s">
        <v>50</v>
      </c>
      <c r="C1193" s="85">
        <v>62104528</v>
      </c>
      <c r="D1193" s="81" t="str">
        <f t="shared" si="274"/>
        <v>N/A</v>
      </c>
      <c r="E1193" s="85">
        <v>64275609</v>
      </c>
      <c r="F1193" s="81" t="str">
        <f t="shared" si="275"/>
        <v>N/A</v>
      </c>
      <c r="G1193" s="85">
        <v>66770710</v>
      </c>
      <c r="H1193" s="81" t="str">
        <f t="shared" si="276"/>
        <v>N/A</v>
      </c>
      <c r="I1193" s="82">
        <v>3.496</v>
      </c>
      <c r="J1193" s="82">
        <v>3.8820000000000001</v>
      </c>
      <c r="K1193" s="83" t="s">
        <v>112</v>
      </c>
      <c r="L1193" s="84" t="str">
        <f t="shared" si="278"/>
        <v>Yes</v>
      </c>
    </row>
    <row r="1194" spans="1:12" x14ac:dyDescent="0.25">
      <c r="A1194" s="148" t="s">
        <v>39</v>
      </c>
      <c r="B1194" s="79" t="s">
        <v>50</v>
      </c>
      <c r="C1194" s="80">
        <v>60442</v>
      </c>
      <c r="D1194" s="81" t="str">
        <f t="shared" si="274"/>
        <v>N/A</v>
      </c>
      <c r="E1194" s="80">
        <v>61113</v>
      </c>
      <c r="F1194" s="81" t="str">
        <f t="shared" si="275"/>
        <v>N/A</v>
      </c>
      <c r="G1194" s="80">
        <v>59761</v>
      </c>
      <c r="H1194" s="81" t="str">
        <f t="shared" si="276"/>
        <v>N/A</v>
      </c>
      <c r="I1194" s="82">
        <v>1.1100000000000001</v>
      </c>
      <c r="J1194" s="82">
        <v>-2.21</v>
      </c>
      <c r="K1194" s="83" t="s">
        <v>112</v>
      </c>
      <c r="L1194" s="84" t="str">
        <f t="shared" si="278"/>
        <v>Yes</v>
      </c>
    </row>
    <row r="1195" spans="1:12" x14ac:dyDescent="0.25">
      <c r="A1195" s="148" t="s">
        <v>437</v>
      </c>
      <c r="B1195" s="79" t="s">
        <v>50</v>
      </c>
      <c r="C1195" s="85">
        <v>1027.5061711999999</v>
      </c>
      <c r="D1195" s="81" t="str">
        <f t="shared" si="274"/>
        <v>N/A</v>
      </c>
      <c r="E1195" s="85">
        <v>1051.7501841000001</v>
      </c>
      <c r="F1195" s="81" t="str">
        <f t="shared" si="275"/>
        <v>N/A</v>
      </c>
      <c r="G1195" s="85">
        <v>1117.2957280000001</v>
      </c>
      <c r="H1195" s="81" t="str">
        <f t="shared" si="276"/>
        <v>N/A</v>
      </c>
      <c r="I1195" s="82">
        <v>2.36</v>
      </c>
      <c r="J1195" s="82">
        <v>6.2320000000000002</v>
      </c>
      <c r="K1195" s="83" t="s">
        <v>112</v>
      </c>
      <c r="L1195" s="84" t="str">
        <f t="shared" si="278"/>
        <v>Yes</v>
      </c>
    </row>
    <row r="1196" spans="1:12" ht="12.75" customHeight="1" x14ac:dyDescent="0.25">
      <c r="A1196" s="148" t="s">
        <v>438</v>
      </c>
      <c r="B1196" s="79" t="s">
        <v>50</v>
      </c>
      <c r="C1196" s="85">
        <v>215187155</v>
      </c>
      <c r="D1196" s="81" t="str">
        <f t="shared" si="274"/>
        <v>N/A</v>
      </c>
      <c r="E1196" s="85">
        <v>216355364</v>
      </c>
      <c r="F1196" s="81" t="str">
        <f t="shared" si="275"/>
        <v>N/A</v>
      </c>
      <c r="G1196" s="85">
        <v>215608712</v>
      </c>
      <c r="H1196" s="81" t="str">
        <f t="shared" si="276"/>
        <v>N/A</v>
      </c>
      <c r="I1196" s="82">
        <v>0.54290000000000005</v>
      </c>
      <c r="J1196" s="82">
        <v>-0.34499999999999997</v>
      </c>
      <c r="K1196" s="83" t="s">
        <v>112</v>
      </c>
      <c r="L1196" s="84" t="str">
        <f t="shared" si="278"/>
        <v>Yes</v>
      </c>
    </row>
    <row r="1197" spans="1:12" x14ac:dyDescent="0.25">
      <c r="A1197" s="148" t="s">
        <v>439</v>
      </c>
      <c r="B1197" s="79" t="s">
        <v>50</v>
      </c>
      <c r="C1197" s="80">
        <v>22400</v>
      </c>
      <c r="D1197" s="81" t="str">
        <f t="shared" si="274"/>
        <v>N/A</v>
      </c>
      <c r="E1197" s="80">
        <v>22490</v>
      </c>
      <c r="F1197" s="81" t="str">
        <f t="shared" si="275"/>
        <v>N/A</v>
      </c>
      <c r="G1197" s="80">
        <v>22421</v>
      </c>
      <c r="H1197" s="81" t="str">
        <f t="shared" si="276"/>
        <v>N/A</v>
      </c>
      <c r="I1197" s="82">
        <v>0.40179999999999999</v>
      </c>
      <c r="J1197" s="82">
        <v>-0.307</v>
      </c>
      <c r="K1197" s="83" t="s">
        <v>112</v>
      </c>
      <c r="L1197" s="84" t="str">
        <f t="shared" si="278"/>
        <v>Yes</v>
      </c>
    </row>
    <row r="1198" spans="1:12" x14ac:dyDescent="0.25">
      <c r="A1198" s="148" t="s">
        <v>440</v>
      </c>
      <c r="B1198" s="79" t="s">
        <v>50</v>
      </c>
      <c r="C1198" s="85">
        <v>9606.5694196000004</v>
      </c>
      <c r="D1198" s="81" t="str">
        <f t="shared" si="274"/>
        <v>N/A</v>
      </c>
      <c r="E1198" s="85">
        <v>9620.0695419999993</v>
      </c>
      <c r="F1198" s="81" t="str">
        <f t="shared" si="275"/>
        <v>N/A</v>
      </c>
      <c r="G1198" s="85">
        <v>9616.3735782999993</v>
      </c>
      <c r="H1198" s="81" t="str">
        <f t="shared" si="276"/>
        <v>N/A</v>
      </c>
      <c r="I1198" s="82">
        <v>0.14050000000000001</v>
      </c>
      <c r="J1198" s="82">
        <v>-3.7999999999999999E-2</v>
      </c>
      <c r="K1198" s="83" t="s">
        <v>112</v>
      </c>
      <c r="L1198" s="84" t="str">
        <f t="shared" si="278"/>
        <v>Yes</v>
      </c>
    </row>
    <row r="1199" spans="1:12" ht="12.75" customHeight="1" x14ac:dyDescent="0.25">
      <c r="A1199" s="148" t="s">
        <v>441</v>
      </c>
      <c r="B1199" s="79" t="s">
        <v>50</v>
      </c>
      <c r="C1199" s="85">
        <v>772861</v>
      </c>
      <c r="D1199" s="81" t="str">
        <f t="shared" si="274"/>
        <v>N/A</v>
      </c>
      <c r="E1199" s="85">
        <v>1378370</v>
      </c>
      <c r="F1199" s="81" t="str">
        <f t="shared" si="275"/>
        <v>N/A</v>
      </c>
      <c r="G1199" s="85">
        <v>1205018</v>
      </c>
      <c r="H1199" s="81" t="str">
        <f t="shared" si="276"/>
        <v>N/A</v>
      </c>
      <c r="I1199" s="82">
        <v>78.349999999999994</v>
      </c>
      <c r="J1199" s="82">
        <v>-12.6</v>
      </c>
      <c r="K1199" s="83" t="s">
        <v>112</v>
      </c>
      <c r="L1199" s="84" t="str">
        <f t="shared" si="278"/>
        <v>Yes</v>
      </c>
    </row>
    <row r="1200" spans="1:12" x14ac:dyDescent="0.25">
      <c r="A1200" s="148" t="s">
        <v>442</v>
      </c>
      <c r="B1200" s="79" t="s">
        <v>50</v>
      </c>
      <c r="C1200" s="80">
        <v>1203</v>
      </c>
      <c r="D1200" s="81" t="str">
        <f t="shared" si="274"/>
        <v>N/A</v>
      </c>
      <c r="E1200" s="80">
        <v>1243</v>
      </c>
      <c r="F1200" s="81" t="str">
        <f t="shared" si="275"/>
        <v>N/A</v>
      </c>
      <c r="G1200" s="80">
        <v>1038</v>
      </c>
      <c r="H1200" s="81" t="str">
        <f t="shared" si="276"/>
        <v>N/A</v>
      </c>
      <c r="I1200" s="82">
        <v>3.3250000000000002</v>
      </c>
      <c r="J1200" s="82">
        <v>-16.5</v>
      </c>
      <c r="K1200" s="83" t="s">
        <v>112</v>
      </c>
      <c r="L1200" s="84" t="str">
        <f t="shared" si="278"/>
        <v>No</v>
      </c>
    </row>
    <row r="1201" spans="1:12" x14ac:dyDescent="0.25">
      <c r="A1201" s="148" t="s">
        <v>443</v>
      </c>
      <c r="B1201" s="79" t="s">
        <v>50</v>
      </c>
      <c r="C1201" s="85">
        <v>642.44472153000004</v>
      </c>
      <c r="D1201" s="81" t="str">
        <f t="shared" si="274"/>
        <v>N/A</v>
      </c>
      <c r="E1201" s="85">
        <v>1108.9058729000001</v>
      </c>
      <c r="F1201" s="81" t="str">
        <f t="shared" si="275"/>
        <v>N/A</v>
      </c>
      <c r="G1201" s="85">
        <v>1160.9036609</v>
      </c>
      <c r="H1201" s="81" t="str">
        <f t="shared" si="276"/>
        <v>N/A</v>
      </c>
      <c r="I1201" s="82">
        <v>72.61</v>
      </c>
      <c r="J1201" s="82">
        <v>4.6890000000000001</v>
      </c>
      <c r="K1201" s="83" t="s">
        <v>112</v>
      </c>
      <c r="L1201" s="84" t="str">
        <f t="shared" si="278"/>
        <v>Yes</v>
      </c>
    </row>
    <row r="1202" spans="1:12" x14ac:dyDescent="0.25">
      <c r="A1202" s="148" t="s">
        <v>444</v>
      </c>
      <c r="B1202" s="79" t="s">
        <v>50</v>
      </c>
      <c r="C1202" s="85">
        <v>23016099</v>
      </c>
      <c r="D1202" s="81" t="str">
        <f t="shared" si="274"/>
        <v>N/A</v>
      </c>
      <c r="E1202" s="85">
        <v>21230754</v>
      </c>
      <c r="F1202" s="81" t="str">
        <f t="shared" si="275"/>
        <v>N/A</v>
      </c>
      <c r="G1202" s="85">
        <v>17395054</v>
      </c>
      <c r="H1202" s="81" t="str">
        <f t="shared" si="276"/>
        <v>N/A</v>
      </c>
      <c r="I1202" s="82">
        <v>-7.76</v>
      </c>
      <c r="J1202" s="82">
        <v>-18.100000000000001</v>
      </c>
      <c r="K1202" s="83" t="s">
        <v>112</v>
      </c>
      <c r="L1202" s="84" t="str">
        <f t="shared" si="278"/>
        <v>No</v>
      </c>
    </row>
    <row r="1203" spans="1:12" x14ac:dyDescent="0.25">
      <c r="A1203" s="148" t="s">
        <v>445</v>
      </c>
      <c r="B1203" s="79" t="s">
        <v>50</v>
      </c>
      <c r="C1203" s="80">
        <v>5252</v>
      </c>
      <c r="D1203" s="81" t="str">
        <f t="shared" si="274"/>
        <v>N/A</v>
      </c>
      <c r="E1203" s="80">
        <v>4905</v>
      </c>
      <c r="F1203" s="81" t="str">
        <f t="shared" si="275"/>
        <v>N/A</v>
      </c>
      <c r="G1203" s="80">
        <v>4180</v>
      </c>
      <c r="H1203" s="81" t="str">
        <f t="shared" si="276"/>
        <v>N/A</v>
      </c>
      <c r="I1203" s="82">
        <v>-6.61</v>
      </c>
      <c r="J1203" s="82">
        <v>-14.8</v>
      </c>
      <c r="K1203" s="83" t="s">
        <v>112</v>
      </c>
      <c r="L1203" s="84" t="str">
        <f t="shared" si="278"/>
        <v>Yes</v>
      </c>
    </row>
    <row r="1204" spans="1:12" x14ac:dyDescent="0.25">
      <c r="A1204" s="148" t="s">
        <v>446</v>
      </c>
      <c r="B1204" s="79" t="s">
        <v>50</v>
      </c>
      <c r="C1204" s="85">
        <v>4382.3493907000002</v>
      </c>
      <c r="D1204" s="81" t="str">
        <f t="shared" si="274"/>
        <v>N/A</v>
      </c>
      <c r="E1204" s="85">
        <v>4328.3902140999999</v>
      </c>
      <c r="F1204" s="81" t="str">
        <f t="shared" si="275"/>
        <v>N/A</v>
      </c>
      <c r="G1204" s="85">
        <v>4161.4961721999998</v>
      </c>
      <c r="H1204" s="81" t="str">
        <f t="shared" si="276"/>
        <v>N/A</v>
      </c>
      <c r="I1204" s="82">
        <v>-1.23</v>
      </c>
      <c r="J1204" s="82">
        <v>-3.86</v>
      </c>
      <c r="K1204" s="83" t="s">
        <v>112</v>
      </c>
      <c r="L1204" s="84" t="str">
        <f t="shared" si="278"/>
        <v>Yes</v>
      </c>
    </row>
    <row r="1205" spans="1:12" ht="12.75" customHeight="1" x14ac:dyDescent="0.25">
      <c r="A1205" s="148" t="s">
        <v>447</v>
      </c>
      <c r="B1205" s="79" t="s">
        <v>50</v>
      </c>
      <c r="C1205" s="85">
        <v>0</v>
      </c>
      <c r="D1205" s="81" t="str">
        <f t="shared" si="274"/>
        <v>N/A</v>
      </c>
      <c r="E1205" s="85">
        <v>0</v>
      </c>
      <c r="F1205" s="81" t="str">
        <f t="shared" si="275"/>
        <v>N/A</v>
      </c>
      <c r="G1205" s="85">
        <v>0</v>
      </c>
      <c r="H1205" s="81" t="str">
        <f t="shared" si="276"/>
        <v>N/A</v>
      </c>
      <c r="I1205" s="82" t="s">
        <v>1088</v>
      </c>
      <c r="J1205" s="82" t="s">
        <v>1088</v>
      </c>
      <c r="K1205" s="83" t="s">
        <v>112</v>
      </c>
      <c r="L1205" s="84" t="str">
        <f t="shared" si="278"/>
        <v>N/A</v>
      </c>
    </row>
    <row r="1206" spans="1:12" x14ac:dyDescent="0.25">
      <c r="A1206" s="148" t="s">
        <v>689</v>
      </c>
      <c r="B1206" s="79" t="s">
        <v>50</v>
      </c>
      <c r="C1206" s="80">
        <v>0</v>
      </c>
      <c r="D1206" s="81" t="str">
        <f t="shared" si="274"/>
        <v>N/A</v>
      </c>
      <c r="E1206" s="80">
        <v>0</v>
      </c>
      <c r="F1206" s="81" t="str">
        <f t="shared" si="275"/>
        <v>N/A</v>
      </c>
      <c r="G1206" s="80">
        <v>0</v>
      </c>
      <c r="H1206" s="81" t="str">
        <f t="shared" si="276"/>
        <v>N/A</v>
      </c>
      <c r="I1206" s="82" t="s">
        <v>1088</v>
      </c>
      <c r="J1206" s="82" t="s">
        <v>1088</v>
      </c>
      <c r="K1206" s="83" t="s">
        <v>112</v>
      </c>
      <c r="L1206" s="84" t="str">
        <f t="shared" si="278"/>
        <v>N/A</v>
      </c>
    </row>
    <row r="1207" spans="1:12" x14ac:dyDescent="0.25">
      <c r="A1207" s="148" t="s">
        <v>448</v>
      </c>
      <c r="B1207" s="79" t="s">
        <v>50</v>
      </c>
      <c r="C1207" s="85" t="s">
        <v>1088</v>
      </c>
      <c r="D1207" s="81" t="str">
        <f t="shared" si="274"/>
        <v>N/A</v>
      </c>
      <c r="E1207" s="85" t="s">
        <v>1088</v>
      </c>
      <c r="F1207" s="81" t="str">
        <f t="shared" si="275"/>
        <v>N/A</v>
      </c>
      <c r="G1207" s="85" t="s">
        <v>1088</v>
      </c>
      <c r="H1207" s="81" t="str">
        <f t="shared" si="276"/>
        <v>N/A</v>
      </c>
      <c r="I1207" s="82" t="s">
        <v>1088</v>
      </c>
      <c r="J1207" s="82" t="s">
        <v>1088</v>
      </c>
      <c r="K1207" s="83" t="s">
        <v>112</v>
      </c>
      <c r="L1207" s="84" t="str">
        <f t="shared" si="278"/>
        <v>N/A</v>
      </c>
    </row>
    <row r="1208" spans="1:12" x14ac:dyDescent="0.25">
      <c r="A1208" s="148" t="s">
        <v>449</v>
      </c>
      <c r="B1208" s="79" t="s">
        <v>50</v>
      </c>
      <c r="C1208" s="85">
        <v>52983502</v>
      </c>
      <c r="D1208" s="81" t="str">
        <f t="shared" si="274"/>
        <v>N/A</v>
      </c>
      <c r="E1208" s="85">
        <v>59065137</v>
      </c>
      <c r="F1208" s="81" t="str">
        <f t="shared" si="275"/>
        <v>N/A</v>
      </c>
      <c r="G1208" s="85">
        <v>69775428</v>
      </c>
      <c r="H1208" s="81" t="str">
        <f t="shared" si="276"/>
        <v>N/A</v>
      </c>
      <c r="I1208" s="82">
        <v>11.48</v>
      </c>
      <c r="J1208" s="82">
        <v>18.13</v>
      </c>
      <c r="K1208" s="83" t="s">
        <v>112</v>
      </c>
      <c r="L1208" s="84" t="str">
        <f t="shared" si="278"/>
        <v>No</v>
      </c>
    </row>
    <row r="1209" spans="1:12" x14ac:dyDescent="0.25">
      <c r="A1209" s="148" t="s">
        <v>141</v>
      </c>
      <c r="B1209" s="79" t="s">
        <v>50</v>
      </c>
      <c r="C1209" s="80">
        <v>3933</v>
      </c>
      <c r="D1209" s="81" t="str">
        <f t="shared" si="274"/>
        <v>N/A</v>
      </c>
      <c r="E1209" s="80">
        <v>3986</v>
      </c>
      <c r="F1209" s="81" t="str">
        <f t="shared" si="275"/>
        <v>N/A</v>
      </c>
      <c r="G1209" s="80">
        <v>4406</v>
      </c>
      <c r="H1209" s="81" t="str">
        <f t="shared" si="276"/>
        <v>N/A</v>
      </c>
      <c r="I1209" s="82">
        <v>1.3480000000000001</v>
      </c>
      <c r="J1209" s="82">
        <v>10.54</v>
      </c>
      <c r="K1209" s="83" t="s">
        <v>112</v>
      </c>
      <c r="L1209" s="84" t="str">
        <f t="shared" si="278"/>
        <v>Yes</v>
      </c>
    </row>
    <row r="1210" spans="1:12" x14ac:dyDescent="0.25">
      <c r="A1210" s="148" t="s">
        <v>450</v>
      </c>
      <c r="B1210" s="79" t="s">
        <v>50</v>
      </c>
      <c r="C1210" s="85">
        <v>13471.523519</v>
      </c>
      <c r="D1210" s="81" t="str">
        <f t="shared" si="274"/>
        <v>N/A</v>
      </c>
      <c r="E1210" s="85">
        <v>14818.147767</v>
      </c>
      <c r="F1210" s="81" t="str">
        <f t="shared" si="275"/>
        <v>N/A</v>
      </c>
      <c r="G1210" s="85">
        <v>15836.45665</v>
      </c>
      <c r="H1210" s="81" t="str">
        <f t="shared" si="276"/>
        <v>N/A</v>
      </c>
      <c r="I1210" s="82">
        <v>9.9960000000000004</v>
      </c>
      <c r="J1210" s="82">
        <v>6.8719999999999999</v>
      </c>
      <c r="K1210" s="83" t="s">
        <v>112</v>
      </c>
      <c r="L1210" s="84" t="str">
        <f t="shared" si="278"/>
        <v>Yes</v>
      </c>
    </row>
    <row r="1211" spans="1:12" x14ac:dyDescent="0.25">
      <c r="A1211" s="150" t="s">
        <v>1057</v>
      </c>
      <c r="B1211" s="79" t="s">
        <v>50</v>
      </c>
      <c r="C1211" s="85" t="s">
        <v>50</v>
      </c>
      <c r="D1211" s="81" t="str">
        <f t="shared" si="274"/>
        <v>N/A</v>
      </c>
      <c r="E1211" s="85" t="s">
        <v>50</v>
      </c>
      <c r="F1211" s="81" t="str">
        <f t="shared" si="275"/>
        <v>N/A</v>
      </c>
      <c r="G1211" s="85">
        <v>194307</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3663</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53.045864045999998</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20097629</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235</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v>85521.825532000003</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58920573</v>
      </c>
      <c r="D1217" s="81" t="str">
        <f t="shared" si="274"/>
        <v>N/A</v>
      </c>
      <c r="E1217" s="85">
        <v>59545245</v>
      </c>
      <c r="F1217" s="81" t="str">
        <f t="shared" si="275"/>
        <v>N/A</v>
      </c>
      <c r="G1217" s="85">
        <v>58904968</v>
      </c>
      <c r="H1217" s="81" t="str">
        <f t="shared" si="276"/>
        <v>N/A</v>
      </c>
      <c r="I1217" s="82">
        <v>1.06</v>
      </c>
      <c r="J1217" s="82">
        <v>-1.08</v>
      </c>
      <c r="K1217" s="83" t="s">
        <v>112</v>
      </c>
      <c r="L1217" s="84" t="str">
        <f t="shared" si="278"/>
        <v>Yes</v>
      </c>
    </row>
    <row r="1218" spans="1:12" x14ac:dyDescent="0.25">
      <c r="A1218" s="148" t="s">
        <v>452</v>
      </c>
      <c r="B1218" s="79" t="s">
        <v>50</v>
      </c>
      <c r="C1218" s="80">
        <v>80023</v>
      </c>
      <c r="D1218" s="81" t="str">
        <f t="shared" si="274"/>
        <v>N/A</v>
      </c>
      <c r="E1218" s="80">
        <v>74801</v>
      </c>
      <c r="F1218" s="81" t="str">
        <f t="shared" si="275"/>
        <v>N/A</v>
      </c>
      <c r="G1218" s="80">
        <v>70509</v>
      </c>
      <c r="H1218" s="81" t="str">
        <f t="shared" si="276"/>
        <v>N/A</v>
      </c>
      <c r="I1218" s="82">
        <v>-6.53</v>
      </c>
      <c r="J1218" s="82">
        <v>-5.74</v>
      </c>
      <c r="K1218" s="83" t="s">
        <v>112</v>
      </c>
      <c r="L1218" s="84" t="str">
        <f t="shared" si="278"/>
        <v>Yes</v>
      </c>
    </row>
    <row r="1219" spans="1:12" x14ac:dyDescent="0.25">
      <c r="A1219" s="148" t="s">
        <v>453</v>
      </c>
      <c r="B1219" s="79" t="s">
        <v>50</v>
      </c>
      <c r="C1219" s="85">
        <v>736.29547754999999</v>
      </c>
      <c r="D1219" s="81" t="str">
        <f t="shared" si="274"/>
        <v>N/A</v>
      </c>
      <c r="E1219" s="85">
        <v>796.04878277</v>
      </c>
      <c r="F1219" s="81" t="str">
        <f t="shared" si="275"/>
        <v>N/A</v>
      </c>
      <c r="G1219" s="85">
        <v>835.42481101999999</v>
      </c>
      <c r="H1219" s="81" t="str">
        <f t="shared" si="276"/>
        <v>N/A</v>
      </c>
      <c r="I1219" s="82">
        <v>8.1150000000000002</v>
      </c>
      <c r="J1219" s="82">
        <v>4.9459999999999997</v>
      </c>
      <c r="K1219" s="83" t="s">
        <v>112</v>
      </c>
      <c r="L1219" s="84" t="str">
        <f t="shared" si="278"/>
        <v>Yes</v>
      </c>
    </row>
    <row r="1220" spans="1:12" x14ac:dyDescent="0.25">
      <c r="A1220" s="148" t="s">
        <v>454</v>
      </c>
      <c r="B1220" s="79" t="s">
        <v>50</v>
      </c>
      <c r="C1220" s="85">
        <v>282633946</v>
      </c>
      <c r="D1220" s="81" t="str">
        <f t="shared" ref="D1220:D1228" si="280">IF($B1220="N/A","N/A",IF(C1220&gt;10,"No",IF(C1220&lt;-10,"No","Yes")))</f>
        <v>N/A</v>
      </c>
      <c r="E1220" s="85">
        <v>277676832</v>
      </c>
      <c r="F1220" s="81" t="str">
        <f t="shared" ref="F1220:F1228" si="281">IF($B1220="N/A","N/A",IF(E1220&gt;10,"No",IF(E1220&lt;-10,"No","Yes")))</f>
        <v>N/A</v>
      </c>
      <c r="G1220" s="85">
        <v>279593781</v>
      </c>
      <c r="H1220" s="81" t="str">
        <f t="shared" ref="H1220:H1228" si="282">IF($B1220="N/A","N/A",IF(G1220&gt;10,"No",IF(G1220&lt;-10,"No","Yes")))</f>
        <v>N/A</v>
      </c>
      <c r="I1220" s="82">
        <v>-1.75</v>
      </c>
      <c r="J1220" s="82">
        <v>0.69040000000000001</v>
      </c>
      <c r="K1220" s="83" t="s">
        <v>112</v>
      </c>
      <c r="L1220" s="84" t="str">
        <f t="shared" ref="L1220:L1228" si="283">IF(J1220="Div by 0", "N/A", IF(K1220="N/A","N/A", IF(J1220&gt;VALUE(MID(K1220,1,2)), "No", IF(J1220&lt;-1*VALUE(MID(K1220,1,2)), "No", "Yes"))))</f>
        <v>Yes</v>
      </c>
    </row>
    <row r="1221" spans="1:12" x14ac:dyDescent="0.25">
      <c r="A1221" s="148" t="s">
        <v>142</v>
      </c>
      <c r="B1221" s="79" t="s">
        <v>50</v>
      </c>
      <c r="C1221" s="80">
        <v>7137</v>
      </c>
      <c r="D1221" s="81" t="str">
        <f t="shared" si="280"/>
        <v>N/A</v>
      </c>
      <c r="E1221" s="80">
        <v>6889</v>
      </c>
      <c r="F1221" s="81" t="str">
        <f t="shared" si="281"/>
        <v>N/A</v>
      </c>
      <c r="G1221" s="80">
        <v>6994</v>
      </c>
      <c r="H1221" s="81" t="str">
        <f t="shared" si="282"/>
        <v>N/A</v>
      </c>
      <c r="I1221" s="82">
        <v>-3.47</v>
      </c>
      <c r="J1221" s="82">
        <v>1.524</v>
      </c>
      <c r="K1221" s="83" t="s">
        <v>112</v>
      </c>
      <c r="L1221" s="84" t="str">
        <f t="shared" si="283"/>
        <v>Yes</v>
      </c>
    </row>
    <row r="1222" spans="1:12" x14ac:dyDescent="0.25">
      <c r="A1222" s="148" t="s">
        <v>455</v>
      </c>
      <c r="B1222" s="79" t="s">
        <v>50</v>
      </c>
      <c r="C1222" s="85">
        <v>39601.225444999996</v>
      </c>
      <c r="D1222" s="81" t="str">
        <f t="shared" si="280"/>
        <v>N/A</v>
      </c>
      <c r="E1222" s="85">
        <v>40307.277108000002</v>
      </c>
      <c r="F1222" s="81" t="str">
        <f t="shared" si="281"/>
        <v>N/A</v>
      </c>
      <c r="G1222" s="85">
        <v>39976.234058000002</v>
      </c>
      <c r="H1222" s="81" t="str">
        <f t="shared" si="282"/>
        <v>N/A</v>
      </c>
      <c r="I1222" s="82">
        <v>1.7829999999999999</v>
      </c>
      <c r="J1222" s="82">
        <v>-0.82099999999999995</v>
      </c>
      <c r="K1222" s="83" t="s">
        <v>112</v>
      </c>
      <c r="L1222" s="84" t="str">
        <f t="shared" si="283"/>
        <v>Yes</v>
      </c>
    </row>
    <row r="1223" spans="1:12" x14ac:dyDescent="0.25">
      <c r="A1223" s="148" t="s">
        <v>456</v>
      </c>
      <c r="B1223" s="79" t="s">
        <v>50</v>
      </c>
      <c r="C1223" s="85">
        <v>164347548</v>
      </c>
      <c r="D1223" s="81" t="str">
        <f t="shared" si="280"/>
        <v>N/A</v>
      </c>
      <c r="E1223" s="85">
        <v>148357171</v>
      </c>
      <c r="F1223" s="81" t="str">
        <f t="shared" si="281"/>
        <v>N/A</v>
      </c>
      <c r="G1223" s="85">
        <v>139041771</v>
      </c>
      <c r="H1223" s="81" t="str">
        <f t="shared" si="282"/>
        <v>N/A</v>
      </c>
      <c r="I1223" s="82">
        <v>-9.73</v>
      </c>
      <c r="J1223" s="82">
        <v>-6.28</v>
      </c>
      <c r="K1223" s="83" t="s">
        <v>112</v>
      </c>
      <c r="L1223" s="84" t="str">
        <f t="shared" si="283"/>
        <v>Yes</v>
      </c>
    </row>
    <row r="1224" spans="1:12" x14ac:dyDescent="0.25">
      <c r="A1224" s="148" t="s">
        <v>457</v>
      </c>
      <c r="B1224" s="79" t="s">
        <v>50</v>
      </c>
      <c r="C1224" s="80">
        <v>33439</v>
      </c>
      <c r="D1224" s="81" t="str">
        <f t="shared" si="280"/>
        <v>N/A</v>
      </c>
      <c r="E1224" s="80">
        <v>29206</v>
      </c>
      <c r="F1224" s="81" t="str">
        <f t="shared" si="281"/>
        <v>N/A</v>
      </c>
      <c r="G1224" s="80">
        <v>24954</v>
      </c>
      <c r="H1224" s="81" t="str">
        <f t="shared" si="282"/>
        <v>N/A</v>
      </c>
      <c r="I1224" s="82">
        <v>-12.7</v>
      </c>
      <c r="J1224" s="82">
        <v>-14.6</v>
      </c>
      <c r="K1224" s="83" t="s">
        <v>112</v>
      </c>
      <c r="L1224" s="84" t="str">
        <f t="shared" si="283"/>
        <v>Yes</v>
      </c>
    </row>
    <row r="1225" spans="1:12" x14ac:dyDescent="0.25">
      <c r="A1225" s="148" t="s">
        <v>458</v>
      </c>
      <c r="B1225" s="79" t="s">
        <v>50</v>
      </c>
      <c r="C1225" s="85">
        <v>4914.8463769999998</v>
      </c>
      <c r="D1225" s="81" t="str">
        <f t="shared" si="280"/>
        <v>N/A</v>
      </c>
      <c r="E1225" s="85">
        <v>5079.6812640999997</v>
      </c>
      <c r="F1225" s="81" t="str">
        <f t="shared" si="281"/>
        <v>N/A</v>
      </c>
      <c r="G1225" s="85">
        <v>5571.9231786</v>
      </c>
      <c r="H1225" s="81" t="str">
        <f t="shared" si="282"/>
        <v>N/A</v>
      </c>
      <c r="I1225" s="82">
        <v>3.3540000000000001</v>
      </c>
      <c r="J1225" s="82">
        <v>9.69</v>
      </c>
      <c r="K1225" s="83" t="s">
        <v>112</v>
      </c>
      <c r="L1225" s="84" t="str">
        <f t="shared" si="283"/>
        <v>Yes</v>
      </c>
    </row>
    <row r="1226" spans="1:12" x14ac:dyDescent="0.25">
      <c r="A1226" s="148" t="s">
        <v>459</v>
      </c>
      <c r="B1226" s="79" t="s">
        <v>50</v>
      </c>
      <c r="C1226" s="85">
        <v>125585052</v>
      </c>
      <c r="D1226" s="81" t="str">
        <f t="shared" si="280"/>
        <v>N/A</v>
      </c>
      <c r="E1226" s="85">
        <v>129611202</v>
      </c>
      <c r="F1226" s="81" t="str">
        <f t="shared" si="281"/>
        <v>N/A</v>
      </c>
      <c r="G1226" s="85">
        <v>145779038</v>
      </c>
      <c r="H1226" s="81" t="str">
        <f t="shared" si="282"/>
        <v>N/A</v>
      </c>
      <c r="I1226" s="82">
        <v>3.206</v>
      </c>
      <c r="J1226" s="82">
        <v>12.47</v>
      </c>
      <c r="K1226" s="83" t="s">
        <v>112</v>
      </c>
      <c r="L1226" s="84" t="str">
        <f t="shared" si="283"/>
        <v>Yes</v>
      </c>
    </row>
    <row r="1227" spans="1:12" x14ac:dyDescent="0.25">
      <c r="A1227" s="148" t="s">
        <v>143</v>
      </c>
      <c r="B1227" s="79" t="s">
        <v>50</v>
      </c>
      <c r="C1227" s="80">
        <v>12202</v>
      </c>
      <c r="D1227" s="81" t="str">
        <f t="shared" si="280"/>
        <v>N/A</v>
      </c>
      <c r="E1227" s="80">
        <v>12276</v>
      </c>
      <c r="F1227" s="81" t="str">
        <f t="shared" si="281"/>
        <v>N/A</v>
      </c>
      <c r="G1227" s="80">
        <v>12487</v>
      </c>
      <c r="H1227" s="81" t="str">
        <f t="shared" si="282"/>
        <v>N/A</v>
      </c>
      <c r="I1227" s="82">
        <v>0.60650000000000004</v>
      </c>
      <c r="J1227" s="82">
        <v>1.7190000000000001</v>
      </c>
      <c r="K1227" s="83" t="s">
        <v>112</v>
      </c>
      <c r="L1227" s="84" t="str">
        <f t="shared" si="283"/>
        <v>Yes</v>
      </c>
    </row>
    <row r="1228" spans="1:12" x14ac:dyDescent="0.25">
      <c r="A1228" s="148" t="s">
        <v>460</v>
      </c>
      <c r="B1228" s="96" t="s">
        <v>50</v>
      </c>
      <c r="C1228" s="94">
        <v>10292.16948</v>
      </c>
      <c r="D1228" s="98" t="str">
        <f t="shared" si="280"/>
        <v>N/A</v>
      </c>
      <c r="E1228" s="94">
        <v>10558.097263</v>
      </c>
      <c r="F1228" s="98" t="str">
        <f t="shared" si="281"/>
        <v>N/A</v>
      </c>
      <c r="G1228" s="94">
        <v>11674.464483</v>
      </c>
      <c r="H1228" s="98" t="str">
        <f t="shared" si="282"/>
        <v>N/A</v>
      </c>
      <c r="I1228" s="99">
        <v>2.5840000000000001</v>
      </c>
      <c r="J1228" s="99">
        <v>10.57</v>
      </c>
      <c r="K1228" s="90" t="s">
        <v>112</v>
      </c>
      <c r="L1228" s="92" t="str">
        <f t="shared" si="283"/>
        <v>Yes</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1305.7056166</v>
      </c>
      <c r="D1230" s="102" t="str">
        <f t="shared" ref="D1230:D1249" si="284">IF($B1230="N/A","N/A",IF(C1230&gt;10,"No",IF(C1230&lt;-10,"No","Yes")))</f>
        <v>N/A</v>
      </c>
      <c r="E1230" s="143">
        <v>1253.7126631000001</v>
      </c>
      <c r="F1230" s="102" t="str">
        <f t="shared" ref="F1230:F1249" si="285">IF($B1230="N/A","N/A",IF(E1230&gt;10,"No",IF(E1230&lt;-10,"No","Yes")))</f>
        <v>N/A</v>
      </c>
      <c r="G1230" s="143">
        <v>1160.5359324000001</v>
      </c>
      <c r="H1230" s="102" t="str">
        <f t="shared" ref="H1230:H1249" si="286">IF($B1230="N/A","N/A",IF(G1230&gt;10,"No",IF(G1230&lt;-10,"No","Yes")))</f>
        <v>N/A</v>
      </c>
      <c r="I1230" s="103">
        <v>-3.98</v>
      </c>
      <c r="J1230" s="103">
        <v>-7.43</v>
      </c>
      <c r="K1230" s="109" t="s">
        <v>112</v>
      </c>
      <c r="L1230" s="104" t="str">
        <f t="shared" ref="L1230:L1249" si="287">IF(J1230="Div by 0", "N/A", IF(K1230="N/A","N/A", IF(J1230&gt;VALUE(MID(K1230,1,2)), "No", IF(J1230&lt;-1*VALUE(MID(K1230,1,2)), "No", "Yes"))))</f>
        <v>Yes</v>
      </c>
    </row>
    <row r="1231" spans="1:12" x14ac:dyDescent="0.25">
      <c r="A1231" s="129" t="s">
        <v>582</v>
      </c>
      <c r="B1231" s="79" t="s">
        <v>50</v>
      </c>
      <c r="C1231" s="85">
        <v>570.50387279999995</v>
      </c>
      <c r="D1231" s="81" t="str">
        <f t="shared" si="284"/>
        <v>N/A</v>
      </c>
      <c r="E1231" s="85">
        <v>582.72683620999999</v>
      </c>
      <c r="F1231" s="81" t="str">
        <f t="shared" si="285"/>
        <v>N/A</v>
      </c>
      <c r="G1231" s="85">
        <v>594.18707815000005</v>
      </c>
      <c r="H1231" s="81" t="str">
        <f t="shared" si="286"/>
        <v>N/A</v>
      </c>
      <c r="I1231" s="82">
        <v>2.1419999999999999</v>
      </c>
      <c r="J1231" s="82">
        <v>1.9670000000000001</v>
      </c>
      <c r="K1231" s="83" t="s">
        <v>112</v>
      </c>
      <c r="L1231" s="84" t="str">
        <f t="shared" si="287"/>
        <v>Yes</v>
      </c>
    </row>
    <row r="1232" spans="1:12" x14ac:dyDescent="0.25">
      <c r="A1232" s="129" t="s">
        <v>585</v>
      </c>
      <c r="B1232" s="79" t="s">
        <v>50</v>
      </c>
      <c r="C1232" s="85">
        <v>2199.1190876000001</v>
      </c>
      <c r="D1232" s="81" t="str">
        <f t="shared" si="284"/>
        <v>N/A</v>
      </c>
      <c r="E1232" s="85">
        <v>2212.3857582000001</v>
      </c>
      <c r="F1232" s="81" t="str">
        <f t="shared" si="285"/>
        <v>N/A</v>
      </c>
      <c r="G1232" s="85">
        <v>2110.6754688000001</v>
      </c>
      <c r="H1232" s="81" t="str">
        <f t="shared" si="286"/>
        <v>N/A</v>
      </c>
      <c r="I1232" s="82">
        <v>0.60329999999999995</v>
      </c>
      <c r="J1232" s="82">
        <v>-4.5999999999999996</v>
      </c>
      <c r="K1232" s="83" t="s">
        <v>112</v>
      </c>
      <c r="L1232" s="84" t="str">
        <f t="shared" si="287"/>
        <v>Yes</v>
      </c>
    </row>
    <row r="1233" spans="1:12" x14ac:dyDescent="0.25">
      <c r="A1233" s="129" t="s">
        <v>588</v>
      </c>
      <c r="B1233" s="79" t="s">
        <v>50</v>
      </c>
      <c r="C1233" s="85">
        <v>683.18291750000003</v>
      </c>
      <c r="D1233" s="81" t="str">
        <f t="shared" si="284"/>
        <v>N/A</v>
      </c>
      <c r="E1233" s="85">
        <v>625.21940761999997</v>
      </c>
      <c r="F1233" s="81" t="str">
        <f t="shared" si="285"/>
        <v>N/A</v>
      </c>
      <c r="G1233" s="85">
        <v>570.06288515000006</v>
      </c>
      <c r="H1233" s="81" t="str">
        <f t="shared" si="286"/>
        <v>N/A</v>
      </c>
      <c r="I1233" s="82">
        <v>-8.48</v>
      </c>
      <c r="J1233" s="82">
        <v>-8.82</v>
      </c>
      <c r="K1233" s="83" t="s">
        <v>112</v>
      </c>
      <c r="L1233" s="84" t="str">
        <f t="shared" si="287"/>
        <v>Yes</v>
      </c>
    </row>
    <row r="1234" spans="1:12" x14ac:dyDescent="0.25">
      <c r="A1234" s="129" t="s">
        <v>590</v>
      </c>
      <c r="B1234" s="79" t="s">
        <v>50</v>
      </c>
      <c r="C1234" s="85">
        <v>639.04783441999996</v>
      </c>
      <c r="D1234" s="81" t="str">
        <f t="shared" si="284"/>
        <v>N/A</v>
      </c>
      <c r="E1234" s="85">
        <v>568.71982418000005</v>
      </c>
      <c r="F1234" s="81" t="str">
        <f t="shared" si="285"/>
        <v>N/A</v>
      </c>
      <c r="G1234" s="85">
        <v>570.84431365</v>
      </c>
      <c r="H1234" s="81" t="str">
        <f t="shared" si="286"/>
        <v>N/A</v>
      </c>
      <c r="I1234" s="82">
        <v>-11</v>
      </c>
      <c r="J1234" s="82">
        <v>0.37359999999999999</v>
      </c>
      <c r="K1234" s="83" t="s">
        <v>112</v>
      </c>
      <c r="L1234" s="84" t="str">
        <f t="shared" si="287"/>
        <v>Yes</v>
      </c>
    </row>
    <row r="1235" spans="1:12" x14ac:dyDescent="0.25">
      <c r="A1235" s="148" t="s">
        <v>626</v>
      </c>
      <c r="B1235" s="79" t="s">
        <v>50</v>
      </c>
      <c r="C1235" s="85">
        <v>8425.1110107000004</v>
      </c>
      <c r="D1235" s="81" t="str">
        <f t="shared" si="284"/>
        <v>N/A</v>
      </c>
      <c r="E1235" s="85">
        <v>8868.1422953000001</v>
      </c>
      <c r="F1235" s="81" t="str">
        <f t="shared" si="285"/>
        <v>N/A</v>
      </c>
      <c r="G1235" s="85">
        <v>9494.7894345999994</v>
      </c>
      <c r="H1235" s="81" t="str">
        <f t="shared" si="286"/>
        <v>N/A</v>
      </c>
      <c r="I1235" s="82">
        <v>5.258</v>
      </c>
      <c r="J1235" s="82">
        <v>7.0659999999999998</v>
      </c>
      <c r="K1235" s="83" t="s">
        <v>112</v>
      </c>
      <c r="L1235" s="84" t="str">
        <f t="shared" si="287"/>
        <v>Yes</v>
      </c>
    </row>
    <row r="1236" spans="1:12" x14ac:dyDescent="0.25">
      <c r="A1236" s="129" t="s">
        <v>582</v>
      </c>
      <c r="B1236" s="79" t="s">
        <v>50</v>
      </c>
      <c r="C1236" s="85">
        <v>14067.367951</v>
      </c>
      <c r="D1236" s="81" t="str">
        <f t="shared" si="284"/>
        <v>N/A</v>
      </c>
      <c r="E1236" s="85">
        <v>14518.016240999999</v>
      </c>
      <c r="F1236" s="81" t="str">
        <f t="shared" si="285"/>
        <v>N/A</v>
      </c>
      <c r="G1236" s="85">
        <v>15111.908169</v>
      </c>
      <c r="H1236" s="81" t="str">
        <f t="shared" si="286"/>
        <v>N/A</v>
      </c>
      <c r="I1236" s="82">
        <v>3.2040000000000002</v>
      </c>
      <c r="J1236" s="82">
        <v>4.0910000000000002</v>
      </c>
      <c r="K1236" s="83" t="s">
        <v>112</v>
      </c>
      <c r="L1236" s="84" t="str">
        <f t="shared" si="287"/>
        <v>Yes</v>
      </c>
    </row>
    <row r="1237" spans="1:12" x14ac:dyDescent="0.25">
      <c r="A1237" s="129" t="s">
        <v>585</v>
      </c>
      <c r="B1237" s="79" t="s">
        <v>50</v>
      </c>
      <c r="C1237" s="85">
        <v>7500.0923639000002</v>
      </c>
      <c r="D1237" s="81" t="str">
        <f t="shared" si="284"/>
        <v>N/A</v>
      </c>
      <c r="E1237" s="85">
        <v>8569.3593041999993</v>
      </c>
      <c r="F1237" s="81" t="str">
        <f t="shared" si="285"/>
        <v>N/A</v>
      </c>
      <c r="G1237" s="85">
        <v>9965.8864145999996</v>
      </c>
      <c r="H1237" s="81" t="str">
        <f t="shared" si="286"/>
        <v>N/A</v>
      </c>
      <c r="I1237" s="82">
        <v>14.26</v>
      </c>
      <c r="J1237" s="82">
        <v>16.3</v>
      </c>
      <c r="K1237" s="83" t="s">
        <v>112</v>
      </c>
      <c r="L1237" s="84" t="str">
        <f t="shared" si="287"/>
        <v>No</v>
      </c>
    </row>
    <row r="1238" spans="1:12" x14ac:dyDescent="0.25">
      <c r="A1238" s="129" t="s">
        <v>588</v>
      </c>
      <c r="B1238" s="79" t="s">
        <v>50</v>
      </c>
      <c r="C1238" s="85">
        <v>1460.2198642999999</v>
      </c>
      <c r="D1238" s="81" t="str">
        <f t="shared" si="284"/>
        <v>N/A</v>
      </c>
      <c r="E1238" s="85">
        <v>1286.0044625</v>
      </c>
      <c r="F1238" s="81" t="str">
        <f t="shared" si="285"/>
        <v>N/A</v>
      </c>
      <c r="G1238" s="85">
        <v>1075.5759564</v>
      </c>
      <c r="H1238" s="81" t="str">
        <f t="shared" si="286"/>
        <v>N/A</v>
      </c>
      <c r="I1238" s="82">
        <v>-11.9</v>
      </c>
      <c r="J1238" s="82">
        <v>-16.399999999999999</v>
      </c>
      <c r="K1238" s="83" t="s">
        <v>112</v>
      </c>
      <c r="L1238" s="84" t="str">
        <f t="shared" si="287"/>
        <v>No</v>
      </c>
    </row>
    <row r="1239" spans="1:12" x14ac:dyDescent="0.25">
      <c r="A1239" s="129" t="s">
        <v>590</v>
      </c>
      <c r="B1239" s="79" t="s">
        <v>50</v>
      </c>
      <c r="C1239" s="85">
        <v>4.3075449611999996</v>
      </c>
      <c r="D1239" s="81" t="str">
        <f t="shared" si="284"/>
        <v>N/A</v>
      </c>
      <c r="E1239" s="85">
        <v>5.0286448043999998</v>
      </c>
      <c r="F1239" s="81" t="str">
        <f t="shared" si="285"/>
        <v>N/A</v>
      </c>
      <c r="G1239" s="85">
        <v>2.3828080501</v>
      </c>
      <c r="H1239" s="81" t="str">
        <f t="shared" si="286"/>
        <v>N/A</v>
      </c>
      <c r="I1239" s="82">
        <v>16.739999999999998</v>
      </c>
      <c r="J1239" s="82">
        <v>-52.6</v>
      </c>
      <c r="K1239" s="83" t="s">
        <v>112</v>
      </c>
      <c r="L1239" s="84" t="str">
        <f t="shared" si="287"/>
        <v>No</v>
      </c>
    </row>
    <row r="1240" spans="1:12" x14ac:dyDescent="0.25">
      <c r="A1240" s="148" t="s">
        <v>239</v>
      </c>
      <c r="B1240" s="79" t="s">
        <v>50</v>
      </c>
      <c r="C1240" s="85">
        <v>1285.9393130000001</v>
      </c>
      <c r="D1240" s="81" t="str">
        <f t="shared" si="284"/>
        <v>N/A</v>
      </c>
      <c r="E1240" s="85">
        <v>929.96120296000004</v>
      </c>
      <c r="F1240" s="81" t="str">
        <f t="shared" si="285"/>
        <v>N/A</v>
      </c>
      <c r="G1240" s="85">
        <v>795.69473334999998</v>
      </c>
      <c r="H1240" s="81" t="str">
        <f t="shared" si="286"/>
        <v>N/A</v>
      </c>
      <c r="I1240" s="82">
        <v>-27.7</v>
      </c>
      <c r="J1240" s="82">
        <v>-14.4</v>
      </c>
      <c r="K1240" s="83" t="s">
        <v>112</v>
      </c>
      <c r="L1240" s="84" t="str">
        <f t="shared" si="287"/>
        <v>Yes</v>
      </c>
    </row>
    <row r="1241" spans="1:12" x14ac:dyDescent="0.25">
      <c r="A1241" s="129" t="s">
        <v>582</v>
      </c>
      <c r="B1241" s="79" t="s">
        <v>50</v>
      </c>
      <c r="C1241" s="85">
        <v>599.95790261000002</v>
      </c>
      <c r="D1241" s="81" t="str">
        <f t="shared" si="284"/>
        <v>N/A</v>
      </c>
      <c r="E1241" s="85">
        <v>223.72414280000001</v>
      </c>
      <c r="F1241" s="81" t="str">
        <f t="shared" si="285"/>
        <v>N/A</v>
      </c>
      <c r="G1241" s="85">
        <v>204.38094656999999</v>
      </c>
      <c r="H1241" s="81" t="str">
        <f t="shared" si="286"/>
        <v>N/A</v>
      </c>
      <c r="I1241" s="82">
        <v>-62.7</v>
      </c>
      <c r="J1241" s="82">
        <v>-8.65</v>
      </c>
      <c r="K1241" s="83" t="s">
        <v>112</v>
      </c>
      <c r="L1241" s="84" t="str">
        <f t="shared" si="287"/>
        <v>Yes</v>
      </c>
    </row>
    <row r="1242" spans="1:12" x14ac:dyDescent="0.25">
      <c r="A1242" s="129" t="s">
        <v>585</v>
      </c>
      <c r="B1242" s="79" t="s">
        <v>50</v>
      </c>
      <c r="C1242" s="85">
        <v>2324.0104191</v>
      </c>
      <c r="D1242" s="81" t="str">
        <f t="shared" si="284"/>
        <v>N/A</v>
      </c>
      <c r="E1242" s="85">
        <v>1939.6543489999999</v>
      </c>
      <c r="F1242" s="81" t="str">
        <f t="shared" si="285"/>
        <v>N/A</v>
      </c>
      <c r="G1242" s="85">
        <v>1776.2330466000001</v>
      </c>
      <c r="H1242" s="81" t="str">
        <f t="shared" si="286"/>
        <v>N/A</v>
      </c>
      <c r="I1242" s="82">
        <v>-16.5</v>
      </c>
      <c r="J1242" s="82">
        <v>-8.43</v>
      </c>
      <c r="K1242" s="83" t="s">
        <v>112</v>
      </c>
      <c r="L1242" s="84" t="str">
        <f t="shared" si="287"/>
        <v>Yes</v>
      </c>
    </row>
    <row r="1243" spans="1:12" x14ac:dyDescent="0.25">
      <c r="A1243" s="129" t="s">
        <v>588</v>
      </c>
      <c r="B1243" s="79" t="s">
        <v>50</v>
      </c>
      <c r="C1243" s="85">
        <v>349.79098556999998</v>
      </c>
      <c r="D1243" s="81" t="str">
        <f t="shared" si="284"/>
        <v>N/A</v>
      </c>
      <c r="E1243" s="85">
        <v>315.65483222</v>
      </c>
      <c r="F1243" s="81" t="str">
        <f t="shared" si="285"/>
        <v>N/A</v>
      </c>
      <c r="G1243" s="85">
        <v>258.48543546000002</v>
      </c>
      <c r="H1243" s="81" t="str">
        <f t="shared" si="286"/>
        <v>N/A</v>
      </c>
      <c r="I1243" s="82">
        <v>-9.76</v>
      </c>
      <c r="J1243" s="82">
        <v>-18.100000000000001</v>
      </c>
      <c r="K1243" s="83" t="s">
        <v>112</v>
      </c>
      <c r="L1243" s="84" t="str">
        <f t="shared" si="287"/>
        <v>No</v>
      </c>
    </row>
    <row r="1244" spans="1:12" x14ac:dyDescent="0.25">
      <c r="A1244" s="129" t="s">
        <v>590</v>
      </c>
      <c r="B1244" s="79" t="s">
        <v>50</v>
      </c>
      <c r="C1244" s="85">
        <v>87.083164839999995</v>
      </c>
      <c r="D1244" s="81" t="str">
        <f t="shared" si="284"/>
        <v>N/A</v>
      </c>
      <c r="E1244" s="85">
        <v>98.724219676000004</v>
      </c>
      <c r="F1244" s="81" t="str">
        <f t="shared" si="285"/>
        <v>N/A</v>
      </c>
      <c r="G1244" s="85">
        <v>56.256929941000003</v>
      </c>
      <c r="H1244" s="81" t="str">
        <f t="shared" si="286"/>
        <v>N/A</v>
      </c>
      <c r="I1244" s="82">
        <v>13.37</v>
      </c>
      <c r="J1244" s="82">
        <v>-43</v>
      </c>
      <c r="K1244" s="83" t="s">
        <v>112</v>
      </c>
      <c r="L1244" s="84" t="str">
        <f t="shared" si="287"/>
        <v>No</v>
      </c>
    </row>
    <row r="1245" spans="1:12" x14ac:dyDescent="0.25">
      <c r="A1245" s="148" t="s">
        <v>627</v>
      </c>
      <c r="B1245" s="79" t="s">
        <v>50</v>
      </c>
      <c r="C1245" s="85">
        <v>5342.4233580999999</v>
      </c>
      <c r="D1245" s="81" t="str">
        <f t="shared" si="284"/>
        <v>N/A</v>
      </c>
      <c r="E1245" s="85">
        <v>5368.3694986999999</v>
      </c>
      <c r="F1245" s="81" t="str">
        <f t="shared" si="285"/>
        <v>N/A</v>
      </c>
      <c r="G1245" s="85">
        <v>5460.6936410999997</v>
      </c>
      <c r="H1245" s="81" t="str">
        <f t="shared" si="286"/>
        <v>N/A</v>
      </c>
      <c r="I1245" s="82">
        <v>0.48570000000000002</v>
      </c>
      <c r="J1245" s="82">
        <v>1.72</v>
      </c>
      <c r="K1245" s="83" t="s">
        <v>112</v>
      </c>
      <c r="L1245" s="84" t="str">
        <f t="shared" si="287"/>
        <v>Yes</v>
      </c>
    </row>
    <row r="1246" spans="1:12" x14ac:dyDescent="0.25">
      <c r="A1246" s="129" t="s">
        <v>582</v>
      </c>
      <c r="B1246" s="79" t="s">
        <v>50</v>
      </c>
      <c r="C1246" s="85">
        <v>4301.0090215999999</v>
      </c>
      <c r="D1246" s="81" t="str">
        <f t="shared" si="284"/>
        <v>N/A</v>
      </c>
      <c r="E1246" s="85">
        <v>4669.2436776000004</v>
      </c>
      <c r="F1246" s="81" t="str">
        <f t="shared" si="285"/>
        <v>N/A</v>
      </c>
      <c r="G1246" s="85">
        <v>5042.3213182</v>
      </c>
      <c r="H1246" s="81" t="str">
        <f t="shared" si="286"/>
        <v>N/A</v>
      </c>
      <c r="I1246" s="82">
        <v>8.5619999999999994</v>
      </c>
      <c r="J1246" s="82">
        <v>7.99</v>
      </c>
      <c r="K1246" s="83" t="s">
        <v>112</v>
      </c>
      <c r="L1246" s="84" t="str">
        <f t="shared" si="287"/>
        <v>Yes</v>
      </c>
    </row>
    <row r="1247" spans="1:12" x14ac:dyDescent="0.25">
      <c r="A1247" s="129" t="s">
        <v>585</v>
      </c>
      <c r="B1247" s="79" t="s">
        <v>50</v>
      </c>
      <c r="C1247" s="85">
        <v>8119.1443717000002</v>
      </c>
      <c r="D1247" s="81" t="str">
        <f t="shared" si="284"/>
        <v>N/A</v>
      </c>
      <c r="E1247" s="85">
        <v>8420.3098401000007</v>
      </c>
      <c r="F1247" s="81" t="str">
        <f t="shared" si="285"/>
        <v>N/A</v>
      </c>
      <c r="G1247" s="85">
        <v>8840.3904289000002</v>
      </c>
      <c r="H1247" s="81" t="str">
        <f t="shared" si="286"/>
        <v>N/A</v>
      </c>
      <c r="I1247" s="82">
        <v>3.7090000000000001</v>
      </c>
      <c r="J1247" s="82">
        <v>4.9889999999999999</v>
      </c>
      <c r="K1247" s="83" t="s">
        <v>112</v>
      </c>
      <c r="L1247" s="84" t="str">
        <f t="shared" si="287"/>
        <v>Yes</v>
      </c>
    </row>
    <row r="1248" spans="1:12" x14ac:dyDescent="0.25">
      <c r="A1248" s="129" t="s">
        <v>588</v>
      </c>
      <c r="B1248" s="79" t="s">
        <v>50</v>
      </c>
      <c r="C1248" s="85">
        <v>1641.1577047999999</v>
      </c>
      <c r="D1248" s="81" t="str">
        <f t="shared" si="284"/>
        <v>N/A</v>
      </c>
      <c r="E1248" s="85">
        <v>1439.4644092000001</v>
      </c>
      <c r="F1248" s="81" t="str">
        <f t="shared" si="285"/>
        <v>N/A</v>
      </c>
      <c r="G1248" s="85">
        <v>1327.2215913</v>
      </c>
      <c r="H1248" s="81" t="str">
        <f t="shared" si="286"/>
        <v>N/A</v>
      </c>
      <c r="I1248" s="82">
        <v>-12.3</v>
      </c>
      <c r="J1248" s="82">
        <v>-7.8</v>
      </c>
      <c r="K1248" s="83" t="s">
        <v>112</v>
      </c>
      <c r="L1248" s="84" t="str">
        <f t="shared" si="287"/>
        <v>Yes</v>
      </c>
    </row>
    <row r="1249" spans="1:12" x14ac:dyDescent="0.25">
      <c r="A1249" s="129" t="s">
        <v>590</v>
      </c>
      <c r="B1249" s="96" t="s">
        <v>50</v>
      </c>
      <c r="C1249" s="94">
        <v>565.65042034999999</v>
      </c>
      <c r="D1249" s="98" t="str">
        <f t="shared" si="284"/>
        <v>N/A</v>
      </c>
      <c r="E1249" s="94">
        <v>505.62549388000002</v>
      </c>
      <c r="F1249" s="98" t="str">
        <f t="shared" si="285"/>
        <v>N/A</v>
      </c>
      <c r="G1249" s="94">
        <v>498.36951775</v>
      </c>
      <c r="H1249" s="98" t="str">
        <f t="shared" si="286"/>
        <v>N/A</v>
      </c>
      <c r="I1249" s="99">
        <v>-10.6</v>
      </c>
      <c r="J1249" s="99">
        <v>-1.44</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14.476217717000001</v>
      </c>
      <c r="D1251" s="102" t="str">
        <f t="shared" ref="D1251:D1280" si="288">IF($B1251="N/A","N/A",IF(C1251&gt;10,"No",IF(C1251&lt;-10,"No","Yes")))</f>
        <v>N/A</v>
      </c>
      <c r="E1251" s="110">
        <v>14.037710684</v>
      </c>
      <c r="F1251" s="102" t="str">
        <f t="shared" ref="F1251:F1280" si="289">IF($B1251="N/A","N/A",IF(E1251&gt;10,"No",IF(E1251&lt;-10,"No","Yes")))</f>
        <v>N/A</v>
      </c>
      <c r="G1251" s="110">
        <v>13.312755821</v>
      </c>
      <c r="H1251" s="102" t="str">
        <f t="shared" ref="H1251:H1280" si="290">IF($B1251="N/A","N/A",IF(G1251&gt;10,"No",IF(G1251&lt;-10,"No","Yes")))</f>
        <v>N/A</v>
      </c>
      <c r="I1251" s="103">
        <v>-3.03</v>
      </c>
      <c r="J1251" s="103">
        <v>-5.16</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13.093754672999999</v>
      </c>
      <c r="D1252" s="81" t="str">
        <f t="shared" si="288"/>
        <v>N/A</v>
      </c>
      <c r="E1252" s="87">
        <v>12.861768770999999</v>
      </c>
      <c r="F1252" s="81" t="str">
        <f t="shared" si="289"/>
        <v>N/A</v>
      </c>
      <c r="G1252" s="87">
        <v>12.640278116999999</v>
      </c>
      <c r="H1252" s="81" t="str">
        <f t="shared" si="290"/>
        <v>N/A</v>
      </c>
      <c r="I1252" s="82">
        <v>-1.77</v>
      </c>
      <c r="J1252" s="82">
        <v>-1.72</v>
      </c>
      <c r="K1252" s="83" t="s">
        <v>112</v>
      </c>
      <c r="L1252" s="84" t="str">
        <f t="shared" si="291"/>
        <v>Yes</v>
      </c>
    </row>
    <row r="1253" spans="1:12" x14ac:dyDescent="0.25">
      <c r="A1253" s="129" t="s">
        <v>585</v>
      </c>
      <c r="B1253" s="79" t="s">
        <v>50</v>
      </c>
      <c r="C1253" s="87">
        <v>16.180575992000001</v>
      </c>
      <c r="D1253" s="81" t="str">
        <f t="shared" si="288"/>
        <v>N/A</v>
      </c>
      <c r="E1253" s="87">
        <v>16.202776313000001</v>
      </c>
      <c r="F1253" s="81" t="str">
        <f t="shared" si="289"/>
        <v>N/A</v>
      </c>
      <c r="G1253" s="87">
        <v>15.667124221</v>
      </c>
      <c r="H1253" s="81" t="str">
        <f t="shared" si="290"/>
        <v>N/A</v>
      </c>
      <c r="I1253" s="82">
        <v>0.13719999999999999</v>
      </c>
      <c r="J1253" s="82">
        <v>-3.31</v>
      </c>
      <c r="K1253" s="83" t="s">
        <v>112</v>
      </c>
      <c r="L1253" s="84" t="str">
        <f t="shared" si="291"/>
        <v>Yes</v>
      </c>
    </row>
    <row r="1254" spans="1:12" x14ac:dyDescent="0.25">
      <c r="A1254" s="129" t="s">
        <v>588</v>
      </c>
      <c r="B1254" s="79" t="s">
        <v>50</v>
      </c>
      <c r="C1254" s="87">
        <v>13.495363732</v>
      </c>
      <c r="D1254" s="81" t="str">
        <f t="shared" si="288"/>
        <v>N/A</v>
      </c>
      <c r="E1254" s="87">
        <v>12.42726517</v>
      </c>
      <c r="F1254" s="81" t="str">
        <f t="shared" si="289"/>
        <v>N/A</v>
      </c>
      <c r="G1254" s="87">
        <v>11.060634739999999</v>
      </c>
      <c r="H1254" s="81" t="str">
        <f t="shared" si="290"/>
        <v>N/A</v>
      </c>
      <c r="I1254" s="82">
        <v>-7.91</v>
      </c>
      <c r="J1254" s="82">
        <v>-11</v>
      </c>
      <c r="K1254" s="83" t="s">
        <v>112</v>
      </c>
      <c r="L1254" s="84" t="str">
        <f t="shared" si="291"/>
        <v>Yes</v>
      </c>
    </row>
    <row r="1255" spans="1:12" x14ac:dyDescent="0.25">
      <c r="A1255" s="129" t="s">
        <v>590</v>
      </c>
      <c r="B1255" s="79" t="s">
        <v>50</v>
      </c>
      <c r="C1255" s="87">
        <v>12.637011812000001</v>
      </c>
      <c r="D1255" s="81" t="str">
        <f t="shared" si="288"/>
        <v>N/A</v>
      </c>
      <c r="E1255" s="87">
        <v>11.260371395</v>
      </c>
      <c r="F1255" s="81" t="str">
        <f t="shared" si="289"/>
        <v>N/A</v>
      </c>
      <c r="G1255" s="87">
        <v>10.219289917999999</v>
      </c>
      <c r="H1255" s="81" t="str">
        <f t="shared" si="290"/>
        <v>N/A</v>
      </c>
      <c r="I1255" s="82">
        <v>-10.9</v>
      </c>
      <c r="J1255" s="82">
        <v>-9.25</v>
      </c>
      <c r="K1255" s="83" t="s">
        <v>112</v>
      </c>
      <c r="L1255" s="84" t="str">
        <f t="shared" si="291"/>
        <v>Yes</v>
      </c>
    </row>
    <row r="1256" spans="1:12" ht="12.75" customHeight="1" x14ac:dyDescent="0.25">
      <c r="A1256" s="148" t="s">
        <v>497</v>
      </c>
      <c r="B1256" s="79" t="s">
        <v>50</v>
      </c>
      <c r="C1256" s="87">
        <v>15.880551409000001</v>
      </c>
      <c r="D1256" s="81" t="str">
        <f t="shared" si="288"/>
        <v>N/A</v>
      </c>
      <c r="E1256" s="87">
        <v>16.099285439999999</v>
      </c>
      <c r="F1256" s="81" t="str">
        <f t="shared" si="289"/>
        <v>N/A</v>
      </c>
      <c r="G1256" s="87">
        <v>16.462382667</v>
      </c>
      <c r="H1256" s="81" t="str">
        <f t="shared" si="290"/>
        <v>N/A</v>
      </c>
      <c r="I1256" s="82">
        <v>1.377</v>
      </c>
      <c r="J1256" s="82">
        <v>2.2549999999999999</v>
      </c>
      <c r="K1256" s="83" t="s">
        <v>112</v>
      </c>
      <c r="L1256" s="84" t="str">
        <f t="shared" si="291"/>
        <v>Yes</v>
      </c>
    </row>
    <row r="1257" spans="1:12" x14ac:dyDescent="0.25">
      <c r="A1257" s="129" t="s">
        <v>582</v>
      </c>
      <c r="B1257" s="79" t="s">
        <v>50</v>
      </c>
      <c r="C1257" s="87">
        <v>33.994916015000001</v>
      </c>
      <c r="D1257" s="81" t="str">
        <f t="shared" si="288"/>
        <v>N/A</v>
      </c>
      <c r="E1257" s="87">
        <v>33.974236112</v>
      </c>
      <c r="F1257" s="81" t="str">
        <f t="shared" si="289"/>
        <v>N/A</v>
      </c>
      <c r="G1257" s="87">
        <v>33.662681954999996</v>
      </c>
      <c r="H1257" s="81" t="str">
        <f t="shared" si="290"/>
        <v>N/A</v>
      </c>
      <c r="I1257" s="82">
        <v>-6.0999999999999999E-2</v>
      </c>
      <c r="J1257" s="82">
        <v>-0.91700000000000004</v>
      </c>
      <c r="K1257" s="83" t="s">
        <v>112</v>
      </c>
      <c r="L1257" s="84" t="str">
        <f t="shared" si="291"/>
        <v>Yes</v>
      </c>
    </row>
    <row r="1258" spans="1:12" x14ac:dyDescent="0.25">
      <c r="A1258" s="129" t="s">
        <v>585</v>
      </c>
      <c r="B1258" s="79" t="s">
        <v>50</v>
      </c>
      <c r="C1258" s="87">
        <v>8.5165949527000002</v>
      </c>
      <c r="D1258" s="81" t="str">
        <f t="shared" si="288"/>
        <v>N/A</v>
      </c>
      <c r="E1258" s="87">
        <v>9.2953786680999997</v>
      </c>
      <c r="F1258" s="81" t="str">
        <f t="shared" si="289"/>
        <v>N/A</v>
      </c>
      <c r="G1258" s="87">
        <v>10.375951730000001</v>
      </c>
      <c r="H1258" s="81" t="str">
        <f t="shared" si="290"/>
        <v>N/A</v>
      </c>
      <c r="I1258" s="82">
        <v>9.1440000000000001</v>
      </c>
      <c r="J1258" s="82">
        <v>11.62</v>
      </c>
      <c r="K1258" s="83" t="s">
        <v>112</v>
      </c>
      <c r="L1258" s="84" t="str">
        <f t="shared" si="291"/>
        <v>Yes</v>
      </c>
    </row>
    <row r="1259" spans="1:12" x14ac:dyDescent="0.25">
      <c r="A1259" s="129" t="s">
        <v>588</v>
      </c>
      <c r="B1259" s="79" t="s">
        <v>50</v>
      </c>
      <c r="C1259" s="87">
        <v>1.7015581684000001</v>
      </c>
      <c r="D1259" s="81" t="str">
        <f t="shared" si="288"/>
        <v>N/A</v>
      </c>
      <c r="E1259" s="87">
        <v>1.3978212364</v>
      </c>
      <c r="F1259" s="81" t="str">
        <f t="shared" si="289"/>
        <v>N/A</v>
      </c>
      <c r="G1259" s="87">
        <v>1.1188928848999999</v>
      </c>
      <c r="H1259" s="81" t="str">
        <f t="shared" si="290"/>
        <v>N/A</v>
      </c>
      <c r="I1259" s="82">
        <v>-17.899999999999999</v>
      </c>
      <c r="J1259" s="82">
        <v>-20</v>
      </c>
      <c r="K1259" s="83" t="s">
        <v>112</v>
      </c>
      <c r="L1259" s="84" t="str">
        <f t="shared" si="291"/>
        <v>No</v>
      </c>
    </row>
    <row r="1260" spans="1:12" x14ac:dyDescent="0.25">
      <c r="A1260" s="129" t="s">
        <v>590</v>
      </c>
      <c r="B1260" s="79" t="s">
        <v>50</v>
      </c>
      <c r="C1260" s="87">
        <v>2.6604235399999999E-2</v>
      </c>
      <c r="D1260" s="81" t="str">
        <f t="shared" si="288"/>
        <v>N/A</v>
      </c>
      <c r="E1260" s="87">
        <v>2.4693796899999999E-2</v>
      </c>
      <c r="F1260" s="81" t="str">
        <f t="shared" si="289"/>
        <v>N/A</v>
      </c>
      <c r="G1260" s="87">
        <v>2.8479210200000001E-2</v>
      </c>
      <c r="H1260" s="81" t="str">
        <f t="shared" si="290"/>
        <v>N/A</v>
      </c>
      <c r="I1260" s="82">
        <v>-7.18</v>
      </c>
      <c r="J1260" s="82">
        <v>15.33</v>
      </c>
      <c r="K1260" s="83" t="s">
        <v>112</v>
      </c>
      <c r="L1260" s="84" t="str">
        <f t="shared" si="291"/>
        <v>No</v>
      </c>
    </row>
    <row r="1261" spans="1:12" x14ac:dyDescent="0.25">
      <c r="A1261" s="148" t="s">
        <v>498</v>
      </c>
      <c r="B1261" s="79" t="s">
        <v>50</v>
      </c>
      <c r="C1261" s="87">
        <v>64.750736001999996</v>
      </c>
      <c r="D1261" s="81" t="str">
        <f t="shared" si="288"/>
        <v>N/A</v>
      </c>
      <c r="E1261" s="87">
        <v>49.95500389</v>
      </c>
      <c r="F1261" s="81" t="str">
        <f t="shared" si="289"/>
        <v>N/A</v>
      </c>
      <c r="G1261" s="87">
        <v>47.545982539000001</v>
      </c>
      <c r="H1261" s="81" t="str">
        <f t="shared" si="290"/>
        <v>N/A</v>
      </c>
      <c r="I1261" s="82">
        <v>-22.9</v>
      </c>
      <c r="J1261" s="82">
        <v>-4.82</v>
      </c>
      <c r="K1261" s="83" t="s">
        <v>112</v>
      </c>
      <c r="L1261" s="84" t="str">
        <f t="shared" si="291"/>
        <v>Yes</v>
      </c>
    </row>
    <row r="1262" spans="1:12" x14ac:dyDescent="0.25">
      <c r="A1262" s="129" t="s">
        <v>582</v>
      </c>
      <c r="B1262" s="79" t="s">
        <v>50</v>
      </c>
      <c r="C1262" s="87">
        <v>74.239146688000005</v>
      </c>
      <c r="D1262" s="81" t="str">
        <f t="shared" si="288"/>
        <v>N/A</v>
      </c>
      <c r="E1262" s="87">
        <v>52.404394185000001</v>
      </c>
      <c r="F1262" s="81" t="str">
        <f t="shared" si="289"/>
        <v>N/A</v>
      </c>
      <c r="G1262" s="87">
        <v>52.696795966000003</v>
      </c>
      <c r="H1262" s="81" t="str">
        <f t="shared" si="290"/>
        <v>N/A</v>
      </c>
      <c r="I1262" s="82">
        <v>-29.4</v>
      </c>
      <c r="J1262" s="82">
        <v>0.55800000000000005</v>
      </c>
      <c r="K1262" s="83" t="s">
        <v>112</v>
      </c>
      <c r="L1262" s="84" t="str">
        <f t="shared" si="291"/>
        <v>Yes</v>
      </c>
    </row>
    <row r="1263" spans="1:12" x14ac:dyDescent="0.25">
      <c r="A1263" s="129" t="s">
        <v>585</v>
      </c>
      <c r="B1263" s="79" t="s">
        <v>50</v>
      </c>
      <c r="C1263" s="87">
        <v>76.756726662000005</v>
      </c>
      <c r="D1263" s="81" t="str">
        <f t="shared" si="288"/>
        <v>N/A</v>
      </c>
      <c r="E1263" s="87">
        <v>64.976278334</v>
      </c>
      <c r="F1263" s="81" t="str">
        <f t="shared" si="289"/>
        <v>N/A</v>
      </c>
      <c r="G1263" s="87">
        <v>63.435805772999998</v>
      </c>
      <c r="H1263" s="81" t="str">
        <f t="shared" si="290"/>
        <v>N/A</v>
      </c>
      <c r="I1263" s="82">
        <v>-15.3</v>
      </c>
      <c r="J1263" s="82">
        <v>-2.37</v>
      </c>
      <c r="K1263" s="83" t="s">
        <v>112</v>
      </c>
      <c r="L1263" s="84" t="str">
        <f t="shared" si="291"/>
        <v>Yes</v>
      </c>
    </row>
    <row r="1264" spans="1:12" x14ac:dyDescent="0.25">
      <c r="A1264" s="129" t="s">
        <v>588</v>
      </c>
      <c r="B1264" s="79" t="s">
        <v>50</v>
      </c>
      <c r="C1264" s="87">
        <v>25.461236974999998</v>
      </c>
      <c r="D1264" s="81" t="str">
        <f t="shared" si="288"/>
        <v>N/A</v>
      </c>
      <c r="E1264" s="87">
        <v>21.706698166999999</v>
      </c>
      <c r="F1264" s="81" t="str">
        <f t="shared" si="289"/>
        <v>N/A</v>
      </c>
      <c r="G1264" s="87">
        <v>17.330220623999999</v>
      </c>
      <c r="H1264" s="81" t="str">
        <f t="shared" si="290"/>
        <v>N/A</v>
      </c>
      <c r="I1264" s="82">
        <v>-14.7</v>
      </c>
      <c r="J1264" s="82">
        <v>-20.2</v>
      </c>
      <c r="K1264" s="83" t="s">
        <v>112</v>
      </c>
      <c r="L1264" s="84" t="str">
        <f t="shared" si="291"/>
        <v>No</v>
      </c>
    </row>
    <row r="1265" spans="1:12" x14ac:dyDescent="0.25">
      <c r="A1265" s="129" t="s">
        <v>590</v>
      </c>
      <c r="B1265" s="79" t="s">
        <v>50</v>
      </c>
      <c r="C1265" s="87">
        <v>21.262104926999999</v>
      </c>
      <c r="D1265" s="81" t="str">
        <f t="shared" si="288"/>
        <v>N/A</v>
      </c>
      <c r="E1265" s="87">
        <v>17.300474121000001</v>
      </c>
      <c r="F1265" s="81" t="str">
        <f t="shared" si="289"/>
        <v>N/A</v>
      </c>
      <c r="G1265" s="87">
        <v>15.312322005</v>
      </c>
      <c r="H1265" s="81" t="str">
        <f t="shared" si="290"/>
        <v>N/A</v>
      </c>
      <c r="I1265" s="82">
        <v>-18.600000000000001</v>
      </c>
      <c r="J1265" s="82">
        <v>-11.5</v>
      </c>
      <c r="K1265" s="83" t="s">
        <v>112</v>
      </c>
      <c r="L1265" s="84" t="str">
        <f t="shared" si="291"/>
        <v>Yes</v>
      </c>
    </row>
    <row r="1266" spans="1:12" x14ac:dyDescent="0.25">
      <c r="A1266" s="148" t="s">
        <v>693</v>
      </c>
      <c r="B1266" s="79" t="s">
        <v>50</v>
      </c>
      <c r="C1266" s="87">
        <v>76.083074046999997</v>
      </c>
      <c r="D1266" s="81" t="str">
        <f t="shared" si="288"/>
        <v>N/A</v>
      </c>
      <c r="E1266" s="87">
        <v>75.237798166000005</v>
      </c>
      <c r="F1266" s="81" t="str">
        <f t="shared" si="289"/>
        <v>N/A</v>
      </c>
      <c r="G1266" s="87">
        <v>73.771872926</v>
      </c>
      <c r="H1266" s="81" t="str">
        <f t="shared" si="290"/>
        <v>N/A</v>
      </c>
      <c r="I1266" s="82">
        <v>-1.1100000000000001</v>
      </c>
      <c r="J1266" s="82">
        <v>-1.95</v>
      </c>
      <c r="K1266" s="83" t="s">
        <v>112</v>
      </c>
      <c r="L1266" s="84" t="str">
        <f t="shared" si="291"/>
        <v>Yes</v>
      </c>
    </row>
    <row r="1267" spans="1:12" x14ac:dyDescent="0.25">
      <c r="A1267" s="129" t="s">
        <v>582</v>
      </c>
      <c r="B1267" s="79" t="s">
        <v>50</v>
      </c>
      <c r="C1267" s="87">
        <v>82.845038130000006</v>
      </c>
      <c r="D1267" s="81" t="str">
        <f t="shared" si="288"/>
        <v>N/A</v>
      </c>
      <c r="E1267" s="87">
        <v>83.661014214000005</v>
      </c>
      <c r="F1267" s="81" t="str">
        <f t="shared" si="289"/>
        <v>N/A</v>
      </c>
      <c r="G1267" s="87">
        <v>83.877165161999997</v>
      </c>
      <c r="H1267" s="81" t="str">
        <f t="shared" si="290"/>
        <v>N/A</v>
      </c>
      <c r="I1267" s="82">
        <v>0.9849</v>
      </c>
      <c r="J1267" s="82">
        <v>0.25840000000000002</v>
      </c>
      <c r="K1267" s="83" t="s">
        <v>112</v>
      </c>
      <c r="L1267" s="84" t="str">
        <f t="shared" si="291"/>
        <v>Yes</v>
      </c>
    </row>
    <row r="1268" spans="1:12" x14ac:dyDescent="0.25">
      <c r="A1268" s="129" t="s">
        <v>585</v>
      </c>
      <c r="B1268" s="79" t="s">
        <v>50</v>
      </c>
      <c r="C1268" s="87">
        <v>83.721596106000007</v>
      </c>
      <c r="D1268" s="81" t="str">
        <f t="shared" si="288"/>
        <v>N/A</v>
      </c>
      <c r="E1268" s="87">
        <v>85.062379195000005</v>
      </c>
      <c r="F1268" s="81" t="str">
        <f t="shared" si="289"/>
        <v>N/A</v>
      </c>
      <c r="G1268" s="87">
        <v>85.448781885000002</v>
      </c>
      <c r="H1268" s="81" t="str">
        <f t="shared" si="290"/>
        <v>N/A</v>
      </c>
      <c r="I1268" s="82">
        <v>1.601</v>
      </c>
      <c r="J1268" s="82">
        <v>0.45429999999999998</v>
      </c>
      <c r="K1268" s="83" t="s">
        <v>112</v>
      </c>
      <c r="L1268" s="84" t="str">
        <f t="shared" si="291"/>
        <v>Yes</v>
      </c>
    </row>
    <row r="1269" spans="1:12" x14ac:dyDescent="0.25">
      <c r="A1269" s="129" t="s">
        <v>588</v>
      </c>
      <c r="B1269" s="79" t="s">
        <v>50</v>
      </c>
      <c r="C1269" s="87">
        <v>49.584169772999999</v>
      </c>
      <c r="D1269" s="81" t="str">
        <f t="shared" si="288"/>
        <v>N/A</v>
      </c>
      <c r="E1269" s="87">
        <v>46.677166732000003</v>
      </c>
      <c r="F1269" s="81" t="str">
        <f t="shared" si="289"/>
        <v>N/A</v>
      </c>
      <c r="G1269" s="87">
        <v>43.508528403</v>
      </c>
      <c r="H1269" s="81" t="str">
        <f t="shared" si="290"/>
        <v>N/A</v>
      </c>
      <c r="I1269" s="82">
        <v>-5.86</v>
      </c>
      <c r="J1269" s="82">
        <v>-6.79</v>
      </c>
      <c r="K1269" s="83" t="s">
        <v>112</v>
      </c>
      <c r="L1269" s="84" t="str">
        <f t="shared" si="291"/>
        <v>Yes</v>
      </c>
    </row>
    <row r="1270" spans="1:12" x14ac:dyDescent="0.25">
      <c r="A1270" s="129" t="s">
        <v>590</v>
      </c>
      <c r="B1270" s="79" t="s">
        <v>50</v>
      </c>
      <c r="C1270" s="87">
        <v>47.88762371</v>
      </c>
      <c r="D1270" s="81" t="str">
        <f t="shared" si="288"/>
        <v>N/A</v>
      </c>
      <c r="E1270" s="87">
        <v>43.253654681999997</v>
      </c>
      <c r="F1270" s="81" t="str">
        <f t="shared" si="289"/>
        <v>N/A</v>
      </c>
      <c r="G1270" s="87">
        <v>38.760205050000003</v>
      </c>
      <c r="H1270" s="81" t="str">
        <f t="shared" si="290"/>
        <v>N/A</v>
      </c>
      <c r="I1270" s="82">
        <v>-9.68</v>
      </c>
      <c r="J1270" s="82">
        <v>-10.4</v>
      </c>
      <c r="K1270" s="83" t="s">
        <v>112</v>
      </c>
      <c r="L1270" s="84" t="str">
        <f t="shared" si="291"/>
        <v>Yes</v>
      </c>
    </row>
    <row r="1271" spans="1:12" x14ac:dyDescent="0.25">
      <c r="A1271" s="148" t="s">
        <v>4</v>
      </c>
      <c r="B1271" s="79" t="s">
        <v>50</v>
      </c>
      <c r="C1271" s="80">
        <v>8.6188525578000004</v>
      </c>
      <c r="D1271" s="81" t="str">
        <f t="shared" si="288"/>
        <v>N/A</v>
      </c>
      <c r="E1271" s="80">
        <v>8.2494317166000002</v>
      </c>
      <c r="F1271" s="81" t="str">
        <f t="shared" si="289"/>
        <v>N/A</v>
      </c>
      <c r="G1271" s="80">
        <v>7.7491319444000002</v>
      </c>
      <c r="H1271" s="81" t="str">
        <f t="shared" si="290"/>
        <v>N/A</v>
      </c>
      <c r="I1271" s="82">
        <v>-4.29</v>
      </c>
      <c r="J1271" s="82">
        <v>-6.06</v>
      </c>
      <c r="K1271" s="83" t="s">
        <v>112</v>
      </c>
      <c r="L1271" s="84" t="str">
        <f t="shared" si="291"/>
        <v>Yes</v>
      </c>
    </row>
    <row r="1272" spans="1:12" x14ac:dyDescent="0.25">
      <c r="A1272" s="129" t="s">
        <v>582</v>
      </c>
      <c r="B1272" s="79" t="s">
        <v>50</v>
      </c>
      <c r="C1272" s="80">
        <v>3.2602207841999999</v>
      </c>
      <c r="D1272" s="81" t="str">
        <f t="shared" si="288"/>
        <v>N/A</v>
      </c>
      <c r="E1272" s="80">
        <v>3.1929411765000002</v>
      </c>
      <c r="F1272" s="81" t="str">
        <f t="shared" si="289"/>
        <v>N/A</v>
      </c>
      <c r="G1272" s="80">
        <v>3.4144752714000002</v>
      </c>
      <c r="H1272" s="81" t="str">
        <f t="shared" si="290"/>
        <v>N/A</v>
      </c>
      <c r="I1272" s="82">
        <v>-2.06</v>
      </c>
      <c r="J1272" s="82">
        <v>6.9379999999999997</v>
      </c>
      <c r="K1272" s="83" t="s">
        <v>112</v>
      </c>
      <c r="L1272" s="84" t="str">
        <f t="shared" si="291"/>
        <v>Yes</v>
      </c>
    </row>
    <row r="1273" spans="1:12" x14ac:dyDescent="0.25">
      <c r="A1273" s="129" t="s">
        <v>585</v>
      </c>
      <c r="B1273" s="79" t="s">
        <v>50</v>
      </c>
      <c r="C1273" s="80">
        <v>13.151346834</v>
      </c>
      <c r="D1273" s="81" t="str">
        <f t="shared" si="288"/>
        <v>N/A</v>
      </c>
      <c r="E1273" s="80">
        <v>12.740863247</v>
      </c>
      <c r="F1273" s="81" t="str">
        <f t="shared" si="289"/>
        <v>N/A</v>
      </c>
      <c r="G1273" s="80">
        <v>12.020359280999999</v>
      </c>
      <c r="H1273" s="81" t="str">
        <f t="shared" si="290"/>
        <v>N/A</v>
      </c>
      <c r="I1273" s="82">
        <v>-3.12</v>
      </c>
      <c r="J1273" s="82">
        <v>-5.66</v>
      </c>
      <c r="K1273" s="83" t="s">
        <v>112</v>
      </c>
      <c r="L1273" s="84" t="str">
        <f t="shared" si="291"/>
        <v>Yes</v>
      </c>
    </row>
    <row r="1274" spans="1:12" x14ac:dyDescent="0.25">
      <c r="A1274" s="129" t="s">
        <v>588</v>
      </c>
      <c r="B1274" s="79" t="s">
        <v>50</v>
      </c>
      <c r="C1274" s="80">
        <v>6.4072959093000001</v>
      </c>
      <c r="D1274" s="81" t="str">
        <f t="shared" si="288"/>
        <v>N/A</v>
      </c>
      <c r="E1274" s="80">
        <v>6.5080091532999997</v>
      </c>
      <c r="F1274" s="81" t="str">
        <f t="shared" si="289"/>
        <v>N/A</v>
      </c>
      <c r="G1274" s="80">
        <v>6.3498764023999996</v>
      </c>
      <c r="H1274" s="81" t="str">
        <f t="shared" si="290"/>
        <v>N/A</v>
      </c>
      <c r="I1274" s="82">
        <v>1.5720000000000001</v>
      </c>
      <c r="J1274" s="82">
        <v>-2.4300000000000002</v>
      </c>
      <c r="K1274" s="83" t="s">
        <v>112</v>
      </c>
      <c r="L1274" s="84" t="str">
        <f t="shared" si="291"/>
        <v>Yes</v>
      </c>
    </row>
    <row r="1275" spans="1:12" x14ac:dyDescent="0.25">
      <c r="A1275" s="129" t="s">
        <v>590</v>
      </c>
      <c r="B1275" s="79" t="s">
        <v>50</v>
      </c>
      <c r="C1275" s="80">
        <v>4.6884210525999999</v>
      </c>
      <c r="D1275" s="81" t="str">
        <f t="shared" si="288"/>
        <v>N/A</v>
      </c>
      <c r="E1275" s="80">
        <v>4.5355263158000003</v>
      </c>
      <c r="F1275" s="81" t="str">
        <f t="shared" si="289"/>
        <v>N/A</v>
      </c>
      <c r="G1275" s="80">
        <v>4.7287505805999999</v>
      </c>
      <c r="H1275" s="81" t="str">
        <f t="shared" si="290"/>
        <v>N/A</v>
      </c>
      <c r="I1275" s="82">
        <v>-3.26</v>
      </c>
      <c r="J1275" s="82">
        <v>4.26</v>
      </c>
      <c r="K1275" s="83" t="s">
        <v>112</v>
      </c>
      <c r="L1275" s="84" t="str">
        <f t="shared" si="291"/>
        <v>Yes</v>
      </c>
    </row>
    <row r="1276" spans="1:12" x14ac:dyDescent="0.25">
      <c r="A1276" s="148" t="s">
        <v>5</v>
      </c>
      <c r="B1276" s="79" t="s">
        <v>50</v>
      </c>
      <c r="C1276" s="80">
        <v>250.18011290000001</v>
      </c>
      <c r="D1276" s="81" t="str">
        <f t="shared" si="288"/>
        <v>N/A</v>
      </c>
      <c r="E1276" s="80">
        <v>251.85689152</v>
      </c>
      <c r="F1276" s="81" t="str">
        <f t="shared" si="289"/>
        <v>N/A</v>
      </c>
      <c r="G1276" s="80">
        <v>251.65734472</v>
      </c>
      <c r="H1276" s="81" t="str">
        <f t="shared" si="290"/>
        <v>N/A</v>
      </c>
      <c r="I1276" s="82">
        <v>0.67020000000000002</v>
      </c>
      <c r="J1276" s="82">
        <v>-7.9000000000000001E-2</v>
      </c>
      <c r="K1276" s="83" t="s">
        <v>112</v>
      </c>
      <c r="L1276" s="84" t="str">
        <f t="shared" si="291"/>
        <v>Yes</v>
      </c>
    </row>
    <row r="1277" spans="1:12" x14ac:dyDescent="0.25">
      <c r="A1277" s="129" t="s">
        <v>582</v>
      </c>
      <c r="B1277" s="79" t="s">
        <v>50</v>
      </c>
      <c r="C1277" s="80">
        <v>246.77543839000001</v>
      </c>
      <c r="D1277" s="81" t="str">
        <f t="shared" si="288"/>
        <v>N/A</v>
      </c>
      <c r="E1277" s="80">
        <v>247.2929125</v>
      </c>
      <c r="F1277" s="81" t="str">
        <f t="shared" si="289"/>
        <v>N/A</v>
      </c>
      <c r="G1277" s="80">
        <v>246.95401014999999</v>
      </c>
      <c r="H1277" s="81" t="str">
        <f t="shared" si="290"/>
        <v>N/A</v>
      </c>
      <c r="I1277" s="82">
        <v>0.2097</v>
      </c>
      <c r="J1277" s="82">
        <v>-0.13700000000000001</v>
      </c>
      <c r="K1277" s="83" t="s">
        <v>112</v>
      </c>
      <c r="L1277" s="84" t="str">
        <f t="shared" si="291"/>
        <v>Yes</v>
      </c>
    </row>
    <row r="1278" spans="1:12" x14ac:dyDescent="0.25">
      <c r="A1278" s="129" t="s">
        <v>585</v>
      </c>
      <c r="B1278" s="79" t="s">
        <v>50</v>
      </c>
      <c r="C1278" s="80">
        <v>264.30827419000002</v>
      </c>
      <c r="D1278" s="81" t="str">
        <f t="shared" si="288"/>
        <v>N/A</v>
      </c>
      <c r="E1278" s="80">
        <v>269.47655954999999</v>
      </c>
      <c r="F1278" s="81" t="str">
        <f t="shared" si="289"/>
        <v>N/A</v>
      </c>
      <c r="G1278" s="80">
        <v>269.69125344999998</v>
      </c>
      <c r="H1278" s="81" t="str">
        <f t="shared" si="290"/>
        <v>N/A</v>
      </c>
      <c r="I1278" s="82">
        <v>1.9550000000000001</v>
      </c>
      <c r="J1278" s="82">
        <v>7.9699999999999993E-2</v>
      </c>
      <c r="K1278" s="83" t="s">
        <v>112</v>
      </c>
      <c r="L1278" s="84" t="str">
        <f t="shared" si="291"/>
        <v>Yes</v>
      </c>
    </row>
    <row r="1279" spans="1:12" x14ac:dyDescent="0.25">
      <c r="A1279" s="129" t="s">
        <v>588</v>
      </c>
      <c r="B1279" s="79" t="s">
        <v>50</v>
      </c>
      <c r="C1279" s="80">
        <v>202.20365168999999</v>
      </c>
      <c r="D1279" s="81" t="str">
        <f t="shared" si="288"/>
        <v>N/A</v>
      </c>
      <c r="E1279" s="80">
        <v>201.91236307</v>
      </c>
      <c r="F1279" s="81" t="str">
        <f t="shared" si="289"/>
        <v>N/A</v>
      </c>
      <c r="G1279" s="80">
        <v>190.7556391</v>
      </c>
      <c r="H1279" s="81" t="str">
        <f t="shared" si="290"/>
        <v>N/A</v>
      </c>
      <c r="I1279" s="82">
        <v>-0.14399999999999999</v>
      </c>
      <c r="J1279" s="82">
        <v>-5.53</v>
      </c>
      <c r="K1279" s="83" t="s">
        <v>112</v>
      </c>
      <c r="L1279" s="84" t="str">
        <f t="shared" si="291"/>
        <v>Yes</v>
      </c>
    </row>
    <row r="1280" spans="1:12" x14ac:dyDescent="0.25">
      <c r="A1280" s="129" t="s">
        <v>590</v>
      </c>
      <c r="B1280" s="96" t="s">
        <v>50</v>
      </c>
      <c r="C1280" s="107">
        <v>46.4</v>
      </c>
      <c r="D1280" s="98" t="str">
        <f t="shared" si="288"/>
        <v>N/A</v>
      </c>
      <c r="E1280" s="107">
        <v>93.6</v>
      </c>
      <c r="F1280" s="98" t="str">
        <f t="shared" si="289"/>
        <v>N/A</v>
      </c>
      <c r="G1280" s="107">
        <v>30.5</v>
      </c>
      <c r="H1280" s="98" t="str">
        <f t="shared" si="290"/>
        <v>N/A</v>
      </c>
      <c r="I1280" s="99">
        <v>101.7</v>
      </c>
      <c r="J1280" s="99">
        <v>-67.400000000000006</v>
      </c>
      <c r="K1280" s="90" t="s">
        <v>112</v>
      </c>
      <c r="L1280" s="92" t="str">
        <f t="shared" si="291"/>
        <v>No</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11</v>
      </c>
      <c r="D1282" s="81" t="str">
        <f t="shared" ref="D1282:D1292" si="292">IF($B1282="N/A","N/A",IF(C1282&gt;10,"No",IF(C1282&lt;-10,"No","Yes")))</f>
        <v>N/A</v>
      </c>
      <c r="E1282" s="80">
        <v>11</v>
      </c>
      <c r="F1282" s="81" t="str">
        <f t="shared" ref="F1282:F1292" si="293">IF($B1282="N/A","N/A",IF(E1282&gt;10,"No",IF(E1282&lt;-10,"No","Yes")))</f>
        <v>N/A</v>
      </c>
      <c r="G1282" s="80">
        <v>11</v>
      </c>
      <c r="H1282" s="81" t="str">
        <f t="shared" ref="H1282:H1292" si="294">IF($B1282="N/A","N/A",IF(G1282&gt;10,"No",IF(G1282&lt;-10,"No","Yes")))</f>
        <v>N/A</v>
      </c>
      <c r="I1282" s="82">
        <v>-33.299999999999997</v>
      </c>
      <c r="J1282" s="82">
        <v>-50</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13</v>
      </c>
      <c r="D1283" s="81" t="str">
        <f t="shared" si="292"/>
        <v>N/A</v>
      </c>
      <c r="E1283" s="80">
        <v>17</v>
      </c>
      <c r="F1283" s="81" t="str">
        <f t="shared" si="293"/>
        <v>N/A</v>
      </c>
      <c r="G1283" s="80">
        <v>18</v>
      </c>
      <c r="H1283" s="81" t="str">
        <f t="shared" si="294"/>
        <v>N/A</v>
      </c>
      <c r="I1283" s="82">
        <v>30.77</v>
      </c>
      <c r="J1283" s="82">
        <v>5.8819999999999997</v>
      </c>
      <c r="K1283" s="139" t="s">
        <v>50</v>
      </c>
      <c r="L1283" s="84" t="str">
        <f t="shared" si="295"/>
        <v>N/A</v>
      </c>
    </row>
    <row r="1284" spans="1:12" x14ac:dyDescent="0.25">
      <c r="A1284" s="129" t="s">
        <v>628</v>
      </c>
      <c r="B1284" s="79" t="s">
        <v>50</v>
      </c>
      <c r="C1284" s="80">
        <v>11</v>
      </c>
      <c r="D1284" s="81" t="str">
        <f t="shared" si="292"/>
        <v>N/A</v>
      </c>
      <c r="E1284" s="80">
        <v>11</v>
      </c>
      <c r="F1284" s="81" t="str">
        <f t="shared" si="293"/>
        <v>N/A</v>
      </c>
      <c r="G1284" s="80">
        <v>11</v>
      </c>
      <c r="H1284" s="81" t="str">
        <f t="shared" si="294"/>
        <v>N/A</v>
      </c>
      <c r="I1284" s="82">
        <v>25</v>
      </c>
      <c r="J1284" s="82">
        <v>-20</v>
      </c>
      <c r="K1284" s="139" t="s">
        <v>50</v>
      </c>
      <c r="L1284" s="84" t="str">
        <f t="shared" si="295"/>
        <v>N/A</v>
      </c>
    </row>
    <row r="1285" spans="1:12" x14ac:dyDescent="0.25">
      <c r="A1285" s="129" t="s">
        <v>629</v>
      </c>
      <c r="B1285" s="79" t="s">
        <v>50</v>
      </c>
      <c r="C1285" s="80">
        <v>1907</v>
      </c>
      <c r="D1285" s="81" t="str">
        <f t="shared" si="292"/>
        <v>N/A</v>
      </c>
      <c r="E1285" s="80">
        <v>2333</v>
      </c>
      <c r="F1285" s="81" t="str">
        <f t="shared" si="293"/>
        <v>N/A</v>
      </c>
      <c r="G1285" s="80">
        <v>2743</v>
      </c>
      <c r="H1285" s="81" t="str">
        <f t="shared" si="294"/>
        <v>N/A</v>
      </c>
      <c r="I1285" s="82">
        <v>22.34</v>
      </c>
      <c r="J1285" s="82">
        <v>17.57</v>
      </c>
      <c r="K1285" s="139" t="s">
        <v>50</v>
      </c>
      <c r="L1285" s="84" t="str">
        <f t="shared" si="295"/>
        <v>N/A</v>
      </c>
    </row>
    <row r="1286" spans="1:12" x14ac:dyDescent="0.25">
      <c r="A1286" s="129" t="s">
        <v>630</v>
      </c>
      <c r="B1286" s="79" t="s">
        <v>50</v>
      </c>
      <c r="C1286" s="80">
        <v>16</v>
      </c>
      <c r="D1286" s="81" t="str">
        <f t="shared" si="292"/>
        <v>N/A</v>
      </c>
      <c r="E1286" s="80">
        <v>11</v>
      </c>
      <c r="F1286" s="81" t="str">
        <f t="shared" si="293"/>
        <v>N/A</v>
      </c>
      <c r="G1286" s="80">
        <v>11</v>
      </c>
      <c r="H1286" s="81" t="str">
        <f t="shared" si="294"/>
        <v>N/A</v>
      </c>
      <c r="I1286" s="82">
        <v>-31.3</v>
      </c>
      <c r="J1286" s="82">
        <v>0</v>
      </c>
      <c r="K1286" s="139" t="s">
        <v>50</v>
      </c>
      <c r="L1286" s="84" t="str">
        <f t="shared" si="295"/>
        <v>N/A</v>
      </c>
    </row>
    <row r="1287" spans="1:12" x14ac:dyDescent="0.25">
      <c r="A1287" s="129" t="s">
        <v>631</v>
      </c>
      <c r="B1287" s="79" t="s">
        <v>50</v>
      </c>
      <c r="C1287" s="80">
        <v>44</v>
      </c>
      <c r="D1287" s="81" t="str">
        <f t="shared" si="292"/>
        <v>N/A</v>
      </c>
      <c r="E1287" s="80">
        <v>37</v>
      </c>
      <c r="F1287" s="81" t="str">
        <f t="shared" si="293"/>
        <v>N/A</v>
      </c>
      <c r="G1287" s="80">
        <v>41</v>
      </c>
      <c r="H1287" s="81" t="str">
        <f t="shared" si="294"/>
        <v>N/A</v>
      </c>
      <c r="I1287" s="82">
        <v>-15.9</v>
      </c>
      <c r="J1287" s="82">
        <v>10.81</v>
      </c>
      <c r="K1287" s="139" t="s">
        <v>50</v>
      </c>
      <c r="L1287" s="84" t="str">
        <f t="shared" si="295"/>
        <v>N/A</v>
      </c>
    </row>
    <row r="1288" spans="1:12" x14ac:dyDescent="0.25">
      <c r="A1288" s="148" t="s">
        <v>817</v>
      </c>
      <c r="B1288" s="130" t="s">
        <v>50</v>
      </c>
      <c r="C1288" s="143">
        <v>1543150</v>
      </c>
      <c r="D1288" s="102" t="str">
        <f t="shared" si="292"/>
        <v>N/A</v>
      </c>
      <c r="E1288" s="143">
        <v>1176837</v>
      </c>
      <c r="F1288" s="102" t="str">
        <f t="shared" si="293"/>
        <v>N/A</v>
      </c>
      <c r="G1288" s="143">
        <v>1504204</v>
      </c>
      <c r="H1288" s="102" t="str">
        <f t="shared" si="294"/>
        <v>N/A</v>
      </c>
      <c r="I1288" s="103">
        <v>-23.7</v>
      </c>
      <c r="J1288" s="103">
        <v>27.82</v>
      </c>
      <c r="K1288" s="139" t="s">
        <v>50</v>
      </c>
      <c r="L1288" s="104" t="str">
        <f t="shared" si="295"/>
        <v>N/A</v>
      </c>
    </row>
    <row r="1289" spans="1:12" x14ac:dyDescent="0.25">
      <c r="A1289" s="129" t="s">
        <v>632</v>
      </c>
      <c r="B1289" s="130" t="s">
        <v>50</v>
      </c>
      <c r="C1289" s="143">
        <v>678502</v>
      </c>
      <c r="D1289" s="102" t="str">
        <f t="shared" si="292"/>
        <v>N/A</v>
      </c>
      <c r="E1289" s="143">
        <v>1168059</v>
      </c>
      <c r="F1289" s="102" t="str">
        <f t="shared" si="293"/>
        <v>N/A</v>
      </c>
      <c r="G1289" s="143">
        <v>782491</v>
      </c>
      <c r="H1289" s="102" t="str">
        <f t="shared" si="294"/>
        <v>N/A</v>
      </c>
      <c r="I1289" s="103">
        <v>72.150000000000006</v>
      </c>
      <c r="J1289" s="103">
        <v>-33</v>
      </c>
      <c r="K1289" s="139" t="s">
        <v>50</v>
      </c>
      <c r="L1289" s="104" t="str">
        <f t="shared" si="295"/>
        <v>N/A</v>
      </c>
    </row>
    <row r="1290" spans="1:12" x14ac:dyDescent="0.25">
      <c r="A1290" s="129" t="s">
        <v>626</v>
      </c>
      <c r="B1290" s="130" t="s">
        <v>50</v>
      </c>
      <c r="C1290" s="143">
        <v>585016</v>
      </c>
      <c r="D1290" s="102" t="str">
        <f t="shared" si="292"/>
        <v>N/A</v>
      </c>
      <c r="E1290" s="143">
        <v>590448</v>
      </c>
      <c r="F1290" s="102" t="str">
        <f t="shared" si="293"/>
        <v>N/A</v>
      </c>
      <c r="G1290" s="143">
        <v>427734</v>
      </c>
      <c r="H1290" s="102" t="str">
        <f t="shared" si="294"/>
        <v>N/A</v>
      </c>
      <c r="I1290" s="103">
        <v>0.92849999999999999</v>
      </c>
      <c r="J1290" s="103">
        <v>-27.6</v>
      </c>
      <c r="K1290" s="139" t="s">
        <v>50</v>
      </c>
      <c r="L1290" s="104" t="str">
        <f t="shared" si="295"/>
        <v>N/A</v>
      </c>
    </row>
    <row r="1291" spans="1:12" x14ac:dyDescent="0.25">
      <c r="A1291" s="129" t="s">
        <v>239</v>
      </c>
      <c r="B1291" s="130" t="s">
        <v>50</v>
      </c>
      <c r="C1291" s="143">
        <v>1542819</v>
      </c>
      <c r="D1291" s="102" t="str">
        <f t="shared" si="292"/>
        <v>N/A</v>
      </c>
      <c r="E1291" s="143">
        <v>1154420</v>
      </c>
      <c r="F1291" s="102" t="str">
        <f t="shared" si="293"/>
        <v>N/A</v>
      </c>
      <c r="G1291" s="143">
        <v>1493619</v>
      </c>
      <c r="H1291" s="102" t="str">
        <f t="shared" si="294"/>
        <v>N/A</v>
      </c>
      <c r="I1291" s="103">
        <v>-25.2</v>
      </c>
      <c r="J1291" s="103">
        <v>29.38</v>
      </c>
      <c r="K1291" s="139" t="s">
        <v>50</v>
      </c>
      <c r="L1291" s="104" t="str">
        <f t="shared" si="295"/>
        <v>N/A</v>
      </c>
    </row>
    <row r="1292" spans="1:12" x14ac:dyDescent="0.25">
      <c r="A1292" s="129" t="s">
        <v>627</v>
      </c>
      <c r="B1292" s="130" t="s">
        <v>50</v>
      </c>
      <c r="C1292" s="143">
        <v>380000</v>
      </c>
      <c r="D1292" s="102" t="str">
        <f t="shared" si="292"/>
        <v>N/A</v>
      </c>
      <c r="E1292" s="143">
        <v>603568</v>
      </c>
      <c r="F1292" s="102" t="str">
        <f t="shared" si="293"/>
        <v>N/A</v>
      </c>
      <c r="G1292" s="143">
        <v>319827</v>
      </c>
      <c r="H1292" s="102" t="str">
        <f t="shared" si="294"/>
        <v>N/A</v>
      </c>
      <c r="I1292" s="103">
        <v>58.83</v>
      </c>
      <c r="J1292" s="103">
        <v>-47</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1149543</v>
      </c>
      <c r="D1294" s="102" t="str">
        <f t="shared" ref="D1294:D1308" si="296">IF($B1294="N/A","N/A",IF(C1294&gt;10,"No",IF(C1294&lt;-10,"No","Yes")))</f>
        <v>N/A</v>
      </c>
      <c r="E1294" s="143">
        <v>833218</v>
      </c>
      <c r="F1294" s="102" t="str">
        <f t="shared" ref="F1294:F1308" si="297">IF($B1294="N/A","N/A",IF(E1294&gt;10,"No",IF(E1294&lt;-10,"No","Yes")))</f>
        <v>N/A</v>
      </c>
      <c r="G1294" s="143">
        <v>578415</v>
      </c>
      <c r="H1294" s="102" t="str">
        <f t="shared" ref="H1294:H1308" si="298">IF($B1294="N/A","N/A",IF(G1294&gt;10,"No",IF(G1294&lt;-10,"No","Yes")))</f>
        <v>N/A</v>
      </c>
      <c r="I1294" s="103">
        <v>-27.5</v>
      </c>
      <c r="J1294" s="103">
        <v>-30.6</v>
      </c>
      <c r="K1294" s="109" t="s">
        <v>112</v>
      </c>
      <c r="L1294" s="104" t="str">
        <f t="shared" ref="L1294:L1308" si="299">IF(J1294="Div by 0", "N/A", IF(K1294="N/A","N/A", IF(J1294&gt;VALUE(MID(K1294,1,2)), "No", IF(J1294&lt;-1*VALUE(MID(K1294,1,2)), "No", "Yes"))))</f>
        <v>No</v>
      </c>
    </row>
    <row r="1295" spans="1:12" x14ac:dyDescent="0.25">
      <c r="A1295" s="148" t="s">
        <v>634</v>
      </c>
      <c r="B1295" s="79" t="s">
        <v>50</v>
      </c>
      <c r="C1295" s="80">
        <v>5372</v>
      </c>
      <c r="D1295" s="81" t="str">
        <f t="shared" si="296"/>
        <v>N/A</v>
      </c>
      <c r="E1295" s="80">
        <v>3382</v>
      </c>
      <c r="F1295" s="81" t="str">
        <f t="shared" si="297"/>
        <v>N/A</v>
      </c>
      <c r="G1295" s="80">
        <v>2324</v>
      </c>
      <c r="H1295" s="81" t="str">
        <f t="shared" si="298"/>
        <v>N/A</v>
      </c>
      <c r="I1295" s="82">
        <v>-37</v>
      </c>
      <c r="J1295" s="82">
        <v>-31.3</v>
      </c>
      <c r="K1295" s="83" t="s">
        <v>112</v>
      </c>
      <c r="L1295" s="84" t="str">
        <f t="shared" si="299"/>
        <v>No</v>
      </c>
    </row>
    <row r="1296" spans="1:12" x14ac:dyDescent="0.25">
      <c r="A1296" s="148" t="s">
        <v>635</v>
      </c>
      <c r="B1296" s="79" t="s">
        <v>50</v>
      </c>
      <c r="C1296" s="85">
        <v>213.98790022</v>
      </c>
      <c r="D1296" s="81" t="str">
        <f t="shared" si="296"/>
        <v>N/A</v>
      </c>
      <c r="E1296" s="85">
        <v>246.36842104999999</v>
      </c>
      <c r="F1296" s="81" t="str">
        <f t="shared" si="297"/>
        <v>N/A</v>
      </c>
      <c r="G1296" s="85">
        <v>248.88769363</v>
      </c>
      <c r="H1296" s="81" t="str">
        <f t="shared" si="298"/>
        <v>N/A</v>
      </c>
      <c r="I1296" s="82">
        <v>15.13</v>
      </c>
      <c r="J1296" s="82">
        <v>1.0229999999999999</v>
      </c>
      <c r="K1296" s="83" t="s">
        <v>112</v>
      </c>
      <c r="L1296" s="84" t="str">
        <f t="shared" si="299"/>
        <v>Yes</v>
      </c>
    </row>
    <row r="1297" spans="1:12" x14ac:dyDescent="0.25">
      <c r="A1297" s="148" t="s">
        <v>636</v>
      </c>
      <c r="B1297" s="79" t="s">
        <v>50</v>
      </c>
      <c r="C1297" s="85">
        <v>0</v>
      </c>
      <c r="D1297" s="81" t="str">
        <f t="shared" si="296"/>
        <v>N/A</v>
      </c>
      <c r="E1297" s="85">
        <v>0</v>
      </c>
      <c r="F1297" s="81" t="str">
        <f t="shared" si="297"/>
        <v>N/A</v>
      </c>
      <c r="G1297" s="85">
        <v>0</v>
      </c>
      <c r="H1297" s="81" t="str">
        <f t="shared" si="298"/>
        <v>N/A</v>
      </c>
      <c r="I1297" s="82" t="s">
        <v>1088</v>
      </c>
      <c r="J1297" s="82" t="s">
        <v>1088</v>
      </c>
      <c r="K1297" s="83" t="s">
        <v>112</v>
      </c>
      <c r="L1297" s="84" t="str">
        <f t="shared" si="299"/>
        <v>N/A</v>
      </c>
    </row>
    <row r="1298" spans="1:12" x14ac:dyDescent="0.25">
      <c r="A1298" s="148" t="s">
        <v>637</v>
      </c>
      <c r="B1298" s="79" t="s">
        <v>50</v>
      </c>
      <c r="C1298" s="80">
        <v>0</v>
      </c>
      <c r="D1298" s="81" t="str">
        <f t="shared" si="296"/>
        <v>N/A</v>
      </c>
      <c r="E1298" s="80">
        <v>0</v>
      </c>
      <c r="F1298" s="81" t="str">
        <f t="shared" si="297"/>
        <v>N/A</v>
      </c>
      <c r="G1298" s="80">
        <v>0</v>
      </c>
      <c r="H1298" s="81" t="str">
        <f t="shared" si="298"/>
        <v>N/A</v>
      </c>
      <c r="I1298" s="82" t="s">
        <v>1088</v>
      </c>
      <c r="J1298" s="82" t="s">
        <v>1088</v>
      </c>
      <c r="K1298" s="83" t="s">
        <v>112</v>
      </c>
      <c r="L1298" s="84" t="str">
        <f t="shared" si="299"/>
        <v>N/A</v>
      </c>
    </row>
    <row r="1299" spans="1:12" x14ac:dyDescent="0.25">
      <c r="A1299" s="148" t="s">
        <v>638</v>
      </c>
      <c r="B1299" s="79" t="s">
        <v>50</v>
      </c>
      <c r="C1299" s="85" t="s">
        <v>1088</v>
      </c>
      <c r="D1299" s="81" t="str">
        <f t="shared" si="296"/>
        <v>N/A</v>
      </c>
      <c r="E1299" s="85" t="s">
        <v>1088</v>
      </c>
      <c r="F1299" s="81" t="str">
        <f t="shared" si="297"/>
        <v>N/A</v>
      </c>
      <c r="G1299" s="85" t="s">
        <v>1088</v>
      </c>
      <c r="H1299" s="81" t="str">
        <f t="shared" si="298"/>
        <v>N/A</v>
      </c>
      <c r="I1299" s="82" t="s">
        <v>1088</v>
      </c>
      <c r="J1299" s="82" t="s">
        <v>1088</v>
      </c>
      <c r="K1299" s="83" t="s">
        <v>112</v>
      </c>
      <c r="L1299" s="84" t="str">
        <f t="shared" si="299"/>
        <v>N/A</v>
      </c>
    </row>
    <row r="1300" spans="1:12" x14ac:dyDescent="0.25">
      <c r="A1300" s="148" t="s">
        <v>648</v>
      </c>
      <c r="B1300" s="79" t="s">
        <v>50</v>
      </c>
      <c r="C1300" s="85">
        <v>6331174</v>
      </c>
      <c r="D1300" s="81" t="str">
        <f t="shared" si="296"/>
        <v>N/A</v>
      </c>
      <c r="E1300" s="85">
        <v>6864622</v>
      </c>
      <c r="F1300" s="81" t="str">
        <f t="shared" si="297"/>
        <v>N/A</v>
      </c>
      <c r="G1300" s="85">
        <v>6429201</v>
      </c>
      <c r="H1300" s="81" t="str">
        <f t="shared" si="298"/>
        <v>N/A</v>
      </c>
      <c r="I1300" s="82">
        <v>8.4260000000000002</v>
      </c>
      <c r="J1300" s="82">
        <v>-6.34</v>
      </c>
      <c r="K1300" s="83" t="s">
        <v>112</v>
      </c>
      <c r="L1300" s="84" t="str">
        <f t="shared" si="299"/>
        <v>Yes</v>
      </c>
    </row>
    <row r="1301" spans="1:12" x14ac:dyDescent="0.25">
      <c r="A1301" s="148" t="s">
        <v>650</v>
      </c>
      <c r="B1301" s="79" t="s">
        <v>50</v>
      </c>
      <c r="C1301" s="80">
        <v>15307</v>
      </c>
      <c r="D1301" s="81" t="str">
        <f t="shared" si="296"/>
        <v>N/A</v>
      </c>
      <c r="E1301" s="80">
        <v>16437</v>
      </c>
      <c r="F1301" s="81" t="str">
        <f t="shared" si="297"/>
        <v>N/A</v>
      </c>
      <c r="G1301" s="80">
        <v>16273</v>
      </c>
      <c r="H1301" s="81" t="str">
        <f t="shared" si="298"/>
        <v>N/A</v>
      </c>
      <c r="I1301" s="82">
        <v>7.3819999999999997</v>
      </c>
      <c r="J1301" s="82">
        <v>-0.998</v>
      </c>
      <c r="K1301" s="83" t="s">
        <v>112</v>
      </c>
      <c r="L1301" s="84" t="str">
        <f t="shared" si="299"/>
        <v>Yes</v>
      </c>
    </row>
    <row r="1302" spans="1:12" x14ac:dyDescent="0.25">
      <c r="A1302" s="148" t="s">
        <v>649</v>
      </c>
      <c r="B1302" s="79" t="s">
        <v>50</v>
      </c>
      <c r="C1302" s="85">
        <v>413.61298751999999</v>
      </c>
      <c r="D1302" s="81" t="str">
        <f t="shared" si="296"/>
        <v>N/A</v>
      </c>
      <c r="E1302" s="85">
        <v>417.632293</v>
      </c>
      <c r="F1302" s="81" t="str">
        <f t="shared" si="297"/>
        <v>N/A</v>
      </c>
      <c r="G1302" s="85">
        <v>395.08394272999999</v>
      </c>
      <c r="H1302" s="81" t="str">
        <f t="shared" si="298"/>
        <v>N/A</v>
      </c>
      <c r="I1302" s="82">
        <v>0.9718</v>
      </c>
      <c r="J1302" s="82">
        <v>-5.4</v>
      </c>
      <c r="K1302" s="83" t="s">
        <v>112</v>
      </c>
      <c r="L1302" s="84" t="str">
        <f t="shared" si="299"/>
        <v>Yes</v>
      </c>
    </row>
    <row r="1303" spans="1:12" x14ac:dyDescent="0.25">
      <c r="A1303" s="148" t="s">
        <v>639</v>
      </c>
      <c r="B1303" s="79" t="s">
        <v>50</v>
      </c>
      <c r="C1303" s="85">
        <v>0</v>
      </c>
      <c r="D1303" s="81" t="str">
        <f t="shared" si="296"/>
        <v>N/A</v>
      </c>
      <c r="E1303" s="85">
        <v>0</v>
      </c>
      <c r="F1303" s="81" t="str">
        <f t="shared" si="297"/>
        <v>N/A</v>
      </c>
      <c r="G1303" s="85">
        <v>0</v>
      </c>
      <c r="H1303" s="81" t="str">
        <f t="shared" si="298"/>
        <v>N/A</v>
      </c>
      <c r="I1303" s="82" t="s">
        <v>1088</v>
      </c>
      <c r="J1303" s="82" t="s">
        <v>1088</v>
      </c>
      <c r="K1303" s="83" t="s">
        <v>112</v>
      </c>
      <c r="L1303" s="84" t="str">
        <f t="shared" si="299"/>
        <v>N/A</v>
      </c>
    </row>
    <row r="1304" spans="1:12" x14ac:dyDescent="0.25">
      <c r="A1304" s="148" t="s">
        <v>640</v>
      </c>
      <c r="B1304" s="79" t="s">
        <v>50</v>
      </c>
      <c r="C1304" s="80">
        <v>0</v>
      </c>
      <c r="D1304" s="81" t="str">
        <f t="shared" si="296"/>
        <v>N/A</v>
      </c>
      <c r="E1304" s="80">
        <v>0</v>
      </c>
      <c r="F1304" s="81" t="str">
        <f t="shared" si="297"/>
        <v>N/A</v>
      </c>
      <c r="G1304" s="80">
        <v>0</v>
      </c>
      <c r="H1304" s="81" t="str">
        <f t="shared" si="298"/>
        <v>N/A</v>
      </c>
      <c r="I1304" s="82" t="s">
        <v>1088</v>
      </c>
      <c r="J1304" s="82" t="s">
        <v>1088</v>
      </c>
      <c r="K1304" s="83" t="s">
        <v>112</v>
      </c>
      <c r="L1304" s="84" t="str">
        <f t="shared" si="299"/>
        <v>N/A</v>
      </c>
    </row>
    <row r="1305" spans="1:12" x14ac:dyDescent="0.25">
      <c r="A1305" s="148" t="s">
        <v>641</v>
      </c>
      <c r="B1305" s="79" t="s">
        <v>50</v>
      </c>
      <c r="C1305" s="85" t="s">
        <v>1088</v>
      </c>
      <c r="D1305" s="81" t="str">
        <f t="shared" si="296"/>
        <v>N/A</v>
      </c>
      <c r="E1305" s="85" t="s">
        <v>1088</v>
      </c>
      <c r="F1305" s="81" t="str">
        <f t="shared" si="297"/>
        <v>N/A</v>
      </c>
      <c r="G1305" s="85" t="s">
        <v>1088</v>
      </c>
      <c r="H1305" s="81" t="str">
        <f t="shared" si="298"/>
        <v>N/A</v>
      </c>
      <c r="I1305" s="82" t="s">
        <v>1088</v>
      </c>
      <c r="J1305" s="82" t="s">
        <v>1088</v>
      </c>
      <c r="K1305" s="83" t="s">
        <v>112</v>
      </c>
      <c r="L1305" s="84" t="str">
        <f t="shared" si="299"/>
        <v>N/A</v>
      </c>
    </row>
    <row r="1306" spans="1:12" ht="12.75" customHeight="1" x14ac:dyDescent="0.25">
      <c r="A1306" s="148" t="s">
        <v>929</v>
      </c>
      <c r="B1306" s="79" t="s">
        <v>50</v>
      </c>
      <c r="C1306" s="85">
        <v>490831846</v>
      </c>
      <c r="D1306" s="81" t="str">
        <f t="shared" si="296"/>
        <v>N/A</v>
      </c>
      <c r="E1306" s="85">
        <v>484929381</v>
      </c>
      <c r="F1306" s="81" t="str">
        <f t="shared" si="297"/>
        <v>N/A</v>
      </c>
      <c r="G1306" s="85">
        <v>492281240</v>
      </c>
      <c r="H1306" s="81" t="str">
        <f t="shared" si="298"/>
        <v>N/A</v>
      </c>
      <c r="I1306" s="82">
        <v>-1.2</v>
      </c>
      <c r="J1306" s="82">
        <v>1.516</v>
      </c>
      <c r="K1306" s="83" t="s">
        <v>112</v>
      </c>
      <c r="L1306" s="84" t="str">
        <f t="shared" si="299"/>
        <v>Yes</v>
      </c>
    </row>
    <row r="1307" spans="1:12" x14ac:dyDescent="0.25">
      <c r="A1307" s="148" t="s">
        <v>642</v>
      </c>
      <c r="B1307" s="79" t="s">
        <v>50</v>
      </c>
      <c r="C1307" s="80">
        <v>18500</v>
      </c>
      <c r="D1307" s="81" t="str">
        <f t="shared" si="296"/>
        <v>N/A</v>
      </c>
      <c r="E1307" s="80">
        <v>18190</v>
      </c>
      <c r="F1307" s="81" t="str">
        <f t="shared" si="297"/>
        <v>N/A</v>
      </c>
      <c r="G1307" s="80">
        <v>18149</v>
      </c>
      <c r="H1307" s="81" t="str">
        <f t="shared" si="298"/>
        <v>N/A</v>
      </c>
      <c r="I1307" s="82">
        <v>-1.68</v>
      </c>
      <c r="J1307" s="82">
        <v>-0.22500000000000001</v>
      </c>
      <c r="K1307" s="83" t="s">
        <v>112</v>
      </c>
      <c r="L1307" s="84" t="str">
        <f t="shared" si="299"/>
        <v>Yes</v>
      </c>
    </row>
    <row r="1308" spans="1:12" x14ac:dyDescent="0.25">
      <c r="A1308" s="148" t="s">
        <v>643</v>
      </c>
      <c r="B1308" s="96" t="s">
        <v>50</v>
      </c>
      <c r="C1308" s="94">
        <v>26531.451134999999</v>
      </c>
      <c r="D1308" s="98" t="str">
        <f t="shared" si="296"/>
        <v>N/A</v>
      </c>
      <c r="E1308" s="94">
        <v>26659.119351000001</v>
      </c>
      <c r="F1308" s="98" t="str">
        <f t="shared" si="297"/>
        <v>N/A</v>
      </c>
      <c r="G1308" s="94">
        <v>27124.427791999999</v>
      </c>
      <c r="H1308" s="98" t="str">
        <f t="shared" si="298"/>
        <v>N/A</v>
      </c>
      <c r="I1308" s="99">
        <v>0.48120000000000002</v>
      </c>
      <c r="J1308" s="99">
        <v>1.7450000000000001</v>
      </c>
      <c r="K1308" s="90" t="s">
        <v>112</v>
      </c>
      <c r="L1308" s="92" t="str">
        <f t="shared" si="299"/>
        <v>Yes</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865041648</v>
      </c>
      <c r="D1310" s="81" t="str">
        <f t="shared" ref="D1310:D1333" si="300">IF($B1310="N/A","N/A",IF(C1310&gt;10,"No",IF(C1310&lt;-10,"No","Yes")))</f>
        <v>N/A</v>
      </c>
      <c r="E1310" s="140">
        <v>862036770</v>
      </c>
      <c r="F1310" s="81" t="str">
        <f t="shared" ref="F1310:F1333" si="301">IF($B1310="N/A","N/A",IF(E1310&gt;10,"No",IF(E1310&lt;-10,"No","Yes")))</f>
        <v>N/A</v>
      </c>
      <c r="G1310" s="140">
        <v>885224079</v>
      </c>
      <c r="H1310" s="81" t="str">
        <f t="shared" ref="H1310:H1333" si="302">IF($B1310="N/A","N/A",IF(G1310&gt;10,"No",IF(G1310&lt;-10,"No","Yes")))</f>
        <v>N/A</v>
      </c>
      <c r="I1310" s="82">
        <v>-0.34699999999999998</v>
      </c>
      <c r="J1310" s="82">
        <v>2.69</v>
      </c>
      <c r="K1310" s="83" t="s">
        <v>112</v>
      </c>
      <c r="L1310" s="84" t="str">
        <f t="shared" ref="L1310:L1333" si="303">IF(J1310="Div by 0", "N/A", IF(K1310="N/A","N/A", IF(J1310&gt;VALUE(MID(K1310,1,2)), "No", IF(J1310&lt;-1*VALUE(MID(K1310,1,2)), "No", "Yes"))))</f>
        <v>Yes</v>
      </c>
    </row>
    <row r="1311" spans="1:12" x14ac:dyDescent="0.25">
      <c r="A1311" s="86" t="s">
        <v>500</v>
      </c>
      <c r="B1311" s="79" t="s">
        <v>50</v>
      </c>
      <c r="C1311" s="89">
        <v>47748</v>
      </c>
      <c r="D1311" s="89" t="str">
        <f t="shared" si="300"/>
        <v>N/A</v>
      </c>
      <c r="E1311" s="89">
        <v>46773</v>
      </c>
      <c r="F1311" s="89" t="str">
        <f t="shared" si="301"/>
        <v>N/A</v>
      </c>
      <c r="G1311" s="89">
        <v>45863</v>
      </c>
      <c r="H1311" s="81" t="str">
        <f t="shared" si="302"/>
        <v>N/A</v>
      </c>
      <c r="I1311" s="82">
        <v>-2.04</v>
      </c>
      <c r="J1311" s="82">
        <v>-1.95</v>
      </c>
      <c r="K1311" s="83" t="s">
        <v>112</v>
      </c>
      <c r="L1311" s="84" t="str">
        <f t="shared" si="303"/>
        <v>Yes</v>
      </c>
    </row>
    <row r="1312" spans="1:12" ht="12.75" customHeight="1" x14ac:dyDescent="0.25">
      <c r="A1312" s="86" t="s">
        <v>828</v>
      </c>
      <c r="B1312" s="79" t="s">
        <v>50</v>
      </c>
      <c r="C1312" s="140">
        <v>18116.814275000001</v>
      </c>
      <c r="D1312" s="81" t="str">
        <f t="shared" si="300"/>
        <v>N/A</v>
      </c>
      <c r="E1312" s="140">
        <v>18430.221923000001</v>
      </c>
      <c r="F1312" s="81" t="str">
        <f t="shared" si="301"/>
        <v>N/A</v>
      </c>
      <c r="G1312" s="140">
        <v>19301.486580000001</v>
      </c>
      <c r="H1312" s="81" t="str">
        <f t="shared" si="302"/>
        <v>N/A</v>
      </c>
      <c r="I1312" s="82">
        <v>1.73</v>
      </c>
      <c r="J1312" s="82">
        <v>4.7270000000000003</v>
      </c>
      <c r="K1312" s="83" t="s">
        <v>112</v>
      </c>
      <c r="L1312" s="84" t="str">
        <f t="shared" si="303"/>
        <v>Yes</v>
      </c>
    </row>
    <row r="1313" spans="1:12" x14ac:dyDescent="0.25">
      <c r="A1313" s="129" t="s">
        <v>582</v>
      </c>
      <c r="B1313" s="79" t="s">
        <v>50</v>
      </c>
      <c r="C1313" s="140">
        <v>13169.807365000001</v>
      </c>
      <c r="D1313" s="81" t="str">
        <f t="shared" si="300"/>
        <v>N/A</v>
      </c>
      <c r="E1313" s="140">
        <v>13912.560571</v>
      </c>
      <c r="F1313" s="81" t="str">
        <f t="shared" si="301"/>
        <v>N/A</v>
      </c>
      <c r="G1313" s="140">
        <v>14464.076003</v>
      </c>
      <c r="H1313" s="81" t="str">
        <f t="shared" si="302"/>
        <v>N/A</v>
      </c>
      <c r="I1313" s="82">
        <v>5.64</v>
      </c>
      <c r="J1313" s="82">
        <v>3.964</v>
      </c>
      <c r="K1313" s="83" t="s">
        <v>112</v>
      </c>
      <c r="L1313" s="84" t="str">
        <f t="shared" si="303"/>
        <v>Yes</v>
      </c>
    </row>
    <row r="1314" spans="1:12" x14ac:dyDescent="0.25">
      <c r="A1314" s="129" t="s">
        <v>585</v>
      </c>
      <c r="B1314" s="79" t="s">
        <v>50</v>
      </c>
      <c r="C1314" s="140">
        <v>22973.980851</v>
      </c>
      <c r="D1314" s="81" t="str">
        <f t="shared" si="300"/>
        <v>N/A</v>
      </c>
      <c r="E1314" s="140">
        <v>23180.463908000002</v>
      </c>
      <c r="F1314" s="81" t="str">
        <f t="shared" si="301"/>
        <v>N/A</v>
      </c>
      <c r="G1314" s="140">
        <v>24863.73833</v>
      </c>
      <c r="H1314" s="81" t="str">
        <f t="shared" si="302"/>
        <v>N/A</v>
      </c>
      <c r="I1314" s="82">
        <v>0.89880000000000004</v>
      </c>
      <c r="J1314" s="82">
        <v>7.2619999999999996</v>
      </c>
      <c r="K1314" s="83" t="s">
        <v>112</v>
      </c>
      <c r="L1314" s="84" t="str">
        <f t="shared" si="303"/>
        <v>Yes</v>
      </c>
    </row>
    <row r="1315" spans="1:12" x14ac:dyDescent="0.25">
      <c r="A1315" s="129" t="s">
        <v>588</v>
      </c>
      <c r="B1315" s="79" t="s">
        <v>50</v>
      </c>
      <c r="C1315" s="140">
        <v>8598.4731544000006</v>
      </c>
      <c r="D1315" s="81" t="str">
        <f t="shared" si="300"/>
        <v>N/A</v>
      </c>
      <c r="E1315" s="140">
        <v>10707.611321</v>
      </c>
      <c r="F1315" s="81" t="str">
        <f t="shared" si="301"/>
        <v>N/A</v>
      </c>
      <c r="G1315" s="140">
        <v>12231.669231</v>
      </c>
      <c r="H1315" s="81" t="str">
        <f t="shared" si="302"/>
        <v>N/A</v>
      </c>
      <c r="I1315" s="82">
        <v>24.53</v>
      </c>
      <c r="J1315" s="82">
        <v>14.23</v>
      </c>
      <c r="K1315" s="83" t="s">
        <v>112</v>
      </c>
      <c r="L1315" s="84" t="str">
        <f t="shared" si="303"/>
        <v>Yes</v>
      </c>
    </row>
    <row r="1316" spans="1:12" x14ac:dyDescent="0.25">
      <c r="A1316" s="129" t="s">
        <v>590</v>
      </c>
      <c r="B1316" s="79" t="s">
        <v>50</v>
      </c>
      <c r="C1316" s="140">
        <v>1281.1744186000001</v>
      </c>
      <c r="D1316" s="81" t="str">
        <f t="shared" si="300"/>
        <v>N/A</v>
      </c>
      <c r="E1316" s="140">
        <v>830.46153846000004</v>
      </c>
      <c r="F1316" s="81" t="str">
        <f t="shared" si="301"/>
        <v>N/A</v>
      </c>
      <c r="G1316" s="140">
        <v>895.18644068000003</v>
      </c>
      <c r="H1316" s="81" t="str">
        <f t="shared" si="302"/>
        <v>N/A</v>
      </c>
      <c r="I1316" s="82">
        <v>-35.200000000000003</v>
      </c>
      <c r="J1316" s="82">
        <v>7.7939999999999996</v>
      </c>
      <c r="K1316" s="83" t="s">
        <v>112</v>
      </c>
      <c r="L1316" s="84" t="str">
        <f t="shared" si="303"/>
        <v>Yes</v>
      </c>
    </row>
    <row r="1317" spans="1:12" ht="12.75" customHeight="1" x14ac:dyDescent="0.25">
      <c r="A1317" s="148" t="s">
        <v>501</v>
      </c>
      <c r="B1317" s="79" t="s">
        <v>50</v>
      </c>
      <c r="C1317" s="81">
        <v>16.655272007000001</v>
      </c>
      <c r="D1317" s="81" t="str">
        <f t="shared" si="300"/>
        <v>N/A</v>
      </c>
      <c r="E1317" s="81">
        <v>16.769745403999998</v>
      </c>
      <c r="F1317" s="81" t="str">
        <f t="shared" si="301"/>
        <v>N/A</v>
      </c>
      <c r="G1317" s="81">
        <v>17.096855965</v>
      </c>
      <c r="H1317" s="81" t="str">
        <f t="shared" si="302"/>
        <v>N/A</v>
      </c>
      <c r="I1317" s="82">
        <v>0.68730000000000002</v>
      </c>
      <c r="J1317" s="82">
        <v>1.9510000000000001</v>
      </c>
      <c r="K1317" s="83" t="s">
        <v>112</v>
      </c>
      <c r="L1317" s="84" t="str">
        <f t="shared" si="303"/>
        <v>Yes</v>
      </c>
    </row>
    <row r="1318" spans="1:12" x14ac:dyDescent="0.25">
      <c r="A1318" s="129" t="s">
        <v>582</v>
      </c>
      <c r="B1318" s="79" t="s">
        <v>50</v>
      </c>
      <c r="C1318" s="81">
        <v>22.955689578000001</v>
      </c>
      <c r="D1318" s="81" t="str">
        <f t="shared" si="300"/>
        <v>N/A</v>
      </c>
      <c r="E1318" s="81">
        <v>23.665654537999998</v>
      </c>
      <c r="F1318" s="81" t="str">
        <f t="shared" si="301"/>
        <v>N/A</v>
      </c>
      <c r="G1318" s="81">
        <v>24.475481824999999</v>
      </c>
      <c r="H1318" s="81" t="str">
        <f t="shared" si="302"/>
        <v>N/A</v>
      </c>
      <c r="I1318" s="82">
        <v>3.093</v>
      </c>
      <c r="J1318" s="82">
        <v>3.4220000000000002</v>
      </c>
      <c r="K1318" s="83" t="s">
        <v>112</v>
      </c>
      <c r="L1318" s="84" t="str">
        <f t="shared" si="303"/>
        <v>Yes</v>
      </c>
    </row>
    <row r="1319" spans="1:12" x14ac:dyDescent="0.25">
      <c r="A1319" s="129" t="s">
        <v>585</v>
      </c>
      <c r="B1319" s="79" t="s">
        <v>50</v>
      </c>
      <c r="C1319" s="81">
        <v>19.355608402000001</v>
      </c>
      <c r="D1319" s="81" t="str">
        <f t="shared" si="300"/>
        <v>N/A</v>
      </c>
      <c r="E1319" s="81">
        <v>20.192409067</v>
      </c>
      <c r="F1319" s="81" t="str">
        <f t="shared" si="301"/>
        <v>N/A</v>
      </c>
      <c r="G1319" s="81">
        <v>21.198265901999999</v>
      </c>
      <c r="H1319" s="81" t="str">
        <f t="shared" si="302"/>
        <v>N/A</v>
      </c>
      <c r="I1319" s="82">
        <v>4.3230000000000004</v>
      </c>
      <c r="J1319" s="82">
        <v>4.9809999999999999</v>
      </c>
      <c r="K1319" s="83" t="s">
        <v>112</v>
      </c>
      <c r="L1319" s="84" t="str">
        <f t="shared" si="303"/>
        <v>Yes</v>
      </c>
    </row>
    <row r="1320" spans="1:12" x14ac:dyDescent="0.25">
      <c r="A1320" s="129" t="s">
        <v>588</v>
      </c>
      <c r="B1320" s="79" t="s">
        <v>50</v>
      </c>
      <c r="C1320" s="81">
        <v>0.71216900869999999</v>
      </c>
      <c r="D1320" s="81" t="str">
        <f t="shared" si="300"/>
        <v>N/A</v>
      </c>
      <c r="E1320" s="81">
        <v>0.57969112310000004</v>
      </c>
      <c r="F1320" s="81" t="str">
        <f t="shared" si="301"/>
        <v>N/A</v>
      </c>
      <c r="G1320" s="81">
        <v>0.54682734980000003</v>
      </c>
      <c r="H1320" s="81" t="str">
        <f t="shared" si="302"/>
        <v>N/A</v>
      </c>
      <c r="I1320" s="82">
        <v>-18.600000000000001</v>
      </c>
      <c r="J1320" s="82">
        <v>-5.67</v>
      </c>
      <c r="K1320" s="83" t="s">
        <v>112</v>
      </c>
      <c r="L1320" s="84" t="str">
        <f t="shared" si="303"/>
        <v>Yes</v>
      </c>
    </row>
    <row r="1321" spans="1:12" x14ac:dyDescent="0.25">
      <c r="A1321" s="129" t="s">
        <v>590</v>
      </c>
      <c r="B1321" s="79" t="s">
        <v>50</v>
      </c>
      <c r="C1321" s="81">
        <v>0.45759284880000001</v>
      </c>
      <c r="D1321" s="81" t="str">
        <f t="shared" si="300"/>
        <v>N/A</v>
      </c>
      <c r="E1321" s="81">
        <v>0.32101935990000002</v>
      </c>
      <c r="F1321" s="81" t="str">
        <f t="shared" si="301"/>
        <v>N/A</v>
      </c>
      <c r="G1321" s="81">
        <v>0.28004556670000003</v>
      </c>
      <c r="H1321" s="81" t="str">
        <f t="shared" si="302"/>
        <v>N/A</v>
      </c>
      <c r="I1321" s="82">
        <v>-29.8</v>
      </c>
      <c r="J1321" s="82">
        <v>-12.8</v>
      </c>
      <c r="K1321" s="83" t="s">
        <v>112</v>
      </c>
      <c r="L1321" s="84" t="str">
        <f t="shared" si="303"/>
        <v>Yes</v>
      </c>
    </row>
    <row r="1322" spans="1:12" ht="12.75" customHeight="1" x14ac:dyDescent="0.25">
      <c r="A1322" s="86" t="s">
        <v>820</v>
      </c>
      <c r="B1322" s="79" t="s">
        <v>50</v>
      </c>
      <c r="C1322" s="140">
        <v>490831846</v>
      </c>
      <c r="D1322" s="81" t="str">
        <f t="shared" si="300"/>
        <v>N/A</v>
      </c>
      <c r="E1322" s="140">
        <v>484929381</v>
      </c>
      <c r="F1322" s="81" t="str">
        <f t="shared" si="301"/>
        <v>N/A</v>
      </c>
      <c r="G1322" s="140">
        <v>492281240</v>
      </c>
      <c r="H1322" s="81" t="str">
        <f t="shared" si="302"/>
        <v>N/A</v>
      </c>
      <c r="I1322" s="82">
        <v>-1.2</v>
      </c>
      <c r="J1322" s="82">
        <v>1.516</v>
      </c>
      <c r="K1322" s="83" t="s">
        <v>112</v>
      </c>
      <c r="L1322" s="84" t="str">
        <f t="shared" si="303"/>
        <v>Yes</v>
      </c>
    </row>
    <row r="1323" spans="1:12" ht="12.75" customHeight="1" x14ac:dyDescent="0.25">
      <c r="A1323" s="86" t="s">
        <v>502</v>
      </c>
      <c r="B1323" s="79" t="s">
        <v>50</v>
      </c>
      <c r="C1323" s="89">
        <v>18500</v>
      </c>
      <c r="D1323" s="89" t="str">
        <f t="shared" si="300"/>
        <v>N/A</v>
      </c>
      <c r="E1323" s="89">
        <v>18190</v>
      </c>
      <c r="F1323" s="89" t="str">
        <f t="shared" si="301"/>
        <v>N/A</v>
      </c>
      <c r="G1323" s="89">
        <v>18149</v>
      </c>
      <c r="H1323" s="81" t="str">
        <f t="shared" si="302"/>
        <v>N/A</v>
      </c>
      <c r="I1323" s="82">
        <v>-1.68</v>
      </c>
      <c r="J1323" s="82">
        <v>-0.22500000000000001</v>
      </c>
      <c r="K1323" s="83" t="s">
        <v>112</v>
      </c>
      <c r="L1323" s="84" t="str">
        <f t="shared" si="303"/>
        <v>Yes</v>
      </c>
    </row>
    <row r="1324" spans="1:12" ht="25" x14ac:dyDescent="0.25">
      <c r="A1324" s="86" t="s">
        <v>829</v>
      </c>
      <c r="B1324" s="79" t="s">
        <v>50</v>
      </c>
      <c r="C1324" s="140">
        <v>26531.451134999999</v>
      </c>
      <c r="D1324" s="81" t="str">
        <f t="shared" si="300"/>
        <v>N/A</v>
      </c>
      <c r="E1324" s="140">
        <v>26659.119351000001</v>
      </c>
      <c r="F1324" s="81" t="str">
        <f t="shared" si="301"/>
        <v>N/A</v>
      </c>
      <c r="G1324" s="140">
        <v>27124.427791999999</v>
      </c>
      <c r="H1324" s="81" t="str">
        <f t="shared" si="302"/>
        <v>N/A</v>
      </c>
      <c r="I1324" s="82">
        <v>0.48120000000000002</v>
      </c>
      <c r="J1324" s="82">
        <v>1.7450000000000001</v>
      </c>
      <c r="K1324" s="83" t="s">
        <v>112</v>
      </c>
      <c r="L1324" s="84" t="str">
        <f t="shared" si="303"/>
        <v>Yes</v>
      </c>
    </row>
    <row r="1325" spans="1:12" x14ac:dyDescent="0.25">
      <c r="A1325" s="129" t="s">
        <v>644</v>
      </c>
      <c r="B1325" s="79" t="s">
        <v>50</v>
      </c>
      <c r="C1325" s="140">
        <v>13608.355324</v>
      </c>
      <c r="D1325" s="81" t="str">
        <f t="shared" si="300"/>
        <v>N/A</v>
      </c>
      <c r="E1325" s="140">
        <v>14919.050641</v>
      </c>
      <c r="F1325" s="81" t="str">
        <f t="shared" si="301"/>
        <v>N/A</v>
      </c>
      <c r="G1325" s="140">
        <v>15163.052581</v>
      </c>
      <c r="H1325" s="81" t="str">
        <f t="shared" si="302"/>
        <v>N/A</v>
      </c>
      <c r="I1325" s="82">
        <v>9.6319999999999997</v>
      </c>
      <c r="J1325" s="82">
        <v>1.6359999999999999</v>
      </c>
      <c r="K1325" s="83" t="s">
        <v>112</v>
      </c>
      <c r="L1325" s="84" t="str">
        <f t="shared" si="303"/>
        <v>Yes</v>
      </c>
    </row>
    <row r="1326" spans="1:12" x14ac:dyDescent="0.25">
      <c r="A1326" s="129" t="s">
        <v>645</v>
      </c>
      <c r="B1326" s="79" t="s">
        <v>50</v>
      </c>
      <c r="C1326" s="140">
        <v>38436.826556</v>
      </c>
      <c r="D1326" s="81" t="str">
        <f t="shared" si="300"/>
        <v>N/A</v>
      </c>
      <c r="E1326" s="140">
        <v>38328.894511999999</v>
      </c>
      <c r="F1326" s="81" t="str">
        <f t="shared" si="301"/>
        <v>N/A</v>
      </c>
      <c r="G1326" s="140">
        <v>39984.530158000001</v>
      </c>
      <c r="H1326" s="81" t="str">
        <f t="shared" si="302"/>
        <v>N/A</v>
      </c>
      <c r="I1326" s="82">
        <v>-0.28100000000000003</v>
      </c>
      <c r="J1326" s="82">
        <v>4.32</v>
      </c>
      <c r="K1326" s="83" t="s">
        <v>112</v>
      </c>
      <c r="L1326" s="84" t="str">
        <f t="shared" si="303"/>
        <v>Yes</v>
      </c>
    </row>
    <row r="1327" spans="1:12" x14ac:dyDescent="0.25">
      <c r="A1327" s="129" t="s">
        <v>646</v>
      </c>
      <c r="B1327" s="79" t="s">
        <v>50</v>
      </c>
      <c r="C1327" s="140">
        <v>1904.4347826000001</v>
      </c>
      <c r="D1327" s="81" t="str">
        <f t="shared" si="300"/>
        <v>N/A</v>
      </c>
      <c r="E1327" s="140">
        <v>5706.4117647000003</v>
      </c>
      <c r="F1327" s="81" t="str">
        <f t="shared" si="301"/>
        <v>N/A</v>
      </c>
      <c r="G1327" s="140">
        <v>4620.6666667</v>
      </c>
      <c r="H1327" s="81" t="str">
        <f t="shared" si="302"/>
        <v>N/A</v>
      </c>
      <c r="I1327" s="82">
        <v>199.6</v>
      </c>
      <c r="J1327" s="82">
        <v>-19</v>
      </c>
      <c r="K1327" s="83" t="s">
        <v>112</v>
      </c>
      <c r="L1327" s="84" t="str">
        <f t="shared" si="303"/>
        <v>No</v>
      </c>
    </row>
    <row r="1328" spans="1:12" x14ac:dyDescent="0.25">
      <c r="A1328" s="129" t="s">
        <v>647</v>
      </c>
      <c r="B1328" s="79" t="s">
        <v>50</v>
      </c>
      <c r="C1328" s="140" t="s">
        <v>1088</v>
      </c>
      <c r="D1328" s="81" t="str">
        <f t="shared" si="300"/>
        <v>N/A</v>
      </c>
      <c r="E1328" s="140" t="s">
        <v>1088</v>
      </c>
      <c r="F1328" s="81" t="str">
        <f t="shared" si="301"/>
        <v>N/A</v>
      </c>
      <c r="G1328" s="140">
        <v>4710</v>
      </c>
      <c r="H1328" s="81" t="str">
        <f t="shared" si="302"/>
        <v>N/A</v>
      </c>
      <c r="I1328" s="82" t="s">
        <v>1088</v>
      </c>
      <c r="J1328" s="82" t="s">
        <v>1088</v>
      </c>
      <c r="K1328" s="83" t="s">
        <v>112</v>
      </c>
      <c r="L1328" s="84" t="str">
        <f t="shared" si="303"/>
        <v>N/A</v>
      </c>
    </row>
    <row r="1329" spans="1:13" ht="25" x14ac:dyDescent="0.25">
      <c r="A1329" s="148" t="s">
        <v>503</v>
      </c>
      <c r="B1329" s="79" t="s">
        <v>50</v>
      </c>
      <c r="C1329" s="81">
        <v>6.4530981848</v>
      </c>
      <c r="D1329" s="81" t="str">
        <f t="shared" si="300"/>
        <v>N/A</v>
      </c>
      <c r="E1329" s="81">
        <v>6.5217469247000004</v>
      </c>
      <c r="F1329" s="81" t="str">
        <f t="shared" si="301"/>
        <v>N/A</v>
      </c>
      <c r="G1329" s="81">
        <v>6.7656027496000002</v>
      </c>
      <c r="H1329" s="81" t="str">
        <f t="shared" si="302"/>
        <v>N/A</v>
      </c>
      <c r="I1329" s="82">
        <v>1.0640000000000001</v>
      </c>
      <c r="J1329" s="82">
        <v>3.7389999999999999</v>
      </c>
      <c r="K1329" s="83" t="s">
        <v>112</v>
      </c>
      <c r="L1329" s="84" t="str">
        <f t="shared" si="303"/>
        <v>Yes</v>
      </c>
    </row>
    <row r="1330" spans="1:13" x14ac:dyDescent="0.25">
      <c r="A1330" s="129" t="s">
        <v>582</v>
      </c>
      <c r="B1330" s="79" t="s">
        <v>50</v>
      </c>
      <c r="C1330" s="81">
        <v>8.8092508598000006</v>
      </c>
      <c r="D1330" s="81" t="str">
        <f t="shared" si="300"/>
        <v>N/A</v>
      </c>
      <c r="E1330" s="81">
        <v>9.1232813145999998</v>
      </c>
      <c r="F1330" s="81" t="str">
        <f t="shared" si="301"/>
        <v>N/A</v>
      </c>
      <c r="G1330" s="81">
        <v>9.5307798649999995</v>
      </c>
      <c r="H1330" s="81" t="str">
        <f t="shared" si="302"/>
        <v>N/A</v>
      </c>
      <c r="I1330" s="82">
        <v>3.5649999999999999</v>
      </c>
      <c r="J1330" s="82">
        <v>4.4669999999999996</v>
      </c>
      <c r="K1330" s="83" t="s">
        <v>112</v>
      </c>
      <c r="L1330" s="84" t="str">
        <f t="shared" si="303"/>
        <v>Yes</v>
      </c>
    </row>
    <row r="1331" spans="1:13" x14ac:dyDescent="0.25">
      <c r="A1331" s="129" t="s">
        <v>585</v>
      </c>
      <c r="B1331" s="79" t="s">
        <v>50</v>
      </c>
      <c r="C1331" s="81">
        <v>7.6671624340999998</v>
      </c>
      <c r="D1331" s="81" t="str">
        <f t="shared" si="300"/>
        <v>N/A</v>
      </c>
      <c r="E1331" s="81">
        <v>8.0205587769999998</v>
      </c>
      <c r="F1331" s="81" t="str">
        <f t="shared" si="301"/>
        <v>N/A</v>
      </c>
      <c r="G1331" s="81">
        <v>8.6448159742000001</v>
      </c>
      <c r="H1331" s="81" t="str">
        <f t="shared" si="302"/>
        <v>N/A</v>
      </c>
      <c r="I1331" s="82">
        <v>4.609</v>
      </c>
      <c r="J1331" s="82">
        <v>7.7830000000000004</v>
      </c>
      <c r="K1331" s="83" t="s">
        <v>112</v>
      </c>
      <c r="L1331" s="84" t="str">
        <f t="shared" si="303"/>
        <v>Yes</v>
      </c>
    </row>
    <row r="1332" spans="1:13" x14ac:dyDescent="0.25">
      <c r="A1332" s="129" t="s">
        <v>588</v>
      </c>
      <c r="B1332" s="79" t="s">
        <v>50</v>
      </c>
      <c r="C1332" s="81">
        <v>5.49660644E-2</v>
      </c>
      <c r="D1332" s="81" t="str">
        <f t="shared" si="300"/>
        <v>N/A</v>
      </c>
      <c r="E1332" s="81">
        <v>3.71877324E-2</v>
      </c>
      <c r="F1332" s="81" t="str">
        <f t="shared" si="301"/>
        <v>N/A</v>
      </c>
      <c r="G1332" s="81">
        <v>3.7857278100000002E-2</v>
      </c>
      <c r="H1332" s="81" t="str">
        <f t="shared" si="302"/>
        <v>N/A</v>
      </c>
      <c r="I1332" s="82">
        <v>-32.299999999999997</v>
      </c>
      <c r="J1332" s="82">
        <v>1.8</v>
      </c>
      <c r="K1332" s="83" t="s">
        <v>112</v>
      </c>
      <c r="L1332" s="84" t="str">
        <f t="shared" si="303"/>
        <v>Yes</v>
      </c>
    </row>
    <row r="1333" spans="1:13" x14ac:dyDescent="0.25">
      <c r="A1333" s="129" t="s">
        <v>590</v>
      </c>
      <c r="B1333" s="79" t="s">
        <v>50</v>
      </c>
      <c r="C1333" s="81">
        <v>0</v>
      </c>
      <c r="D1333" s="81" t="str">
        <f t="shared" si="300"/>
        <v>N/A</v>
      </c>
      <c r="E1333" s="81">
        <v>0</v>
      </c>
      <c r="F1333" s="81" t="str">
        <f t="shared" si="301"/>
        <v>N/A</v>
      </c>
      <c r="G1333" s="81">
        <v>4.7465349999999996E-3</v>
      </c>
      <c r="H1333" s="81" t="str">
        <f t="shared" si="302"/>
        <v>N/A</v>
      </c>
      <c r="I1333" s="82" t="s">
        <v>1088</v>
      </c>
      <c r="J1333" s="82" t="s">
        <v>1088</v>
      </c>
      <c r="K1333" s="83" t="s">
        <v>112</v>
      </c>
      <c r="L1333" s="84" t="str">
        <f t="shared" si="303"/>
        <v>N/A</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2025-04-16T14:31:23Z</dcterms:modified>
</cp:coreProperties>
</file>