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F8486F70-10D9-4FDA-963F-51E3997772D0}"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<sst xmlns="http://schemas.openxmlformats.org/spreadsheetml/2006/main" count="7492" uniqueCount="1213">
  <si>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</si>
  <si>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</si>
  <si>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</si>
  <si>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</si>
  <si>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</si>
  <si>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</si>
  <si>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</si>
  <si>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</si>
  <si>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</si>
  <si>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</si>
  <si>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</si>
  <si>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</si>
  <si>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</si>
  <si>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</si>
  <si>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</si>
  <si>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</si>
  <si>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</si>
  <si>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</si>
  <si>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</si>
  <si>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</si>
  <si>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</si>
  <si>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</si>
  <si>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</si>
  <si>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</si>
  <si>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</si>
  <si>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</si>
  <si>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</si>
  <si>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</si>
  <si>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</si>
  <si>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</si>
  <si>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</si>
  <si>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</si>
  <si>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</si>
  <si>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</si>
  <si>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</si>
  <si>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</si>
  <si>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</si>
  <si>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</si>
  <si>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</si>
  <si>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</si>
  <si>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</si>
  <si>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</si>
  <si>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</si>
  <si>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</si>
  <si>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</si>
  <si>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</si>
  <si>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</si>
  <si>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</si>
  <si>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</si>
  <si>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</si>
  <si>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</si>
  <si>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</si>
  <si>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</si>
  <si>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</si>
  <si>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</si>
  <si>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</si>
  <si>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</si>
  <si>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</si>
  <si>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</si>
  <si>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</si>
  <si>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</si>
  <si>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</si>
  <si>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</si>
  <si>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</si>
  <si>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</si>
  <si>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</si>
  <si>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</si>
  <si>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</si>
  <si>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</si>
  <si>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</si>
  <si>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</si>
  <si>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</si>
  <si>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</si>
  <si>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</si>
  <si>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</si>
  <si>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</si>
  <si>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</si>
  <si>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</si>
  <si>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</si>
  <si>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</si>
  <si>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</si>
  <si>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</si>
  <si>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</si>
  <si>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</si>
  <si>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</si>
  <si>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</si>
  <si>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</si>
  <si>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</si>
  <si>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</si>
  <si>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</si>
  <si>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</si>
  <si>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</si>
  <si>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</si>
  <si>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</si>
  <si>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</si>
  <si>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</si>
  <si>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</si>
  <si>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</si>
  <si>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</si>
  <si>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</si>
  <si>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</si>
  <si>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</si>
  <si>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</si>
  <si>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</si>
  <si>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</si>
  <si>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</si>
  <si>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</si>
  <si>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</si>
  <si>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</si>
  <si>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</si>
  <si>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</si>
  <si>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</si>
  <si>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</si>
  <si>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</si>
  <si>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</si>
  <si>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</si>
  <si>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</si>
  <si>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</si>
  <si>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</si>
  <si>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</si>
  <si>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</si>
  <si>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</si>
  <si>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</si>
  <si>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</si>
  <si>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</si>
  <si>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</si>
  <si>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</si>
  <si>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</si>
  <si>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</si>
  <si>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</si>
  <si>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</si>
  <si>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</si>
  <si>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</si>
  <si>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</si>
  <si>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</si>
  <si>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</si>
  <si>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</si>
  <si>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</si>
  <si>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</si>
  <si>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</si>
  <si>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</si>
  <si>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</si>
  <si>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</si>
  <si>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</si>
  <si>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</si>
  <si>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</si>
  <si>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</si>
  <si>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</si>
  <si>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</si>
  <si>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</si>
  <si>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</si>
  <si>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</si>
  <si>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</si>
  <si>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</si>
  <si>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</si>
  <si>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</si>
  <si>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</si>
  <si>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</si>
  <si>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</si>
  <si>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</si>
  <si>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</si>
  <si>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</si>
  <si>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</si>
  <si>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</si>
  <si>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</si>
  <si>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</si>
  <si>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</si>
  <si>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</si>
  <si>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</si>
  <si>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</si>
  <si>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</si>
  <si>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</si>
  <si>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</si>
  <si>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</si>
  <si>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</si>
  <si>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</si>
  <si>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</si>
  <si>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</si>
  <si>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</si>
  <si>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</si>
  <si>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</si>
  <si>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</si>
  <si>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</si>
  <si>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</si>
  <si>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</si>
  <si>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</si>
  <si>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</si>
  <si>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</si>
  <si>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</si>
  <si>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</si>
  <si>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</si>
  <si>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</si>
  <si>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</si>
  <si>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</si>
  <si>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</si>
  <si>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</si>
  <si>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</si>
  <si>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</si>
  <si>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</si>
  <si>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</si>
  <si>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</si>
  <si>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</si>
  <si>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</si>
  <si>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</si>
  <si>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</si>
  <si>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</si>
  <si>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</si>
  <si>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</si>
  <si>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</si>
  <si>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</si>
  <si>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</si>
  <si>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</si>
  <si>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</si>
  <si>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</si>
  <si>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</si>
  <si>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</si>
  <si>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</si>
  <si>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</si>
  <si>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</si>
  <si>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</si>
  <si>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</si>
  <si>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</si>
  <si>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</si>
  <si>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</si>
  <si>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</si>
  <si>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</si>
  <si>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</si>
  <si>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</si>
  <si>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</si>
  <si>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</si>
  <si>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</si>
  <si>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</si>
  <si>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</si>
  <si>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</si>
  <si>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</si>
  <si>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</si>
  <si>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</si>
  <si>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</si>
  <si>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</si>
  <si>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</si>
  <si>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</si>
  <si>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</si>
  <si>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</si>
  <si>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</si>
  <si>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</si>
  <si>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</si>
  <si>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</si>
  <si>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</si>
  <si>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</si>
  <si>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</si>
  <si>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</si>
  <si>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</si>
  <si>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</si>
  <si>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</si>
  <si>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</si>
  <si>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</si>
  <si>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</si>
  <si>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</si>
  <si>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</si>
  <si>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</si>
  <si>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</si>
  <si>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</si>
  <si>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</si>
  <si>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</si>
  <si>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</si>
  <si>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</si>
  <si>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</si>
  <si>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</si>
  <si>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</si>
  <si>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</si>
  <si>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</si>
  <si>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</si>
  <si>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</si>
  <si>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</si>
  <si>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</si>
  <si>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</si>
  <si>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</si>
  <si>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</si>
  <si>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</si>
  <si>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</si>
  <si>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</si>
  <si>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</si>
  <si>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</si>
  <si>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</si>
  <si>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</si>
  <si>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</si>
  <si>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</si>
  <si>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</si>
  <si>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</si>
  <si>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</si>
  <si>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</si>
  <si>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</si>
  <si>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</si>
  <si>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</si>
  <si>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</si>
  <si>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</si>
  <si>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</si>
  <si>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</si>
  <si>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</si>
  <si>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</si>
  <si>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</si>
  <si>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</si>
  <si>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</si>
  <si>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</si>
  <si>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</si>
  <si>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</si>
  <si>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</si>
  <si>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</si>
  <si>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</si>
  <si>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</si>
  <si>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</si>
  <si>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</si>
  <si>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</si>
  <si>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</si>
  <si>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</si>
  <si>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</si>
  <si>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</si>
  <si>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</si>
  <si>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</si>
  <si>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</si>
  <si>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</si>
  <si>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</si>
  <si>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</si>
  <si>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</si>
  <si>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</si>
  <si>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</si>
  <si>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</si>
  <si>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</si>
  <si>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</si>
  <si>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</si>
  <si>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</si>
  <si>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</si>
  <si>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</si>
  <si>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</si>
  <si>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</si>
  <si>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</si>
  <si>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</si>
  <si>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</si>
  <si>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</si>
  <si>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</si>
  <si>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</si>
  <si>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</si>
  <si>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</si>
  <si>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</si>
  <si>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</si>
  <si>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</si>
  <si>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</si>
  <si>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</si>
  <si>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</si>
  <si>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</si>
  <si>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</si>
  <si>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</si>
  <si>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</si>
  <si>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</si>
  <si>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</si>
  <si>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</si>
  <si>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</si>
  <si>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</si>
  <si>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</si>
  <si>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</si>
  <si>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</si>
  <si>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</si>
  <si>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</si>
  <si>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</si>
  <si>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</si>
  <si>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</si>
  <si>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</si>
  <si>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</si>
  <si>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</si>
  <si>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</si>
  <si>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</si>
  <si>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</si>
  <si>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</si>
  <si>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</si>
  <si>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</si>
  <si>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</si>
  <si>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</si>
  <si>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</si>
  <si>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</si>
  <si>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</si>
  <si>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</si>
  <si>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</si>
  <si>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</si>
  <si>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</si>
  <si>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</si>
  <si>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</si>
  <si>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</si>
  <si>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</si>
  <si>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</si>
  <si>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</si>
  <si>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</si>
  <si>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</si>
  <si>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</si>
  <si>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</si>
  <si>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</si>
  <si>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</si>
  <si>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</si>
  <si>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</si>
  <si>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</si>
  <si>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</si>
  <si>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</si>
  <si>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</si>
  <si>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</si>
  <si>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</si>
  <si>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</si>
  <si>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</si>
  <si>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</si>
  <si>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</si>
  <si>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</si>
  <si>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</si>
  <si>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</si>
  <si>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</si>
  <si>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</si>
  <si>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</si>
  <si>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</si>
  <si>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</si>
  <si>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</si>
  <si>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</si>
  <si>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</si>
  <si>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</si>
  <si>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</si>
  <si>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</si>
  <si>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</si>
  <si>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</si>
  <si>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</si>
  <si>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</si>
  <si>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</si>
  <si>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</si>
  <si>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</si>
  <si>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</si>
  <si>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</si>
  <si>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</si>
  <si>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</si>
  <si>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</si>
  <si>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</si>
  <si>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</si>
  <si>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</si>
  <si>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</si>
  <si>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</si>
  <si>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</si>
  <si>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</si>
  <si>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</si>
  <si>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</si>
  <si>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</si>
  <si>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</si>
  <si>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</si>
  <si>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</si>
  <si>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</si>
  <si>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</si>
  <si>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</si>
  <si>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</si>
  <si>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</si>
  <si>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</si>
  <si>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</si>
  <si>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</si>
  <si>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</si>
  <si>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</si>
  <si>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</si>
  <si>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</si>
  <si>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</si>
  <si>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</si>
  <si>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</si>
  <si>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</si>
  <si>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</si>
  <si>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</si>
  <si>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</si>
  <si>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</si>
  <si>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</si>
  <si>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</si>
  <si>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</si>
  <si>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</si>
  <si>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</si>
  <si>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</si>
  <si>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</si>
  <si>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</si>
  <si>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</si>
  <si>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</si>
  <si>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</si>
  <si>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</si>
  <si>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</si>
  <si>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</si>
  <si>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</si>
  <si>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</si>
  <si>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</si>
  <si>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</si>
  <si>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</si>
  <si>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</si>
  <si>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</si>
  <si>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</si>
  <si>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</si>
  <si>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</si>
  <si>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</si>
  <si>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</si>
  <si>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</si>
  <si>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</si>
  <si>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</si>
  <si>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</si>
  <si>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</si>
  <si>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</si>
  <si>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</si>
  <si>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</si>
  <si>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</si>
  <si>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</si>
  <si>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</si>
  <si>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</si>
  <si>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</si>
  <si>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</si>
  <si>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</si>
  <si>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</si>
  <si>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</si>
  <si>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</si>
  <si>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</si>
  <si>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</si>
  <si>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</si>
  <si>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</si>
  <si>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</si>
  <si>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</si>
  <si>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</si>
  <si>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</si>
  <si>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</si>
  <si>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</si>
  <si>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</si>
  <si>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</si>
  <si>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</si>
  <si>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</si>
  <si>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</si>
  <si>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</si>
  <si>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</si>
  <si>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</si>
  <si>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</si>
  <si>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</si>
  <si>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</si>
  <si>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</si>
  <si>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</si>
  <si>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</si>
  <si>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</si>
  <si>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</si>
  <si>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</si>
  <si>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</si>
  <si>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</si>
  <si>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</si>
  <si>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</si>
  <si>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</si>
  <si>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</si>
  <si>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</si>
  <si>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</si>
  <si>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</si>
  <si>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</si>
  <si>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</si>
  <si>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</si>
  <si>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</si>
  <si>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</si>
  <si>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</si>
  <si>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</si>
  <si>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</si>
  <si>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</si>
  <si>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</si>
  <si>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</si>
  <si>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</si>
  <si>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</si>
  <si>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</si>
  <si>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</si>
  <si>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</si>
  <si>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</si>
  <si>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</si>
  <si>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</si>
  <si>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</si>
  <si>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</si>
  <si>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</si>
  <si>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</si>
  <si>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</si>
  <si>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</si>
  <si>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</si>
  <si>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</si>
  <si>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</si>
  <si>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</si>
  <si>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</si>
  <si>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</si>
  <si>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</si>
  <si>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</si>
  <si>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</si>
  <si>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</si>
  <si>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</si>
  <si>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</si>
  <si>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</si>
  <si>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</si>
  <si>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</si>
  <si>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</si>
  <si>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</si>
  <si>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</si>
  <si>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</si>
  <si>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</si>
  <si>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</si>
  <si>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</si>
  <si>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</si>
  <si>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</si>
  <si>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</si>
  <si>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</si>
  <si>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</si>
  <si>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</si>
  <si>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</si>
  <si>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</si>
  <si>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</si>
  <si>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</si>
  <si>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</si>
  <si>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</si>
  <si>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</si>
  <si>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</si>
  <si>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</si>
  <si>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</si>
  <si>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</si>
  <si>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</si>
  <si>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</si>
  <si>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</si>
  <si>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</si>
  <si>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</si>
  <si>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</si>
  <si>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</si>
  <si>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</si>
  <si>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</si>
  <si>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</si>
  <si>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</si>
  <si>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</si>
  <si>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</si>
  <si>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</si>
  <si>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</si>
  <si>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</si>
  <si>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</si>
  <si>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</si>
  <si>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</si>
  <si>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</si>
  <si>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</si>
  <si>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</si>
  <si>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</si>
  <si>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</si>
  <si>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</si>
  <si>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</si>
  <si>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</si>
  <si>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</si>
  <si>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</si>
  <si>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</si>
  <si>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</si>
  <si>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</si>
  <si>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</si>
  <si>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</si>
  <si>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</si>
  <si>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</si>
  <si>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</si>
  <si>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</si>
  <si>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</si>
  <si>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</si>
  <si>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</si>
  <si>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</si>
  <si>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</si>
  <si>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</si>
  <si>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</si>
  <si>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</si>
  <si>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</si>
  <si>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</si>
  <si>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</si>
  <si>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</si>
  <si>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</si>
  <si>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</si>
  <si>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</si>
  <si>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</si>
  <si>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</si>
  <si>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</si>
  <si>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</si>
  <si>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</si>
  <si>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</si>
  <si>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</si>
  <si>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</si>
  <si>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</si>
  <si>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</si>
  <si>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</si>
  <si>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</si>
  <si>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</si>
  <si>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</si>
  <si>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</si>
  <si>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</si>
  <si>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</si>
  <si>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</si>
  <si>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</si>
  <si>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</si>
  <si>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</si>
  <si>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</si>
  <si>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</si>
  <si>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</si>
  <si>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</si>
  <si>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</si>
  <si>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</si>
  <si>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</si>
  <si>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</si>
  <si>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</si>
  <si>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</si>
  <si>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</si>
  <si>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</si>
  <si>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</si>
  <si>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</si>
  <si>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</si>
  <si>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</si>
  <si>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</si>
  <si>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</si>
  <si>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</si>
  <si>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</si>
  <si>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</si>
  <si>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</si>
  <si>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</si>
  <si>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</si>
  <si>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</si>
  <si>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</si>
  <si>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</si>
  <si>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</si>
  <si>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</si>
  <si>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</si>
  <si>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</si>
  <si>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</si>
  <si>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</si>
  <si>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</si>
  <si>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</si>
  <si>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</si>
  <si>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</si>
  <si>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</si>
  <si>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</si>
  <si>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</si>
  <si>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</si>
  <si>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</si>
  <si>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</si>
  <si>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</si>
  <si>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</si>
  <si>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</si>
  <si>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</si>
  <si>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</si>
  <si>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</si>
  <si>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</si>
  <si>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</si>
  <si>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</si>
  <si>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</si>
  <si>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</si>
  <si>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</si>
  <si>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</si>
  <si>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</si>
  <si>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</si>
  <si>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</si>
  <si>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</si>
  <si>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</si>
  <si>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</si>
  <si>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</si>
  <si>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</si>
  <si>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</si>
  <si>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</si>
  <si>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</si>
  <si>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</si>
  <si>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</si>
  <si>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</si>
  <si>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</si>
  <si>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</si>
  <si>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</si>
  <si>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</si>
  <si>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</si>
  <si>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</si>
  <si>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</si>
  <si>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</si>
  <si>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</si>
  <si>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</si>
  <si>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</si>
  <si>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</si>
  <si>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</si>
  <si>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</si>
  <si>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</si>
  <si>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</si>
  <si>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</si>
  <si>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</si>
  <si>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</si>
  <si>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</si>
  <si>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</si>
  <si>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</si>
  <si>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</si>
  <si>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</si>
  <si>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</si>
  <si>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</si>
  <si>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</si>
  <si>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</si>
  <si>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</si>
  <si>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</si>
  <si>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</si>
  <si>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</si>
  <si>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</si>
  <si>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</si>
  <si>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</si>
  <si>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</si>
  <si>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</si>
  <si>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</si>
  <si>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</si>
  <si>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</si>
  <si>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</si>
  <si>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</si>
  <si>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</si>
  <si>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</si>
  <si>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</si>
  <si>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</si>
  <si>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</si>
  <si>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</si>
  <si>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</si>
  <si>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</si>
  <si>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</si>
  <si>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</si>
  <si>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</si>
  <si>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</si>
  <si>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</si>
  <si>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</si>
  <si>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</si>
  <si>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</si>
  <si>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</si>
  <si>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</si>
  <si>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</si>
  <si>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</si>
  <si>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</si>
  <si>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</si>
  <si>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</si>
  <si>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</si>
  <si>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</si>
  <si>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</si>
  <si>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</si>
  <si>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</si>
  <si>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</si>
  <si>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</si>
  <si>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</si>
  <si>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</si>
  <si>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</si>
  <si>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</si>
  <si>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</si>
  <si>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</si>
  <si>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</si>
  <si>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</si>
  <si>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</si>
  <si>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</si>
  <si>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</si>
  <si>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</si>
  <si>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</si>
  <si>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</si>
  <si>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</si>
  <si>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</si>
  <si>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</si>
  <si>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</si>
  <si>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</si>
  <si>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</si>
  <si>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</si>
  <si>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</si>
  <si>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</si>
  <si>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</si>
  <si>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</si>
  <si>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</si>
  <si>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</si>
  <si>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</si>
  <si>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</si>
  <si>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</si>
  <si>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</si>
  <si>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</si>
  <si>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</si>
  <si>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</si>
  <si>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</si>
  <si>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</si>
  <si>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</si>
  <si>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</si>
  <si>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</si>
  <si>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</si>
  <si>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</si>
  <si>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</si>
  <si>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</si>
  <si>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</si>
  <si>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</si>
  <si>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</si>
  <si>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</si>
  <si>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</si>
  <si>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</si>
  <si>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</si>
  <si>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</si>
  <si>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</si>
  <si>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</si>
  <si>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</si>
  <si>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</si>
  <si>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</si>
  <si>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</si>
  <si>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</si>
  <si>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</si>
  <si>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</si>
  <si>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</si>
  <si>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</si>
  <si>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</si>
  <si>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</si>
  <si>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</si>
  <si>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</si>
  <si>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</si>
  <si>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</si>
  <si>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</si>
  <si>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</si>
  <si>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</si>
  <si>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</si>
  <si>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</si>
  <si>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</si>
  <si>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</si>
  <si>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</si>
  <si>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</si>
  <si>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</si>
  <si>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</si>
  <si>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</si>
  <si>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</si>
  <si>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</si>
  <si>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</si>
  <si>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</si>
  <si>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</si>
  <si>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</si>
  <si>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</si>
  <si>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</si>
  <si>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</si>
  <si>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</si>
  <si>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</si>
  <si>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</si>
  <si>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</si>
  <si>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</si>
  <si>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</si>
  <si>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</si>
  <si>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</si>
  <si>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</si>
  <si>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</si>
  <si>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</si>
  <si>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</si>
  <si>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</si>
  <si>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</si>
  <si>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</si>
  <si>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</si>
  <si>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</si>
  <si>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</si>
  <si>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</si>
  <si>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</si>
  <si>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</si>
  <si>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</si>
  <si>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</si>
  <si>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</si>
  <si>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</si>
  <si>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</si>
  <si>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</si>
  <si>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</si>
  <si>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</si>
  <si>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</si>
  <si>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</si>
  <si>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</si>
  <si>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</si>
  <si>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</si>
  <si>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</si>
  <si>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</si>
  <si>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</si>
  <si>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</si>
  <si>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</si>
  <si>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</si>
  <si>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</si>
  <si>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</si>
  <si>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</si>
  <si>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</si>
  <si>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</si>
  <si>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</si>
  <si>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</si>
  <si>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</si>
  <si>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</si>
  <si>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</si>
  <si>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</si>
  <si>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</si>
  <si>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</si>
  <si>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</si>
  <si>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</si>
  <si>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</si>
  <si>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</si>
  <si>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</si>
  <si>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</si>
  <si>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</si>
  <si>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</si>
  <si>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</si>
  <si>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</si>
  <si>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</si>
  <si>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</si>
  <si>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</si>
  <si>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</si>
  <si>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</si>
  <si>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</si>
  <si>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</si>
  <si>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</si>
  <si>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</si>
  <si>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</si>
  <si>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</si>
  <si>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</si>
  <si>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</si>
  <si>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</si>
  <si>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</si>
  <si>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</si>
  <si>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</si>
  <si>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</si>
  <si>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</si>
  <si>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</si>
  <si>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</si>
  <si>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</si>
  <si>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</si>
  <si>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</si>
  <si>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</si>
  <si>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</si>
  <si>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</si>
  <si>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</si>
  <si>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</si>
  <si>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</si>
  <si>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</si>
  <si>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</si>
  <si>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</si>
  <si>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</si>
  <si>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</si>
  <si>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</si>
  <si>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</si>
  <si>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</si>
  <si>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</si>
  <si>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</si>
  <si>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</si>
  <si>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</si>
  <si>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</si>
  <si>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</si>
  <si>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</si>
  <si>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</si>
  <si>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</si>
  <si>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</si>
  <si>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</si>
  <si>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</si>
  <si>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</si>
  <si>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</si>
  <si>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</si>
  <si>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</si>
  <si>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</si>
  <si>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</si>
  <si>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</si>
  <si>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</si>
  <si>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</si>
  <si>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</si>
  <si>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</si>
  <si>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</si>
  <si>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</si>
  <si>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</si>
  <si>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</si>
  <si>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</si>
  <si>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</si>
  <si>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</si>
  <si>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</si>
  <si>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</si>
  <si>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</si>
  <si>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</si>
  <si>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</si>
  <si>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</si>
  <si>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</si>
  <si>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</si>
  <si>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</si>
  <si>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</si>
  <si>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</si>
  <si>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</si>
  <si>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</si>
  <si>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</si>
  <si>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</si>
  <si>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</si>
  <si>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</si>
  <si>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</si>
  <si>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</si>
  <si>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</si>
  <si>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</si>
  <si>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</si>
  <si>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</si>
  <si>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</si>
  <si>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</si>
  <si>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</si>
  <si>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</si>
  <si>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</si>
  <si>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</si>
  <si>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</si>
  <si>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</si>
  <si>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</si>
  <si>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</si>
  <si>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</si>
  <si>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</si>
  <si>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</si>
  <si>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</si>
  <si>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</si>
  <si>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</si>
  <si>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</si>
  <si>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</si>
  <si>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</si>
  <si>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</si>
  <si>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</si>
  <si>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</si>
  <si>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</si>
  <si>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</si>
  <si>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</si>
  <si>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</si>
  <si>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</si>
  <si>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</si>
  <si>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</si>
  <si>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</si>
  <si>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</si>
  <si>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</si>
  <si>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</si>
  <si>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</si>
  <si>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</si>
  <si>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</si>
  <si>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</si>
  <si>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</si>
  <si>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</si>
  <si>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</si>
  <si>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</si>
  <si>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</si>
  <si>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</si>
  <si>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</si>
  <si>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</si>
  <si>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</si>
  <si>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</si>
  <si>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</si>
  <si>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</si>
  <si>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</si>
  <si>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</si>
  <si>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</si>
  <si>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</si>
  <si>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</si>
  <si>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</si>
  <si>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</si>
  <si>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</si>
  <si>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</si>
  <si>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</si>
  <si>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</si>
  <si>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</si>
  <si>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</si>
  <si>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</si>
  <si>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</si>
  <si>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</si>
  <si>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</si>
  <si>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</si>
  <si>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</si>
  <si>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</si>
  <si>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</si>
  <si>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</si>
  <si>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</si>
  <si>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</si>
  <si>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</si>
  <si>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</si>
  <si>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</si>
  <si>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</si>
  <si>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</si>
  <si>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</si>
  <si>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</si>
  <si>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</si>
  <si>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</si>
  <si>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</si>
  <si>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</si>
  <si>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</si>
  <si>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</si>
  <si>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</si>
  <si>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</si>
  <si>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</si>
  <si>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</si>
  <si>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</si>
  <si>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</si>
  <si>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</si>
  <si>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</si>
  <si>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</si>
  <si>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</si>
  <si>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</si>
  <si>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</si>
  <si>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</si>
  <si>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</si>
  <si>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</si>
  <si>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</si>
  <si>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</si>
  <si>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</si>
  <si>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</si>
  <si>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</si>
  <si>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</si>
  <si>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</si>
  <si>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</si>
  <si>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</si>
  <si>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</si>
  <si>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</si>
  <si>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</si>
  <si>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</si>
  <si>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</si>
  <si>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</si>
  <si>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</si>
  <si>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</si>
  <si>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</si>
  <si>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</si>
  <si>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</si>
  <si>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</si>
  <si>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</si>
  <si>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</si>
  <si>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</si>
  <si>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</si>
  <si>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</si>
  <si>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</si>
  <si>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</si>
  <si>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</si>
  <si>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</si>
  <si>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</si>
  <si>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</si>
  <si>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</si>
  <si>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NJ</t>
  </si>
  <si>
    <t>Div by 0</t>
  </si>
  <si>
    <t>-3.40</t>
  </si>
  <si>
    <t>-33.3</t>
  </si>
  <si>
    <t>-1.45</t>
  </si>
  <si>
    <t>6.889</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</si>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</sst>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xf numFmtId="0" fontId="3" fillId="0" borderId="2" xfId="0" applyFont="1" applyBorder="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3" borderId="1" xfId="0" applyFont="1" applyFill="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1197</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1193</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153882</v>
      </c>
      <c r="D7" s="130" t="str">
        <f>IF($B7="N/A","N/A",IF(C7&gt;15,"No",IF(C7&lt;-15,"No","Yes")))</f>
        <v>N/A</v>
      </c>
      <c r="E7" s="126">
        <v>153540</v>
      </c>
      <c r="F7" s="130" t="str">
        <f>IF($B7="N/A","N/A",IF(E7&gt;15,"No",IF(E7&lt;-15,"No","Yes")))</f>
        <v>N/A</v>
      </c>
      <c r="G7" s="126">
        <v>157359</v>
      </c>
      <c r="H7" s="130" t="str">
        <f>IF($B7="N/A","N/A",IF(G7&gt;15,"No",IF(G7&lt;-15,"No","Yes")))</f>
        <v>N/A</v>
      </c>
      <c r="I7" s="131">
        <v>-0.222</v>
      </c>
      <c r="J7" s="131">
        <v>2.4870000000000001</v>
      </c>
      <c r="K7" s="130" t="str">
        <f t="shared" ref="K7:K21" si="0">IF(J7="Div by 0", "N/A", IF(J7="N/A","N/A", IF(J7&gt;30, "No", IF(J7&lt;-30, "No", "Yes"))))</f>
        <v>Yes</v>
      </c>
    </row>
    <row r="8" spans="1:12" x14ac:dyDescent="0.25">
      <c r="A8" s="62" t="s">
        <v>1031</v>
      </c>
      <c r="B8" s="22" t="s">
        <v>49</v>
      </c>
      <c r="C8" s="27">
        <v>35.386205013999998</v>
      </c>
      <c r="D8" s="27" t="str">
        <f>IF($B8="N/A","N/A",IF(C8&gt;15,"No",IF(C8&lt;-15,"No","Yes")))</f>
        <v>N/A</v>
      </c>
      <c r="E8" s="27">
        <v>38.570405106000003</v>
      </c>
      <c r="F8" s="27" t="str">
        <f>IF($B8="N/A","N/A",IF(E8&gt;15,"No",IF(E8&lt;-15,"No","Yes")))</f>
        <v>N/A</v>
      </c>
      <c r="G8" s="27">
        <v>42.024288411000001</v>
      </c>
      <c r="H8" s="27" t="str">
        <f>IF($B8="N/A","N/A",IF(G8&gt;15,"No",IF(G8&lt;-15,"No","Yes")))</f>
        <v>N/A</v>
      </c>
      <c r="I8" s="29">
        <v>8.9979999999999993</v>
      </c>
      <c r="J8" s="29">
        <v>8.9550000000000001</v>
      </c>
      <c r="K8" s="27" t="str">
        <f t="shared" si="0"/>
        <v>Yes</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1200</v>
      </c>
      <c r="B10" s="22" t="s">
        <v>52</v>
      </c>
      <c r="C10" s="27" t="s">
        <v>49</v>
      </c>
      <c r="D10" s="27" t="str">
        <f>IF(OR($B10="N/A",$C10="N/A"),"N/A",IF(C10&gt;100,"No",IF(C10&lt;95,"No","Yes")))</f>
        <v>N/A</v>
      </c>
      <c r="E10" s="27" t="s">
        <v>49</v>
      </c>
      <c r="F10" s="27" t="str">
        <f>IF(OR($B10="N/A",$E10="N/A"),"N/A",IF(E10&gt;100,"No",IF(E10&lt;95,"No","Yes")))</f>
        <v>N/A</v>
      </c>
      <c r="G10" s="27">
        <v>57.835903889000001</v>
      </c>
      <c r="H10" s="27" t="str">
        <f>IF($B10="N/A","N/A",IF(G10&gt;100,"No",IF(G10&lt;95,"No","Yes")))</f>
        <v>No</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x14ac:dyDescent="0.25">
      <c r="A12" s="3" t="s">
        <v>1201</v>
      </c>
      <c r="B12" s="22" t="s">
        <v>52</v>
      </c>
      <c r="C12" s="27" t="s">
        <v>49</v>
      </c>
      <c r="D12" s="27" t="str">
        <f t="shared" si="1"/>
        <v>N/A</v>
      </c>
      <c r="E12" s="27" t="s">
        <v>49</v>
      </c>
      <c r="F12" s="27" t="str">
        <f t="shared" si="2"/>
        <v>N/A</v>
      </c>
      <c r="G12" s="27">
        <v>88.399138276000002</v>
      </c>
      <c r="H12" s="27" t="str">
        <f t="shared" si="3"/>
        <v>No</v>
      </c>
      <c r="I12" s="29" t="s">
        <v>49</v>
      </c>
      <c r="J12" s="29" t="s">
        <v>49</v>
      </c>
      <c r="K12" s="27" t="str">
        <f t="shared" si="0"/>
        <v>N/A</v>
      </c>
    </row>
    <row r="13" spans="1:12" x14ac:dyDescent="0.25">
      <c r="A13" s="61" t="s">
        <v>1034</v>
      </c>
      <c r="B13" s="22" t="s">
        <v>49</v>
      </c>
      <c r="C13" s="23">
        <v>99429</v>
      </c>
      <c r="D13" s="27" t="str">
        <f>IF($B13="N/A","N/A",IF(C13&gt;15,"No",IF(C13&lt;-15,"No","Yes")))</f>
        <v>N/A</v>
      </c>
      <c r="E13" s="23">
        <v>94319</v>
      </c>
      <c r="F13" s="27" t="str">
        <f>IF($B13="N/A","N/A",IF(E13&gt;15,"No",IF(E13&lt;-15,"No","Yes")))</f>
        <v>N/A</v>
      </c>
      <c r="G13" s="23">
        <v>91230</v>
      </c>
      <c r="H13" s="27" t="str">
        <f>IF($B13="N/A","N/A",IF(G13&gt;15,"No",IF(G13&lt;-15,"No","Yes")))</f>
        <v>N/A</v>
      </c>
      <c r="I13" s="29">
        <v>-5.14</v>
      </c>
      <c r="J13" s="29">
        <v>-3.28</v>
      </c>
      <c r="K13" s="27" t="str">
        <f t="shared" si="0"/>
        <v>Yes</v>
      </c>
    </row>
    <row r="14" spans="1:12" x14ac:dyDescent="0.25">
      <c r="A14" s="62" t="s">
        <v>632</v>
      </c>
      <c r="B14" s="22" t="s">
        <v>51</v>
      </c>
      <c r="C14" s="27">
        <v>19.987126492000002</v>
      </c>
      <c r="D14" s="27" t="str">
        <f>IF($B14="N/A","N/A",IF(C14&gt;20,"No",IF(C14&lt;5,"No","Yes")))</f>
        <v>Yes</v>
      </c>
      <c r="E14" s="27">
        <v>21.083768912</v>
      </c>
      <c r="F14" s="27" t="str">
        <f>IF($B14="N/A","N/A",IF(E14&gt;20,"No",IF(E14&lt;5,"No","Yes")))</f>
        <v>No</v>
      </c>
      <c r="G14" s="27">
        <v>22.009207497999999</v>
      </c>
      <c r="H14" s="27" t="str">
        <f>IF($B14="N/A","N/A",IF(G14&gt;20,"No",IF(G14&lt;5,"No","Yes")))</f>
        <v>No</v>
      </c>
      <c r="I14" s="29">
        <v>5.4870000000000001</v>
      </c>
      <c r="J14" s="29">
        <v>4.3890000000000002</v>
      </c>
      <c r="K14" s="27" t="str">
        <f t="shared" si="0"/>
        <v>Yes</v>
      </c>
    </row>
    <row r="15" spans="1:12" x14ac:dyDescent="0.25">
      <c r="A15" s="62" t="s">
        <v>1035</v>
      </c>
      <c r="B15" s="22" t="s">
        <v>49</v>
      </c>
      <c r="C15" s="27">
        <v>1.7761417694999999</v>
      </c>
      <c r="D15" s="27" t="str">
        <f>IF($B15="N/A","N/A",IF(C15&gt;15,"No",IF(C15&lt;-15,"No","Yes")))</f>
        <v>N/A</v>
      </c>
      <c r="E15" s="27">
        <v>2.4353523680000002</v>
      </c>
      <c r="F15" s="27" t="str">
        <f>IF($B15="N/A","N/A",IF(E15&gt;15,"No",IF(E15&lt;-15,"No","Yes")))</f>
        <v>N/A</v>
      </c>
      <c r="G15" s="27">
        <v>2.2591252876999999</v>
      </c>
      <c r="H15" s="27" t="str">
        <f>IF($B15="N/A","N/A",IF(G15&gt;15,"No",IF(G15&lt;-15,"No","Yes")))</f>
        <v>N/A</v>
      </c>
      <c r="I15" s="29">
        <v>37.11</v>
      </c>
      <c r="J15" s="29">
        <v>-7.24</v>
      </c>
      <c r="K15" s="27" t="str">
        <f t="shared" si="0"/>
        <v>Yes</v>
      </c>
    </row>
    <row r="16" spans="1:12" x14ac:dyDescent="0.25">
      <c r="A16" s="62" t="s">
        <v>1036</v>
      </c>
      <c r="B16" s="22" t="s">
        <v>49</v>
      </c>
      <c r="C16" s="101">
        <v>13027.197622</v>
      </c>
      <c r="D16" s="27" t="str">
        <f>IF($B16="N/A","N/A",IF(C16&gt;15,"No",IF(C16&lt;-15,"No","Yes")))</f>
        <v>N/A</v>
      </c>
      <c r="E16" s="101">
        <v>11398.234219</v>
      </c>
      <c r="F16" s="27" t="str">
        <f>IF($B16="N/A","N/A",IF(E16&gt;15,"No",IF(E16&lt;-15,"No","Yes")))</f>
        <v>N/A</v>
      </c>
      <c r="G16" s="101">
        <v>9681.8922853000004</v>
      </c>
      <c r="H16" s="27" t="str">
        <f>IF($B16="N/A","N/A",IF(G16&gt;15,"No",IF(G16&lt;-15,"No","Yes")))</f>
        <v>N/A</v>
      </c>
      <c r="I16" s="29">
        <v>-12.5</v>
      </c>
      <c r="J16" s="29">
        <v>-15.1</v>
      </c>
      <c r="K16" s="27" t="str">
        <f t="shared" si="0"/>
        <v>Yes</v>
      </c>
    </row>
    <row r="17" spans="1:11" ht="12.75" customHeight="1" x14ac:dyDescent="0.25">
      <c r="A17" s="42" t="s">
        <v>1037</v>
      </c>
      <c r="B17" s="22" t="s">
        <v>49</v>
      </c>
      <c r="C17" s="23">
        <v>941</v>
      </c>
      <c r="D17" s="22" t="s">
        <v>49</v>
      </c>
      <c r="E17" s="23">
        <v>909</v>
      </c>
      <c r="F17" s="22" t="s">
        <v>49</v>
      </c>
      <c r="G17" s="23">
        <v>787</v>
      </c>
      <c r="H17" s="27" t="str">
        <f>IF($B17="N/A","N/A",IF(G17&gt;15,"No",IF(G17&lt;-15,"No","Yes")))</f>
        <v>N/A</v>
      </c>
      <c r="I17" s="22" t="s">
        <v>1206</v>
      </c>
      <c r="J17" s="29">
        <v>-13.4</v>
      </c>
      <c r="K17" s="27" t="str">
        <f t="shared" si="0"/>
        <v>Yes</v>
      </c>
    </row>
    <row r="18" spans="1:11" ht="25" x14ac:dyDescent="0.25">
      <c r="A18" s="42" t="s">
        <v>1038</v>
      </c>
      <c r="B18" s="22" t="s">
        <v>49</v>
      </c>
      <c r="C18" s="63">
        <v>6570.2539851000001</v>
      </c>
      <c r="D18" s="27" t="str">
        <f>IF($B18="N/A","N/A",IF(C18&gt;60,"No",IF(C18&lt;15,"No","Yes")))</f>
        <v>N/A</v>
      </c>
      <c r="E18" s="63">
        <v>5977.7029702999998</v>
      </c>
      <c r="F18" s="27" t="str">
        <f>IF($B18="N/A","N/A",IF(E18&gt;60,"No",IF(E18&lt;15,"No","Yes")))</f>
        <v>N/A</v>
      </c>
      <c r="G18" s="63">
        <v>9016.2998728999992</v>
      </c>
      <c r="H18" s="27" t="str">
        <f>IF($B18="N/A","N/A",IF(G18&gt;60,"No",IF(G18&lt;15,"No","Yes")))</f>
        <v>N/A</v>
      </c>
      <c r="I18" s="29">
        <v>-9.02</v>
      </c>
      <c r="J18" s="29">
        <v>50.83</v>
      </c>
      <c r="K18" s="27" t="str">
        <f t="shared" si="0"/>
        <v>No</v>
      </c>
    </row>
    <row r="19" spans="1:11" x14ac:dyDescent="0.25">
      <c r="A19" s="42" t="s">
        <v>1039</v>
      </c>
      <c r="B19" s="22" t="s">
        <v>121</v>
      </c>
      <c r="C19" s="23">
        <v>11</v>
      </c>
      <c r="D19" s="27" t="str">
        <f>IF($B19="N/A","N/A",IF(C19="N/A","N/A",IF(C19=0,"Yes","No")))</f>
        <v>No</v>
      </c>
      <c r="E19" s="23">
        <v>11</v>
      </c>
      <c r="F19" s="27" t="str">
        <f>IF($B19="N/A","N/A",IF(E19="N/A","N/A",IF(E19=0,"Yes","No")))</f>
        <v>No</v>
      </c>
      <c r="G19" s="23">
        <v>11</v>
      </c>
      <c r="H19" s="27" t="str">
        <f>IF($B19="N/A","N/A",IF(G19=0,"Yes","No"))</f>
        <v>No</v>
      </c>
      <c r="I19" s="22" t="s">
        <v>1207</v>
      </c>
      <c r="J19" s="29">
        <v>-50</v>
      </c>
      <c r="K19" s="27" t="str">
        <f t="shared" si="0"/>
        <v>No</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1205</v>
      </c>
      <c r="J20" s="29" t="s">
        <v>1205</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1205</v>
      </c>
      <c r="J21" s="29" t="s">
        <v>1205</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79556</v>
      </c>
      <c r="D23" s="27" t="str">
        <f>IF($B23="N/A","N/A",IF(C23&gt;15,"No",IF(C23&lt;-15,"No","Yes")))</f>
        <v>N/A</v>
      </c>
      <c r="E23" s="23">
        <v>74433</v>
      </c>
      <c r="F23" s="27" t="str">
        <f>IF($B23="N/A","N/A",IF(E23&gt;15,"No",IF(E23&lt;-15,"No","Yes")))</f>
        <v>N/A</v>
      </c>
      <c r="G23" s="23">
        <v>71151</v>
      </c>
      <c r="H23" s="27" t="str">
        <f>IF($B23="N/A","N/A",IF(G23&gt;15,"No",IF(G23&lt;-15,"No","Yes")))</f>
        <v>N/A</v>
      </c>
      <c r="I23" s="29">
        <v>-6.44</v>
      </c>
      <c r="J23" s="29">
        <v>-4.41</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1205</v>
      </c>
      <c r="J25" s="29" t="s">
        <v>1205</v>
      </c>
      <c r="K25" s="27" t="str">
        <f t="shared" si="6"/>
        <v>N/A</v>
      </c>
    </row>
    <row r="26" spans="1:11" ht="12.75" customHeight="1" x14ac:dyDescent="0.25">
      <c r="A26" s="61" t="s">
        <v>1044</v>
      </c>
      <c r="B26" s="22" t="s">
        <v>161</v>
      </c>
      <c r="C26" s="101">
        <v>6592.4101262000004</v>
      </c>
      <c r="D26" s="27" t="str">
        <f>IF($B26="N/A","N/A",IF(C26&gt;7000,"No",IF(C26&lt;2000,"No","Yes")))</f>
        <v>Yes</v>
      </c>
      <c r="E26" s="101">
        <v>6879.3184339999998</v>
      </c>
      <c r="F26" s="27" t="str">
        <f>IF($B26="N/A","N/A",IF(E26&gt;7000,"No",IF(E26&lt;2000,"No","Yes")))</f>
        <v>Yes</v>
      </c>
      <c r="G26" s="101">
        <v>6921.7426881000001</v>
      </c>
      <c r="H26" s="27" t="str">
        <f>IF($B26="N/A","N/A",IF(G26&gt;7000,"No",IF(G26&lt;2000,"No","Yes")))</f>
        <v>Yes</v>
      </c>
      <c r="I26" s="29">
        <v>4.3520000000000003</v>
      </c>
      <c r="J26" s="29">
        <v>0.61670000000000003</v>
      </c>
      <c r="K26" s="27" t="str">
        <f t="shared" si="6"/>
        <v>Yes</v>
      </c>
    </row>
    <row r="27" spans="1:11" x14ac:dyDescent="0.25">
      <c r="A27" s="61" t="s">
        <v>175</v>
      </c>
      <c r="B27" s="22" t="s">
        <v>49</v>
      </c>
      <c r="C27" s="101">
        <v>991.92162722</v>
      </c>
      <c r="D27" s="27" t="str">
        <f>IF($B27="N/A","N/A",IF(C27&gt;15,"No",IF(C27&lt;-15,"No","Yes")))</f>
        <v>N/A</v>
      </c>
      <c r="E27" s="101">
        <v>1011.9640568999999</v>
      </c>
      <c r="F27" s="27" t="str">
        <f>IF($B27="N/A","N/A",IF(E27&gt;15,"No",IF(E27&lt;-15,"No","Yes")))</f>
        <v>N/A</v>
      </c>
      <c r="G27" s="101">
        <v>1045.6484419000001</v>
      </c>
      <c r="H27" s="27" t="str">
        <f>IF($B27="N/A","N/A",IF(G27&gt;15,"No",IF(G27&lt;-15,"No","Yes")))</f>
        <v>N/A</v>
      </c>
      <c r="I27" s="29">
        <v>2.0209999999999999</v>
      </c>
      <c r="J27" s="29">
        <v>3.3290000000000002</v>
      </c>
      <c r="K27" s="27" t="str">
        <f t="shared" si="6"/>
        <v>Yes</v>
      </c>
    </row>
    <row r="28" spans="1:11" x14ac:dyDescent="0.25">
      <c r="A28" s="61" t="s">
        <v>1045</v>
      </c>
      <c r="B28" s="22" t="s">
        <v>14</v>
      </c>
      <c r="C28" s="27">
        <v>8.1150384634999995</v>
      </c>
      <c r="D28" s="27" t="str">
        <f>IF($B28="N/A","N/A",IF(C28&gt;10,"No",IF(C28&lt;=0,"No","Yes")))</f>
        <v>Yes</v>
      </c>
      <c r="E28" s="27">
        <v>8.6211760912000006</v>
      </c>
      <c r="F28" s="27" t="str">
        <f>IF($B28="N/A","N/A",IF(E28&gt;10,"No",IF(E28&lt;=0,"No","Yes")))</f>
        <v>Yes</v>
      </c>
      <c r="G28" s="27">
        <v>8.5634776741999996</v>
      </c>
      <c r="H28" s="27" t="str">
        <f>IF($B28="N/A","N/A",IF(G28&gt;10,"No",IF(G28&lt;=0,"No","Yes")))</f>
        <v>Yes</v>
      </c>
      <c r="I28" s="29">
        <v>6.2370000000000001</v>
      </c>
      <c r="J28" s="29">
        <v>-0.66900000000000004</v>
      </c>
      <c r="K28" s="27" t="str">
        <f t="shared" si="6"/>
        <v>Yes</v>
      </c>
    </row>
    <row r="29" spans="1:11" x14ac:dyDescent="0.25">
      <c r="A29" s="61" t="s">
        <v>1046</v>
      </c>
      <c r="B29" s="22" t="s">
        <v>49</v>
      </c>
      <c r="C29" s="101">
        <v>1603.6287175</v>
      </c>
      <c r="D29" s="27" t="str">
        <f>IF($B29="N/A","N/A",IF(C29&gt;15,"No",IF(C29&lt;-15,"No","Yes")))</f>
        <v>N/A</v>
      </c>
      <c r="E29" s="101">
        <v>1710.4449119999999</v>
      </c>
      <c r="F29" s="27" t="str">
        <f>IF($B29="N/A","N/A",IF(E29&gt;15,"No",IF(E29&lt;-15,"No","Yes")))</f>
        <v>N/A</v>
      </c>
      <c r="G29" s="101">
        <v>1576.4562613000001</v>
      </c>
      <c r="H29" s="27" t="str">
        <f>IF($B29="N/A","N/A",IF(G29&gt;15,"No",IF(G29&lt;-15,"No","Yes")))</f>
        <v>N/A</v>
      </c>
      <c r="I29" s="29">
        <v>6.6609999999999996</v>
      </c>
      <c r="J29" s="29">
        <v>-7.83</v>
      </c>
      <c r="K29" s="27" t="str">
        <f t="shared" si="6"/>
        <v>Yes</v>
      </c>
    </row>
    <row r="30" spans="1:11" x14ac:dyDescent="0.25">
      <c r="A30" s="61" t="s">
        <v>1047</v>
      </c>
      <c r="B30" s="22" t="s">
        <v>52</v>
      </c>
      <c r="C30" s="29">
        <v>99.991201165999996</v>
      </c>
      <c r="D30" s="27" t="str">
        <f>IF($B30="N/A","N/A",IF(C30&gt;100,"No",IF(C30&lt;95,"No","Yes")))</f>
        <v>Yes</v>
      </c>
      <c r="E30" s="29">
        <v>99.998656510000004</v>
      </c>
      <c r="F30" s="27" t="str">
        <f>IF($B30="N/A","N/A",IF(E30&gt;100,"No",IF(E30&lt;95,"No","Yes")))</f>
        <v>Yes</v>
      </c>
      <c r="G30" s="29">
        <v>100</v>
      </c>
      <c r="H30" s="27" t="str">
        <f>IF($B30="N/A","N/A",IF(G30&gt;100,"No",IF(G30&lt;95,"No","Yes")))</f>
        <v>Yes</v>
      </c>
      <c r="I30" s="29">
        <v>7.4999999999999997E-3</v>
      </c>
      <c r="J30" s="29">
        <v>1.2999999999999999E-3</v>
      </c>
      <c r="K30" s="27" t="str">
        <f t="shared" si="6"/>
        <v>Yes</v>
      </c>
    </row>
    <row r="31" spans="1:11" x14ac:dyDescent="0.25">
      <c r="A31" s="61" t="s">
        <v>177</v>
      </c>
      <c r="B31" s="22" t="s">
        <v>122</v>
      </c>
      <c r="C31" s="29">
        <v>1.1608065469</v>
      </c>
      <c r="D31" s="27" t="str">
        <f>IF($B31="N/A","N/A",IF(C31&gt;1,"Yes","No"))</f>
        <v>Yes</v>
      </c>
      <c r="E31" s="29">
        <v>1.1745888865</v>
      </c>
      <c r="F31" s="27" t="str">
        <f>IF($B31="N/A","N/A",IF(E31&gt;1,"Yes","No"))</f>
        <v>Yes</v>
      </c>
      <c r="G31" s="29">
        <v>1.1968489550000001</v>
      </c>
      <c r="H31" s="27" t="str">
        <f>IF($B31="N/A","N/A",IF(G31&gt;1,"Yes","No"))</f>
        <v>Yes</v>
      </c>
      <c r="I31" s="29">
        <v>1.1870000000000001</v>
      </c>
      <c r="J31" s="29">
        <v>1.895</v>
      </c>
      <c r="K31" s="27" t="str">
        <f t="shared" si="6"/>
        <v>Yes</v>
      </c>
    </row>
    <row r="32" spans="1:11" x14ac:dyDescent="0.25">
      <c r="A32" s="61" t="s">
        <v>1048</v>
      </c>
      <c r="B32" s="22" t="s">
        <v>52</v>
      </c>
      <c r="C32" s="29">
        <v>99.837850067999995</v>
      </c>
      <c r="D32" s="27" t="str">
        <f>IF($B32="N/A","N/A",IF(C32&gt;100,"No",IF(C32&lt;95,"No","Yes")))</f>
        <v>Yes</v>
      </c>
      <c r="E32" s="29">
        <v>99.858933538000002</v>
      </c>
      <c r="F32" s="27" t="str">
        <f>IF($B32="N/A","N/A",IF(E32&gt;100,"No",IF(E32&lt;95,"No","Yes")))</f>
        <v>Yes</v>
      </c>
      <c r="G32" s="29">
        <v>99.817289989000002</v>
      </c>
      <c r="H32" s="27" t="str">
        <f>IF($B32="N/A","N/A",IF(G32&gt;100,"No",IF(G32&lt;95,"No","Yes")))</f>
        <v>Yes</v>
      </c>
      <c r="I32" s="29">
        <v>2.1100000000000001E-2</v>
      </c>
      <c r="J32" s="29">
        <v>-4.2000000000000003E-2</v>
      </c>
      <c r="K32" s="27" t="str">
        <f t="shared" si="6"/>
        <v>Yes</v>
      </c>
    </row>
    <row r="33" spans="1:11" x14ac:dyDescent="0.25">
      <c r="A33" s="61" t="s">
        <v>178</v>
      </c>
      <c r="B33" s="22" t="s">
        <v>123</v>
      </c>
      <c r="C33" s="29">
        <v>10.623830687</v>
      </c>
      <c r="D33" s="27" t="str">
        <f>IF($B33="N/A","N/A",IF(C33&gt;3,"Yes","No"))</f>
        <v>Yes</v>
      </c>
      <c r="E33" s="29">
        <v>10.625107631000001</v>
      </c>
      <c r="F33" s="27" t="str">
        <f>IF($B33="N/A","N/A",IF(E33&gt;3,"Yes","No"))</f>
        <v>Yes</v>
      </c>
      <c r="G33" s="29">
        <v>10.56745188</v>
      </c>
      <c r="H33" s="27" t="str">
        <f>IF($B33="N/A","N/A",IF(G33&gt;3,"Yes","No"))</f>
        <v>Yes</v>
      </c>
      <c r="I33" s="29">
        <v>1.2E-2</v>
      </c>
      <c r="J33" s="29">
        <v>-0.54300000000000004</v>
      </c>
      <c r="K33" s="27" t="str">
        <f t="shared" si="6"/>
        <v>Yes</v>
      </c>
    </row>
    <row r="34" spans="1:11" x14ac:dyDescent="0.25">
      <c r="A34" s="61" t="s">
        <v>766</v>
      </c>
      <c r="B34" s="22" t="s">
        <v>15</v>
      </c>
      <c r="C34" s="29">
        <v>6.6853662828999996</v>
      </c>
      <c r="D34" s="27" t="str">
        <f>IF($B34="N/A","N/A",IF(C34&gt;=8,"No",IF(C34&lt;2,"No","Yes")))</f>
        <v>Yes</v>
      </c>
      <c r="E34" s="29">
        <v>6.7561398322999997</v>
      </c>
      <c r="F34" s="27" t="str">
        <f>IF($B34="N/A","N/A",IF(E34&gt;=8,"No",IF(E34&lt;2,"No","Yes")))</f>
        <v>Yes</v>
      </c>
      <c r="G34" s="29">
        <v>6.4914334705999996</v>
      </c>
      <c r="H34" s="27" t="str">
        <f>IF($B34="N/A","N/A",IF(G34&gt;=8,"No",IF(G34&lt;2,"No","Yes")))</f>
        <v>Yes</v>
      </c>
      <c r="I34" s="29">
        <v>1.0589999999999999</v>
      </c>
      <c r="J34" s="29">
        <v>-3.92</v>
      </c>
      <c r="K34" s="27" t="str">
        <f t="shared" si="6"/>
        <v>Yes</v>
      </c>
    </row>
    <row r="35" spans="1:11" x14ac:dyDescent="0.25">
      <c r="A35" s="61" t="s">
        <v>179</v>
      </c>
      <c r="B35" s="22" t="s">
        <v>15</v>
      </c>
      <c r="C35" s="29">
        <v>6.6462683377999996</v>
      </c>
      <c r="D35" s="27" t="str">
        <f>IF($B35="N/A","N/A",IF(C35&gt;=8,"No",IF(C35&lt;2,"No","Yes")))</f>
        <v>Yes</v>
      </c>
      <c r="E35" s="29">
        <v>6.7980707223000003</v>
      </c>
      <c r="F35" s="27" t="str">
        <f>IF($B35="N/A","N/A",IF(E35&gt;=8,"No",IF(E35&lt;2,"No","Yes")))</f>
        <v>Yes</v>
      </c>
      <c r="G35" s="29">
        <v>6.6195696476999997</v>
      </c>
      <c r="H35" s="27" t="str">
        <f>IF($B35="N/A","N/A",IF(G35&gt;=8,"No",IF(G35&lt;2,"No","Yes")))</f>
        <v>Yes</v>
      </c>
      <c r="I35" s="29">
        <v>2.2839999999999998</v>
      </c>
      <c r="J35" s="29">
        <v>-2.63</v>
      </c>
      <c r="K35" s="27" t="str">
        <f t="shared" si="6"/>
        <v>Yes</v>
      </c>
    </row>
    <row r="36" spans="1:11" x14ac:dyDescent="0.25">
      <c r="A36" s="61" t="s">
        <v>1049</v>
      </c>
      <c r="B36" s="22" t="s">
        <v>54</v>
      </c>
      <c r="C36" s="29" t="s">
        <v>49</v>
      </c>
      <c r="D36" s="27" t="str">
        <f>IF(OR($B36="N/A",$C36="N/A"),"N/A",IF(C36&gt;100,"No",IF(C36&lt;98,"No","Yes")))</f>
        <v>N/A</v>
      </c>
      <c r="E36" s="29">
        <v>99.998656510000004</v>
      </c>
      <c r="F36" s="27" t="str">
        <f>IF(OR($B36="N/A",$E36="N/A"),"N/A",IF(E36&gt;100,"No",IF(E36&lt;98,"No","Yes")))</f>
        <v>Yes</v>
      </c>
      <c r="G36" s="29">
        <v>99.998594538000006</v>
      </c>
      <c r="H36" s="27" t="str">
        <f>IF($B36="N/A","N/A",IF(G36&gt;100,"No",IF(G36&lt;98,"No","Yes")))</f>
        <v>Yes</v>
      </c>
      <c r="I36" s="29" t="s">
        <v>49</v>
      </c>
      <c r="J36" s="29">
        <v>0</v>
      </c>
      <c r="K36" s="27" t="str">
        <f t="shared" si="6"/>
        <v>Yes</v>
      </c>
    </row>
    <row r="37" spans="1:11" x14ac:dyDescent="0.25">
      <c r="A37" s="61" t="s">
        <v>180</v>
      </c>
      <c r="B37" s="65" t="s">
        <v>52</v>
      </c>
      <c r="C37" s="29">
        <v>99.747347779999998</v>
      </c>
      <c r="D37" s="27" t="str">
        <f>IF($B37="N/A","N/A",IF(C37&gt;100,"No",IF(C37&lt;95,"No","Yes")))</f>
        <v>Yes</v>
      </c>
      <c r="E37" s="29">
        <v>99.717867075000001</v>
      </c>
      <c r="F37" s="27" t="str">
        <f>IF($B37="N/A","N/A",IF(E37&gt;100,"No",IF(E37&lt;95,"No","Yes")))</f>
        <v>Yes</v>
      </c>
      <c r="G37" s="29">
        <v>99.714691290000005</v>
      </c>
      <c r="H37" s="27" t="str">
        <f>IF($B37="N/A","N/A",IF(G37&gt;100,"No",IF(G37&lt;95,"No","Yes")))</f>
        <v>Yes</v>
      </c>
      <c r="I37" s="29">
        <v>-0.03</v>
      </c>
      <c r="J37" s="29">
        <v>-3.0000000000000001E-3</v>
      </c>
      <c r="K37" s="27" t="str">
        <f t="shared" si="6"/>
        <v>Yes</v>
      </c>
    </row>
    <row r="38" spans="1:11" x14ac:dyDescent="0.25">
      <c r="A38" s="61" t="s">
        <v>1050</v>
      </c>
      <c r="B38" s="22" t="s">
        <v>52</v>
      </c>
      <c r="C38" s="29">
        <v>99.571371110000001</v>
      </c>
      <c r="D38" s="27" t="str">
        <f>IF($B38="N/A","N/A",IF(C38&gt;100,"No",IF(C38&lt;95,"No","Yes")))</f>
        <v>Yes</v>
      </c>
      <c r="E38" s="29">
        <v>99.541869869999999</v>
      </c>
      <c r="F38" s="27" t="str">
        <f>IF($B38="N/A","N/A",IF(E38&gt;100,"No",IF(E38&lt;95,"No","Yes")))</f>
        <v>Yes</v>
      </c>
      <c r="G38" s="29">
        <v>99.530575818000003</v>
      </c>
      <c r="H38" s="27" t="str">
        <f>IF($B38="N/A","N/A",IF(G38&gt;100,"No",IF(G38&lt;95,"No","Yes")))</f>
        <v>Yes</v>
      </c>
      <c r="I38" s="29">
        <v>-0.03</v>
      </c>
      <c r="J38" s="29">
        <v>-1.0999999999999999E-2</v>
      </c>
      <c r="K38" s="27" t="str">
        <f t="shared" si="6"/>
        <v>Yes</v>
      </c>
    </row>
    <row r="39" spans="1:11" x14ac:dyDescent="0.25">
      <c r="A39" s="61" t="s">
        <v>1051</v>
      </c>
      <c r="B39" s="22" t="s">
        <v>53</v>
      </c>
      <c r="C39" s="29">
        <v>0.42862889030000001</v>
      </c>
      <c r="D39" s="27" t="str">
        <f>IF($B39="N/A","N/A",IF(C39&gt;5,"No",IF(C39&lt;=0,"No","Yes")))</f>
        <v>Yes</v>
      </c>
      <c r="E39" s="29">
        <v>0.45813013050000001</v>
      </c>
      <c r="F39" s="27" t="str">
        <f>IF($B39="N/A","N/A",IF(E39&gt;5,"No",IF(E39&lt;=0,"No","Yes")))</f>
        <v>Yes</v>
      </c>
      <c r="G39" s="29">
        <v>0.4694241824</v>
      </c>
      <c r="H39" s="27" t="str">
        <f>IF($B39="N/A","N/A",IF(G39&gt;5,"No",IF(G39&lt;=0,"No","Yes")))</f>
        <v>Yes</v>
      </c>
      <c r="I39" s="29">
        <v>6.883</v>
      </c>
      <c r="J39" s="29">
        <v>2.4649999999999999</v>
      </c>
      <c r="K39" s="27" t="str">
        <f t="shared" si="6"/>
        <v>Yes</v>
      </c>
    </row>
    <row r="40" spans="1:11" x14ac:dyDescent="0.25">
      <c r="A40" s="61" t="s">
        <v>1052</v>
      </c>
      <c r="B40" s="22" t="s">
        <v>54</v>
      </c>
      <c r="C40" s="29">
        <v>100</v>
      </c>
      <c r="D40" s="27" t="str">
        <f>IF($B40="N/A","N/A",IF(C40&gt;100,"No",IF(C40&lt;98,"No","Yes")))</f>
        <v>Yes</v>
      </c>
      <c r="E40" s="29">
        <v>100</v>
      </c>
      <c r="F40" s="27" t="str">
        <f>IF($B40="N/A","N/A",IF(E40&gt;100,"No",IF(E40&lt;98,"No","Yes")))</f>
        <v>Yes</v>
      </c>
      <c r="G40" s="29">
        <v>100</v>
      </c>
      <c r="H40" s="27" t="str">
        <f>IF($B40="N/A","N/A",IF(G40&gt;100,"No",IF(G40&lt;98,"No","Yes")))</f>
        <v>Yes</v>
      </c>
      <c r="I40" s="29">
        <v>0</v>
      </c>
      <c r="J40" s="29">
        <v>0</v>
      </c>
      <c r="K40" s="27" t="str">
        <f t="shared" si="6"/>
        <v>Yes</v>
      </c>
    </row>
    <row r="41" spans="1:11" x14ac:dyDescent="0.25">
      <c r="A41" s="61" t="s">
        <v>183</v>
      </c>
      <c r="B41" s="22" t="s">
        <v>16</v>
      </c>
      <c r="C41" s="29">
        <v>3.7914676454</v>
      </c>
      <c r="D41" s="27" t="str">
        <f>IF($B41="N/A","N/A",IF(C41&gt;=2,"Yes","No"))</f>
        <v>Yes</v>
      </c>
      <c r="E41" s="29">
        <v>3.8370615184000001</v>
      </c>
      <c r="F41" s="27" t="str">
        <f>IF($B41="N/A","N/A",IF(E41&gt;=2,"Yes","No"))</f>
        <v>Yes</v>
      </c>
      <c r="G41" s="29">
        <v>4.2820058748000003</v>
      </c>
      <c r="H41" s="27" t="str">
        <f>IF($B41="N/A","N/A",IF(G41&gt;=2,"Yes","No"))</f>
        <v>Yes</v>
      </c>
      <c r="I41" s="29">
        <v>1.2030000000000001</v>
      </c>
      <c r="J41" s="29">
        <v>11.6</v>
      </c>
      <c r="K41" s="27" t="str">
        <f t="shared" si="6"/>
        <v>Yes</v>
      </c>
    </row>
    <row r="42" spans="1:11" x14ac:dyDescent="0.25">
      <c r="A42" s="61" t="s">
        <v>1053</v>
      </c>
      <c r="B42" s="22" t="s">
        <v>55</v>
      </c>
      <c r="C42" s="29">
        <v>5.9241289154999999</v>
      </c>
      <c r="D42" s="27" t="str">
        <f>IF($B42="N/A","N/A",IF(C42&gt;30,"No",IF(C42&lt;5,"No","Yes")))</f>
        <v>Yes</v>
      </c>
      <c r="E42" s="29">
        <v>5.4142651781</v>
      </c>
      <c r="F42" s="27" t="str">
        <f>IF($B42="N/A","N/A",IF(E42&gt;30,"No",IF(E42&lt;5,"No","Yes")))</f>
        <v>Yes</v>
      </c>
      <c r="G42" s="29">
        <v>5.3590251717999999</v>
      </c>
      <c r="H42" s="27" t="str">
        <f>IF($B42="N/A","N/A",IF(G42&gt;30,"No",IF(G42&lt;5,"No","Yes")))</f>
        <v>Yes</v>
      </c>
      <c r="I42" s="29">
        <v>-8.61</v>
      </c>
      <c r="J42" s="29">
        <v>-1.02</v>
      </c>
      <c r="K42" s="27" t="str">
        <f t="shared" si="6"/>
        <v>Yes</v>
      </c>
    </row>
    <row r="43" spans="1:11" x14ac:dyDescent="0.25">
      <c r="A43" s="61" t="s">
        <v>1054</v>
      </c>
      <c r="B43" s="22" t="s">
        <v>9</v>
      </c>
      <c r="C43" s="29">
        <v>20.053798581999999</v>
      </c>
      <c r="D43" s="27" t="str">
        <f>IF($B43="N/A","N/A",IF(C43&gt;75,"No",IF(C43&lt;15,"No","Yes")))</f>
        <v>Yes</v>
      </c>
      <c r="E43" s="29">
        <v>19.108459957000001</v>
      </c>
      <c r="F43" s="27" t="str">
        <f>IF($B43="N/A","N/A",IF(E43&gt;75,"No",IF(E43&lt;15,"No","Yes")))</f>
        <v>Yes</v>
      </c>
      <c r="G43" s="29">
        <v>18.405925426</v>
      </c>
      <c r="H43" s="27" t="str">
        <f>IF($B43="N/A","N/A",IF(G43&gt;75,"No",IF(G43&lt;15,"No","Yes")))</f>
        <v>Yes</v>
      </c>
      <c r="I43" s="29">
        <v>-4.71</v>
      </c>
      <c r="J43" s="29">
        <v>-3.68</v>
      </c>
      <c r="K43" s="27" t="str">
        <f t="shared" si="6"/>
        <v>Yes</v>
      </c>
    </row>
    <row r="44" spans="1:11" x14ac:dyDescent="0.25">
      <c r="A44" s="61" t="s">
        <v>1055</v>
      </c>
      <c r="B44" s="22" t="s">
        <v>10</v>
      </c>
      <c r="C44" s="29">
        <v>74.022072502</v>
      </c>
      <c r="D44" s="27" t="str">
        <f>IF($B44="N/A","N/A",IF(C44&gt;70,"No",IF(C44&lt;25,"No","Yes")))</f>
        <v>No</v>
      </c>
      <c r="E44" s="29">
        <v>75.477274864999998</v>
      </c>
      <c r="F44" s="27" t="str">
        <f>IF($B44="N/A","N/A",IF(E44&gt;70,"No",IF(E44&lt;25,"No","Yes")))</f>
        <v>No</v>
      </c>
      <c r="G44" s="29">
        <v>76.235049402000001</v>
      </c>
      <c r="H44" s="27" t="str">
        <f>IF($B44="N/A","N/A",IF(G44&gt;70,"No",IF(G44&lt;25,"No","Yes")))</f>
        <v>No</v>
      </c>
      <c r="I44" s="29">
        <v>1.966</v>
      </c>
      <c r="J44" s="29">
        <v>1.004</v>
      </c>
      <c r="K44" s="27" t="str">
        <f t="shared" si="6"/>
        <v>Yes</v>
      </c>
    </row>
    <row r="45" spans="1:11" x14ac:dyDescent="0.25">
      <c r="A45" s="61" t="s">
        <v>1056</v>
      </c>
      <c r="B45" s="22" t="s">
        <v>17</v>
      </c>
      <c r="C45" s="29">
        <v>65.756196892999995</v>
      </c>
      <c r="D45" s="27" t="str">
        <f>IF($B45="N/A","N/A",IF(C45&gt;70,"No",IF(C45&lt;35,"No","Yes")))</f>
        <v>Yes</v>
      </c>
      <c r="E45" s="29">
        <v>67.214810635000006</v>
      </c>
      <c r="F45" s="27" t="str">
        <f>IF($B45="N/A","N/A",IF(E45&gt;70,"No",IF(E45&lt;35,"No","Yes")))</f>
        <v>Yes</v>
      </c>
      <c r="G45" s="29">
        <v>68.204241683000006</v>
      </c>
      <c r="H45" s="27" t="str">
        <f>IF($B45="N/A","N/A",IF(G45&gt;70,"No",IF(G45&lt;35,"No","Yes")))</f>
        <v>Yes</v>
      </c>
      <c r="I45" s="29">
        <v>2.218</v>
      </c>
      <c r="J45" s="29">
        <v>1.472</v>
      </c>
      <c r="K45" s="27" t="str">
        <f t="shared" si="6"/>
        <v>Yes</v>
      </c>
    </row>
    <row r="46" spans="1:11" x14ac:dyDescent="0.25">
      <c r="A46" s="61" t="s">
        <v>187</v>
      </c>
      <c r="B46" s="22" t="s">
        <v>122</v>
      </c>
      <c r="C46" s="29">
        <v>1.5512205378999999</v>
      </c>
      <c r="D46" s="27" t="str">
        <f>IF($B46="N/A","N/A",IF(C46&gt;1,"Yes","No"))</f>
        <v>Yes</v>
      </c>
      <c r="E46" s="29">
        <v>1.5589646211999999</v>
      </c>
      <c r="F46" s="27" t="str">
        <f>IF($B46="N/A","N/A",IF(E46&gt;1,"Yes","No"))</f>
        <v>Yes</v>
      </c>
      <c r="G46" s="29">
        <v>1.5661679854999999</v>
      </c>
      <c r="H46" s="27" t="str">
        <f>IF($B46="N/A","N/A",IF(G46&gt;1,"Yes","No"))</f>
        <v>Yes</v>
      </c>
      <c r="I46" s="29">
        <v>0.49919999999999998</v>
      </c>
      <c r="J46" s="29">
        <v>0.46210000000000001</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1205</v>
      </c>
      <c r="J47" s="29" t="s">
        <v>1205</v>
      </c>
      <c r="K47" s="27" t="str">
        <f t="shared" si="6"/>
        <v>N/A</v>
      </c>
    </row>
    <row r="48" spans="1:11" x14ac:dyDescent="0.25">
      <c r="A48" s="61" t="s">
        <v>1058</v>
      </c>
      <c r="B48" s="22" t="s">
        <v>49</v>
      </c>
      <c r="C48" s="29">
        <v>99.998088429000006</v>
      </c>
      <c r="D48" s="27" t="str">
        <f>IF($B48="N/A","N/A",IF(C48&gt;15,"No",IF(C48&lt;-15,"No","Yes")))</f>
        <v>N/A</v>
      </c>
      <c r="E48" s="29">
        <v>99.998001199000001</v>
      </c>
      <c r="F48" s="27" t="str">
        <f>IF($B48="N/A","N/A",IF(E48&gt;15,"No",IF(E48&lt;-15,"No","Yes")))</f>
        <v>N/A</v>
      </c>
      <c r="G48" s="29">
        <v>100</v>
      </c>
      <c r="H48" s="27" t="str">
        <f>IF($B48="N/A","N/A",IF(G48&gt;15,"No",IF(G48&lt;-15,"No","Yes")))</f>
        <v>N/A</v>
      </c>
      <c r="I48" s="29">
        <v>0</v>
      </c>
      <c r="J48" s="29">
        <v>2E-3</v>
      </c>
      <c r="K48" s="27" t="str">
        <f t="shared" si="6"/>
        <v>Yes</v>
      </c>
    </row>
    <row r="49" spans="1:11" x14ac:dyDescent="0.25">
      <c r="A49" s="61" t="s">
        <v>1059</v>
      </c>
      <c r="B49" s="22" t="s">
        <v>49</v>
      </c>
      <c r="C49" s="29" t="s">
        <v>1205</v>
      </c>
      <c r="D49" s="27" t="str">
        <f>IF($B49="N/A","N/A",IF(C49&gt;15,"No",IF(C49&lt;-15,"No","Yes")))</f>
        <v>N/A</v>
      </c>
      <c r="E49" s="29" t="s">
        <v>1205</v>
      </c>
      <c r="F49" s="27" t="str">
        <f>IF($B49="N/A","N/A",IF(E49&gt;15,"No",IF(E49&lt;-15,"No","Yes")))</f>
        <v>N/A</v>
      </c>
      <c r="G49" s="29" t="s">
        <v>1205</v>
      </c>
      <c r="H49" s="27" t="str">
        <f>IF($B49="N/A","N/A",IF(G49&gt;15,"No",IF(G49&lt;-15,"No","Yes")))</f>
        <v>N/A</v>
      </c>
      <c r="I49" s="29" t="s">
        <v>1205</v>
      </c>
      <c r="J49" s="29" t="s">
        <v>1205</v>
      </c>
      <c r="K49" s="27" t="str">
        <f t="shared" si="6"/>
        <v>N/A</v>
      </c>
    </row>
    <row r="50" spans="1:11" x14ac:dyDescent="0.25">
      <c r="A50" s="61" t="s">
        <v>1060</v>
      </c>
      <c r="B50" s="22" t="s">
        <v>49</v>
      </c>
      <c r="C50" s="29">
        <v>100</v>
      </c>
      <c r="D50" s="27" t="str">
        <f>IF($B50="N/A","N/A",IF(C50&gt;15,"No",IF(C50&lt;-15,"No","Yes")))</f>
        <v>N/A</v>
      </c>
      <c r="E50" s="29">
        <v>99.998001158999998</v>
      </c>
      <c r="F50" s="27" t="str">
        <f>IF($B50="N/A","N/A",IF(E50&gt;15,"No",IF(E50&lt;-15,"No","Yes")))</f>
        <v>N/A</v>
      </c>
      <c r="G50" s="29">
        <v>100</v>
      </c>
      <c r="H50" s="27" t="str">
        <f>IF($B50="N/A","N/A",IF(G50&gt;15,"No",IF(G50&lt;-15,"No","Yes")))</f>
        <v>N/A</v>
      </c>
      <c r="I50" s="29">
        <v>-2E-3</v>
      </c>
      <c r="J50" s="29">
        <v>2E-3</v>
      </c>
      <c r="K50" s="27" t="str">
        <f t="shared" si="6"/>
        <v>Yes</v>
      </c>
    </row>
    <row r="51" spans="1:11" x14ac:dyDescent="0.25">
      <c r="A51" s="61" t="s">
        <v>1061</v>
      </c>
      <c r="B51" s="22" t="s">
        <v>18</v>
      </c>
      <c r="C51" s="29">
        <v>98.628638945999995</v>
      </c>
      <c r="D51" s="27" t="str">
        <f>IF($B51="N/A","N/A",IF(C51&gt;=90,"Yes","No"))</f>
        <v>Yes</v>
      </c>
      <c r="E51" s="29">
        <v>98.673975252999995</v>
      </c>
      <c r="F51" s="27" t="str">
        <f>IF($B51="N/A","N/A",IF(E51&gt;=90,"Yes","No"))</f>
        <v>Yes</v>
      </c>
      <c r="G51" s="29">
        <v>98.903739932999997</v>
      </c>
      <c r="H51" s="27" t="str">
        <f>IF($B51="N/A","N/A",IF(G51&gt;=90,"Yes","No"))</f>
        <v>Yes</v>
      </c>
      <c r="I51" s="29">
        <v>4.5999999999999999E-2</v>
      </c>
      <c r="J51" s="29">
        <v>0.2329</v>
      </c>
      <c r="K51" s="27" t="str">
        <f t="shared" si="6"/>
        <v>Yes</v>
      </c>
    </row>
    <row r="52" spans="1:11" x14ac:dyDescent="0.25">
      <c r="A52" s="61" t="s">
        <v>1062</v>
      </c>
      <c r="B52" s="22" t="s">
        <v>49</v>
      </c>
      <c r="C52" s="29">
        <v>18.197244707999999</v>
      </c>
      <c r="D52" s="27" t="str">
        <f>IF($B52="N/A","N/A",IF(C52&gt;15,"No",IF(C52&lt;-15,"No","Yes")))</f>
        <v>N/A</v>
      </c>
      <c r="E52" s="29">
        <v>18.223099969</v>
      </c>
      <c r="F52" s="27" t="str">
        <f>IF($B52="N/A","N/A",IF(E52&gt;15,"No",IF(E52&lt;-15,"No","Yes")))</f>
        <v>N/A</v>
      </c>
      <c r="G52" s="29">
        <v>18.403114503000001</v>
      </c>
      <c r="H52" s="27" t="str">
        <f>IF($B52="N/A","N/A",IF(G52&gt;15,"No",IF(G52&lt;-15,"No","Yes")))</f>
        <v>N/A</v>
      </c>
      <c r="I52" s="29">
        <v>0.1421</v>
      </c>
      <c r="J52" s="29">
        <v>0.98780000000000001</v>
      </c>
      <c r="K52" s="27" t="str">
        <f t="shared" si="6"/>
        <v>Yes</v>
      </c>
    </row>
    <row r="53" spans="1:11" ht="25" x14ac:dyDescent="0.25">
      <c r="A53" s="61" t="s">
        <v>1063</v>
      </c>
      <c r="B53" s="22" t="s">
        <v>49</v>
      </c>
      <c r="C53" s="29">
        <v>22.019709386999999</v>
      </c>
      <c r="D53" s="27" t="str">
        <f>IF($B53="N/A","N/A",IF(C53&gt;15,"No",IF(C53&lt;-15,"No","Yes")))</f>
        <v>N/A</v>
      </c>
      <c r="E53" s="29">
        <v>22.809775234</v>
      </c>
      <c r="F53" s="27" t="str">
        <f>IF($B53="N/A","N/A",IF(E53&gt;15,"No",IF(E53&lt;-15,"No","Yes")))</f>
        <v>N/A</v>
      </c>
      <c r="G53" s="29">
        <v>23.641269975</v>
      </c>
      <c r="H53" s="27" t="str">
        <f>IF($B53="N/A","N/A",IF(G53&gt;15,"No",IF(G53&lt;-15,"No","Yes")))</f>
        <v>N/A</v>
      </c>
      <c r="I53" s="29">
        <v>3.5880000000000001</v>
      </c>
      <c r="J53" s="29">
        <v>3.645</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81.327618280999999</v>
      </c>
      <c r="D55" s="27" t="str">
        <f>IF($B55="N/A","N/A",IF(C55&gt;90,"No",IF(C55&lt;75,"No","Yes")))</f>
        <v>Yes</v>
      </c>
      <c r="E55" s="29">
        <v>80.775999893000005</v>
      </c>
      <c r="F55" s="27" t="str">
        <f>IF($B55="N/A","N/A",IF(E55&gt;90,"No",IF(E55&lt;75,"No","Yes")))</f>
        <v>Yes</v>
      </c>
      <c r="G55" s="29">
        <v>81.461961181000007</v>
      </c>
      <c r="H55" s="27" t="str">
        <f>IF($B55="N/A","N/A",IF(G55&gt;90,"No",IF(G55&lt;75,"No","Yes")))</f>
        <v>Yes</v>
      </c>
      <c r="I55" s="29">
        <v>-0.67800000000000005</v>
      </c>
      <c r="J55" s="29">
        <v>0.84919999999999995</v>
      </c>
      <c r="K55" s="27" t="str">
        <f>IF(J55="Div by 0", "N/A", IF(J55="N/A","N/A", IF(J55&gt;30, "No", IF(J55&lt;-30, "No", "Yes"))))</f>
        <v>Yes</v>
      </c>
    </row>
    <row r="56" spans="1:11" x14ac:dyDescent="0.25">
      <c r="A56" s="61" t="s">
        <v>636</v>
      </c>
      <c r="B56" s="22" t="s">
        <v>124</v>
      </c>
      <c r="C56" s="29">
        <v>15.605359747</v>
      </c>
      <c r="D56" s="27" t="str">
        <f>IF($B56="N/A","N/A",IF(C56&gt;10,"No",IF(C56&lt;1,"No","Yes")))</f>
        <v>No</v>
      </c>
      <c r="E56" s="29">
        <v>15.447449384</v>
      </c>
      <c r="F56" s="27" t="str">
        <f>IF($B56="N/A","N/A",IF(E56&gt;10,"No",IF(E56&lt;1,"No","Yes")))</f>
        <v>No</v>
      </c>
      <c r="G56" s="29">
        <v>14.956922601</v>
      </c>
      <c r="H56" s="27" t="str">
        <f>IF($B56="N/A","N/A",IF(G56&gt;10,"No",IF(G56&lt;1,"No","Yes")))</f>
        <v>No</v>
      </c>
      <c r="I56" s="29">
        <v>-1.01</v>
      </c>
      <c r="J56" s="29">
        <v>-3.18</v>
      </c>
      <c r="K56" s="27" t="str">
        <f>IF(J56="Div by 0", "N/A", IF(J56="N/A","N/A", IF(J56&gt;30, "No", IF(J56&lt;-30, "No", "Yes"))))</f>
        <v>Yes</v>
      </c>
    </row>
    <row r="57" spans="1:11" x14ac:dyDescent="0.25">
      <c r="A57" s="61" t="s">
        <v>637</v>
      </c>
      <c r="B57" s="22" t="s">
        <v>162</v>
      </c>
      <c r="C57" s="29">
        <v>0.1797475992</v>
      </c>
      <c r="D57" s="27" t="str">
        <f>IF($B57="N/A","N/A",IF(C57&gt;2,"No",IF(C57&lt;=0,"No","Yes")))</f>
        <v>Yes</v>
      </c>
      <c r="E57" s="29">
        <v>0.2109279486</v>
      </c>
      <c r="F57" s="27" t="str">
        <f>IF($B57="N/A","N/A",IF(E57&gt;2,"No",IF(E57&lt;=0,"No","Yes")))</f>
        <v>Yes</v>
      </c>
      <c r="G57" s="29">
        <v>0.20519739710000001</v>
      </c>
      <c r="H57" s="27" t="str">
        <f>IF($B57="N/A","N/A",IF(G57&gt;2,"No",IF(G57&lt;=0,"No","Yes")))</f>
        <v>Yes</v>
      </c>
      <c r="I57" s="29">
        <v>17.350000000000001</v>
      </c>
      <c r="J57" s="29">
        <v>-2.72</v>
      </c>
      <c r="K57" s="27" t="str">
        <f>IF(J57="Div by 0", "N/A", IF(J57="N/A","N/A", IF(J57&gt;30, "No", IF(J57&lt;-30, "No", "Yes"))))</f>
        <v>Yes</v>
      </c>
    </row>
    <row r="58" spans="1:11" x14ac:dyDescent="0.25">
      <c r="A58" s="61" t="s">
        <v>638</v>
      </c>
      <c r="B58" s="22" t="s">
        <v>163</v>
      </c>
      <c r="C58" s="29">
        <v>1.2620041229000001</v>
      </c>
      <c r="D58" s="27" t="str">
        <f>IF($B58="N/A","N/A",IF(C58&gt;3,"No",IF(C58&lt;=0,"No","Yes")))</f>
        <v>Yes</v>
      </c>
      <c r="E58" s="29">
        <v>1.3851383123000001</v>
      </c>
      <c r="F58" s="27" t="str">
        <f>IF($B58="N/A","N/A",IF(E58&gt;3,"No",IF(E58&lt;=0,"No","Yes")))</f>
        <v>Yes</v>
      </c>
      <c r="G58" s="29">
        <v>1.2227516128</v>
      </c>
      <c r="H58" s="27" t="str">
        <f>IF($B58="N/A","N/A",IF(G58&gt;3,"No",IF(G58&lt;=0,"No","Yes")))</f>
        <v>Yes</v>
      </c>
      <c r="I58" s="29">
        <v>9.7569999999999997</v>
      </c>
      <c r="J58" s="29">
        <v>-11.7</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19873</v>
      </c>
      <c r="D60" s="27" t="str">
        <f>IF($B60="N/A","N/A",IF(C60&gt;15,"No",IF(C60&lt;-15,"No","Yes")))</f>
        <v>N/A</v>
      </c>
      <c r="E60" s="23">
        <v>19886</v>
      </c>
      <c r="F60" s="27" t="str">
        <f>IF($B60="N/A","N/A",IF(E60&gt;15,"No",IF(E60&lt;-15,"No","Yes")))</f>
        <v>N/A</v>
      </c>
      <c r="G60" s="23">
        <v>20079</v>
      </c>
      <c r="H60" s="27" t="str">
        <f>IF($B60="N/A","N/A",IF(G60&gt;15,"No",IF(G60&lt;-15,"No","Yes")))</f>
        <v>N/A</v>
      </c>
      <c r="I60" s="29">
        <v>6.54E-2</v>
      </c>
      <c r="J60" s="29">
        <v>0.97050000000000003</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1205</v>
      </c>
      <c r="J62" s="29" t="s">
        <v>1205</v>
      </c>
      <c r="K62" s="27" t="str">
        <f t="shared" si="7"/>
        <v>N/A</v>
      </c>
    </row>
    <row r="63" spans="1:11" ht="12.75" customHeight="1" x14ac:dyDescent="0.25">
      <c r="A63" s="61" t="s">
        <v>1044</v>
      </c>
      <c r="B63" s="22" t="s">
        <v>49</v>
      </c>
      <c r="C63" s="101">
        <v>984.93191767999997</v>
      </c>
      <c r="D63" s="27" t="str">
        <f>IF($B63="N/A","N/A",IF(C63&gt;15,"No",IF(C63&lt;-15,"No","Yes")))</f>
        <v>N/A</v>
      </c>
      <c r="E63" s="101">
        <v>1089.2105501000001</v>
      </c>
      <c r="F63" s="27" t="str">
        <f>IF($B63="N/A","N/A",IF(E63&gt;15,"No",IF(E63&lt;-15,"No","Yes")))</f>
        <v>N/A</v>
      </c>
      <c r="G63" s="101">
        <v>1075.5539619000001</v>
      </c>
      <c r="H63" s="27" t="str">
        <f>IF($B63="N/A","N/A",IF(G63&gt;15,"No",IF(G63&lt;-15,"No","Yes")))</f>
        <v>N/A</v>
      </c>
      <c r="I63" s="29">
        <v>10.59</v>
      </c>
      <c r="J63" s="29">
        <v>-1.25</v>
      </c>
      <c r="K63" s="27" t="str">
        <f t="shared" si="7"/>
        <v>Yes</v>
      </c>
    </row>
    <row r="64" spans="1:11" x14ac:dyDescent="0.25">
      <c r="A64" s="61" t="s">
        <v>1045</v>
      </c>
      <c r="B64" s="22" t="s">
        <v>49</v>
      </c>
      <c r="C64" s="29">
        <v>0.4528757611</v>
      </c>
      <c r="D64" s="27" t="str">
        <f>IF($B64="N/A","N/A",IF(C64&gt;15,"No",IF(C64&lt;-15,"No","Yes")))</f>
        <v>N/A</v>
      </c>
      <c r="E64" s="29">
        <v>0.5078950015</v>
      </c>
      <c r="F64" s="27" t="str">
        <f>IF($B64="N/A","N/A",IF(E64&gt;15,"No",IF(E64&lt;-15,"No","Yes")))</f>
        <v>N/A</v>
      </c>
      <c r="G64" s="29">
        <v>0.40340654419999999</v>
      </c>
      <c r="H64" s="27" t="str">
        <f>IF($B64="N/A","N/A",IF(G64&gt;15,"No",IF(G64&lt;-15,"No","Yes")))</f>
        <v>N/A</v>
      </c>
      <c r="I64" s="29">
        <v>12.15</v>
      </c>
      <c r="J64" s="29">
        <v>-20.6</v>
      </c>
      <c r="K64" s="27" t="str">
        <f t="shared" si="7"/>
        <v>Yes</v>
      </c>
    </row>
    <row r="65" spans="1:11" x14ac:dyDescent="0.25">
      <c r="A65" s="61" t="s">
        <v>1046</v>
      </c>
      <c r="B65" s="22" t="s">
        <v>49</v>
      </c>
      <c r="C65" s="101">
        <v>575.23333333000005</v>
      </c>
      <c r="D65" s="27" t="str">
        <f>IF($B65="N/A","N/A",IF(C65&gt;15,"No",IF(C65&lt;-15,"No","Yes")))</f>
        <v>N/A</v>
      </c>
      <c r="E65" s="101">
        <v>653.78217821999999</v>
      </c>
      <c r="F65" s="27" t="str">
        <f>IF($B65="N/A","N/A",IF(E65&gt;15,"No",IF(E65&lt;-15,"No","Yes")))</f>
        <v>N/A</v>
      </c>
      <c r="G65" s="101">
        <v>460.98765431999999</v>
      </c>
      <c r="H65" s="27" t="str">
        <f>IF($B65="N/A","N/A",IF(G65&gt;15,"No",IF(G65&lt;-15,"No","Yes")))</f>
        <v>N/A</v>
      </c>
      <c r="I65" s="29">
        <v>13.66</v>
      </c>
      <c r="J65" s="29">
        <v>-29.5</v>
      </c>
      <c r="K65" s="27" t="str">
        <f t="shared" si="7"/>
        <v>Yes</v>
      </c>
    </row>
    <row r="66" spans="1:11" x14ac:dyDescent="0.25">
      <c r="A66" s="61" t="s">
        <v>1047</v>
      </c>
      <c r="B66" s="22" t="s">
        <v>52</v>
      </c>
      <c r="C66" s="29">
        <v>100</v>
      </c>
      <c r="D66" s="27" t="str">
        <f>IF($B66="N/A","N/A",IF(C66&gt;100,"No",IF(C66&lt;95,"No","Yes")))</f>
        <v>Yes</v>
      </c>
      <c r="E66" s="29">
        <v>100</v>
      </c>
      <c r="F66" s="27" t="str">
        <f>IF($B66="N/A","N/A",IF(E66&gt;100,"No",IF(E66&lt;95,"No","Yes")))</f>
        <v>Yes</v>
      </c>
      <c r="G66" s="29">
        <v>100</v>
      </c>
      <c r="H66" s="27" t="str">
        <f>IF($B66="N/A","N/A",IF(G66&gt;100,"No",IF(G66&lt;95,"No","Yes")))</f>
        <v>Yes</v>
      </c>
      <c r="I66" s="29">
        <v>0</v>
      </c>
      <c r="J66" s="29">
        <v>0</v>
      </c>
      <c r="K66" s="27" t="str">
        <f t="shared" si="7"/>
        <v>Yes</v>
      </c>
    </row>
    <row r="67" spans="1:11" x14ac:dyDescent="0.25">
      <c r="A67" s="61" t="s">
        <v>177</v>
      </c>
      <c r="B67" s="22" t="s">
        <v>122</v>
      </c>
      <c r="C67" s="29">
        <v>1.2239722235999999</v>
      </c>
      <c r="D67" s="27" t="str">
        <f>IF($B67="N/A","N/A",IF(C67&gt;1,"Yes","No"))</f>
        <v>Yes</v>
      </c>
      <c r="E67" s="29">
        <v>1.2151262195000001</v>
      </c>
      <c r="F67" s="27" t="str">
        <f>IF($B67="N/A","N/A",IF(E67&gt;1,"Yes","No"))</f>
        <v>Yes</v>
      </c>
      <c r="G67" s="29">
        <v>1.2084765178000001</v>
      </c>
      <c r="H67" s="27" t="str">
        <f>IF($B67="N/A","N/A",IF(G67&gt;1,"Yes","No"))</f>
        <v>Yes</v>
      </c>
      <c r="I67" s="29">
        <v>-0.72299999999999998</v>
      </c>
      <c r="J67" s="29">
        <v>-0.54700000000000004</v>
      </c>
      <c r="K67" s="27" t="str">
        <f t="shared" si="7"/>
        <v>Yes</v>
      </c>
    </row>
    <row r="68" spans="1:11" x14ac:dyDescent="0.25">
      <c r="A68" s="61" t="s">
        <v>1048</v>
      </c>
      <c r="B68" s="22" t="s">
        <v>52</v>
      </c>
      <c r="C68" s="29">
        <v>99.929552658999995</v>
      </c>
      <c r="D68" s="27" t="str">
        <f>IF($B68="N/A","N/A",IF(C68&gt;100,"No",IF(C68&lt;95,"No","Yes")))</f>
        <v>Yes</v>
      </c>
      <c r="E68" s="29">
        <v>99.989942673000002</v>
      </c>
      <c r="F68" s="27" t="str">
        <f>IF($B68="N/A","N/A",IF(E68&gt;100,"No",IF(E68&lt;95,"No","Yes")))</f>
        <v>Yes</v>
      </c>
      <c r="G68" s="29">
        <v>99.985059016999998</v>
      </c>
      <c r="H68" s="27" t="str">
        <f>IF($B68="N/A","N/A",IF(G68&gt;100,"No",IF(G68&lt;95,"No","Yes")))</f>
        <v>Yes</v>
      </c>
      <c r="I68" s="29">
        <v>6.0400000000000002E-2</v>
      </c>
      <c r="J68" s="29">
        <v>-5.0000000000000001E-3</v>
      </c>
      <c r="K68" s="27" t="str">
        <f t="shared" si="7"/>
        <v>Yes</v>
      </c>
    </row>
    <row r="69" spans="1:11" x14ac:dyDescent="0.25">
      <c r="A69" s="61" t="s">
        <v>178</v>
      </c>
      <c r="B69" s="22" t="s">
        <v>123</v>
      </c>
      <c r="C69" s="29">
        <v>14.016516441</v>
      </c>
      <c r="D69" s="27" t="str">
        <f>IF($B69="N/A","N/A",IF(C69&gt;3,"Yes","No"))</f>
        <v>Yes</v>
      </c>
      <c r="E69" s="29">
        <v>13.894940655999999</v>
      </c>
      <c r="F69" s="27" t="str">
        <f>IF($B69="N/A","N/A",IF(E69&gt;3,"Yes","No"))</f>
        <v>Yes</v>
      </c>
      <c r="G69" s="29">
        <v>13.905658497999999</v>
      </c>
      <c r="H69" s="27" t="str">
        <f>IF($B69="N/A","N/A",IF(G69&gt;3,"Yes","No"))</f>
        <v>Yes</v>
      </c>
      <c r="I69" s="29">
        <v>-0.86699999999999999</v>
      </c>
      <c r="J69" s="29">
        <v>7.7100000000000002E-2</v>
      </c>
      <c r="K69" s="27" t="str">
        <f t="shared" si="7"/>
        <v>Yes</v>
      </c>
    </row>
    <row r="70" spans="1:11" x14ac:dyDescent="0.25">
      <c r="A70" s="61" t="s">
        <v>766</v>
      </c>
      <c r="B70" s="22" t="s">
        <v>15</v>
      </c>
      <c r="C70" s="29">
        <v>6.7504654555999997</v>
      </c>
      <c r="D70" s="27" t="str">
        <f>IF($B70="N/A","N/A",IF(C70&gt;=8,"No",IF(C70&lt;2,"No","Yes")))</f>
        <v>Yes</v>
      </c>
      <c r="E70" s="29">
        <v>6.7044654531000001</v>
      </c>
      <c r="F70" s="27" t="str">
        <f>IF($B70="N/A","N/A",IF(E70&gt;=8,"No",IF(E70&lt;2,"No","Yes")))</f>
        <v>Yes</v>
      </c>
      <c r="G70" s="29">
        <v>6.0116041636000004</v>
      </c>
      <c r="H70" s="27" t="str">
        <f>IF($B70="N/A","N/A",IF(G70&gt;=8,"No",IF(G70&lt;2,"No","Yes")))</f>
        <v>Yes</v>
      </c>
      <c r="I70" s="29">
        <v>-0.68100000000000005</v>
      </c>
      <c r="J70" s="29">
        <v>-10.3</v>
      </c>
      <c r="K70" s="27" t="str">
        <f t="shared" si="7"/>
        <v>Yes</v>
      </c>
    </row>
    <row r="71" spans="1:11" x14ac:dyDescent="0.25">
      <c r="A71" s="61" t="s">
        <v>1049</v>
      </c>
      <c r="B71" s="22" t="s">
        <v>54</v>
      </c>
      <c r="C71" s="29" t="s">
        <v>49</v>
      </c>
      <c r="D71" s="27" t="str">
        <f>IF(OR($B71="N/A",$C71="N/A"),"N/A",IF(C71&gt;100,"No",IF(C71&lt;98,"No","Yes")))</f>
        <v>N/A</v>
      </c>
      <c r="E71" s="29">
        <v>100</v>
      </c>
      <c r="F71" s="27" t="str">
        <f>IF(OR($B71="N/A",$E71="N/A"),"N/A",IF(E71&gt;100,"No",IF(E71&lt;98,"No","Yes")))</f>
        <v>Yes</v>
      </c>
      <c r="G71" s="29">
        <v>100</v>
      </c>
      <c r="H71" s="27" t="str">
        <f>IF($B71="N/A","N/A",IF(G71&gt;100,"No",IF(G71&lt;98,"No","Yes")))</f>
        <v>Yes</v>
      </c>
      <c r="I71" s="29" t="s">
        <v>49</v>
      </c>
      <c r="J71" s="29">
        <v>0</v>
      </c>
      <c r="K71" s="27" t="str">
        <f t="shared" si="7"/>
        <v>Yes</v>
      </c>
    </row>
    <row r="72" spans="1:11" x14ac:dyDescent="0.25">
      <c r="A72" s="61" t="s">
        <v>180</v>
      </c>
      <c r="B72" s="22" t="s">
        <v>52</v>
      </c>
      <c r="C72" s="29">
        <v>99.969808283000006</v>
      </c>
      <c r="D72" s="27" t="str">
        <f>IF($B72="N/A","N/A",IF(C72&gt;100,"No",IF(C72&lt;95,"No","Yes")))</f>
        <v>Yes</v>
      </c>
      <c r="E72" s="29">
        <v>99.969828019999994</v>
      </c>
      <c r="F72" s="27" t="str">
        <f>IF($B72="N/A","N/A",IF(E72&gt;100,"No",IF(E72&lt;95,"No","Yes")))</f>
        <v>Yes</v>
      </c>
      <c r="G72" s="29">
        <v>99.980078688999996</v>
      </c>
      <c r="H72" s="27" t="str">
        <f>IF($B72="N/A","N/A",IF(G72&gt;100,"No",IF(G72&lt;95,"No","Yes")))</f>
        <v>Yes</v>
      </c>
      <c r="I72" s="29">
        <v>0</v>
      </c>
      <c r="J72" s="29">
        <v>1.03E-2</v>
      </c>
      <c r="K72" s="27" t="str">
        <f t="shared" si="7"/>
        <v>Yes</v>
      </c>
    </row>
    <row r="73" spans="1:11" x14ac:dyDescent="0.25">
      <c r="A73" s="61" t="s">
        <v>1050</v>
      </c>
      <c r="B73" s="22" t="s">
        <v>52</v>
      </c>
      <c r="C73" s="29">
        <v>100</v>
      </c>
      <c r="D73" s="27" t="str">
        <f>IF($B73="N/A","N/A",IF(C73&gt;100,"No",IF(C73&lt;95,"No","Yes")))</f>
        <v>Yes</v>
      </c>
      <c r="E73" s="29">
        <v>100</v>
      </c>
      <c r="F73" s="27" t="str">
        <f>IF($B73="N/A","N/A",IF(E73&gt;100,"No",IF(E73&lt;95,"No","Yes")))</f>
        <v>Yes</v>
      </c>
      <c r="G73" s="29">
        <v>99.995019671999998</v>
      </c>
      <c r="H73" s="27" t="str">
        <f>IF($B73="N/A","N/A",IF(G73&gt;100,"No",IF(G73&lt;95,"No","Yes")))</f>
        <v>Yes</v>
      </c>
      <c r="I73" s="29">
        <v>0</v>
      </c>
      <c r="J73" s="29">
        <v>-5.0000000000000001E-3</v>
      </c>
      <c r="K73" s="27" t="str">
        <f t="shared" si="7"/>
        <v>Yes</v>
      </c>
    </row>
    <row r="74" spans="1:11" x14ac:dyDescent="0.25">
      <c r="A74" s="61" t="s">
        <v>1052</v>
      </c>
      <c r="B74" s="22" t="s">
        <v>54</v>
      </c>
      <c r="C74" s="29">
        <v>100</v>
      </c>
      <c r="D74" s="27" t="str">
        <f>IF($B74="N/A","N/A",IF(C74&gt;100,"No",IF(C74&lt;98,"No","Yes")))</f>
        <v>Yes</v>
      </c>
      <c r="E74" s="29">
        <v>100</v>
      </c>
      <c r="F74" s="27" t="str">
        <f>IF($B74="N/A","N/A",IF(E74&gt;100,"No",IF(E74&lt;98,"No","Yes")))</f>
        <v>Yes</v>
      </c>
      <c r="G74" s="29">
        <v>100</v>
      </c>
      <c r="H74" s="27" t="str">
        <f>IF($B74="N/A","N/A",IF(G74&gt;100,"No",IF(G74&lt;98,"No","Yes")))</f>
        <v>Yes</v>
      </c>
      <c r="I74" s="29">
        <v>0</v>
      </c>
      <c r="J74" s="29">
        <v>0</v>
      </c>
      <c r="K74" s="27" t="str">
        <f t="shared" si="7"/>
        <v>Yes</v>
      </c>
    </row>
    <row r="75" spans="1:11" x14ac:dyDescent="0.25">
      <c r="A75" s="61" t="s">
        <v>183</v>
      </c>
      <c r="B75" s="22" t="s">
        <v>16</v>
      </c>
      <c r="C75" s="29">
        <v>4.7990741207000003</v>
      </c>
      <c r="D75" s="27" t="str">
        <f>IF($B75="N/A","N/A",IF(C75&gt;=2,"Yes","No"))</f>
        <v>Yes</v>
      </c>
      <c r="E75" s="29">
        <v>4.8009655033999996</v>
      </c>
      <c r="F75" s="27" t="str">
        <f>IF($B75="N/A","N/A",IF(E75&gt;=2,"Yes","No"))</f>
        <v>Yes</v>
      </c>
      <c r="G75" s="29">
        <v>5.8782309876000003</v>
      </c>
      <c r="H75" s="27" t="str">
        <f>IF($B75="N/A","N/A",IF(G75&gt;=2,"Yes","No"))</f>
        <v>Yes</v>
      </c>
      <c r="I75" s="29">
        <v>3.9399999999999998E-2</v>
      </c>
      <c r="J75" s="29">
        <v>22.44</v>
      </c>
      <c r="K75" s="27" t="str">
        <f t="shared" si="7"/>
        <v>Yes</v>
      </c>
    </row>
    <row r="76" spans="1:11" x14ac:dyDescent="0.25">
      <c r="A76" s="61" t="s">
        <v>1053</v>
      </c>
      <c r="B76" s="22" t="s">
        <v>55</v>
      </c>
      <c r="C76" s="29">
        <v>7.8297187138000002</v>
      </c>
      <c r="D76" s="27" t="str">
        <f>IF($B76="N/A","N/A",IF(C76&gt;30,"No",IF(C76&lt;5,"No","Yes")))</f>
        <v>Yes</v>
      </c>
      <c r="E76" s="29">
        <v>8.7901035904999993</v>
      </c>
      <c r="F76" s="27" t="str">
        <f>IF($B76="N/A","N/A",IF(E76&gt;30,"No",IF(E76&lt;5,"No","Yes")))</f>
        <v>Yes</v>
      </c>
      <c r="G76" s="29">
        <v>8.5761243090000008</v>
      </c>
      <c r="H76" s="27" t="str">
        <f>IF($B76="N/A","N/A",IF(G76&gt;30,"No",IF(G76&lt;5,"No","Yes")))</f>
        <v>Yes</v>
      </c>
      <c r="I76" s="29">
        <v>12.27</v>
      </c>
      <c r="J76" s="29">
        <v>-2.4300000000000002</v>
      </c>
      <c r="K76" s="27" t="str">
        <f t="shared" si="7"/>
        <v>Yes</v>
      </c>
    </row>
    <row r="77" spans="1:11" x14ac:dyDescent="0.25">
      <c r="A77" s="61" t="s">
        <v>1054</v>
      </c>
      <c r="B77" s="22" t="s">
        <v>9</v>
      </c>
      <c r="C77" s="29">
        <v>38.268001812000001</v>
      </c>
      <c r="D77" s="27" t="str">
        <f>IF($B77="N/A","N/A",IF(C77&gt;75,"No",IF(C77&lt;15,"No","Yes")))</f>
        <v>Yes</v>
      </c>
      <c r="E77" s="29">
        <v>37.005933822999999</v>
      </c>
      <c r="F77" s="27" t="str">
        <f>IF($B77="N/A","N/A",IF(E77&gt;75,"No",IF(E77&lt;15,"No","Yes")))</f>
        <v>Yes</v>
      </c>
      <c r="G77" s="29">
        <v>37.188106976999997</v>
      </c>
      <c r="H77" s="27" t="str">
        <f>IF($B77="N/A","N/A",IF(G77&gt;75,"No",IF(G77&lt;15,"No","Yes")))</f>
        <v>Yes</v>
      </c>
      <c r="I77" s="29">
        <v>-3.3</v>
      </c>
      <c r="J77" s="29">
        <v>0.49230000000000002</v>
      </c>
      <c r="K77" s="27" t="str">
        <f t="shared" si="7"/>
        <v>Yes</v>
      </c>
    </row>
    <row r="78" spans="1:11" x14ac:dyDescent="0.25">
      <c r="A78" s="61" t="s">
        <v>1055</v>
      </c>
      <c r="B78" s="22" t="s">
        <v>10</v>
      </c>
      <c r="C78" s="29">
        <v>53.902279475</v>
      </c>
      <c r="D78" s="27" t="str">
        <f>IF($B78="N/A","N/A",IF(C78&gt;70,"No",IF(C78&lt;25,"No","Yes")))</f>
        <v>Yes</v>
      </c>
      <c r="E78" s="29">
        <v>54.203962586999999</v>
      </c>
      <c r="F78" s="27" t="str">
        <f>IF($B78="N/A","N/A",IF(E78&gt;70,"No",IF(E78&lt;25,"No","Yes")))</f>
        <v>Yes</v>
      </c>
      <c r="G78" s="29">
        <v>54.235768714000002</v>
      </c>
      <c r="H78" s="27" t="str">
        <f>IF($B78="N/A","N/A",IF(G78&gt;70,"No",IF(G78&lt;25,"No","Yes")))</f>
        <v>Yes</v>
      </c>
      <c r="I78" s="29">
        <v>0.55969999999999998</v>
      </c>
      <c r="J78" s="29">
        <v>5.8700000000000002E-2</v>
      </c>
      <c r="K78" s="27" t="str">
        <f t="shared" si="7"/>
        <v>Yes</v>
      </c>
    </row>
    <row r="79" spans="1:11" x14ac:dyDescent="0.25">
      <c r="A79" s="61" t="s">
        <v>1056</v>
      </c>
      <c r="B79" s="22" t="s">
        <v>17</v>
      </c>
      <c r="C79" s="29">
        <v>47.219846021999999</v>
      </c>
      <c r="D79" s="27" t="str">
        <f>IF($B79="N/A","N/A",IF(C79&gt;70,"No",IF(C79&lt;35,"No","Yes")))</f>
        <v>Yes</v>
      </c>
      <c r="E79" s="29">
        <v>48.727748165000001</v>
      </c>
      <c r="F79" s="27" t="str">
        <f>IF($B79="N/A","N/A",IF(E79&gt;70,"No",IF(E79&lt;35,"No","Yes")))</f>
        <v>Yes</v>
      </c>
      <c r="G79" s="29">
        <v>49.120972160000001</v>
      </c>
      <c r="H79" s="27" t="str">
        <f>IF($B79="N/A","N/A",IF(G79&gt;70,"No",IF(G79&lt;35,"No","Yes")))</f>
        <v>Yes</v>
      </c>
      <c r="I79" s="29">
        <v>3.1930000000000001</v>
      </c>
      <c r="J79" s="29">
        <v>0.80700000000000005</v>
      </c>
      <c r="K79" s="27" t="str">
        <f t="shared" si="7"/>
        <v>Yes</v>
      </c>
    </row>
    <row r="80" spans="1:11" x14ac:dyDescent="0.25">
      <c r="A80" s="61" t="s">
        <v>187</v>
      </c>
      <c r="B80" s="22" t="s">
        <v>122</v>
      </c>
      <c r="C80" s="29">
        <v>1.5137468031000001</v>
      </c>
      <c r="D80" s="27" t="str">
        <f>IF($B80="N/A","N/A",IF(C80&gt;1,"Yes","No"))</f>
        <v>Yes</v>
      </c>
      <c r="E80" s="29">
        <v>1.5270381837</v>
      </c>
      <c r="F80" s="27" t="str">
        <f>IF($B80="N/A","N/A",IF(E80&gt;1,"Yes","No"))</f>
        <v>Yes</v>
      </c>
      <c r="G80" s="29">
        <v>1.5312785157</v>
      </c>
      <c r="H80" s="27" t="str">
        <f>IF($B80="N/A","N/A",IF(G80&gt;1,"Yes","No"))</f>
        <v>Yes</v>
      </c>
      <c r="I80" s="29">
        <v>0.878</v>
      </c>
      <c r="J80" s="29">
        <v>0.2777</v>
      </c>
      <c r="K80" s="27" t="str">
        <f t="shared" si="7"/>
        <v>Yes</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1205</v>
      </c>
      <c r="J81" s="29" t="s">
        <v>1205</v>
      </c>
      <c r="K81" s="27" t="str">
        <f t="shared" si="7"/>
        <v>N/A</v>
      </c>
    </row>
    <row r="82" spans="1:11" x14ac:dyDescent="0.25">
      <c r="A82" s="61" t="s">
        <v>1058</v>
      </c>
      <c r="B82" s="22" t="s">
        <v>49</v>
      </c>
      <c r="C82" s="29">
        <v>100</v>
      </c>
      <c r="D82" s="27" t="str">
        <f>IF($B82="N/A","N/A",IF(C82&gt;15,"No",IF(C82&lt;-15,"No","Yes")))</f>
        <v>N/A</v>
      </c>
      <c r="E82" s="29">
        <v>100</v>
      </c>
      <c r="F82" s="27" t="str">
        <f>IF($B82="N/A","N/A",IF(E82&gt;15,"No",IF(E82&lt;-15,"No","Yes")))</f>
        <v>N/A</v>
      </c>
      <c r="G82" s="29">
        <v>100</v>
      </c>
      <c r="H82" s="27" t="str">
        <f>IF($B82="N/A","N/A",IF(G82&gt;15,"No",IF(G82&lt;-15,"No","Yes")))</f>
        <v>N/A</v>
      </c>
      <c r="I82" s="29">
        <v>0</v>
      </c>
      <c r="J82" s="29">
        <v>0</v>
      </c>
      <c r="K82" s="27" t="str">
        <f t="shared" si="7"/>
        <v>Yes</v>
      </c>
    </row>
    <row r="83" spans="1:11" x14ac:dyDescent="0.25">
      <c r="A83" s="61" t="s">
        <v>1059</v>
      </c>
      <c r="B83" s="22" t="s">
        <v>49</v>
      </c>
      <c r="C83" s="29" t="s">
        <v>1205</v>
      </c>
      <c r="D83" s="27" t="str">
        <f>IF($B83="N/A","N/A",IF(C83&gt;15,"No",IF(C83&lt;-15,"No","Yes")))</f>
        <v>N/A</v>
      </c>
      <c r="E83" s="29" t="s">
        <v>1205</v>
      </c>
      <c r="F83" s="27" t="str">
        <f>IF($B83="N/A","N/A",IF(E83&gt;15,"No",IF(E83&lt;-15,"No","Yes")))</f>
        <v>N/A</v>
      </c>
      <c r="G83" s="29" t="s">
        <v>1205</v>
      </c>
      <c r="H83" s="27" t="str">
        <f>IF($B83="N/A","N/A",IF(G83&gt;15,"No",IF(G83&lt;-15,"No","Yes")))</f>
        <v>N/A</v>
      </c>
      <c r="I83" s="29" t="s">
        <v>1205</v>
      </c>
      <c r="J83" s="29" t="s">
        <v>1205</v>
      </c>
      <c r="K83" s="27" t="str">
        <f t="shared" si="7"/>
        <v>N/A</v>
      </c>
    </row>
    <row r="84" spans="1:11" x14ac:dyDescent="0.25">
      <c r="A84" s="61" t="s">
        <v>1060</v>
      </c>
      <c r="B84" s="22" t="s">
        <v>49</v>
      </c>
      <c r="C84" s="29">
        <v>100</v>
      </c>
      <c r="D84" s="27" t="str">
        <f>IF($B84="N/A","N/A",IF(C84&gt;15,"No",IF(C84&lt;-15,"No","Yes")))</f>
        <v>N/A</v>
      </c>
      <c r="E84" s="29">
        <v>100</v>
      </c>
      <c r="F84" s="27" t="str">
        <f>IF($B84="N/A","N/A",IF(E84&gt;15,"No",IF(E84&lt;-15,"No","Yes")))</f>
        <v>N/A</v>
      </c>
      <c r="G84" s="29">
        <v>100</v>
      </c>
      <c r="H84" s="27" t="str">
        <f>IF($B84="N/A","N/A",IF(G84&gt;15,"No",IF(G84&lt;-15,"No","Yes")))</f>
        <v>N/A</v>
      </c>
      <c r="I84" s="29">
        <v>0</v>
      </c>
      <c r="J84" s="29">
        <v>0</v>
      </c>
      <c r="K84" s="27" t="str">
        <f t="shared" si="7"/>
        <v>Yes</v>
      </c>
    </row>
    <row r="85" spans="1:11" x14ac:dyDescent="0.25">
      <c r="A85" s="61" t="s">
        <v>1061</v>
      </c>
      <c r="B85" s="22" t="s">
        <v>18</v>
      </c>
      <c r="C85" s="29">
        <v>99.542092285999999</v>
      </c>
      <c r="D85" s="27" t="str">
        <f>IF($B85="N/A","N/A",IF(C85&gt;=90,"Yes","No"))</f>
        <v>Yes</v>
      </c>
      <c r="E85" s="29">
        <v>99.778738810999997</v>
      </c>
      <c r="F85" s="27" t="str">
        <f>IF($B85="N/A","N/A",IF(E85&gt;=90,"Yes","No"))</f>
        <v>Yes</v>
      </c>
      <c r="G85" s="29">
        <v>99.810747547000005</v>
      </c>
      <c r="H85" s="27" t="str">
        <f>IF($B85="N/A","N/A",IF(G85&gt;=90,"Yes","No"))</f>
        <v>Yes</v>
      </c>
      <c r="I85" s="29">
        <v>0.23769999999999999</v>
      </c>
      <c r="J85" s="29">
        <v>3.2099999999999997E-2</v>
      </c>
      <c r="K85" s="27" t="str">
        <f t="shared" si="7"/>
        <v>Yes</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66129</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v>3.8712214006000001</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v>35.545675875999997</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v>36.014456592000002</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v>23.960743395000001</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v>0</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v>99.340682604999998</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v>1.1785121702000001</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v>99.659755931999996</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v>11.452066642</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v>4.7856008709999998</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v>4.7624209574999998</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v>100</v>
      </c>
      <c r="H99" s="27" t="str">
        <f>IF($B99="N/A","N/A",IF(G99&gt;100,"No",IF(G99&lt;98,"No","Yes")))</f>
        <v>Yes</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v>100</v>
      </c>
      <c r="H100" s="27" t="str">
        <f>IF($B100="N/A","N/A",IF(G100&gt;100,"No",IF(G100&lt;95,"No","Yes")))</f>
        <v>Yes</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v>100</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v>0</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v>100</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v>3.7652920806000001</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v>5.9126858111000002</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v>29.504453417000001</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v>64.582860772000004</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v>56.045002949000001</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v>1.5155415249999999</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v>0</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v>99.940640009000006</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1205</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v>99.954103672000002</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v>86.502139756999995</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v>1.2520981717999999</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v>17.310106005000002</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v>89.559799784999996</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v>2.3000499025000001</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v>0</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v>1.5031226845000001</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1204</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3" t="s">
        <v>57</v>
      </c>
      <c r="B5" s="164"/>
      <c r="C5" s="164"/>
      <c r="D5" s="164"/>
      <c r="E5" s="164"/>
      <c r="F5" s="164"/>
      <c r="G5" s="164"/>
      <c r="H5" s="164"/>
      <c r="I5" s="164"/>
      <c r="J5" s="164"/>
      <c r="K5" s="165"/>
    </row>
    <row r="6" spans="1:12" s="137" customFormat="1" x14ac:dyDescent="0.25">
      <c r="A6" s="138" t="s">
        <v>1194</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454978</v>
      </c>
      <c r="D7" s="130" t="str">
        <f>IF($B7="N/A","N/A",IF(C7&gt;15,"No",IF(C7&lt;-15,"No","Yes")))</f>
        <v>N/A</v>
      </c>
      <c r="E7" s="126">
        <v>448256</v>
      </c>
      <c r="F7" s="130" t="str">
        <f>IF($B7="N/A","N/A",IF(E7&gt;15,"No",IF(E7&lt;-15,"No","Yes")))</f>
        <v>N/A</v>
      </c>
      <c r="G7" s="126">
        <v>453514</v>
      </c>
      <c r="H7" s="130" t="str">
        <f>IF($B7="N/A","N/A",IF(G7&gt;15,"No",IF(G7&lt;-15,"No","Yes")))</f>
        <v>N/A</v>
      </c>
      <c r="I7" s="131">
        <v>-1.48</v>
      </c>
      <c r="J7" s="131">
        <v>1.173</v>
      </c>
      <c r="K7" s="130" t="str">
        <f t="shared" ref="K7:K21" si="0">IF(J7="Div by 0", "N/A", IF(J7="N/A","N/A", IF(J7&gt;30, "No", IF(J7&lt;-30, "No", "Yes"))))</f>
        <v>Yes</v>
      </c>
    </row>
    <row r="8" spans="1:12" x14ac:dyDescent="0.25">
      <c r="A8" s="109" t="s">
        <v>630</v>
      </c>
      <c r="B8" s="22" t="s">
        <v>49</v>
      </c>
      <c r="C8" s="29">
        <v>0</v>
      </c>
      <c r="D8" s="27" t="str">
        <f>IF($B8="N/A","N/A",IF(C8&gt;15,"No",IF(C8&lt;-15,"No","Yes")))</f>
        <v>N/A</v>
      </c>
      <c r="E8" s="29">
        <v>0</v>
      </c>
      <c r="F8" s="27" t="str">
        <f>IF($B8="N/A","N/A",IF(E8&gt;15,"No",IF(E8&lt;-15,"No","Yes")))</f>
        <v>N/A</v>
      </c>
      <c r="G8" s="29">
        <v>0</v>
      </c>
      <c r="H8" s="27" t="str">
        <f>IF($B8="N/A","N/A",IF(G8&gt;15,"No",IF(G8&lt;-15,"No","Yes")))</f>
        <v>N/A</v>
      </c>
      <c r="I8" s="29" t="s">
        <v>1205</v>
      </c>
      <c r="J8" s="29" t="s">
        <v>1205</v>
      </c>
      <c r="K8" s="27" t="str">
        <f t="shared" si="0"/>
        <v>N/A</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1205</v>
      </c>
      <c r="J9" s="29" t="s">
        <v>1205</v>
      </c>
      <c r="K9" s="27" t="str">
        <f t="shared" si="0"/>
        <v>N/A</v>
      </c>
    </row>
    <row r="10" spans="1:12" x14ac:dyDescent="0.25">
      <c r="A10" s="3" t="s">
        <v>1202</v>
      </c>
      <c r="B10" s="22" t="s">
        <v>52</v>
      </c>
      <c r="C10" s="29" t="s">
        <v>49</v>
      </c>
      <c r="D10" s="27" t="str">
        <f>IF(OR($B10="N/A",$C10="N/A"),"N/A",IF(C10&gt;100,"No",IF(C10&lt;95,"No","Yes")))</f>
        <v>N/A</v>
      </c>
      <c r="E10" s="29" t="s">
        <v>49</v>
      </c>
      <c r="F10" s="27" t="str">
        <f>IF(OR($B10="N/A",$E10="N/A"),"N/A",IF(E10&gt;100,"No",IF(E10&lt;95,"No","Yes")))</f>
        <v>N/A</v>
      </c>
      <c r="G10" s="29">
        <v>73.449110722</v>
      </c>
      <c r="H10" s="27" t="str">
        <f>IF($B10="N/A","N/A",IF(G10&gt;100,"No",IF(G10&lt;95,"No","Yes")))</f>
        <v>No</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0</v>
      </c>
      <c r="H11" s="27" t="str">
        <f t="shared" ref="H11:H12" si="3">IF($B11="N/A","N/A",IF(G11&gt;100,"No",IF(G11&lt;95,"No","Yes")))</f>
        <v>N/A</v>
      </c>
      <c r="I11" s="29" t="s">
        <v>49</v>
      </c>
      <c r="J11" s="29" t="s">
        <v>49</v>
      </c>
      <c r="K11" s="27" t="str">
        <f t="shared" si="0"/>
        <v>N/A</v>
      </c>
    </row>
    <row r="12" spans="1:12" x14ac:dyDescent="0.25">
      <c r="A12" s="3" t="s">
        <v>1203</v>
      </c>
      <c r="B12" s="22" t="s">
        <v>52</v>
      </c>
      <c r="C12" s="29" t="s">
        <v>49</v>
      </c>
      <c r="D12" s="27" t="str">
        <f t="shared" si="1"/>
        <v>N/A</v>
      </c>
      <c r="E12" s="29" t="s">
        <v>49</v>
      </c>
      <c r="F12" s="27" t="str">
        <f t="shared" si="2"/>
        <v>N/A</v>
      </c>
      <c r="G12" s="29">
        <v>71.159875991000007</v>
      </c>
      <c r="H12" s="27" t="str">
        <f t="shared" si="3"/>
        <v>No</v>
      </c>
      <c r="I12" s="29" t="s">
        <v>49</v>
      </c>
      <c r="J12" s="29" t="s">
        <v>49</v>
      </c>
      <c r="K12" s="27" t="str">
        <f t="shared" si="0"/>
        <v>N/A</v>
      </c>
    </row>
    <row r="13" spans="1:12" x14ac:dyDescent="0.25">
      <c r="A13" s="108" t="s">
        <v>46</v>
      </c>
      <c r="B13" s="22" t="s">
        <v>49</v>
      </c>
      <c r="C13" s="23">
        <v>454978</v>
      </c>
      <c r="D13" s="27" t="str">
        <f>IF($B13="N/A","N/A",IF(C13&gt;15,"No",IF(C13&lt;-15,"No","Yes")))</f>
        <v>N/A</v>
      </c>
      <c r="E13" s="23">
        <v>448256</v>
      </c>
      <c r="F13" s="27" t="str">
        <f>IF($B13="N/A","N/A",IF(E13&gt;15,"No",IF(E13&lt;-15,"No","Yes")))</f>
        <v>N/A</v>
      </c>
      <c r="G13" s="23">
        <v>453514</v>
      </c>
      <c r="H13" s="27" t="str">
        <f>IF($B13="N/A","N/A",IF(G13&gt;15,"No",IF(G13&lt;-15,"No","Yes")))</f>
        <v>N/A</v>
      </c>
      <c r="I13" s="29">
        <v>-1.48</v>
      </c>
      <c r="J13" s="29">
        <v>1.173</v>
      </c>
      <c r="K13" s="27" t="str">
        <f t="shared" si="0"/>
        <v>Yes</v>
      </c>
    </row>
    <row r="14" spans="1:12" x14ac:dyDescent="0.25">
      <c r="A14" s="109" t="s">
        <v>632</v>
      </c>
      <c r="B14" s="22" t="s">
        <v>51</v>
      </c>
      <c r="C14" s="29">
        <v>0.71080359930000003</v>
      </c>
      <c r="D14" s="27" t="str">
        <f>IF($B14="N/A","N/A",IF(C14&gt;20,"No",IF(C14&lt;5,"No","Yes")))</f>
        <v>No</v>
      </c>
      <c r="E14" s="29">
        <v>0.65587521419999995</v>
      </c>
      <c r="F14" s="27" t="str">
        <f>IF($B14="N/A","N/A",IF(E14&gt;20,"No",IF(E14&lt;5,"No","Yes")))</f>
        <v>No</v>
      </c>
      <c r="G14" s="29">
        <v>0.6185035082</v>
      </c>
      <c r="H14" s="27" t="str">
        <f>IF($B14="N/A","N/A",IF(G14&gt;20,"No",IF(G14&lt;5,"No","Yes")))</f>
        <v>No</v>
      </c>
      <c r="I14" s="29">
        <v>-7.73</v>
      </c>
      <c r="J14" s="29">
        <v>-5.7</v>
      </c>
      <c r="K14" s="27" t="str">
        <f t="shared" si="0"/>
        <v>Yes</v>
      </c>
    </row>
    <row r="15" spans="1:12" x14ac:dyDescent="0.25">
      <c r="A15" s="109" t="s">
        <v>633</v>
      </c>
      <c r="B15" s="22" t="s">
        <v>50</v>
      </c>
      <c r="C15" s="29">
        <v>65.135017516999994</v>
      </c>
      <c r="D15" s="27" t="str">
        <f>IF($B15="N/A","N/A",IF(C15&gt;1,"Yes","No"))</f>
        <v>Yes</v>
      </c>
      <c r="E15" s="29">
        <v>88.511921759000003</v>
      </c>
      <c r="F15" s="27" t="str">
        <f>IF($B15="N/A","N/A",IF(E15&gt;1,"Yes","No"))</f>
        <v>Yes</v>
      </c>
      <c r="G15" s="29">
        <v>78.915755633000003</v>
      </c>
      <c r="H15" s="27" t="str">
        <f>IF($B15="N/A","N/A",IF(G15&gt;1,"Yes","No"))</f>
        <v>Yes</v>
      </c>
      <c r="I15" s="29">
        <v>35.89</v>
      </c>
      <c r="J15" s="29">
        <v>-10.8</v>
      </c>
      <c r="K15" s="27" t="str">
        <f t="shared" si="0"/>
        <v>Yes</v>
      </c>
    </row>
    <row r="16" spans="1:12" x14ac:dyDescent="0.25">
      <c r="A16" s="109" t="s">
        <v>634</v>
      </c>
      <c r="B16" s="22" t="s">
        <v>49</v>
      </c>
      <c r="C16" s="110">
        <v>5815.2189236000004</v>
      </c>
      <c r="D16" s="27" t="str">
        <f>IF($B16="N/A","N/A",IF(C16&gt;15,"No",IF(C16&lt;-15,"No","Yes")))</f>
        <v>N/A</v>
      </c>
      <c r="E16" s="110">
        <v>6242.3237902000001</v>
      </c>
      <c r="F16" s="27" t="str">
        <f>IF($B16="N/A","N/A",IF(E16&gt;15,"No",IF(E16&lt;-15,"No","Yes")))</f>
        <v>N/A</v>
      </c>
      <c r="G16" s="110">
        <v>6585.4096157000004</v>
      </c>
      <c r="H16" s="27" t="str">
        <f>IF($B16="N/A","N/A",IF(G16&gt;15,"No",IF(G16&lt;-15,"No","Yes")))</f>
        <v>N/A</v>
      </c>
      <c r="I16" s="29">
        <v>7.3449999999999998</v>
      </c>
      <c r="J16" s="29">
        <v>5.4960000000000004</v>
      </c>
      <c r="K16" s="27" t="str">
        <f t="shared" si="0"/>
        <v>Yes</v>
      </c>
    </row>
    <row r="17" spans="1:11" x14ac:dyDescent="0.25">
      <c r="A17" s="42" t="s">
        <v>769</v>
      </c>
      <c r="B17" s="22" t="s">
        <v>49</v>
      </c>
      <c r="C17" s="23">
        <v>1890</v>
      </c>
      <c r="D17" s="22" t="s">
        <v>49</v>
      </c>
      <c r="E17" s="23">
        <v>1693</v>
      </c>
      <c r="F17" s="22" t="s">
        <v>49</v>
      </c>
      <c r="G17" s="23">
        <v>1799</v>
      </c>
      <c r="H17" s="27" t="str">
        <f>IF($B17="N/A","N/A",IF(G17&gt;15,"No",IF(G17&lt;-15,"No","Yes")))</f>
        <v>N/A</v>
      </c>
      <c r="I17" s="29">
        <v>-10.4</v>
      </c>
      <c r="J17" s="29">
        <v>6.2610000000000001</v>
      </c>
      <c r="K17" s="27" t="str">
        <f t="shared" si="0"/>
        <v>Yes</v>
      </c>
    </row>
    <row r="18" spans="1:11" ht="25" x14ac:dyDescent="0.25">
      <c r="A18" s="42" t="s">
        <v>770</v>
      </c>
      <c r="B18" s="22" t="s">
        <v>49</v>
      </c>
      <c r="C18" s="110">
        <v>5883.6439153000001</v>
      </c>
      <c r="D18" s="27" t="str">
        <f>IF($B18="N/A","N/A",IF(C18&gt;60,"No",IF(C18&lt;15,"No","Yes")))</f>
        <v>N/A</v>
      </c>
      <c r="E18" s="110">
        <v>6509.6940342999997</v>
      </c>
      <c r="F18" s="27" t="str">
        <f>IF($B18="N/A","N/A",IF(E18&gt;60,"No",IF(E18&lt;15,"No","Yes")))</f>
        <v>N/A</v>
      </c>
      <c r="G18" s="110">
        <v>6323.7632018000004</v>
      </c>
      <c r="H18" s="27" t="str">
        <f>IF($B18="N/A","N/A",IF(G18&gt;60,"No",IF(G18&lt;15,"No","Yes")))</f>
        <v>N/A</v>
      </c>
      <c r="I18" s="29">
        <v>10.64</v>
      </c>
      <c r="J18" s="29">
        <v>-2.86</v>
      </c>
      <c r="K18" s="27" t="str">
        <f t="shared" si="0"/>
        <v>Yes</v>
      </c>
    </row>
    <row r="19" spans="1:11" x14ac:dyDescent="0.25">
      <c r="A19" s="42" t="s">
        <v>155</v>
      </c>
      <c r="B19" s="22" t="s">
        <v>121</v>
      </c>
      <c r="C19" s="23">
        <v>0</v>
      </c>
      <c r="D19" s="27" t="str">
        <f>IF($B19="N/A","N/A",IF(C19="N/A","N/A",IF(C19=0,"Yes","No")))</f>
        <v>Yes</v>
      </c>
      <c r="E19" s="23">
        <v>0</v>
      </c>
      <c r="F19" s="27" t="str">
        <f>IF($B19="N/A","N/A",IF(E19="N/A","N/A",IF(E19=0,"Yes","No")))</f>
        <v>Yes</v>
      </c>
      <c r="G19" s="23">
        <v>0</v>
      </c>
      <c r="H19" s="27" t="str">
        <f>IF($B19="N/A","N/A",IF(G19=0,"Yes","No"))</f>
        <v>Yes</v>
      </c>
      <c r="I19" s="29" t="s">
        <v>1205</v>
      </c>
      <c r="J19" s="29" t="s">
        <v>1205</v>
      </c>
      <c r="K19" s="27" t="str">
        <f t="shared" si="0"/>
        <v>N/A</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1205</v>
      </c>
      <c r="J20" s="29" t="s">
        <v>1205</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1205</v>
      </c>
      <c r="J21" s="29" t="s">
        <v>1205</v>
      </c>
      <c r="K21" s="27" t="str">
        <f t="shared" si="0"/>
        <v>N/A</v>
      </c>
    </row>
    <row r="22" spans="1:11" ht="13" x14ac:dyDescent="0.3">
      <c r="A22" s="166" t="s">
        <v>189</v>
      </c>
      <c r="B22" s="157"/>
      <c r="C22" s="157"/>
      <c r="D22" s="157"/>
      <c r="E22" s="157"/>
      <c r="F22" s="157"/>
      <c r="G22" s="157"/>
      <c r="H22" s="157"/>
      <c r="I22" s="157"/>
      <c r="J22" s="157"/>
      <c r="K22" s="158"/>
    </row>
    <row r="23" spans="1:11" x14ac:dyDescent="0.25">
      <c r="A23" s="108" t="s">
        <v>45</v>
      </c>
      <c r="B23" s="22" t="s">
        <v>49</v>
      </c>
      <c r="C23" s="23">
        <v>451744</v>
      </c>
      <c r="D23" s="27" t="str">
        <f>IF($B23="N/A","N/A",IF(C23&gt;15,"No",IF(C23&lt;-15,"No","Yes")))</f>
        <v>N/A</v>
      </c>
      <c r="E23" s="23">
        <v>445316</v>
      </c>
      <c r="F23" s="27" t="str">
        <f>IF($B23="N/A","N/A",IF(E23&gt;15,"No",IF(E23&lt;-15,"No","Yes")))</f>
        <v>N/A</v>
      </c>
      <c r="G23" s="23">
        <v>450709</v>
      </c>
      <c r="H23" s="27" t="str">
        <f>IF($B23="N/A","N/A",IF(G23&gt;15,"No",IF(G23&lt;-15,"No","Yes")))</f>
        <v>N/A</v>
      </c>
      <c r="I23" s="29">
        <v>-1.42</v>
      </c>
      <c r="J23" s="29">
        <v>1.2110000000000001</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1205</v>
      </c>
      <c r="J25" s="29" t="s">
        <v>1205</v>
      </c>
      <c r="K25" s="27" t="str">
        <f>IF(J25="Div by 0", "N/A", IF(J25="N/A","N/A", IF(J25&gt;30, "No", IF(J25&lt;-30, "No", "Yes"))))</f>
        <v>N/A</v>
      </c>
    </row>
    <row r="26" spans="1:11" x14ac:dyDescent="0.25">
      <c r="A26" s="167" t="s">
        <v>171</v>
      </c>
      <c r="B26" s="151"/>
      <c r="C26" s="151"/>
      <c r="D26" s="151"/>
      <c r="E26" s="151"/>
      <c r="F26" s="151"/>
      <c r="G26" s="151"/>
      <c r="H26" s="151"/>
      <c r="I26" s="151"/>
      <c r="J26" s="151"/>
      <c r="K26" s="152"/>
    </row>
    <row r="27" spans="1:11" x14ac:dyDescent="0.25">
      <c r="A27" s="108" t="s">
        <v>192</v>
      </c>
      <c r="B27" s="22" t="s">
        <v>59</v>
      </c>
      <c r="C27" s="63">
        <v>174.72098073999999</v>
      </c>
      <c r="D27" s="27" t="str">
        <f>IF($B27="N/A","N/A",IF(C27&gt;100,"No",IF(C27&lt;50,"No","Yes")))</f>
        <v>No</v>
      </c>
      <c r="E27" s="63">
        <v>183.41185440000001</v>
      </c>
      <c r="F27" s="27" t="str">
        <f>IF($B27="N/A","N/A",IF(E27&gt;100,"No",IF(E27&lt;50,"No","Yes")))</f>
        <v>No</v>
      </c>
      <c r="G27" s="63">
        <v>186.55795419</v>
      </c>
      <c r="H27" s="27" t="str">
        <f>IF($B27="N/A","N/A",IF(G27&gt;100,"No",IF(G27&lt;50,"No","Yes")))</f>
        <v>No</v>
      </c>
      <c r="I27" s="29">
        <v>4.9740000000000002</v>
      </c>
      <c r="J27" s="29">
        <v>1.7150000000000001</v>
      </c>
      <c r="K27" s="27" t="str">
        <f>IF(J27="Div by 0", "N/A", IF(J27="N/A","N/A", IF(J27&gt;30, "No", IF(J27&lt;-30, "No", "Yes"))))</f>
        <v>Yes</v>
      </c>
    </row>
    <row r="28" spans="1:11" x14ac:dyDescent="0.25">
      <c r="A28" s="108" t="s">
        <v>193</v>
      </c>
      <c r="B28" s="22" t="s">
        <v>49</v>
      </c>
      <c r="C28" s="63">
        <v>608.25716402</v>
      </c>
      <c r="D28" s="27" t="str">
        <f>IF($B28="N/A","N/A",IF(C28&gt;15,"No",IF(C28&lt;-15,"No","Yes")))</f>
        <v>N/A</v>
      </c>
      <c r="E28" s="63">
        <v>644.44791570999996</v>
      </c>
      <c r="F28" s="27" t="str">
        <f>IF($B28="N/A","N/A",IF(E28&gt;15,"No",IF(E28&lt;-15,"No","Yes")))</f>
        <v>N/A</v>
      </c>
      <c r="G28" s="63">
        <v>661.2247132</v>
      </c>
      <c r="H28" s="27" t="str">
        <f>IF($B28="N/A","N/A",IF(G28&gt;15,"No",IF(G28&lt;-15,"No","Yes")))</f>
        <v>N/A</v>
      </c>
      <c r="I28" s="29">
        <v>5.95</v>
      </c>
      <c r="J28" s="29">
        <v>2.6030000000000002</v>
      </c>
      <c r="K28" s="27" t="str">
        <f>IF(J28="Div by 0", "N/A", IF(J28="N/A","N/A", IF(J28&gt;30, "No", IF(J28&lt;-30, "No", "Yes"))))</f>
        <v>Yes</v>
      </c>
    </row>
    <row r="29" spans="1:11" x14ac:dyDescent="0.25">
      <c r="A29" s="108" t="s">
        <v>757</v>
      </c>
      <c r="B29" s="22" t="s">
        <v>49</v>
      </c>
      <c r="C29" s="63">
        <v>351.75478816999998</v>
      </c>
      <c r="D29" s="27" t="str">
        <f>IF($B29="N/A","N/A",IF(C29&gt;15,"No",IF(C29&lt;-15,"No","Yes")))</f>
        <v>N/A</v>
      </c>
      <c r="E29" s="63">
        <v>404.98548541999997</v>
      </c>
      <c r="F29" s="27" t="str">
        <f>IF($B29="N/A","N/A",IF(E29&gt;15,"No",IF(E29&lt;-15,"No","Yes")))</f>
        <v>N/A</v>
      </c>
      <c r="G29" s="63">
        <v>483.5031204</v>
      </c>
      <c r="H29" s="27" t="str">
        <f>IF($B29="N/A","N/A",IF(G29&gt;15,"No",IF(G29&lt;-15,"No","Yes")))</f>
        <v>N/A</v>
      </c>
      <c r="I29" s="29">
        <v>15.13</v>
      </c>
      <c r="J29" s="29">
        <v>19.39</v>
      </c>
      <c r="K29" s="27" t="str">
        <f>IF(J29="Div by 0", "N/A", IF(J29="N/A","N/A", IF(J29&gt;30, "No", IF(J29&lt;-30, "No", "Yes"))))</f>
        <v>Yes</v>
      </c>
    </row>
    <row r="30" spans="1:11" x14ac:dyDescent="0.25">
      <c r="A30" s="108" t="s">
        <v>761</v>
      </c>
      <c r="B30" s="22" t="s">
        <v>49</v>
      </c>
      <c r="C30" s="63">
        <v>450.33854497999999</v>
      </c>
      <c r="D30" s="27" t="str">
        <f>IF($B30="N/A","N/A",IF(C30&gt;15,"No",IF(C30&lt;-15,"No","Yes")))</f>
        <v>N/A</v>
      </c>
      <c r="E30" s="63">
        <v>491.71564273000001</v>
      </c>
      <c r="F30" s="27" t="str">
        <f>IF($B30="N/A","N/A",IF(E30&gt;15,"No",IF(E30&lt;-15,"No","Yes")))</f>
        <v>N/A</v>
      </c>
      <c r="G30" s="63">
        <v>496.54778943000002</v>
      </c>
      <c r="H30" s="27" t="str">
        <f>IF($B30="N/A","N/A",IF(G30&gt;15,"No",IF(G30&lt;-15,"No","Yes")))</f>
        <v>N/A</v>
      </c>
      <c r="I30" s="29">
        <v>9.1880000000000006</v>
      </c>
      <c r="J30" s="29">
        <v>0.98270000000000002</v>
      </c>
      <c r="K30" s="27" t="str">
        <f>IF(J30="Div by 0", "N/A", IF(J30="N/A","N/A", IF(J30&gt;30, "No", IF(J30&lt;-30, "No", "Yes"))))</f>
        <v>Yes</v>
      </c>
    </row>
    <row r="31" spans="1:11" x14ac:dyDescent="0.25">
      <c r="A31" s="167" t="s">
        <v>765</v>
      </c>
      <c r="B31" s="151"/>
      <c r="C31" s="151"/>
      <c r="D31" s="151"/>
      <c r="E31" s="151"/>
      <c r="F31" s="151"/>
      <c r="G31" s="151"/>
      <c r="H31" s="151"/>
      <c r="I31" s="151"/>
      <c r="J31" s="151"/>
      <c r="K31" s="152"/>
    </row>
    <row r="32" spans="1:11" x14ac:dyDescent="0.25">
      <c r="A32" s="108" t="s">
        <v>194</v>
      </c>
      <c r="B32" s="22" t="s">
        <v>60</v>
      </c>
      <c r="C32" s="29">
        <v>81.002736063</v>
      </c>
      <c r="D32" s="27" t="str">
        <f>IF($B32="N/A","N/A",IF(C32&gt;99,"No",IF(C32&lt;75,"No","Yes")))</f>
        <v>Yes</v>
      </c>
      <c r="E32" s="29">
        <v>80.655085377999995</v>
      </c>
      <c r="F32" s="27" t="str">
        <f>IF($B32="N/A","N/A",IF(E32&gt;99,"No",IF(E32&lt;75,"No","Yes")))</f>
        <v>Yes</v>
      </c>
      <c r="G32" s="29">
        <v>79.167933189999999</v>
      </c>
      <c r="H32" s="27" t="str">
        <f>IF($B32="N/A","N/A",IF(G32&gt;99,"No",IF(G32&lt;75,"No","Yes")))</f>
        <v>Yes</v>
      </c>
      <c r="I32" s="29">
        <v>-0.42899999999999999</v>
      </c>
      <c r="J32" s="29">
        <v>-1.84</v>
      </c>
      <c r="K32" s="27" t="str">
        <f t="shared" ref="K32:K43" si="7">IF(J32="Div by 0", "N/A", IF(J32="N/A","N/A", IF(J32&gt;30, "No", IF(J32&lt;-30, "No", "Yes"))))</f>
        <v>Yes</v>
      </c>
    </row>
    <row r="33" spans="1:11" x14ac:dyDescent="0.25">
      <c r="A33" s="108" t="s">
        <v>111</v>
      </c>
      <c r="B33" s="22" t="s">
        <v>49</v>
      </c>
      <c r="C33" s="27">
        <v>97.625196419999995</v>
      </c>
      <c r="D33" s="27" t="str">
        <f>IF($B33="N/A","N/A",IF(C33&gt;15,"No",IF(C33&lt;-15,"No","Yes")))</f>
        <v>N/A</v>
      </c>
      <c r="E33" s="27">
        <v>98.248183311999995</v>
      </c>
      <c r="F33" s="27" t="str">
        <f>IF($B33="N/A","N/A",IF(E33&gt;15,"No",IF(E33&lt;-15,"No","Yes")))</f>
        <v>N/A</v>
      </c>
      <c r="G33" s="27">
        <v>98.229344454</v>
      </c>
      <c r="H33" s="27" t="str">
        <f>IF($B33="N/A","N/A",IF(G33&gt;15,"No",IF(G33&lt;-15,"No","Yes")))</f>
        <v>N/A</v>
      </c>
      <c r="I33" s="29">
        <v>0.6381</v>
      </c>
      <c r="J33" s="29">
        <v>-1.9E-2</v>
      </c>
      <c r="K33" s="27" t="str">
        <f t="shared" si="7"/>
        <v>Yes</v>
      </c>
    </row>
    <row r="34" spans="1:11" x14ac:dyDescent="0.25">
      <c r="A34" s="108" t="s">
        <v>113</v>
      </c>
      <c r="B34" s="22" t="s">
        <v>49</v>
      </c>
      <c r="C34" s="23">
        <v>28.462275533</v>
      </c>
      <c r="D34" s="27" t="str">
        <f>IF($B34="N/A","N/A",IF(C34&gt;15,"No",IF(C34&lt;-15,"No","Yes")))</f>
        <v>N/A</v>
      </c>
      <c r="E34" s="111">
        <v>28.478882219999999</v>
      </c>
      <c r="F34" s="27" t="str">
        <f>IF($B34="N/A","N/A",IF(E34&gt;15,"No",IF(E34&lt;-15,"No","Yes")))</f>
        <v>N/A</v>
      </c>
      <c r="G34" s="111">
        <v>28.518178369000001</v>
      </c>
      <c r="H34" s="27" t="str">
        <f>IF($B34="N/A","N/A",IF(G34&gt;15,"No",IF(G34&lt;-15,"No","Yes")))</f>
        <v>N/A</v>
      </c>
      <c r="I34" s="29">
        <v>5.8299999999999998E-2</v>
      </c>
      <c r="J34" s="29">
        <v>0.13800000000000001</v>
      </c>
      <c r="K34" s="27" t="str">
        <f t="shared" si="7"/>
        <v>Yes</v>
      </c>
    </row>
    <row r="35" spans="1:11" x14ac:dyDescent="0.25">
      <c r="A35" s="108" t="s">
        <v>195</v>
      </c>
      <c r="B35" s="65" t="s">
        <v>61</v>
      </c>
      <c r="C35" s="27">
        <v>7.6800134590000004</v>
      </c>
      <c r="D35" s="27" t="str">
        <f>IF($B35="N/A","N/A",IF(C35&gt;20,"No",IF(C35&lt;=0,"No","Yes")))</f>
        <v>Yes</v>
      </c>
      <c r="E35" s="27">
        <v>7.5761930853999999</v>
      </c>
      <c r="F35" s="27" t="str">
        <f>IF($B35="N/A","N/A",IF(E35&gt;20,"No",IF(E35&lt;=0,"No","Yes")))</f>
        <v>Yes</v>
      </c>
      <c r="G35" s="27">
        <v>7.2002112228000001</v>
      </c>
      <c r="H35" s="27" t="str">
        <f>IF($B35="N/A","N/A",IF(G35&gt;20,"No",IF(G35&lt;=0,"No","Yes")))</f>
        <v>Yes</v>
      </c>
      <c r="I35" s="29">
        <v>-1.35</v>
      </c>
      <c r="J35" s="29">
        <v>-4.96</v>
      </c>
      <c r="K35" s="27" t="str">
        <f t="shared" si="7"/>
        <v>Yes</v>
      </c>
    </row>
    <row r="36" spans="1:11" x14ac:dyDescent="0.25">
      <c r="A36" s="108" t="s">
        <v>112</v>
      </c>
      <c r="B36" s="22" t="s">
        <v>49</v>
      </c>
      <c r="C36" s="27">
        <v>99.858765203999994</v>
      </c>
      <c r="D36" s="27" t="str">
        <f>IF($B36="N/A","N/A",IF(C36&gt;15,"No",IF(C36&lt;-15,"No","Yes")))</f>
        <v>N/A</v>
      </c>
      <c r="E36" s="27">
        <v>99.828087023999998</v>
      </c>
      <c r="F36" s="27" t="str">
        <f>IF($B36="N/A","N/A",IF(E36&gt;15,"No",IF(E36&lt;-15,"No","Yes")))</f>
        <v>N/A</v>
      </c>
      <c r="G36" s="27">
        <v>99.926044619999999</v>
      </c>
      <c r="H36" s="27" t="str">
        <f>IF($B36="N/A","N/A",IF(G36&gt;15,"No",IF(G36&lt;-15,"No","Yes")))</f>
        <v>N/A</v>
      </c>
      <c r="I36" s="29">
        <v>-3.1E-2</v>
      </c>
      <c r="J36" s="29">
        <v>9.8100000000000007E-2</v>
      </c>
      <c r="K36" s="27" t="str">
        <f t="shared" si="7"/>
        <v>Yes</v>
      </c>
    </row>
    <row r="37" spans="1:11" x14ac:dyDescent="0.25">
      <c r="A37" s="108" t="s">
        <v>114</v>
      </c>
      <c r="B37" s="22" t="s">
        <v>49</v>
      </c>
      <c r="C37" s="111">
        <v>29.730350699999999</v>
      </c>
      <c r="D37" s="27" t="str">
        <f>IF($B37="N/A","N/A",IF(C37&gt;15,"No",IF(C37&lt;-15,"No","Yes")))</f>
        <v>N/A</v>
      </c>
      <c r="E37" s="111">
        <v>29.843824227999999</v>
      </c>
      <c r="F37" s="27" t="str">
        <f>IF($B37="N/A","N/A",IF(E37&gt;15,"No",IF(E37&lt;-15,"No","Yes")))</f>
        <v>N/A</v>
      </c>
      <c r="G37" s="111">
        <v>29.773158998</v>
      </c>
      <c r="H37" s="27" t="str">
        <f>IF($B37="N/A","N/A",IF(G37&gt;15,"No",IF(G37&lt;-15,"No","Yes")))</f>
        <v>N/A</v>
      </c>
      <c r="I37" s="29">
        <v>0.38169999999999998</v>
      </c>
      <c r="J37" s="29">
        <v>-0.23699999999999999</v>
      </c>
      <c r="K37" s="27" t="str">
        <f t="shared" si="7"/>
        <v>Yes</v>
      </c>
    </row>
    <row r="38" spans="1:11" x14ac:dyDescent="0.25">
      <c r="A38" s="108" t="s">
        <v>758</v>
      </c>
      <c r="B38" s="65" t="s">
        <v>62</v>
      </c>
      <c r="C38" s="27">
        <v>0.49696288160000002</v>
      </c>
      <c r="D38" s="27" t="str">
        <f>IF($B38="N/A","N/A",IF(C38&gt;10,"No",IF(C38&lt;=0,"No","Yes")))</f>
        <v>Yes</v>
      </c>
      <c r="E38" s="27">
        <v>0.48572249820000002</v>
      </c>
      <c r="F38" s="27" t="str">
        <f>IF($B38="N/A","N/A",IF(E38&gt;10,"No",IF(E38&lt;=0,"No","Yes")))</f>
        <v>Yes</v>
      </c>
      <c r="G38" s="27">
        <v>0.4550608042</v>
      </c>
      <c r="H38" s="27" t="str">
        <f>IF($B38="N/A","N/A",IF(G38&gt;10,"No",IF(G38&lt;=0,"No","Yes")))</f>
        <v>Yes</v>
      </c>
      <c r="I38" s="29">
        <v>-2.2599999999999998</v>
      </c>
      <c r="J38" s="29">
        <v>-6.31</v>
      </c>
      <c r="K38" s="27" t="str">
        <f t="shared" si="7"/>
        <v>Yes</v>
      </c>
    </row>
    <row r="39" spans="1:11" x14ac:dyDescent="0.25">
      <c r="A39" s="108" t="s">
        <v>759</v>
      </c>
      <c r="B39" s="22" t="s">
        <v>49</v>
      </c>
      <c r="C39" s="27">
        <v>100</v>
      </c>
      <c r="D39" s="27" t="str">
        <f>IF($B39="N/A","N/A",IF(C39&gt;15,"No",IF(C39&lt;-15,"No","Yes")))</f>
        <v>N/A</v>
      </c>
      <c r="E39" s="27">
        <v>99.90753583</v>
      </c>
      <c r="F39" s="27" t="str">
        <f>IF($B39="N/A","N/A",IF(E39&gt;15,"No",IF(E39&lt;-15,"No","Yes")))</f>
        <v>N/A</v>
      </c>
      <c r="G39" s="27">
        <v>100</v>
      </c>
      <c r="H39" s="27" t="str">
        <f>IF($B39="N/A","N/A",IF(G39&gt;15,"No",IF(G39&lt;-15,"No","Yes")))</f>
        <v>N/A</v>
      </c>
      <c r="I39" s="29">
        <v>-9.1999999999999998E-2</v>
      </c>
      <c r="J39" s="29">
        <v>9.2499999999999999E-2</v>
      </c>
      <c r="K39" s="27" t="str">
        <f t="shared" si="7"/>
        <v>Yes</v>
      </c>
    </row>
    <row r="40" spans="1:11" x14ac:dyDescent="0.25">
      <c r="A40" s="108" t="s">
        <v>760</v>
      </c>
      <c r="B40" s="22" t="s">
        <v>49</v>
      </c>
      <c r="C40" s="111">
        <v>27.861915367000002</v>
      </c>
      <c r="D40" s="27" t="str">
        <f>IF($B40="N/A","N/A",IF(C40&gt;15,"No",IF(C40&lt;-15,"No","Yes")))</f>
        <v>N/A</v>
      </c>
      <c r="E40" s="111">
        <v>27.960203609000001</v>
      </c>
      <c r="F40" s="27" t="str">
        <f>IF($B40="N/A","N/A",IF(E40&gt;15,"No",IF(E40&lt;-15,"No","Yes")))</f>
        <v>N/A</v>
      </c>
      <c r="G40" s="111">
        <v>27.812774256000001</v>
      </c>
      <c r="H40" s="27" t="str">
        <f>IF($B40="N/A","N/A",IF(G40&gt;15,"No",IF(G40&lt;-15,"No","Yes")))</f>
        <v>N/A</v>
      </c>
      <c r="I40" s="29">
        <v>0.3528</v>
      </c>
      <c r="J40" s="29">
        <v>-0.52700000000000002</v>
      </c>
      <c r="K40" s="27" t="str">
        <f t="shared" si="7"/>
        <v>Yes</v>
      </c>
    </row>
    <row r="41" spans="1:11" x14ac:dyDescent="0.25">
      <c r="A41" s="108" t="s">
        <v>762</v>
      </c>
      <c r="B41" s="65" t="s">
        <v>53</v>
      </c>
      <c r="C41" s="27">
        <v>10.820287597</v>
      </c>
      <c r="D41" s="27" t="str">
        <f>IF($B41="N/A","N/A",IF(C41&gt;5,"No",IF(C41&lt;=0,"No","Yes")))</f>
        <v>No</v>
      </c>
      <c r="E41" s="27">
        <v>11.282999039</v>
      </c>
      <c r="F41" s="27" t="str">
        <f>IF($B41="N/A","N/A",IF(E41&gt;5,"No",IF(E41&lt;=0,"No","Yes")))</f>
        <v>No</v>
      </c>
      <c r="G41" s="27">
        <v>13.176794783</v>
      </c>
      <c r="H41" s="27" t="str">
        <f>IF($B41="N/A","N/A",IF(G41&gt;5,"No",IF(G41&lt;=0,"No","Yes")))</f>
        <v>No</v>
      </c>
      <c r="I41" s="29">
        <v>4.2759999999999998</v>
      </c>
      <c r="J41" s="29">
        <v>16.78</v>
      </c>
      <c r="K41" s="27" t="str">
        <f t="shared" si="7"/>
        <v>Yes</v>
      </c>
    </row>
    <row r="42" spans="1:11" x14ac:dyDescent="0.25">
      <c r="A42" s="108" t="s">
        <v>763</v>
      </c>
      <c r="B42" s="22" t="s">
        <v>49</v>
      </c>
      <c r="C42" s="27">
        <v>100</v>
      </c>
      <c r="D42" s="27" t="str">
        <f>IF($B42="N/A","N/A",IF(C42&gt;15,"No",IF(C42&lt;-15,"No","Yes")))</f>
        <v>N/A</v>
      </c>
      <c r="E42" s="27">
        <v>100</v>
      </c>
      <c r="F42" s="27" t="str">
        <f>IF($B42="N/A","N/A",IF(E42&gt;15,"No",IF(E42&lt;-15,"No","Yes")))</f>
        <v>N/A</v>
      </c>
      <c r="G42" s="27">
        <v>100</v>
      </c>
      <c r="H42" s="27" t="str">
        <f>IF($B42="N/A","N/A",IF(G42&gt;15,"No",IF(G42&lt;-15,"No","Yes")))</f>
        <v>N/A</v>
      </c>
      <c r="I42" s="29">
        <v>0</v>
      </c>
      <c r="J42" s="29">
        <v>0</v>
      </c>
      <c r="K42" s="27" t="str">
        <f t="shared" si="7"/>
        <v>Yes</v>
      </c>
    </row>
    <row r="43" spans="1:11" x14ac:dyDescent="0.25">
      <c r="A43" s="108" t="s">
        <v>764</v>
      </c>
      <c r="B43" s="22" t="s">
        <v>49</v>
      </c>
      <c r="C43" s="111">
        <v>5.0769639934999997</v>
      </c>
      <c r="D43" s="27" t="str">
        <f>IF($B43="N/A","N/A",IF(C43&gt;15,"No",IF(C43&lt;-15,"No","Yes")))</f>
        <v>N/A</v>
      </c>
      <c r="E43" s="111">
        <v>4.5256244401999997</v>
      </c>
      <c r="F43" s="27" t="str">
        <f>IF($B43="N/A","N/A",IF(E43&gt;15,"No",IF(E43&lt;-15,"No","Yes")))</f>
        <v>N/A</v>
      </c>
      <c r="G43" s="111">
        <v>3.6706797555000001</v>
      </c>
      <c r="H43" s="27" t="str">
        <f>IF($B43="N/A","N/A",IF(G43&gt;15,"No",IF(G43&lt;-15,"No","Yes")))</f>
        <v>N/A</v>
      </c>
      <c r="I43" s="29">
        <v>-10.9</v>
      </c>
      <c r="J43" s="29">
        <v>-18.899999999999999</v>
      </c>
      <c r="K43" s="27" t="str">
        <f t="shared" si="7"/>
        <v>Yes</v>
      </c>
    </row>
    <row r="44" spans="1:11" x14ac:dyDescent="0.25">
      <c r="A44" s="167" t="s">
        <v>683</v>
      </c>
      <c r="B44" s="151"/>
      <c r="C44" s="151"/>
      <c r="D44" s="151"/>
      <c r="E44" s="151"/>
      <c r="F44" s="151"/>
      <c r="G44" s="151"/>
      <c r="H44" s="151"/>
      <c r="I44" s="151"/>
      <c r="J44" s="151"/>
      <c r="K44" s="152"/>
    </row>
    <row r="45" spans="1:11" x14ac:dyDescent="0.25">
      <c r="A45" s="108" t="s">
        <v>58</v>
      </c>
      <c r="B45" s="22" t="s">
        <v>63</v>
      </c>
      <c r="C45" s="27">
        <v>7.5206311539000001</v>
      </c>
      <c r="D45" s="27" t="str">
        <f>IF($B45="N/A","N/A",IF(C45&gt;20,"No",IF(C45&lt;1,"No","Yes")))</f>
        <v>Yes</v>
      </c>
      <c r="E45" s="27">
        <v>7.2411501046</v>
      </c>
      <c r="F45" s="27" t="str">
        <f>IF($B45="N/A","N/A",IF(E45&gt;20,"No",IF(E45&lt;1,"No","Yes")))</f>
        <v>Yes</v>
      </c>
      <c r="G45" s="27">
        <v>6.8973550561000003</v>
      </c>
      <c r="H45" s="27" t="str">
        <f>IF($B45="N/A","N/A",IF(G45&gt;20,"No",IF(G45&lt;1,"No","Yes")))</f>
        <v>Yes</v>
      </c>
      <c r="I45" s="29">
        <v>-3.72</v>
      </c>
      <c r="J45" s="29">
        <v>-4.75</v>
      </c>
      <c r="K45" s="27" t="str">
        <f>IF(J45="Div by 0", "N/A", IF(J45="N/A","N/A", IF(J45&gt;30, "No", IF(J45&lt;-30, "No", "Yes"))))</f>
        <v>Yes</v>
      </c>
    </row>
    <row r="46" spans="1:11" x14ac:dyDescent="0.25">
      <c r="A46" s="167" t="s">
        <v>861</v>
      </c>
      <c r="B46" s="151"/>
      <c r="C46" s="151"/>
      <c r="D46" s="151"/>
      <c r="E46" s="151"/>
      <c r="F46" s="151"/>
      <c r="G46" s="151"/>
      <c r="H46" s="151"/>
      <c r="I46" s="151"/>
      <c r="J46" s="151"/>
      <c r="K46" s="152"/>
    </row>
    <row r="47" spans="1:11" x14ac:dyDescent="0.25">
      <c r="A47" s="108" t="s">
        <v>862</v>
      </c>
      <c r="B47" s="22" t="s">
        <v>52</v>
      </c>
      <c r="C47" s="27">
        <v>89.820783453000004</v>
      </c>
      <c r="D47" s="27" t="str">
        <f>IF($B47="N/A","N/A",IF(C47&gt;100,"No",IF(C47&lt;95,"No","Yes")))</f>
        <v>No</v>
      </c>
      <c r="E47" s="27">
        <v>89.369346711000006</v>
      </c>
      <c r="F47" s="27" t="str">
        <f>IF($B47="N/A","N/A",IF(E47&gt;100,"No",IF(E47&lt;95,"No","Yes")))</f>
        <v>No</v>
      </c>
      <c r="G47" s="27">
        <v>87.455320395000001</v>
      </c>
      <c r="H47" s="27" t="str">
        <f>IF($B47="N/A","N/A",IF(G47&gt;100,"No",IF(G47&lt;95,"No","Yes")))</f>
        <v>No</v>
      </c>
      <c r="I47" s="29">
        <v>-0.503</v>
      </c>
      <c r="J47" s="29">
        <v>-2.14</v>
      </c>
      <c r="K47" s="27" t="str">
        <f>IF(J47="Div by 0", "N/A", IF(J47="N/A","N/A", IF(J47&gt;30, "No", IF(J47&lt;-30, "No", "Yes"))))</f>
        <v>Yes</v>
      </c>
    </row>
    <row r="48" spans="1:11" x14ac:dyDescent="0.25">
      <c r="A48" s="167" t="s">
        <v>684</v>
      </c>
      <c r="B48" s="151"/>
      <c r="C48" s="151"/>
      <c r="D48" s="151"/>
      <c r="E48" s="151"/>
      <c r="F48" s="151"/>
      <c r="G48" s="151"/>
      <c r="H48" s="151"/>
      <c r="I48" s="151"/>
      <c r="J48" s="151"/>
      <c r="K48" s="152"/>
    </row>
    <row r="49" spans="1:11" x14ac:dyDescent="0.25">
      <c r="A49" s="108" t="s">
        <v>182</v>
      </c>
      <c r="B49" s="22" t="s">
        <v>52</v>
      </c>
      <c r="C49" s="27">
        <v>100</v>
      </c>
      <c r="D49" s="27" t="str">
        <f>IF($B49="N/A","N/A",IF(C49&gt;100,"No",IF(C49&lt;95,"No","Yes")))</f>
        <v>Yes</v>
      </c>
      <c r="E49" s="27">
        <v>100</v>
      </c>
      <c r="F49" s="27" t="str">
        <f>IF($B49="N/A","N/A",IF(E49&gt;100,"No",IF(E49&lt;95,"No","Yes")))</f>
        <v>Yes</v>
      </c>
      <c r="G49" s="27">
        <v>100</v>
      </c>
      <c r="H49" s="27" t="str">
        <f>IF($B49="N/A","N/A",IF(G49&gt;100,"No",IF(G49&lt;95,"No","Yes")))</f>
        <v>Yes</v>
      </c>
      <c r="I49" s="29">
        <v>0</v>
      </c>
      <c r="J49" s="29">
        <v>0</v>
      </c>
      <c r="K49" s="27" t="str">
        <f>IF(J49="Div by 0", "N/A", IF(J49="N/A","N/A", IF(J49&gt;30, "No", IF(J49&lt;-30, "No", "Yes"))))</f>
        <v>Yes</v>
      </c>
    </row>
    <row r="50" spans="1:11" x14ac:dyDescent="0.25">
      <c r="A50" s="108" t="s">
        <v>184</v>
      </c>
      <c r="B50" s="22" t="s">
        <v>55</v>
      </c>
      <c r="C50" s="27">
        <v>12.529441454000001</v>
      </c>
      <c r="D50" s="27" t="str">
        <f>IF($B50="N/A","N/A",IF(C50&gt;30,"No",IF(C50&lt;5,"No","Yes")))</f>
        <v>Yes</v>
      </c>
      <c r="E50" s="27">
        <v>11.251785248999999</v>
      </c>
      <c r="F50" s="27" t="str">
        <f>IF($B50="N/A","N/A",IF(E50&gt;30,"No",IF(E50&lt;5,"No","Yes")))</f>
        <v>Yes</v>
      </c>
      <c r="G50" s="27">
        <v>10.897718927</v>
      </c>
      <c r="H50" s="27" t="str">
        <f>IF($B50="N/A","N/A",IF(G50&gt;30,"No",IF(G50&lt;5,"No","Yes")))</f>
        <v>Yes</v>
      </c>
      <c r="I50" s="29">
        <v>-10.199999999999999</v>
      </c>
      <c r="J50" s="29">
        <v>-3.15</v>
      </c>
      <c r="K50" s="27" t="str">
        <f>IF(J50="Div by 0", "N/A", IF(J50="N/A","N/A", IF(J50&gt;30, "No", IF(J50&lt;-30, "No", "Yes"))))</f>
        <v>Yes</v>
      </c>
    </row>
    <row r="51" spans="1:11" x14ac:dyDescent="0.25">
      <c r="A51" s="108" t="s">
        <v>185</v>
      </c>
      <c r="B51" s="22" t="s">
        <v>9</v>
      </c>
      <c r="C51" s="27">
        <v>57.285763617999997</v>
      </c>
      <c r="D51" s="27" t="str">
        <f>IF($B51="N/A","N/A",IF(C51&gt;75,"No",IF(C51&lt;15,"No","Yes")))</f>
        <v>Yes</v>
      </c>
      <c r="E51" s="27">
        <v>56.230182612</v>
      </c>
      <c r="F51" s="27" t="str">
        <f>IF($B51="N/A","N/A",IF(E51&gt;75,"No",IF(E51&lt;15,"No","Yes")))</f>
        <v>Yes</v>
      </c>
      <c r="G51" s="27">
        <v>54.971611394</v>
      </c>
      <c r="H51" s="27" t="str">
        <f>IF($B51="N/A","N/A",IF(G51&gt;75,"No",IF(G51&lt;15,"No","Yes")))</f>
        <v>Yes</v>
      </c>
      <c r="I51" s="29">
        <v>-1.84</v>
      </c>
      <c r="J51" s="29">
        <v>-2.2400000000000002</v>
      </c>
      <c r="K51" s="27" t="str">
        <f>IF(J51="Div by 0", "N/A", IF(J51="N/A","N/A", IF(J51&gt;30, "No", IF(J51&lt;-30, "No", "Yes"))))</f>
        <v>Yes</v>
      </c>
    </row>
    <row r="52" spans="1:11" x14ac:dyDescent="0.25">
      <c r="A52" s="108" t="s">
        <v>186</v>
      </c>
      <c r="B52" s="22" t="s">
        <v>10</v>
      </c>
      <c r="C52" s="27">
        <v>30.184794927999999</v>
      </c>
      <c r="D52" s="27" t="str">
        <f>IF($B52="N/A","N/A",IF(C52&gt;70,"No",IF(C52&lt;25,"No","Yes")))</f>
        <v>Yes</v>
      </c>
      <c r="E52" s="27">
        <v>32.518032138999999</v>
      </c>
      <c r="F52" s="27" t="str">
        <f>IF($B52="N/A","N/A",IF(E52&gt;70,"No",IF(E52&lt;25,"No","Yes")))</f>
        <v>Yes</v>
      </c>
      <c r="G52" s="27">
        <v>34.130669677999997</v>
      </c>
      <c r="H52" s="27" t="str">
        <f>IF($B52="N/A","N/A",IF(G52&gt;70,"No",IF(G52&lt;25,"No","Yes")))</f>
        <v>Yes</v>
      </c>
      <c r="I52" s="29">
        <v>7.73</v>
      </c>
      <c r="J52" s="29">
        <v>4.9589999999999996</v>
      </c>
      <c r="K52" s="27" t="str">
        <f>IF(J52="Div by 0", "N/A", IF(J52="N/A","N/A", IF(J52&gt;30, "No", IF(J52&lt;-30, "No", "Yes"))))</f>
        <v>Yes</v>
      </c>
    </row>
    <row r="53" spans="1:11" x14ac:dyDescent="0.25">
      <c r="A53" s="168" t="s">
        <v>166</v>
      </c>
      <c r="B53" s="151"/>
      <c r="C53" s="151"/>
      <c r="D53" s="151"/>
      <c r="E53" s="151"/>
      <c r="F53" s="151"/>
      <c r="G53" s="151"/>
      <c r="H53" s="151"/>
      <c r="I53" s="151"/>
      <c r="J53" s="151"/>
      <c r="K53" s="152"/>
    </row>
    <row r="54" spans="1:11" x14ac:dyDescent="0.25">
      <c r="A54" s="108" t="s">
        <v>863</v>
      </c>
      <c r="B54" s="22" t="s">
        <v>52</v>
      </c>
      <c r="C54" s="27">
        <v>88.675665863999996</v>
      </c>
      <c r="D54" s="27" t="str">
        <f>IF($B54="N/A","N/A",IF(C54&gt;100,"No",IF(C54&lt;95,"No","Yes")))</f>
        <v>No</v>
      </c>
      <c r="E54" s="27">
        <v>89.212379523999999</v>
      </c>
      <c r="F54" s="27" t="str">
        <f>IF($B54="N/A","N/A",IF(E54&gt;100,"No",IF(E54&lt;95,"No","Yes")))</f>
        <v>No</v>
      </c>
      <c r="G54" s="27">
        <v>87.265841151999993</v>
      </c>
      <c r="H54" s="27" t="str">
        <f>IF($B54="N/A","N/A",IF(G54&gt;100,"No",IF(G54&lt;95,"No","Yes")))</f>
        <v>No</v>
      </c>
      <c r="I54" s="29">
        <v>0.60529999999999995</v>
      </c>
      <c r="J54" s="29">
        <v>-2.1800000000000002</v>
      </c>
      <c r="K54" s="27" t="str">
        <f>IF(J54="Div by 0", "N/A", IF(J54="N/A","N/A", IF(J54&gt;30, "No", IF(J54&lt;-30, "No", "Yes"))))</f>
        <v>Yes</v>
      </c>
    </row>
    <row r="55" spans="1:11" x14ac:dyDescent="0.25">
      <c r="A55" s="108" t="s">
        <v>635</v>
      </c>
      <c r="B55" s="22" t="s">
        <v>64</v>
      </c>
      <c r="C55" s="27">
        <v>0.39070801160000002</v>
      </c>
      <c r="D55" s="27" t="str">
        <f>IF($B55="N/A","N/A",IF(C55&gt;5,"No",IF(C55&lt;1,"No","Yes")))</f>
        <v>No</v>
      </c>
      <c r="E55" s="27">
        <v>0.68849985179999995</v>
      </c>
      <c r="F55" s="27" t="str">
        <f>IF($B55="N/A","N/A",IF(E55&gt;5,"No",IF(E55&lt;1,"No","Yes")))</f>
        <v>No</v>
      </c>
      <c r="G55" s="27">
        <v>0.69845510070000005</v>
      </c>
      <c r="H55" s="27" t="str">
        <f>IF($B55="N/A","N/A",IF(G55&gt;5,"No",IF(G55&lt;1,"No","Yes")))</f>
        <v>No</v>
      </c>
      <c r="I55" s="29">
        <v>76.22</v>
      </c>
      <c r="J55" s="29">
        <v>1.446</v>
      </c>
      <c r="K55" s="27" t="str">
        <f>IF(J55="Div by 0", "N/A", IF(J55="N/A","N/A", IF(J55&gt;30, "No", IF(J55&lt;-30, "No", "Yes"))))</f>
        <v>Yes</v>
      </c>
    </row>
    <row r="56" spans="1:11" x14ac:dyDescent="0.25">
      <c r="A56" s="108" t="s">
        <v>637</v>
      </c>
      <c r="B56" s="22" t="s">
        <v>65</v>
      </c>
      <c r="C56" s="27">
        <v>87.693472408999995</v>
      </c>
      <c r="D56" s="27" t="str">
        <f>IF($B56="N/A","N/A",IF(C56&gt;98,"No",IF(C56&lt;8,"No","Yes")))</f>
        <v>Yes</v>
      </c>
      <c r="E56" s="27">
        <v>87.465754654999998</v>
      </c>
      <c r="F56" s="27" t="str">
        <f>IF($B56="N/A","N/A",IF(E56&gt;98,"No",IF(E56&lt;8,"No","Yes")))</f>
        <v>Yes</v>
      </c>
      <c r="G56" s="27">
        <v>85.632636579000007</v>
      </c>
      <c r="H56" s="27" t="str">
        <f>IF($B56="N/A","N/A",IF(G56&gt;98,"No",IF(G56&lt;8,"No","Yes")))</f>
        <v>Yes</v>
      </c>
      <c r="I56" s="29">
        <v>-0.26</v>
      </c>
      <c r="J56" s="29">
        <v>-2.1</v>
      </c>
      <c r="K56" s="27" t="str">
        <f>IF(J56="Div by 0", "N/A", IF(J56="N/A","N/A", IF(J56&gt;30, "No", IF(J56&lt;-30, "No", "Yes"))))</f>
        <v>Yes</v>
      </c>
    </row>
    <row r="57" spans="1:11" x14ac:dyDescent="0.25">
      <c r="A57" s="108" t="s">
        <v>638</v>
      </c>
      <c r="B57" s="65" t="s">
        <v>53</v>
      </c>
      <c r="C57" s="27">
        <v>0.3847311752</v>
      </c>
      <c r="D57" s="27" t="str">
        <f>IF($B57="N/A","N/A",IF(C57&gt;5,"No",IF(C57&lt;=0,"No","Yes")))</f>
        <v>Yes</v>
      </c>
      <c r="E57" s="27">
        <v>0.69546120060000005</v>
      </c>
      <c r="F57" s="27" t="str">
        <f>IF($B57="N/A","N/A",IF(E57&gt;5,"No",IF(E57&lt;=0,"No","Yes")))</f>
        <v>Yes</v>
      </c>
      <c r="G57" s="27">
        <v>0.63122768789999995</v>
      </c>
      <c r="H57" s="27" t="str">
        <f>IF($B57="N/A","N/A",IF(G57&gt;5,"No",IF(G57&lt;=0,"No","Yes")))</f>
        <v>Yes</v>
      </c>
      <c r="I57" s="29">
        <v>80.77</v>
      </c>
      <c r="J57" s="29">
        <v>-9.24</v>
      </c>
      <c r="K57" s="27" t="str">
        <f>IF(J57="Div by 0", "N/A", IF(J57="N/A","N/A", IF(J57&gt;30, "No", IF(J57&lt;-30, "No", "Yes"))))</f>
        <v>Yes</v>
      </c>
    </row>
    <row r="58" spans="1:11" ht="13" x14ac:dyDescent="0.3">
      <c r="A58" s="166" t="s">
        <v>190</v>
      </c>
      <c r="B58" s="157"/>
      <c r="C58" s="157"/>
      <c r="D58" s="157"/>
      <c r="E58" s="157"/>
      <c r="F58" s="157"/>
      <c r="G58" s="157"/>
      <c r="H58" s="157"/>
      <c r="I58" s="157"/>
      <c r="J58" s="157"/>
      <c r="K58" s="158"/>
    </row>
    <row r="59" spans="1:11" x14ac:dyDescent="0.25">
      <c r="A59" s="108" t="s">
        <v>45</v>
      </c>
      <c r="B59" s="22" t="s">
        <v>49</v>
      </c>
      <c r="C59" s="23">
        <v>3234</v>
      </c>
      <c r="D59" s="27" t="str">
        <f>IF($B59="N/A","N/A",IF(C59&gt;15,"No",IF(C59&lt;-15,"No","Yes")))</f>
        <v>N/A</v>
      </c>
      <c r="E59" s="23">
        <v>2940</v>
      </c>
      <c r="F59" s="27" t="str">
        <f>IF($B59="N/A","N/A",IF(E59&gt;15,"No",IF(E59&lt;-15,"No","Yes")))</f>
        <v>N/A</v>
      </c>
      <c r="G59" s="23">
        <v>2805</v>
      </c>
      <c r="H59" s="27" t="str">
        <f>IF($B59="N/A","N/A",IF(G59&gt;15,"No",IF(G59&lt;-15,"No","Yes")))</f>
        <v>N/A</v>
      </c>
      <c r="I59" s="29">
        <v>-9.09</v>
      </c>
      <c r="J59" s="29">
        <v>-4.59</v>
      </c>
      <c r="K59" s="27" t="str">
        <f>IF(J59="Div by 0", "N/A", IF(J59="N/A","N/A", IF(J59&gt;30, "No", IF(J59&lt;-30, "No", "Yes"))))</f>
        <v>Yes</v>
      </c>
    </row>
    <row r="60" spans="1:11" x14ac:dyDescent="0.25">
      <c r="A60" s="108" t="s">
        <v>160</v>
      </c>
      <c r="B60" s="22" t="s">
        <v>49</v>
      </c>
      <c r="C60" s="29">
        <v>100</v>
      </c>
      <c r="D60" s="27" t="str">
        <f>IF($B60="N/A","N/A",IF(C60&gt;15,"No",IF(C60&lt;-15,"No","Yes")))</f>
        <v>N/A</v>
      </c>
      <c r="E60" s="29">
        <v>100</v>
      </c>
      <c r="F60" s="27" t="str">
        <f>IF($B60="N/A","N/A",IF(E60&gt;15,"No",IF(E60&lt;-15,"No","Yes")))</f>
        <v>N/A</v>
      </c>
      <c r="G60" s="29">
        <v>100</v>
      </c>
      <c r="H60" s="27" t="str">
        <f>IF($B60="N/A","N/A",IF(G60&gt;15,"No",IF(G60&lt;-15,"No","Yes")))</f>
        <v>N/A</v>
      </c>
      <c r="I60" s="29">
        <v>0</v>
      </c>
      <c r="J60" s="29">
        <v>0</v>
      </c>
      <c r="K60" s="27" t="str">
        <f>IF(J60="Div by 0", "N/A", IF(J60="N/A","N/A", IF(J60&gt;30, "No", IF(J60&lt;-30, "No", "Yes"))))</f>
        <v>Yes</v>
      </c>
    </row>
    <row r="61" spans="1:11" x14ac:dyDescent="0.25">
      <c r="A61" s="108" t="s">
        <v>159</v>
      </c>
      <c r="B61" s="22" t="s">
        <v>121</v>
      </c>
      <c r="C61" s="29">
        <v>0</v>
      </c>
      <c r="D61" s="27" t="str">
        <f>IF($B61="N/A","N/A",IF(C61=0,"Yes","No"))</f>
        <v>Yes</v>
      </c>
      <c r="E61" s="29">
        <v>0</v>
      </c>
      <c r="F61" s="27" t="str">
        <f>IF($B61="N/A","N/A",IF(E61=0,"Yes","No"))</f>
        <v>Yes</v>
      </c>
      <c r="G61" s="29">
        <v>0</v>
      </c>
      <c r="H61" s="27" t="str">
        <f>IF($B61="N/A","N/A",IF(G61=0,"Yes","No"))</f>
        <v>Yes</v>
      </c>
      <c r="I61" s="29" t="s">
        <v>1205</v>
      </c>
      <c r="J61" s="29" t="s">
        <v>1205</v>
      </c>
      <c r="K61" s="27" t="str">
        <f>IF(J61="Div by 0", "N/A", IF(J61="N/A","N/A", IF(J61&gt;30, "No", IF(J61&lt;-30, "No", "Yes"))))</f>
        <v>N/A</v>
      </c>
    </row>
    <row r="62" spans="1:11" x14ac:dyDescent="0.25">
      <c r="A62" s="108" t="s">
        <v>174</v>
      </c>
      <c r="B62" s="22" t="s">
        <v>49</v>
      </c>
      <c r="C62" s="63">
        <v>787.44155843999999</v>
      </c>
      <c r="D62" s="27" t="str">
        <f>IF($B62="N/A","N/A",IF(C62&gt;15,"No",IF(C62&lt;-15,"No","Yes")))</f>
        <v>N/A</v>
      </c>
      <c r="E62" s="63">
        <v>778.68163264999998</v>
      </c>
      <c r="F62" s="27" t="str">
        <f>IF($B62="N/A","N/A",IF(E62&gt;15,"No",IF(E62&lt;-15,"No","Yes")))</f>
        <v>N/A</v>
      </c>
      <c r="G62" s="63">
        <v>818.96791443999996</v>
      </c>
      <c r="H62" s="27" t="str">
        <f>IF($B62="N/A","N/A",IF(G62&gt;15,"No",IF(G62&lt;-15,"No","Yes")))</f>
        <v>N/A</v>
      </c>
      <c r="I62" s="29">
        <v>-1.1100000000000001</v>
      </c>
      <c r="J62" s="29">
        <v>5.1740000000000004</v>
      </c>
      <c r="K62" s="27" t="str">
        <f>IF(J62="Div by 0", "N/A", IF(J62="N/A","N/A", IF(J62&gt;30, "No", IF(J62&lt;-30, "No", "Yes"))))</f>
        <v>Yes</v>
      </c>
    </row>
    <row r="63" spans="1:11" x14ac:dyDescent="0.25">
      <c r="A63" s="167" t="s">
        <v>765</v>
      </c>
      <c r="B63" s="151"/>
      <c r="C63" s="151"/>
      <c r="D63" s="151"/>
      <c r="E63" s="151"/>
      <c r="F63" s="151"/>
      <c r="G63" s="151"/>
      <c r="H63" s="151"/>
      <c r="I63" s="151"/>
      <c r="J63" s="151"/>
      <c r="K63" s="152"/>
    </row>
    <row r="64" spans="1:11" x14ac:dyDescent="0.25">
      <c r="A64" s="108" t="s">
        <v>194</v>
      </c>
      <c r="B64" s="22" t="s">
        <v>60</v>
      </c>
      <c r="C64" s="29">
        <v>98.670377242000001</v>
      </c>
      <c r="D64" s="27" t="str">
        <f>IF($B64="N/A","N/A",IF(C64&gt;99,"No",IF(C64&lt;75,"No","Yes")))</f>
        <v>Yes</v>
      </c>
      <c r="E64" s="29">
        <v>98.843537415</v>
      </c>
      <c r="F64" s="27" t="str">
        <f>IF($B64="N/A","N/A",IF(E64&gt;99,"No",IF(E64&lt;75,"No","Yes")))</f>
        <v>Yes</v>
      </c>
      <c r="G64" s="29">
        <v>98.930481283000006</v>
      </c>
      <c r="H64" s="27" t="str">
        <f>IF($B64="N/A","N/A",IF(G64&gt;99,"No",IF(G64&lt;75,"No","Yes")))</f>
        <v>Yes</v>
      </c>
      <c r="I64" s="29">
        <v>0.17549999999999999</v>
      </c>
      <c r="J64" s="29">
        <v>8.7999999999999995E-2</v>
      </c>
      <c r="K64" s="27" t="str">
        <f>IF(J64="Div by 0", "N/A", IF(J64="N/A","N/A", IF(J64&gt;30, "No", IF(J64&lt;-30, "No", "Yes"))))</f>
        <v>Yes</v>
      </c>
    </row>
    <row r="65" spans="1:11" x14ac:dyDescent="0.25">
      <c r="A65" s="108" t="s">
        <v>196</v>
      </c>
      <c r="B65" s="65" t="s">
        <v>61</v>
      </c>
      <c r="C65" s="27">
        <v>0</v>
      </c>
      <c r="D65" s="27" t="str">
        <f>IF($B65="N/A","N/A",IF(C65&gt;20,"No",IF(C65&lt;=0,"No","Yes")))</f>
        <v>No</v>
      </c>
      <c r="E65" s="27">
        <v>0</v>
      </c>
      <c r="F65" s="27" t="str">
        <f>IF($B65="N/A","N/A",IF(E65&gt;20,"No",IF(E65&lt;=0,"No","Yes")))</f>
        <v>No</v>
      </c>
      <c r="G65" s="27">
        <v>0</v>
      </c>
      <c r="H65" s="27" t="str">
        <f>IF($B65="N/A","N/A",IF(G65&gt;20,"No",IF(G65&lt;=0,"No","Yes")))</f>
        <v>No</v>
      </c>
      <c r="I65" s="29" t="s">
        <v>1205</v>
      </c>
      <c r="J65" s="29" t="s">
        <v>1205</v>
      </c>
      <c r="K65" s="27" t="str">
        <f>IF(J65="Div by 0", "N/A", IF(J65="N/A","N/A", IF(J65&gt;30, "No", IF(J65&lt;-30, "No", "Yes"))))</f>
        <v>N/A</v>
      </c>
    </row>
    <row r="66" spans="1:11" x14ac:dyDescent="0.25">
      <c r="A66" s="108" t="s">
        <v>758</v>
      </c>
      <c r="B66" s="65" t="s">
        <v>62</v>
      </c>
      <c r="C66" s="27">
        <v>1.3296227582</v>
      </c>
      <c r="D66" s="27" t="str">
        <f>IF($B66="N/A","N/A",IF(C66&gt;10,"No",IF(C66&lt;=0,"No","Yes")))</f>
        <v>Yes</v>
      </c>
      <c r="E66" s="27">
        <v>1.0544217686999999</v>
      </c>
      <c r="F66" s="27" t="str">
        <f>IF($B66="N/A","N/A",IF(E66&gt;10,"No",IF(E66&lt;=0,"No","Yes")))</f>
        <v>Yes</v>
      </c>
      <c r="G66" s="27">
        <v>1.0695187166</v>
      </c>
      <c r="H66" s="27" t="str">
        <f>IF($B66="N/A","N/A",IF(G66&gt;10,"No",IF(G66&lt;=0,"No","Yes")))</f>
        <v>Yes</v>
      </c>
      <c r="I66" s="29">
        <v>-20.7</v>
      </c>
      <c r="J66" s="29">
        <v>1.4319999999999999</v>
      </c>
      <c r="K66" s="27" t="str">
        <f>IF(J66="Div by 0", "N/A", IF(J66="N/A","N/A", IF(J66&gt;30, "No", IF(J66&lt;-30, "No", "Yes"))))</f>
        <v>Yes</v>
      </c>
    </row>
    <row r="67" spans="1:11" x14ac:dyDescent="0.25">
      <c r="A67" s="108" t="s">
        <v>762</v>
      </c>
      <c r="B67" s="65" t="s">
        <v>53</v>
      </c>
      <c r="C67" s="27">
        <v>0</v>
      </c>
      <c r="D67" s="27" t="str">
        <f>IF($B67="N/A","N/A",IF(C67&gt;5,"No",IF(C67&lt;=0,"No","Yes")))</f>
        <v>No</v>
      </c>
      <c r="E67" s="27">
        <v>0.1020408163</v>
      </c>
      <c r="F67" s="27" t="str">
        <f>IF($B67="N/A","N/A",IF(E67&gt;5,"No",IF(E67&lt;=0,"No","Yes")))</f>
        <v>Yes</v>
      </c>
      <c r="G67" s="27">
        <v>0</v>
      </c>
      <c r="H67" s="27" t="str">
        <f>IF($B67="N/A","N/A",IF(G67&gt;5,"No",IF(G67&lt;=0,"No","Yes")))</f>
        <v>No</v>
      </c>
      <c r="I67" s="29" t="s">
        <v>1205</v>
      </c>
      <c r="J67" s="29">
        <v>-100</v>
      </c>
      <c r="K67" s="27" t="str">
        <f>IF(J67="Div by 0", "N/A", IF(J67="N/A","N/A", IF(J67&gt;30, "No", IF(J67&lt;-30, "No", "Yes"))))</f>
        <v>No</v>
      </c>
    </row>
    <row r="68" spans="1:11" x14ac:dyDescent="0.25">
      <c r="A68" s="167" t="s">
        <v>861</v>
      </c>
      <c r="B68" s="151"/>
      <c r="C68" s="151"/>
      <c r="D68" s="151"/>
      <c r="E68" s="151"/>
      <c r="F68" s="151"/>
      <c r="G68" s="151"/>
      <c r="H68" s="151"/>
      <c r="I68" s="151"/>
      <c r="J68" s="151"/>
      <c r="K68" s="152"/>
    </row>
    <row r="69" spans="1:11" x14ac:dyDescent="0.25">
      <c r="A69" s="108" t="s">
        <v>862</v>
      </c>
      <c r="B69" s="22" t="s">
        <v>52</v>
      </c>
      <c r="C69" s="27">
        <v>99.938157081</v>
      </c>
      <c r="D69" s="27" t="str">
        <f>IF($B69="N/A","N/A",IF(C69&gt;100,"No",IF(C69&lt;95,"No","Yes")))</f>
        <v>Yes</v>
      </c>
      <c r="E69" s="27">
        <v>99.863945577999999</v>
      </c>
      <c r="F69" s="27" t="str">
        <f>IF($B69="N/A","N/A",IF(E69&gt;100,"No",IF(E69&lt;95,"No","Yes")))</f>
        <v>Yes</v>
      </c>
      <c r="G69" s="27">
        <v>99.857397504000005</v>
      </c>
      <c r="H69" s="27" t="str">
        <f>IF($B69="N/A","N/A",IF(G69&gt;100,"No",IF(G69&lt;95,"No","Yes")))</f>
        <v>Yes</v>
      </c>
      <c r="I69" s="29">
        <v>-7.3999999999999996E-2</v>
      </c>
      <c r="J69" s="29">
        <v>-7.0000000000000001E-3</v>
      </c>
      <c r="K69" s="27" t="str">
        <f>IF(J69="Div by 0", "N/A", IF(J69="N/A","N/A", IF(J69&gt;30, "No", IF(J69&lt;-30, "No", "Yes"))))</f>
        <v>Yes</v>
      </c>
    </row>
    <row r="70" spans="1:11" x14ac:dyDescent="0.25">
      <c r="A70" s="167" t="s">
        <v>684</v>
      </c>
      <c r="B70" s="151"/>
      <c r="C70" s="151"/>
      <c r="D70" s="151"/>
      <c r="E70" s="151"/>
      <c r="F70" s="151"/>
      <c r="G70" s="151"/>
      <c r="H70" s="151"/>
      <c r="I70" s="151"/>
      <c r="J70" s="151"/>
      <c r="K70" s="152"/>
    </row>
    <row r="71" spans="1:11" x14ac:dyDescent="0.25">
      <c r="A71" s="108" t="s">
        <v>182</v>
      </c>
      <c r="B71" s="22" t="s">
        <v>52</v>
      </c>
      <c r="C71" s="27">
        <v>100</v>
      </c>
      <c r="D71" s="27" t="str">
        <f>IF($B71="N/A","N/A",IF(C71&gt;100,"No",IF(C71&lt;95,"No","Yes")))</f>
        <v>Yes</v>
      </c>
      <c r="E71" s="27">
        <v>100</v>
      </c>
      <c r="F71" s="27" t="str">
        <f>IF($B71="N/A","N/A",IF(E71&gt;100,"No",IF(E71&lt;95,"No","Yes")))</f>
        <v>Yes</v>
      </c>
      <c r="G71" s="27">
        <v>100</v>
      </c>
      <c r="H71" s="27" t="str">
        <f>IF($B71="N/A","N/A",IF(G71&gt;100,"No",IF(G71&lt;95,"No","Yes")))</f>
        <v>Yes</v>
      </c>
      <c r="I71" s="29">
        <v>0</v>
      </c>
      <c r="J71" s="29">
        <v>0</v>
      </c>
      <c r="K71" s="27" t="str">
        <f>IF(J71="Div by 0", "N/A", IF(J71="N/A","N/A", IF(J71&gt;30, "No", IF(J71&lt;-30, "No", "Yes"))))</f>
        <v>Yes</v>
      </c>
    </row>
    <row r="72" spans="1:11" x14ac:dyDescent="0.25">
      <c r="A72" s="108" t="s">
        <v>184</v>
      </c>
      <c r="B72" s="22" t="s">
        <v>55</v>
      </c>
      <c r="C72" s="27">
        <v>10.698824985</v>
      </c>
      <c r="D72" s="27" t="str">
        <f>IF($B72="N/A","N/A",IF(C72&gt;30,"No",IF(C72&lt;5,"No","Yes")))</f>
        <v>Yes</v>
      </c>
      <c r="E72" s="27">
        <v>13.571428571</v>
      </c>
      <c r="F72" s="27" t="str">
        <f>IF($B72="N/A","N/A",IF(E72&gt;30,"No",IF(E72&lt;5,"No","Yes")))</f>
        <v>Yes</v>
      </c>
      <c r="G72" s="27">
        <v>14.010695187</v>
      </c>
      <c r="H72" s="27" t="str">
        <f>IF($B72="N/A","N/A",IF(G72&gt;30,"No",IF(G72&lt;5,"No","Yes")))</f>
        <v>Yes</v>
      </c>
      <c r="I72" s="29">
        <v>26.85</v>
      </c>
      <c r="J72" s="29">
        <v>3.2370000000000001</v>
      </c>
      <c r="K72" s="27" t="str">
        <f>IF(J72="Div by 0", "N/A", IF(J72="N/A","N/A", IF(J72&gt;30, "No", IF(J72&lt;-30, "No", "Yes"))))</f>
        <v>Yes</v>
      </c>
    </row>
    <row r="73" spans="1:11" x14ac:dyDescent="0.25">
      <c r="A73" s="108" t="s">
        <v>185</v>
      </c>
      <c r="B73" s="22" t="s">
        <v>9</v>
      </c>
      <c r="C73" s="27">
        <v>62.183055039999999</v>
      </c>
      <c r="D73" s="27" t="str">
        <f>IF($B73="N/A","N/A",IF(C73&gt;75,"No",IF(C73&lt;15,"No","Yes")))</f>
        <v>Yes</v>
      </c>
      <c r="E73" s="27">
        <v>58.163265306</v>
      </c>
      <c r="F73" s="27" t="str">
        <f>IF($B73="N/A","N/A",IF(E73&gt;75,"No",IF(E73&lt;15,"No","Yes")))</f>
        <v>Yes</v>
      </c>
      <c r="G73" s="27">
        <v>55.294117647</v>
      </c>
      <c r="H73" s="27" t="str">
        <f>IF($B73="N/A","N/A",IF(G73&gt;75,"No",IF(G73&lt;15,"No","Yes")))</f>
        <v>Yes</v>
      </c>
      <c r="I73" s="29">
        <v>-6.46</v>
      </c>
      <c r="J73" s="29">
        <v>-4.93</v>
      </c>
      <c r="K73" s="27" t="str">
        <f>IF(J73="Div by 0", "N/A", IF(J73="N/A","N/A", IF(J73&gt;30, "No", IF(J73&lt;-30, "No", "Yes"))))</f>
        <v>Yes</v>
      </c>
    </row>
    <row r="74" spans="1:11" x14ac:dyDescent="0.25">
      <c r="A74" s="108" t="s">
        <v>186</v>
      </c>
      <c r="B74" s="22" t="s">
        <v>10</v>
      </c>
      <c r="C74" s="27">
        <v>27.118119974999999</v>
      </c>
      <c r="D74" s="27" t="str">
        <f>IF($B74="N/A","N/A",IF(C74&gt;70,"No",IF(C74&lt;25,"No","Yes")))</f>
        <v>Yes</v>
      </c>
      <c r="E74" s="27">
        <v>28.265306121999998</v>
      </c>
      <c r="F74" s="27" t="str">
        <f>IF($B74="N/A","N/A",IF(E74&gt;70,"No",IF(E74&lt;25,"No","Yes")))</f>
        <v>Yes</v>
      </c>
      <c r="G74" s="27">
        <v>30.695187166</v>
      </c>
      <c r="H74" s="27" t="str">
        <f>IF($B74="N/A","N/A",IF(G74&gt;70,"No",IF(G74&lt;25,"No","Yes")))</f>
        <v>Yes</v>
      </c>
      <c r="I74" s="29">
        <v>4.2300000000000004</v>
      </c>
      <c r="J74" s="29">
        <v>8.5969999999999995</v>
      </c>
      <c r="K74" s="27" t="str">
        <f>IF(J74="Div by 0", "N/A", IF(J74="N/A","N/A", IF(J74&gt;30, "No", IF(J74&lt;-30, "No", "Yes"))))</f>
        <v>Yes</v>
      </c>
    </row>
    <row r="75" spans="1:11" x14ac:dyDescent="0.25">
      <c r="A75" s="168" t="s">
        <v>166</v>
      </c>
      <c r="B75" s="151"/>
      <c r="C75" s="151"/>
      <c r="D75" s="151"/>
      <c r="E75" s="151"/>
      <c r="F75" s="151"/>
      <c r="G75" s="151"/>
      <c r="H75" s="151"/>
      <c r="I75" s="151"/>
      <c r="J75" s="151"/>
      <c r="K75" s="152"/>
    </row>
    <row r="76" spans="1:11" x14ac:dyDescent="0.25">
      <c r="A76" s="108" t="s">
        <v>863</v>
      </c>
      <c r="B76" s="22" t="s">
        <v>52</v>
      </c>
      <c r="C76" s="27">
        <v>99.938157081</v>
      </c>
      <c r="D76" s="27" t="str">
        <f>IF($B76="N/A","N/A",IF(C76&gt;100,"No",IF(C76&lt;95,"No","Yes")))</f>
        <v>Yes</v>
      </c>
      <c r="E76" s="27">
        <v>99.965986395000002</v>
      </c>
      <c r="F76" s="27" t="str">
        <f>IF($B76="N/A","N/A",IF(E76&gt;100,"No",IF(E76&lt;95,"No","Yes")))</f>
        <v>Yes</v>
      </c>
      <c r="G76" s="27">
        <v>100</v>
      </c>
      <c r="H76" s="27" t="str">
        <f>IF($B76="N/A","N/A",IF(G76&gt;100,"No",IF(G76&lt;95,"No","Yes")))</f>
        <v>Yes</v>
      </c>
      <c r="I76" s="29">
        <v>2.7799999999999998E-2</v>
      </c>
      <c r="J76" s="29">
        <v>3.4000000000000002E-2</v>
      </c>
      <c r="K76" s="27" t="str">
        <f>IF(J76="Div by 0", "N/A", IF(J76="N/A","N/A", IF(J76&gt;30, "No", IF(J76&lt;-30, "No", "Yes"))))</f>
        <v>Yes</v>
      </c>
    </row>
    <row r="77" spans="1:11" x14ac:dyDescent="0.25">
      <c r="A77" s="108" t="s">
        <v>635</v>
      </c>
      <c r="B77" s="22" t="s">
        <v>64</v>
      </c>
      <c r="C77" s="27">
        <v>0.43290043290000002</v>
      </c>
      <c r="D77" s="27" t="str">
        <f>IF($B77="N/A","N/A",IF(C77&gt;5,"No",IF(C77&lt;1,"No","Yes")))</f>
        <v>No</v>
      </c>
      <c r="E77" s="27">
        <v>0.27210884349999998</v>
      </c>
      <c r="F77" s="27" t="str">
        <f>IF($B77="N/A","N/A",IF(E77&gt;5,"No",IF(E77&lt;1,"No","Yes")))</f>
        <v>No</v>
      </c>
      <c r="G77" s="27">
        <v>0.14260249550000001</v>
      </c>
      <c r="H77" s="27" t="str">
        <f>IF($B77="N/A","N/A",IF(G77&gt;5,"No",IF(G77&lt;1,"No","Yes")))</f>
        <v>No</v>
      </c>
      <c r="I77" s="29">
        <v>-37.1</v>
      </c>
      <c r="J77" s="29">
        <v>-47.6</v>
      </c>
      <c r="K77" s="27" t="str">
        <f>IF(J77="Div by 0", "N/A", IF(J77="N/A","N/A", IF(J77&gt;30, "No", IF(J77&lt;-30, "No", "Yes"))))</f>
        <v>No</v>
      </c>
    </row>
    <row r="78" spans="1:11" x14ac:dyDescent="0.25">
      <c r="A78" s="108" t="s">
        <v>637</v>
      </c>
      <c r="B78" s="22" t="s">
        <v>65</v>
      </c>
      <c r="C78" s="27">
        <v>98.608534323000001</v>
      </c>
      <c r="D78" s="27" t="str">
        <f>IF($B78="N/A","N/A",IF(C78&gt;98,"No",IF(C78&lt;8,"No","Yes")))</f>
        <v>No</v>
      </c>
      <c r="E78" s="27">
        <v>98.911564626000001</v>
      </c>
      <c r="F78" s="27" t="str">
        <f>IF($B78="N/A","N/A",IF(E78&gt;98,"No",IF(E78&lt;8,"No","Yes")))</f>
        <v>No</v>
      </c>
      <c r="G78" s="27">
        <v>98.930481283000006</v>
      </c>
      <c r="H78" s="27" t="str">
        <f>IF($B78="N/A","N/A",IF(G78&gt;98,"No",IF(G78&lt;8,"No","Yes")))</f>
        <v>No</v>
      </c>
      <c r="I78" s="29">
        <v>0.30730000000000002</v>
      </c>
      <c r="J78" s="29">
        <v>1.9099999999999999E-2</v>
      </c>
      <c r="K78" s="27" t="str">
        <f>IF(J78="Div by 0", "N/A", IF(J78="N/A","N/A", IF(J78&gt;30, "No", IF(J78&lt;-30, "No", "Yes"))))</f>
        <v>Yes</v>
      </c>
    </row>
    <row r="79" spans="1:11" x14ac:dyDescent="0.25">
      <c r="A79" s="108" t="s">
        <v>638</v>
      </c>
      <c r="B79" s="65" t="s">
        <v>53</v>
      </c>
      <c r="C79" s="27">
        <v>0</v>
      </c>
      <c r="D79" s="27" t="str">
        <f>IF($B79="N/A","N/A",IF(C79&gt;5,"No",IF(C79&lt;=0,"No","Yes")))</f>
        <v>No</v>
      </c>
      <c r="E79" s="27">
        <v>0.1020408163</v>
      </c>
      <c r="F79" s="27" t="str">
        <f>IF($B79="N/A","N/A",IF(E79&gt;5,"No",IF(E79&lt;=0,"No","Yes")))</f>
        <v>Yes</v>
      </c>
      <c r="G79" s="27">
        <v>0</v>
      </c>
      <c r="H79" s="27" t="str">
        <f>IF($B79="N/A","N/A",IF(G79&gt;5,"No",IF(G79&lt;=0,"No","Yes")))</f>
        <v>No</v>
      </c>
      <c r="I79" s="29" t="s">
        <v>1205</v>
      </c>
      <c r="J79" s="29">
        <v>-100</v>
      </c>
      <c r="K79" s="27" t="str">
        <f>IF(J79="Div by 0", "N/A", IF(J79="N/A","N/A", IF(J79&gt;30, "No", IF(J79&lt;-30, "No", "Yes"))))</f>
        <v>No</v>
      </c>
    </row>
    <row r="80" spans="1:11" ht="13" x14ac:dyDescent="0.25">
      <c r="A80" s="159" t="s">
        <v>989</v>
      </c>
      <c r="B80" s="160"/>
      <c r="C80" s="160"/>
      <c r="D80" s="160"/>
      <c r="E80" s="160"/>
      <c r="F80" s="160"/>
      <c r="G80" s="160"/>
      <c r="H80" s="161"/>
      <c r="I80" s="161"/>
      <c r="J80" s="161"/>
      <c r="K80" s="162"/>
    </row>
    <row r="81" spans="1:11" x14ac:dyDescent="0.25">
      <c r="A81" s="102" t="s">
        <v>45</v>
      </c>
      <c r="B81" s="112" t="s">
        <v>49</v>
      </c>
      <c r="C81" s="23" t="s">
        <v>49</v>
      </c>
      <c r="D81" s="27" t="str">
        <f>IF($B81="N/A","N/A",IF(C81&lt;0,"No","Yes"))</f>
        <v>N/A</v>
      </c>
      <c r="E81" s="23" t="s">
        <v>49</v>
      </c>
      <c r="F81" s="27" t="str">
        <f>IF($B81="N/A","N/A",IF(E81&lt;0,"No","Yes"))</f>
        <v>N/A</v>
      </c>
      <c r="G81" s="23">
        <v>0</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t="s">
        <v>1205</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t="s">
        <v>1205</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t="s">
        <v>1205</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t="s">
        <v>1205</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t="s">
        <v>1205</v>
      </c>
      <c r="H86" s="27" t="str">
        <f t="shared" si="11"/>
        <v>N/A</v>
      </c>
      <c r="I86" s="29" t="s">
        <v>49</v>
      </c>
      <c r="J86" s="29" t="s">
        <v>49</v>
      </c>
      <c r="K86" s="27" t="str">
        <f t="shared" si="8"/>
        <v>N/A</v>
      </c>
    </row>
    <row r="87" spans="1:11" ht="13" x14ac:dyDescent="0.3">
      <c r="A87" s="169" t="s">
        <v>765</v>
      </c>
      <c r="B87" s="147"/>
      <c r="C87" s="147"/>
      <c r="D87" s="147"/>
      <c r="E87" s="147"/>
      <c r="F87" s="147"/>
      <c r="G87" s="147"/>
      <c r="H87" s="161"/>
      <c r="I87" s="161"/>
      <c r="J87" s="161"/>
      <c r="K87" s="162"/>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t="s">
        <v>1205</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t="s">
        <v>1205</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t="s">
        <v>1205</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t="s">
        <v>1205</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t="s">
        <v>1205</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1205</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t="s">
        <v>1205</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t="s">
        <v>1205</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t="s">
        <v>1205</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t="s">
        <v>1205</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t="s">
        <v>1205</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t="s">
        <v>1205</v>
      </c>
      <c r="H99" s="27" t="str">
        <f t="shared" si="14"/>
        <v>N/A</v>
      </c>
      <c r="I99" s="29" t="s">
        <v>49</v>
      </c>
      <c r="J99" s="29" t="s">
        <v>49</v>
      </c>
      <c r="K99" s="27" t="str">
        <f t="shared" si="15"/>
        <v>N/A</v>
      </c>
    </row>
    <row r="100" spans="1:11" ht="13" x14ac:dyDescent="0.3">
      <c r="A100" s="169" t="s">
        <v>683</v>
      </c>
      <c r="B100" s="147"/>
      <c r="C100" s="147"/>
      <c r="D100" s="147"/>
      <c r="E100" s="147"/>
      <c r="F100" s="147"/>
      <c r="G100" s="147"/>
      <c r="H100" s="161"/>
      <c r="I100" s="161"/>
      <c r="J100" s="161"/>
      <c r="K100" s="162"/>
    </row>
    <row r="101" spans="1:11" x14ac:dyDescent="0.25">
      <c r="A101" s="115" t="s">
        <v>58</v>
      </c>
      <c r="B101" s="112" t="s">
        <v>49</v>
      </c>
      <c r="C101" s="27" t="s">
        <v>49</v>
      </c>
      <c r="D101" s="27" t="str">
        <f>IF($B101="N/A","N/A",IF(C101&lt;0,"No","Yes"))</f>
        <v>N/A</v>
      </c>
      <c r="E101" s="27" t="s">
        <v>49</v>
      </c>
      <c r="F101" s="27" t="str">
        <f>IF($B101="N/A","N/A",IF(E101&lt;0,"No","Yes"))</f>
        <v>N/A</v>
      </c>
      <c r="G101" s="27" t="s">
        <v>1205</v>
      </c>
      <c r="H101" s="27" t="str">
        <f>IF($B101="N/A","N/A",IF(G101&lt;0,"No","Yes"))</f>
        <v>N/A</v>
      </c>
      <c r="I101" s="29" t="s">
        <v>49</v>
      </c>
      <c r="J101" s="29" t="s">
        <v>49</v>
      </c>
      <c r="K101" s="27" t="str">
        <f>IF(J101="Div by 0", "N/A", IF(J101="N/A","N/A", IF(J101&gt;30, "No", IF(J101&lt;-30, "No", "Yes"))))</f>
        <v>N/A</v>
      </c>
    </row>
    <row r="102" spans="1:11" ht="13" x14ac:dyDescent="0.3">
      <c r="A102" s="169" t="s">
        <v>861</v>
      </c>
      <c r="B102" s="147"/>
      <c r="C102" s="147"/>
      <c r="D102" s="147"/>
      <c r="E102" s="147"/>
      <c r="F102" s="147"/>
      <c r="G102" s="147"/>
      <c r="H102" s="161"/>
      <c r="I102" s="161"/>
      <c r="J102" s="161"/>
      <c r="K102" s="162"/>
    </row>
    <row r="103" spans="1:11" x14ac:dyDescent="0.25">
      <c r="A103" s="116" t="s">
        <v>862</v>
      </c>
      <c r="B103" s="112" t="s">
        <v>49</v>
      </c>
      <c r="C103" s="27" t="s">
        <v>49</v>
      </c>
      <c r="D103" s="27" t="str">
        <f>IF($B103="N/A","N/A",IF(C103&lt;0,"No","Yes"))</f>
        <v>N/A</v>
      </c>
      <c r="E103" s="27" t="s">
        <v>49</v>
      </c>
      <c r="F103" s="27" t="str">
        <f>IF($B103="N/A","N/A",IF(E103&lt;0,"No","Yes"))</f>
        <v>N/A</v>
      </c>
      <c r="G103" s="27" t="s">
        <v>1205</v>
      </c>
      <c r="H103" s="27" t="str">
        <f>IF($B103="N/A","N/A",IF(G103&lt;0,"No","Yes"))</f>
        <v>N/A</v>
      </c>
      <c r="I103" s="29" t="s">
        <v>49</v>
      </c>
      <c r="J103" s="29" t="s">
        <v>49</v>
      </c>
      <c r="K103" s="27" t="str">
        <f>IF(J103="Div by 0", "N/A", IF(J103="N/A","N/A", IF(J103&gt;30, "No", IF(J103&lt;-30, "No", "Yes"))))</f>
        <v>N/A</v>
      </c>
    </row>
    <row r="104" spans="1:11" ht="13" x14ac:dyDescent="0.3">
      <c r="A104" s="169" t="s">
        <v>684</v>
      </c>
      <c r="B104" s="147"/>
      <c r="C104" s="147"/>
      <c r="D104" s="147"/>
      <c r="E104" s="147"/>
      <c r="F104" s="147"/>
      <c r="G104" s="147"/>
      <c r="H104" s="161"/>
      <c r="I104" s="161"/>
      <c r="J104" s="161"/>
      <c r="K104" s="162"/>
    </row>
    <row r="105" spans="1:11" x14ac:dyDescent="0.25">
      <c r="A105" s="116" t="s">
        <v>182</v>
      </c>
      <c r="B105" s="112" t="s">
        <v>49</v>
      </c>
      <c r="C105" s="27" t="s">
        <v>49</v>
      </c>
      <c r="D105" s="27" t="str">
        <f>IF($B105="N/A","N/A",IF(C105&lt;0,"No","Yes"))</f>
        <v>N/A</v>
      </c>
      <c r="E105" s="27" t="s">
        <v>49</v>
      </c>
      <c r="F105" s="27" t="str">
        <f>IF($B105="N/A","N/A",IF(E105&lt;0,"No","Yes"))</f>
        <v>N/A</v>
      </c>
      <c r="G105" s="27" t="s">
        <v>1205</v>
      </c>
      <c r="H105" s="27" t="str">
        <f>IF($B105="N/A","N/A",IF(G105&lt;0,"No","Yes"))</f>
        <v>N/A</v>
      </c>
      <c r="I105" s="29" t="s">
        <v>49</v>
      </c>
      <c r="J105" s="29" t="s">
        <v>49</v>
      </c>
      <c r="K105" s="27" t="str">
        <f>IF(J105="Div by 0", "N/A", IF(J105="N/A","N/A", IF(J105&gt;30, "No", IF(J105&lt;-30, "No", "Yes"))))</f>
        <v>N/A</v>
      </c>
    </row>
    <row r="106" spans="1:11" ht="13" x14ac:dyDescent="0.3">
      <c r="A106" s="169" t="s">
        <v>166</v>
      </c>
      <c r="B106" s="147"/>
      <c r="C106" s="147"/>
      <c r="D106" s="147"/>
      <c r="E106" s="147"/>
      <c r="F106" s="147"/>
      <c r="G106" s="147"/>
      <c r="H106" s="161"/>
      <c r="I106" s="161"/>
      <c r="J106" s="161"/>
      <c r="K106" s="162"/>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t="s">
        <v>1205</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t="s">
        <v>1205</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t="s">
        <v>1205</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t="s">
        <v>1205</v>
      </c>
      <c r="H110" s="27" t="str">
        <f t="shared" si="18"/>
        <v>N/A</v>
      </c>
      <c r="I110" s="29" t="s">
        <v>49</v>
      </c>
      <c r="J110" s="29" t="s">
        <v>49</v>
      </c>
      <c r="K110" s="27"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54" activePane="bottomRight" state="frozen"/>
      <selection activeCell="E6" sqref="E6"/>
      <selection pane="topRight" activeCell="E6" sqref="E6"/>
      <selection pane="bottomLeft" activeCell="E6" sqref="E6"/>
      <selection pane="bottomRight" activeCell="B268" sqref="B268:K277"/>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6" t="s">
        <v>66</v>
      </c>
      <c r="B5" s="154"/>
      <c r="C5" s="154"/>
      <c r="D5" s="154"/>
      <c r="E5" s="154"/>
      <c r="F5" s="154"/>
      <c r="G5" s="154"/>
      <c r="H5" s="154"/>
      <c r="I5" s="154"/>
      <c r="J5" s="154"/>
      <c r="K5" s="155"/>
    </row>
    <row r="6" spans="1:12" s="137" customFormat="1" x14ac:dyDescent="0.25">
      <c r="A6" s="102" t="s">
        <v>1192</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43955216</v>
      </c>
      <c r="D7" s="130" t="str">
        <f>IF($B7="N/A","N/A",IF(C7&gt;15,"No",IF(C7&lt;-15,"No","Yes")))</f>
        <v>N/A</v>
      </c>
      <c r="E7" s="126">
        <v>47517323</v>
      </c>
      <c r="F7" s="130" t="str">
        <f>IF($B7="N/A","N/A",IF(E7&gt;15,"No",IF(E7&lt;-15,"No","Yes")))</f>
        <v>N/A</v>
      </c>
      <c r="G7" s="126">
        <v>53210384</v>
      </c>
      <c r="H7" s="130" t="str">
        <f>IF($B7="N/A","N/A",IF(G7&gt;15,"No",IF(G7&lt;-15,"No","Yes")))</f>
        <v>N/A</v>
      </c>
      <c r="I7" s="131">
        <v>8.1039999999999992</v>
      </c>
      <c r="J7" s="131">
        <v>11.98</v>
      </c>
      <c r="K7" s="130" t="str">
        <f t="shared" ref="K7:K50" si="0">IF(J7="Div by 0", "N/A", IF(J7="N/A","N/A", IF(J7&gt;30, "No", IF(J7&lt;-30, "No", "Yes"))))</f>
        <v>Yes</v>
      </c>
    </row>
    <row r="8" spans="1:12" x14ac:dyDescent="0.25">
      <c r="A8" s="90" t="s">
        <v>630</v>
      </c>
      <c r="B8" s="22" t="s">
        <v>49</v>
      </c>
      <c r="C8" s="91">
        <v>28.621142483</v>
      </c>
      <c r="D8" s="27" t="str">
        <f>IF($B8="N/A","N/A",IF(C8&gt;15,"No",IF(C8&lt;-15,"No","Yes")))</f>
        <v>N/A</v>
      </c>
      <c r="E8" s="27">
        <v>30.687991408999999</v>
      </c>
      <c r="F8" s="27" t="str">
        <f>IF($B8="N/A","N/A",IF(E8&gt;15,"No",IF(E8&lt;-15,"No","Yes")))</f>
        <v>N/A</v>
      </c>
      <c r="G8" s="27">
        <v>33.017104330999999</v>
      </c>
      <c r="H8" s="27" t="str">
        <f>IF($B8="N/A","N/A",IF(G8&gt;15,"No",IF(G8&lt;-15,"No","Yes")))</f>
        <v>N/A</v>
      </c>
      <c r="I8" s="29">
        <v>7.2210000000000001</v>
      </c>
      <c r="J8" s="29">
        <v>7.59</v>
      </c>
      <c r="K8" s="27" t="str">
        <f t="shared" si="0"/>
        <v>Yes</v>
      </c>
    </row>
    <row r="9" spans="1:12" x14ac:dyDescent="0.25">
      <c r="A9" s="90" t="s">
        <v>631</v>
      </c>
      <c r="B9" s="22" t="s">
        <v>49</v>
      </c>
      <c r="C9" s="91">
        <v>0.88948487929999998</v>
      </c>
      <c r="D9" s="27" t="str">
        <f>IF($B9="N/A","N/A",IF(C9&gt;15,"No",IF(C9&lt;-15,"No","Yes")))</f>
        <v>N/A</v>
      </c>
      <c r="E9" s="27">
        <v>0.89522719959999997</v>
      </c>
      <c r="F9" s="27" t="str">
        <f>IF($B9="N/A","N/A",IF(E9&gt;15,"No",IF(E9&lt;-15,"No","Yes")))</f>
        <v>N/A</v>
      </c>
      <c r="G9" s="27">
        <v>0.88762373900000002</v>
      </c>
      <c r="H9" s="27" t="str">
        <f>IF($B9="N/A","N/A",IF(G9&gt;15,"No",IF(G9&lt;-15,"No","Yes")))</f>
        <v>N/A</v>
      </c>
      <c r="I9" s="29">
        <v>0.64559999999999995</v>
      </c>
      <c r="J9" s="29">
        <v>-0.84899999999999998</v>
      </c>
      <c r="K9" s="27" t="str">
        <f t="shared" si="0"/>
        <v>Yes</v>
      </c>
    </row>
    <row r="10" spans="1:12" x14ac:dyDescent="0.25">
      <c r="A10" s="90" t="s">
        <v>639</v>
      </c>
      <c r="B10" s="22" t="s">
        <v>49</v>
      </c>
      <c r="C10" s="91">
        <v>15.827218321</v>
      </c>
      <c r="D10" s="27" t="str">
        <f>IF($B10="N/A","N/A",IF(C10&gt;15,"No",IF(C10&lt;-15,"No","Yes")))</f>
        <v>N/A</v>
      </c>
      <c r="E10" s="27">
        <v>16.634386158000002</v>
      </c>
      <c r="F10" s="27" t="str">
        <f>IF($B10="N/A","N/A",IF(E10&gt;15,"No",IF(E10&lt;-15,"No","Yes")))</f>
        <v>N/A</v>
      </c>
      <c r="G10" s="27">
        <v>20.813428071000001</v>
      </c>
      <c r="H10" s="27" t="str">
        <f>IF($B10="N/A","N/A",IF(G10&gt;15,"No",IF(G10&lt;-15,"No","Yes")))</f>
        <v>N/A</v>
      </c>
      <c r="I10" s="29">
        <v>5.0999999999999996</v>
      </c>
      <c r="J10" s="29">
        <v>25.12</v>
      </c>
      <c r="K10" s="27" t="str">
        <f t="shared" si="0"/>
        <v>Yes</v>
      </c>
    </row>
    <row r="11" spans="1:12" x14ac:dyDescent="0.25">
      <c r="A11" s="3" t="s">
        <v>1198</v>
      </c>
      <c r="B11" s="92" t="s">
        <v>52</v>
      </c>
      <c r="C11" s="91" t="s">
        <v>49</v>
      </c>
      <c r="D11" s="27" t="str">
        <f>IF(OR($B11="N/A",$C11="N/A"),"N/A",IF(C11&gt;100,"No",IF(C11&lt;95,"No","Yes")))</f>
        <v>N/A</v>
      </c>
      <c r="E11" s="91" t="s">
        <v>49</v>
      </c>
      <c r="F11" s="27" t="str">
        <f>IF(OR($B11="N/A",$E11="N/A"),"N/A",IF(E11&gt;100,"No",IF(E11&lt;95,"No","Yes")))</f>
        <v>N/A</v>
      </c>
      <c r="G11" s="91">
        <v>93.618506151999995</v>
      </c>
      <c r="H11" s="27" t="str">
        <f>IF($B11="N/A","N/A",IF(G11&gt;100,"No",IF(G11&lt;95,"No","Yes")))</f>
        <v>No</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0</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0</v>
      </c>
      <c r="H13" s="27" t="str">
        <f t="shared" ref="H13" si="3">IF($B13="N/A","N/A",IF(G13&lt;0,"No","Yes"))</f>
        <v>N/A</v>
      </c>
      <c r="I13" s="93" t="s">
        <v>49</v>
      </c>
      <c r="J13" s="93" t="s">
        <v>49</v>
      </c>
      <c r="K13" s="27" t="str">
        <f t="shared" si="0"/>
        <v>N/A</v>
      </c>
    </row>
    <row r="14" spans="1:12" x14ac:dyDescent="0.25">
      <c r="A14" s="3" t="s">
        <v>1199</v>
      </c>
      <c r="B14" s="92" t="s">
        <v>52</v>
      </c>
      <c r="C14" s="91" t="s">
        <v>49</v>
      </c>
      <c r="D14" s="27" t="str">
        <f>IF(OR($B14="N/A",$C14="N/A"),"N/A",IF(C14&gt;100,"No",IF(C14&lt;95,"No","Yes")))</f>
        <v>N/A</v>
      </c>
      <c r="E14" s="91" t="s">
        <v>49</v>
      </c>
      <c r="F14" s="27" t="str">
        <f>IF(OR($B14="N/A",$E14="N/A"),"N/A",IF(E14&gt;100,"No",IF(E14&lt;95,"No","Yes")))</f>
        <v>N/A</v>
      </c>
      <c r="G14" s="91">
        <v>86.324579341000003</v>
      </c>
      <c r="H14" s="27" t="str">
        <f>IF($B14="N/A","N/A",IF(G14&gt;100,"No",IF(G14&lt;95,"No","Yes")))</f>
        <v>No</v>
      </c>
      <c r="I14" s="93" t="s">
        <v>49</v>
      </c>
      <c r="J14" s="93" t="s">
        <v>49</v>
      </c>
      <c r="K14" s="27" t="str">
        <f t="shared" si="0"/>
        <v>N/A</v>
      </c>
    </row>
    <row r="15" spans="1:12" x14ac:dyDescent="0.25">
      <c r="A15" s="94" t="s">
        <v>1089</v>
      </c>
      <c r="B15" s="22" t="s">
        <v>49</v>
      </c>
      <c r="C15" s="89">
        <v>24026868</v>
      </c>
      <c r="D15" s="27" t="str">
        <f>IF($B15="N/A","N/A",IF(C15&gt;15,"No",IF(C15&lt;-15,"No","Yes")))</f>
        <v>N/A</v>
      </c>
      <c r="E15" s="23">
        <v>24605608</v>
      </c>
      <c r="F15" s="27" t="str">
        <f>IF($B15="N/A","N/A",IF(E15&gt;15,"No",IF(E15&lt;-15,"No","Yes")))</f>
        <v>N/A</v>
      </c>
      <c r="G15" s="23">
        <v>24094643</v>
      </c>
      <c r="H15" s="27" t="str">
        <f>IF($B15="N/A","N/A",IF(G15&gt;15,"No",IF(G15&lt;-15,"No","Yes")))</f>
        <v>N/A</v>
      </c>
      <c r="I15" s="29">
        <v>2.4089999999999998</v>
      </c>
      <c r="J15" s="29">
        <v>-2.08</v>
      </c>
      <c r="K15" s="27" t="str">
        <f t="shared" si="0"/>
        <v>Yes</v>
      </c>
    </row>
    <row r="16" spans="1:12" x14ac:dyDescent="0.25">
      <c r="A16" s="90" t="s">
        <v>632</v>
      </c>
      <c r="B16" s="22" t="s">
        <v>51</v>
      </c>
      <c r="C16" s="91">
        <v>4.8955569240000001</v>
      </c>
      <c r="D16" s="27" t="str">
        <f>IF($B16="N/A","N/A",IF(C16&gt;20,"No",IF(C16&lt;5,"No","Yes")))</f>
        <v>No</v>
      </c>
      <c r="E16" s="27">
        <v>4.9898665377000002</v>
      </c>
      <c r="F16" s="27" t="str">
        <f>IF($B16="N/A","N/A",IF(E16&gt;20,"No",IF(E16&lt;5,"No","Yes")))</f>
        <v>No</v>
      </c>
      <c r="G16" s="27">
        <v>5.2140594072999997</v>
      </c>
      <c r="H16" s="27" t="str">
        <f>IF($B16="N/A","N/A",IF(G16&gt;20,"No",IF(G16&lt;5,"No","Yes")))</f>
        <v>Yes</v>
      </c>
      <c r="I16" s="29">
        <v>1.9259999999999999</v>
      </c>
      <c r="J16" s="29">
        <v>4.4930000000000003</v>
      </c>
      <c r="K16" s="27" t="str">
        <f t="shared" si="0"/>
        <v>Yes</v>
      </c>
    </row>
    <row r="17" spans="1:11" x14ac:dyDescent="0.25">
      <c r="A17" s="90" t="s">
        <v>633</v>
      </c>
      <c r="B17" s="22" t="s">
        <v>164</v>
      </c>
      <c r="C17" s="91">
        <v>1.0885771712000001</v>
      </c>
      <c r="D17" s="27" t="str">
        <f>IF($B17="N/A","N/A",IF(C17&gt;1,"Yes","No"))</f>
        <v>Yes</v>
      </c>
      <c r="E17" s="27">
        <v>1.0353696604</v>
      </c>
      <c r="F17" s="27" t="str">
        <f>IF($B17="N/A","N/A",IF(E17&gt;1,"Yes","No"))</f>
        <v>Yes</v>
      </c>
      <c r="G17" s="27">
        <v>1.109914764</v>
      </c>
      <c r="H17" s="27" t="str">
        <f>IF($B17="N/A","N/A",IF(G17&gt;1,"Yes","No"))</f>
        <v>Yes</v>
      </c>
      <c r="I17" s="29">
        <v>-4.8899999999999997</v>
      </c>
      <c r="J17" s="29">
        <v>7.2</v>
      </c>
      <c r="K17" s="27" t="str">
        <f t="shared" si="0"/>
        <v>Yes</v>
      </c>
    </row>
    <row r="18" spans="1:11" x14ac:dyDescent="0.25">
      <c r="A18" s="90" t="s">
        <v>634</v>
      </c>
      <c r="B18" s="22" t="s">
        <v>49</v>
      </c>
      <c r="C18" s="95">
        <v>83.001575219000003</v>
      </c>
      <c r="D18" s="27" t="str">
        <f>IF($B18="N/A","N/A",IF(C18&gt;15,"No",IF(C18&lt;-15,"No","Yes")))</f>
        <v>N/A</v>
      </c>
      <c r="E18" s="63">
        <v>76.907814837000004</v>
      </c>
      <c r="F18" s="27" t="str">
        <f>IF($B18="N/A","N/A",IF(E18&gt;15,"No",IF(E18&lt;-15,"No","Yes")))</f>
        <v>N/A</v>
      </c>
      <c r="G18" s="63">
        <v>67.746270052</v>
      </c>
      <c r="H18" s="27" t="str">
        <f>IF($B18="N/A","N/A",IF(G18&gt;15,"No",IF(G18&lt;-15,"No","Yes")))</f>
        <v>N/A</v>
      </c>
      <c r="I18" s="29">
        <v>-7.34</v>
      </c>
      <c r="J18" s="29">
        <v>-11.9</v>
      </c>
      <c r="K18" s="27" t="str">
        <f t="shared" si="0"/>
        <v>Yes</v>
      </c>
    </row>
    <row r="19" spans="1:11" x14ac:dyDescent="0.25">
      <c r="A19" s="88" t="s">
        <v>197</v>
      </c>
      <c r="B19" s="22" t="s">
        <v>49</v>
      </c>
      <c r="C19" s="96">
        <v>21.859370438999999</v>
      </c>
      <c r="D19" s="27" t="str">
        <f>IF($B19="N/A","N/A",IF(C19&gt;15,"No",IF(C19&lt;-15,"No","Yes")))</f>
        <v>N/A</v>
      </c>
      <c r="E19" s="97">
        <v>24.313312932999999</v>
      </c>
      <c r="F19" s="27" t="str">
        <f>IF($B19="N/A","N/A",IF(E19&gt;15,"No",IF(E19&lt;-15,"No","Yes")))</f>
        <v>N/A</v>
      </c>
      <c r="G19" s="97">
        <v>24.808695295</v>
      </c>
      <c r="H19" s="27" t="str">
        <f>IF($B19="N/A","N/A",IF(G19&gt;15,"No",IF(G19&lt;-15,"No","Yes")))</f>
        <v>N/A</v>
      </c>
      <c r="I19" s="29">
        <v>11.23</v>
      </c>
      <c r="J19" s="29">
        <v>2.0369999999999999</v>
      </c>
      <c r="K19" s="27" t="str">
        <f t="shared" si="0"/>
        <v>Yes</v>
      </c>
    </row>
    <row r="20" spans="1:11" x14ac:dyDescent="0.25">
      <c r="A20" s="88" t="s">
        <v>198</v>
      </c>
      <c r="B20" s="22" t="s">
        <v>49</v>
      </c>
      <c r="C20" s="96">
        <v>0.59396930439999995</v>
      </c>
      <c r="D20" s="27" t="str">
        <f>IF($B20="N/A","N/A",IF(C20&gt;15,"No",IF(C20&lt;-15,"No","Yes")))</f>
        <v>N/A</v>
      </c>
      <c r="E20" s="97">
        <v>0</v>
      </c>
      <c r="F20" s="27" t="str">
        <f>IF($B20="N/A","N/A",IF(E20&gt;15,"No",IF(E20&lt;-15,"No","Yes")))</f>
        <v>N/A</v>
      </c>
      <c r="G20" s="97">
        <v>6.6813454639999996</v>
      </c>
      <c r="H20" s="27" t="str">
        <f>IF($B20="N/A","N/A",IF(G20&gt;15,"No",IF(G20&lt;-15,"No","Yes")))</f>
        <v>N/A</v>
      </c>
      <c r="I20" s="29">
        <v>-100</v>
      </c>
      <c r="J20" s="29" t="s">
        <v>1205</v>
      </c>
      <c r="K20" s="27" t="str">
        <f t="shared" si="0"/>
        <v>N/A</v>
      </c>
    </row>
    <row r="21" spans="1:11" x14ac:dyDescent="0.25">
      <c r="A21" s="88" t="s">
        <v>199</v>
      </c>
      <c r="B21" s="22" t="s">
        <v>49</v>
      </c>
      <c r="C21" s="96">
        <v>0</v>
      </c>
      <c r="D21" s="27" t="str">
        <f>IF($B21="N/A","N/A",IF(C21&gt;15,"No",IF(C21&lt;-15,"No","Yes")))</f>
        <v>N/A</v>
      </c>
      <c r="E21" s="97">
        <v>0</v>
      </c>
      <c r="F21" s="27" t="str">
        <f>IF($B21="N/A","N/A",IF(E21&gt;15,"No",IF(E21&lt;-15,"No","Yes")))</f>
        <v>N/A</v>
      </c>
      <c r="G21" s="97">
        <v>0</v>
      </c>
      <c r="H21" s="27" t="str">
        <f>IF($B21="N/A","N/A",IF(G21&gt;15,"No",IF(G21&lt;-15,"No","Yes")))</f>
        <v>N/A</v>
      </c>
      <c r="I21" s="29" t="s">
        <v>1205</v>
      </c>
      <c r="J21" s="29" t="s">
        <v>1205</v>
      </c>
      <c r="K21" s="27" t="str">
        <f t="shared" si="0"/>
        <v>N/A</v>
      </c>
    </row>
    <row r="22" spans="1:11" x14ac:dyDescent="0.25">
      <c r="A22" s="88" t="s">
        <v>200</v>
      </c>
      <c r="B22" s="22" t="s">
        <v>132</v>
      </c>
      <c r="C22" s="95">
        <v>193.21653265</v>
      </c>
      <c r="D22" s="27" t="str">
        <f>IF($B22="N/A","N/A",IF(C22&gt;300,"No",IF(C22&lt;75,"No","Yes")))</f>
        <v>Yes</v>
      </c>
      <c r="E22" s="63">
        <v>199.69009686999999</v>
      </c>
      <c r="F22" s="27" t="str">
        <f>IF($B22="N/A","N/A",IF(E22&gt;300,"No",IF(E22&lt;75,"No","Yes")))</f>
        <v>Yes</v>
      </c>
      <c r="G22" s="63">
        <v>206.16639477000001</v>
      </c>
      <c r="H22" s="27" t="str">
        <f>IF($B22="N/A","N/A",IF(G22&gt;300,"No",IF(G22&lt;75,"No","Yes")))</f>
        <v>Yes</v>
      </c>
      <c r="I22" s="29">
        <v>3.35</v>
      </c>
      <c r="J22" s="29">
        <v>3.2429999999999999</v>
      </c>
      <c r="K22" s="27" t="str">
        <f t="shared" si="0"/>
        <v>Yes</v>
      </c>
    </row>
    <row r="23" spans="1:11" x14ac:dyDescent="0.25">
      <c r="A23" s="88" t="s">
        <v>201</v>
      </c>
      <c r="B23" s="22" t="s">
        <v>133</v>
      </c>
      <c r="C23" s="95">
        <v>16.801824663000001</v>
      </c>
      <c r="D23" s="27" t="str">
        <f>IF($B23="N/A","N/A",IF(C23&gt;250,"No",IF(C23&lt;20,"No","Yes")))</f>
        <v>No</v>
      </c>
      <c r="E23" s="63" t="s">
        <v>1205</v>
      </c>
      <c r="F23" s="27" t="str">
        <f>IF($B23="N/A","N/A",IF(E23&gt;250,"No",IF(E23&lt;20,"No","Yes")))</f>
        <v>No</v>
      </c>
      <c r="G23" s="63">
        <v>13.055838393</v>
      </c>
      <c r="H23" s="27" t="str">
        <f>IF($B23="N/A","N/A",IF(G23&gt;250,"No",IF(G23&lt;20,"No","Yes")))</f>
        <v>No</v>
      </c>
      <c r="I23" s="29" t="s">
        <v>1205</v>
      </c>
      <c r="J23" s="29" t="s">
        <v>1205</v>
      </c>
      <c r="K23" s="27" t="str">
        <f t="shared" si="0"/>
        <v>N/A</v>
      </c>
    </row>
    <row r="24" spans="1:11" x14ac:dyDescent="0.25">
      <c r="A24" s="88" t="s">
        <v>202</v>
      </c>
      <c r="B24" s="22" t="s">
        <v>134</v>
      </c>
      <c r="C24" s="95" t="s">
        <v>1205</v>
      </c>
      <c r="D24" s="27" t="str">
        <f>IF($B24="N/A","N/A",IF(C24&gt;5,"No",IF(C24&lt;3,"No","Yes")))</f>
        <v>No</v>
      </c>
      <c r="E24" s="63" t="s">
        <v>1205</v>
      </c>
      <c r="F24" s="27" t="str">
        <f>IF($B24="N/A","N/A",IF(E24&gt;5,"No",IF(E24&lt;3,"No","Yes")))</f>
        <v>No</v>
      </c>
      <c r="G24" s="63" t="s">
        <v>1205</v>
      </c>
      <c r="H24" s="27" t="str">
        <f>IF($B24="N/A","N/A",IF(G24&gt;5,"No",IF(G24&lt;3,"No","Yes")))</f>
        <v>No</v>
      </c>
      <c r="I24" s="29" t="s">
        <v>1205</v>
      </c>
      <c r="J24" s="29" t="s">
        <v>1205</v>
      </c>
      <c r="K24" s="27" t="str">
        <f t="shared" si="0"/>
        <v>N/A</v>
      </c>
    </row>
    <row r="25" spans="1:11" ht="12.75" customHeight="1" x14ac:dyDescent="0.25">
      <c r="A25" s="42" t="s">
        <v>769</v>
      </c>
      <c r="B25" s="22" t="s">
        <v>49</v>
      </c>
      <c r="C25" s="89">
        <v>279479</v>
      </c>
      <c r="D25" s="22" t="s">
        <v>49</v>
      </c>
      <c r="E25" s="23">
        <v>275415</v>
      </c>
      <c r="F25" s="22" t="s">
        <v>49</v>
      </c>
      <c r="G25" s="23">
        <v>299482</v>
      </c>
      <c r="H25" s="27" t="str">
        <f>IF($B25="N/A","N/A",IF(G25&gt;15,"No",IF(G25&lt;-15,"No","Yes")))</f>
        <v>N/A</v>
      </c>
      <c r="I25" s="22" t="s">
        <v>1208</v>
      </c>
      <c r="J25" s="29">
        <v>8.7379999999999995</v>
      </c>
      <c r="K25" s="27" t="str">
        <f t="shared" si="0"/>
        <v>Yes</v>
      </c>
    </row>
    <row r="26" spans="1:11" ht="25" x14ac:dyDescent="0.25">
      <c r="A26" s="42" t="s">
        <v>770</v>
      </c>
      <c r="B26" s="22" t="s">
        <v>49</v>
      </c>
      <c r="C26" s="63">
        <v>103.85428601</v>
      </c>
      <c r="D26" s="22" t="s">
        <v>49</v>
      </c>
      <c r="E26" s="63">
        <v>103.87499592</v>
      </c>
      <c r="F26" s="22" t="s">
        <v>49</v>
      </c>
      <c r="G26" s="63">
        <v>99.615329134999996</v>
      </c>
      <c r="H26" s="22" t="s">
        <v>49</v>
      </c>
      <c r="I26" s="29">
        <v>1.9900000000000001E-2</v>
      </c>
      <c r="J26" s="29">
        <v>-4.0999999999999996</v>
      </c>
      <c r="K26" s="27" t="str">
        <f t="shared" si="0"/>
        <v>Yes</v>
      </c>
    </row>
    <row r="27" spans="1:11" x14ac:dyDescent="0.25">
      <c r="A27" s="42" t="s">
        <v>155</v>
      </c>
      <c r="B27" s="22" t="s">
        <v>121</v>
      </c>
      <c r="C27" s="23">
        <v>11</v>
      </c>
      <c r="D27" s="27" t="str">
        <f>IF($B27="N/A","N/A",IF(C27="N/A","N/A",IF(C27=0,"Yes","No")))</f>
        <v>No</v>
      </c>
      <c r="E27" s="23">
        <v>0</v>
      </c>
      <c r="F27" s="27" t="str">
        <f>IF($B27="N/A","N/A",IF(E27="N/A","N/A",IF(E27=0,"Yes","No")))</f>
        <v>Yes</v>
      </c>
      <c r="G27" s="23">
        <v>0</v>
      </c>
      <c r="H27" s="27" t="str">
        <f>IF($B27="N/A","N/A",IF(G27=0,"Yes","No"))</f>
        <v>Yes</v>
      </c>
      <c r="I27" s="29">
        <v>-100</v>
      </c>
      <c r="J27" s="29" t="s">
        <v>1205</v>
      </c>
      <c r="K27" s="27" t="str">
        <f t="shared" si="0"/>
        <v>N/A</v>
      </c>
    </row>
    <row r="28" spans="1:11" x14ac:dyDescent="0.25">
      <c r="A28" s="78" t="s">
        <v>999</v>
      </c>
      <c r="B28" s="98" t="s">
        <v>49</v>
      </c>
      <c r="C28" s="89" t="s">
        <v>49</v>
      </c>
      <c r="D28" s="27" t="str">
        <f t="shared" ref="D28:F47" si="4">IF($B28="N/A","N/A",IF(C28&lt;0,"No","Yes"))</f>
        <v>N/A</v>
      </c>
      <c r="E28" s="89" t="s">
        <v>49</v>
      </c>
      <c r="F28" s="27" t="str">
        <f t="shared" si="4"/>
        <v>N/A</v>
      </c>
      <c r="G28" s="89">
        <v>8725106</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v>99.090968063999995</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v>0</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v>0</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v>0.90903193609999999</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2349799</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v>0</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v>0</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v>0</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v>0</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v>98.142181523000005</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v>98.142181523000005</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v>0</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v>0</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v>1.8578184771999999</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0</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t="s">
        <v>1205</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t="s">
        <v>1205</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t="s">
        <v>1205</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t="s">
        <v>1205</v>
      </c>
      <c r="H47" s="27" t="str">
        <f t="shared" ref="H47" si="24">IF($B47="N/A","N/A",IF(G47&lt;0,"No","Yes"))</f>
        <v>N/A</v>
      </c>
      <c r="I47" s="29" t="s">
        <v>49</v>
      </c>
      <c r="J47" s="29" t="s">
        <v>49</v>
      </c>
      <c r="K47" s="27" t="str">
        <f t="shared" si="0"/>
        <v>N/A</v>
      </c>
    </row>
    <row r="48" spans="1:11" x14ac:dyDescent="0.25">
      <c r="A48" s="42" t="s">
        <v>864</v>
      </c>
      <c r="B48" s="22" t="s">
        <v>49</v>
      </c>
      <c r="C48" s="89">
        <v>12580485</v>
      </c>
      <c r="D48" s="22" t="s">
        <v>49</v>
      </c>
      <c r="E48" s="23">
        <v>14582112</v>
      </c>
      <c r="F48" s="22" t="s">
        <v>49</v>
      </c>
      <c r="G48" s="23">
        <v>17568528</v>
      </c>
      <c r="H48" s="22" t="s">
        <v>49</v>
      </c>
      <c r="I48" s="29">
        <v>15.91</v>
      </c>
      <c r="J48" s="29">
        <v>20.48</v>
      </c>
      <c r="K48" s="27" t="str">
        <f t="shared" si="0"/>
        <v>Yes</v>
      </c>
    </row>
    <row r="49" spans="1:11" x14ac:dyDescent="0.25">
      <c r="A49" s="42" t="s">
        <v>865</v>
      </c>
      <c r="B49" s="22" t="s">
        <v>49</v>
      </c>
      <c r="C49" s="93">
        <v>99.000054449000004</v>
      </c>
      <c r="D49" s="27" t="str">
        <f t="shared" ref="D49:D50" si="25">IF($B49="N/A","N/A",IF(C49&gt;15,"No",IF(C49&lt;-15,"No","Yes")))</f>
        <v>N/A</v>
      </c>
      <c r="E49" s="29">
        <v>99.066369809999998</v>
      </c>
      <c r="F49" s="27" t="str">
        <f t="shared" ref="F49:F50" si="26">IF($B49="N/A","N/A",IF(E49&gt;15,"No",IF(E49&lt;-15,"No","Yes")))</f>
        <v>N/A</v>
      </c>
      <c r="G49" s="29">
        <v>99.155586626000002</v>
      </c>
      <c r="H49" s="27" t="str">
        <f t="shared" ref="H49:H50" si="27">IF($B49="N/A","N/A",IF(G49&gt;15,"No",IF(G49&lt;-15,"No","Yes")))</f>
        <v>N/A</v>
      </c>
      <c r="I49" s="29">
        <v>6.7000000000000004E-2</v>
      </c>
      <c r="J49" s="29">
        <v>9.01E-2</v>
      </c>
      <c r="K49" s="27" t="str">
        <f t="shared" si="0"/>
        <v>Yes</v>
      </c>
    </row>
    <row r="50" spans="1:11" x14ac:dyDescent="0.25">
      <c r="A50" s="42" t="s">
        <v>866</v>
      </c>
      <c r="B50" s="22" t="s">
        <v>49</v>
      </c>
      <c r="C50" s="93">
        <v>0</v>
      </c>
      <c r="D50" s="27" t="str">
        <f t="shared" si="25"/>
        <v>N/A</v>
      </c>
      <c r="E50" s="29">
        <v>0</v>
      </c>
      <c r="F50" s="27" t="str">
        <f t="shared" si="26"/>
        <v>N/A</v>
      </c>
      <c r="G50" s="29">
        <v>1.8214389999999999E-4</v>
      </c>
      <c r="H50" s="27" t="str">
        <f t="shared" si="27"/>
        <v>N/A</v>
      </c>
      <c r="I50" s="29" t="s">
        <v>1205</v>
      </c>
      <c r="J50" s="29" t="s">
        <v>1205</v>
      </c>
      <c r="K50" s="27" t="str">
        <f t="shared" si="0"/>
        <v>N/A</v>
      </c>
    </row>
    <row r="51" spans="1:11" ht="12.75" customHeight="1" x14ac:dyDescent="0.3">
      <c r="A51" s="166" t="s">
        <v>189</v>
      </c>
      <c r="B51" s="177"/>
      <c r="C51" s="177"/>
      <c r="D51" s="177"/>
      <c r="E51" s="177"/>
      <c r="F51" s="177"/>
      <c r="G51" s="177"/>
      <c r="H51" s="177"/>
      <c r="I51" s="177"/>
      <c r="J51" s="177"/>
      <c r="K51" s="178"/>
    </row>
    <row r="52" spans="1:11" x14ac:dyDescent="0.25">
      <c r="A52" s="88" t="s">
        <v>45</v>
      </c>
      <c r="B52" s="22" t="s">
        <v>49</v>
      </c>
      <c r="C52" s="89">
        <v>22850619</v>
      </c>
      <c r="D52" s="27" t="str">
        <f>IF($B52="N/A","N/A",IF(C52&gt;15,"No",IF(C52&lt;-15,"No","Yes")))</f>
        <v>N/A</v>
      </c>
      <c r="E52" s="23">
        <v>23377821</v>
      </c>
      <c r="F52" s="27" t="str">
        <f>IF($B52="N/A","N/A",IF(E52&gt;15,"No",IF(E52&lt;-15,"No","Yes")))</f>
        <v>N/A</v>
      </c>
      <c r="G52" s="23">
        <v>22838334</v>
      </c>
      <c r="H52" s="27" t="str">
        <f>IF($B52="N/A","N/A",IF(G52&gt;15,"No",IF(G52&lt;-15,"No","Yes")))</f>
        <v>N/A</v>
      </c>
      <c r="I52" s="29">
        <v>2.3069999999999999</v>
      </c>
      <c r="J52" s="29">
        <v>-2.31</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1205</v>
      </c>
      <c r="J54" s="29" t="s">
        <v>1205</v>
      </c>
      <c r="K54" s="27" t="str">
        <f t="shared" si="28"/>
        <v>N/A</v>
      </c>
    </row>
    <row r="55" spans="1:11" x14ac:dyDescent="0.25">
      <c r="A55" s="88" t="s">
        <v>87</v>
      </c>
      <c r="B55" s="22" t="s">
        <v>49</v>
      </c>
      <c r="C55" s="93">
        <v>5.3164117786</v>
      </c>
      <c r="D55" s="27" t="str">
        <f t="shared" ref="D55:D61" si="29">IF($B55="N/A","N/A",IF(C55&gt;15,"No",IF(C55&lt;-15,"No","Yes")))</f>
        <v>N/A</v>
      </c>
      <c r="E55" s="29">
        <v>4.8256507738999996</v>
      </c>
      <c r="F55" s="27" t="str">
        <f t="shared" ref="F55:F61" si="30">IF($B55="N/A","N/A",IF(E55&gt;15,"No",IF(E55&lt;-15,"No","Yes")))</f>
        <v>N/A</v>
      </c>
      <c r="G55" s="29">
        <v>5.3196568540999998</v>
      </c>
      <c r="H55" s="27" t="str">
        <f t="shared" ref="H55:H61" si="31">IF($B55="N/A","N/A",IF(G55&gt;15,"No",IF(G55&lt;-15,"No","Yes")))</f>
        <v>N/A</v>
      </c>
      <c r="I55" s="29">
        <v>-9.23</v>
      </c>
      <c r="J55" s="29">
        <v>10.24</v>
      </c>
      <c r="K55" s="27" t="str">
        <f t="shared" si="28"/>
        <v>Yes</v>
      </c>
    </row>
    <row r="56" spans="1:11" x14ac:dyDescent="0.25">
      <c r="A56" s="88" t="s">
        <v>203</v>
      </c>
      <c r="B56" s="22" t="s">
        <v>49</v>
      </c>
      <c r="C56" s="93">
        <v>1.333505808</v>
      </c>
      <c r="D56" s="27" t="str">
        <f t="shared" si="29"/>
        <v>N/A</v>
      </c>
      <c r="E56" s="29">
        <v>0.69949962649999997</v>
      </c>
      <c r="F56" s="27" t="str">
        <f t="shared" si="30"/>
        <v>N/A</v>
      </c>
      <c r="G56" s="29">
        <v>0.14051327</v>
      </c>
      <c r="H56" s="27" t="str">
        <f t="shared" si="31"/>
        <v>N/A</v>
      </c>
      <c r="I56" s="29">
        <v>-47.5</v>
      </c>
      <c r="J56" s="29">
        <v>-79.900000000000006</v>
      </c>
      <c r="K56" s="27" t="str">
        <f t="shared" si="28"/>
        <v>No</v>
      </c>
    </row>
    <row r="57" spans="1:11" ht="12.75" customHeight="1" x14ac:dyDescent="0.25">
      <c r="A57" s="88" t="s">
        <v>204</v>
      </c>
      <c r="B57" s="22" t="s">
        <v>49</v>
      </c>
      <c r="C57" s="93">
        <v>12.559273165</v>
      </c>
      <c r="D57" s="27" t="str">
        <f t="shared" si="29"/>
        <v>N/A</v>
      </c>
      <c r="E57" s="29">
        <v>12.532428657000001</v>
      </c>
      <c r="F57" s="27" t="str">
        <f t="shared" si="30"/>
        <v>N/A</v>
      </c>
      <c r="G57" s="29">
        <v>9.8098110573999993</v>
      </c>
      <c r="H57" s="27" t="str">
        <f t="shared" si="31"/>
        <v>N/A</v>
      </c>
      <c r="I57" s="29">
        <v>-0.214</v>
      </c>
      <c r="J57" s="29">
        <v>-21.7</v>
      </c>
      <c r="K57" s="27" t="str">
        <f t="shared" si="28"/>
        <v>Yes</v>
      </c>
    </row>
    <row r="58" spans="1:11" x14ac:dyDescent="0.25">
      <c r="A58" s="88" t="s">
        <v>205</v>
      </c>
      <c r="B58" s="22" t="s">
        <v>49</v>
      </c>
      <c r="C58" s="93">
        <v>5.3828253954000003</v>
      </c>
      <c r="D58" s="27" t="str">
        <f t="shared" si="29"/>
        <v>N/A</v>
      </c>
      <c r="E58" s="29">
        <v>4.819317013</v>
      </c>
      <c r="F58" s="27" t="str">
        <f t="shared" si="30"/>
        <v>N/A</v>
      </c>
      <c r="G58" s="29">
        <v>5.2870637777000002</v>
      </c>
      <c r="H58" s="27" t="str">
        <f t="shared" si="31"/>
        <v>N/A</v>
      </c>
      <c r="I58" s="29">
        <v>-10.5</v>
      </c>
      <c r="J58" s="29">
        <v>9.7059999999999995</v>
      </c>
      <c r="K58" s="27" t="str">
        <f t="shared" si="28"/>
        <v>Yes</v>
      </c>
    </row>
    <row r="59" spans="1:11" x14ac:dyDescent="0.25">
      <c r="A59" s="88" t="s">
        <v>797</v>
      </c>
      <c r="B59" s="22" t="s">
        <v>49</v>
      </c>
      <c r="C59" s="93">
        <v>38.025253732000003</v>
      </c>
      <c r="D59" s="27" t="str">
        <f t="shared" si="29"/>
        <v>N/A</v>
      </c>
      <c r="E59" s="29">
        <v>36.383346934000002</v>
      </c>
      <c r="F59" s="27" t="str">
        <f t="shared" si="30"/>
        <v>N/A</v>
      </c>
      <c r="G59" s="29">
        <v>33.729914561000001</v>
      </c>
      <c r="H59" s="27" t="str">
        <f t="shared" si="31"/>
        <v>N/A</v>
      </c>
      <c r="I59" s="29">
        <v>-4.32</v>
      </c>
      <c r="J59" s="29">
        <v>-7.29</v>
      </c>
      <c r="K59" s="27" t="str">
        <f t="shared" si="28"/>
        <v>Yes</v>
      </c>
    </row>
    <row r="60" spans="1:11" x14ac:dyDescent="0.25">
      <c r="A60" s="88" t="s">
        <v>798</v>
      </c>
      <c r="B60" s="22" t="s">
        <v>49</v>
      </c>
      <c r="C60" s="93">
        <v>10.279446531</v>
      </c>
      <c r="D60" s="27" t="str">
        <f t="shared" si="29"/>
        <v>N/A</v>
      </c>
      <c r="E60" s="29">
        <v>8.9497561822999998</v>
      </c>
      <c r="F60" s="27" t="str">
        <f t="shared" si="30"/>
        <v>N/A</v>
      </c>
      <c r="G60" s="29">
        <v>9.1231285265000004</v>
      </c>
      <c r="H60" s="27" t="str">
        <f t="shared" si="31"/>
        <v>N/A</v>
      </c>
      <c r="I60" s="29">
        <v>-12.9</v>
      </c>
      <c r="J60" s="29">
        <v>1.9370000000000001</v>
      </c>
      <c r="K60" s="27" t="str">
        <f t="shared" si="28"/>
        <v>Yes</v>
      </c>
    </row>
    <row r="61" spans="1:11" x14ac:dyDescent="0.25">
      <c r="A61" s="88" t="s">
        <v>867</v>
      </c>
      <c r="B61" s="22" t="s">
        <v>49</v>
      </c>
      <c r="C61" s="93">
        <v>68.044839397999993</v>
      </c>
      <c r="D61" s="27" t="str">
        <f t="shared" si="29"/>
        <v>N/A</v>
      </c>
      <c r="E61" s="29">
        <v>70.341431736000004</v>
      </c>
      <c r="F61" s="27" t="str">
        <f t="shared" si="30"/>
        <v>N/A</v>
      </c>
      <c r="G61" s="29">
        <v>69.902274833000007</v>
      </c>
      <c r="H61" s="27" t="str">
        <f t="shared" si="31"/>
        <v>N/A</v>
      </c>
      <c r="I61" s="29">
        <v>3.375</v>
      </c>
      <c r="J61" s="29">
        <v>-0.624</v>
      </c>
      <c r="K61" s="27" t="str">
        <f t="shared" si="28"/>
        <v>Yes</v>
      </c>
    </row>
    <row r="62" spans="1:11" x14ac:dyDescent="0.25">
      <c r="A62" s="168" t="s">
        <v>685</v>
      </c>
      <c r="B62" s="181"/>
      <c r="C62" s="181"/>
      <c r="D62" s="181"/>
      <c r="E62" s="181"/>
      <c r="F62" s="181"/>
      <c r="G62" s="181"/>
      <c r="H62" s="181"/>
      <c r="I62" s="181"/>
      <c r="J62" s="181"/>
      <c r="K62" s="182"/>
    </row>
    <row r="63" spans="1:11" x14ac:dyDescent="0.25">
      <c r="A63" s="88" t="s">
        <v>868</v>
      </c>
      <c r="B63" s="22" t="s">
        <v>875</v>
      </c>
      <c r="C63" s="93">
        <v>92.441189449000007</v>
      </c>
      <c r="D63" s="27" t="str">
        <f>IF($B63="N/A","N/A",IF(C63&gt;95,"Yes","No"))</f>
        <v>No</v>
      </c>
      <c r="E63" s="29">
        <v>92.125198495000006</v>
      </c>
      <c r="F63" s="27" t="str">
        <f>IF($B63="N/A","N/A",IF(E63&gt;95,"Yes","No"))</f>
        <v>No</v>
      </c>
      <c r="G63" s="29">
        <v>91.249436145000004</v>
      </c>
      <c r="H63" s="27" t="str">
        <f>IF($B63="N/A","N/A",IF(G63&gt;95,"Yes","No"))</f>
        <v>No</v>
      </c>
      <c r="I63" s="29">
        <v>-0.34200000000000003</v>
      </c>
      <c r="J63" s="29">
        <v>-0.95099999999999996</v>
      </c>
      <c r="K63" s="27" t="str">
        <f t="shared" ref="K63:K73" si="32">IF(J63="Div by 0", "N/A", IF(J63="N/A","N/A", IF(J63&gt;30, "No", IF(J63&lt;-30, "No", "Yes"))))</f>
        <v>Yes</v>
      </c>
    </row>
    <row r="64" spans="1:11" x14ac:dyDescent="0.25">
      <c r="A64" s="88" t="s">
        <v>206</v>
      </c>
      <c r="B64" s="65" t="s">
        <v>84</v>
      </c>
      <c r="C64" s="93">
        <v>28.566145188</v>
      </c>
      <c r="D64" s="27" t="str">
        <f>IF($B64="N/A","N/A",IF(C64&gt;90,"No",IF(C64&lt;50,"No","Yes")))</f>
        <v>No</v>
      </c>
      <c r="E64" s="29">
        <v>28.727425023999999</v>
      </c>
      <c r="F64" s="27" t="str">
        <f>IF($B64="N/A","N/A",IF(E64&gt;90,"No",IF(E64&lt;50,"No","Yes")))</f>
        <v>No</v>
      </c>
      <c r="G64" s="29">
        <v>30.839705732999999</v>
      </c>
      <c r="H64" s="27" t="str">
        <f>IF($B64="N/A","N/A",IF(G64&gt;90,"No",IF(G64&lt;50,"No","Yes")))</f>
        <v>No</v>
      </c>
      <c r="I64" s="29">
        <v>0.56459999999999999</v>
      </c>
      <c r="J64" s="29">
        <v>7.3529999999999998</v>
      </c>
      <c r="K64" s="27" t="str">
        <f t="shared" si="32"/>
        <v>Yes</v>
      </c>
    </row>
    <row r="65" spans="1:11" x14ac:dyDescent="0.25">
      <c r="A65" s="88" t="s">
        <v>207</v>
      </c>
      <c r="B65" s="65" t="s">
        <v>53</v>
      </c>
      <c r="C65" s="93">
        <v>45.192915781000004</v>
      </c>
      <c r="D65" s="27" t="str">
        <f t="shared" ref="D65:D70" si="33">IF($B65="N/A","N/A",IF(C65&gt;5,"No",IF(C65&lt;=0,"No","Yes")))</f>
        <v>No</v>
      </c>
      <c r="E65" s="29">
        <v>46.961143213</v>
      </c>
      <c r="F65" s="27" t="str">
        <f t="shared" ref="F65:F70" si="34">IF($B65="N/A","N/A",IF(E65&gt;5,"No",IF(E65&lt;=0,"No","Yes")))</f>
        <v>No</v>
      </c>
      <c r="G65" s="29">
        <v>44.213260038999998</v>
      </c>
      <c r="H65" s="27" t="str">
        <f t="shared" ref="H65:H70" si="35">IF($B65="N/A","N/A",IF(G65&gt;5,"No",IF(G65&lt;=0,"No","Yes")))</f>
        <v>No</v>
      </c>
      <c r="I65" s="29">
        <v>3.9129999999999998</v>
      </c>
      <c r="J65" s="29">
        <v>-5.85</v>
      </c>
      <c r="K65" s="27" t="str">
        <f t="shared" si="32"/>
        <v>Yes</v>
      </c>
    </row>
    <row r="66" spans="1:11" x14ac:dyDescent="0.25">
      <c r="A66" s="88" t="s">
        <v>208</v>
      </c>
      <c r="B66" s="65" t="s">
        <v>53</v>
      </c>
      <c r="C66" s="93">
        <v>2.4394656441999998</v>
      </c>
      <c r="D66" s="27" t="str">
        <f t="shared" si="33"/>
        <v>Yes</v>
      </c>
      <c r="E66" s="29">
        <v>2.2591626481999998</v>
      </c>
      <c r="F66" s="27" t="str">
        <f t="shared" si="34"/>
        <v>Yes</v>
      </c>
      <c r="G66" s="29">
        <v>2.1455636825000002</v>
      </c>
      <c r="H66" s="27" t="str">
        <f t="shared" si="35"/>
        <v>Yes</v>
      </c>
      <c r="I66" s="29">
        <v>-7.39</v>
      </c>
      <c r="J66" s="29">
        <v>-5.03</v>
      </c>
      <c r="K66" s="27" t="str">
        <f t="shared" si="32"/>
        <v>Yes</v>
      </c>
    </row>
    <row r="67" spans="1:11" x14ac:dyDescent="0.25">
      <c r="A67" s="88" t="s">
        <v>209</v>
      </c>
      <c r="B67" s="65" t="s">
        <v>53</v>
      </c>
      <c r="C67" s="93">
        <v>1.1034318151</v>
      </c>
      <c r="D67" s="27" t="str">
        <f t="shared" si="33"/>
        <v>Yes</v>
      </c>
      <c r="E67" s="29">
        <v>1.1814745266</v>
      </c>
      <c r="F67" s="27" t="str">
        <f t="shared" si="34"/>
        <v>Yes</v>
      </c>
      <c r="G67" s="29">
        <v>0.80749760469999998</v>
      </c>
      <c r="H67" s="27" t="str">
        <f t="shared" si="35"/>
        <v>Yes</v>
      </c>
      <c r="I67" s="29">
        <v>7.0730000000000004</v>
      </c>
      <c r="J67" s="29">
        <v>-31.7</v>
      </c>
      <c r="K67" s="27" t="str">
        <f t="shared" si="32"/>
        <v>No</v>
      </c>
    </row>
    <row r="68" spans="1:11" x14ac:dyDescent="0.25">
      <c r="A68" s="88" t="s">
        <v>799</v>
      </c>
      <c r="B68" s="22" t="s">
        <v>49</v>
      </c>
      <c r="C68" s="93">
        <v>0</v>
      </c>
      <c r="D68" s="27" t="str">
        <f t="shared" si="33"/>
        <v>N/A</v>
      </c>
      <c r="E68" s="29">
        <v>0</v>
      </c>
      <c r="F68" s="27" t="str">
        <f t="shared" si="34"/>
        <v>N/A</v>
      </c>
      <c r="G68" s="29">
        <v>0</v>
      </c>
      <c r="H68" s="27" t="str">
        <f t="shared" si="35"/>
        <v>N/A</v>
      </c>
      <c r="I68" s="29" t="s">
        <v>1205</v>
      </c>
      <c r="J68" s="29" t="s">
        <v>1205</v>
      </c>
      <c r="K68" s="27" t="str">
        <f t="shared" si="32"/>
        <v>N/A</v>
      </c>
    </row>
    <row r="69" spans="1:11" x14ac:dyDescent="0.25">
      <c r="A69" s="88" t="s">
        <v>800</v>
      </c>
      <c r="B69" s="22" t="s">
        <v>49</v>
      </c>
      <c r="C69" s="93">
        <v>0</v>
      </c>
      <c r="D69" s="27" t="str">
        <f t="shared" si="33"/>
        <v>N/A</v>
      </c>
      <c r="E69" s="29">
        <v>0</v>
      </c>
      <c r="F69" s="27" t="str">
        <f t="shared" si="34"/>
        <v>N/A</v>
      </c>
      <c r="G69" s="29">
        <v>0</v>
      </c>
      <c r="H69" s="27" t="str">
        <f t="shared" si="35"/>
        <v>N/A</v>
      </c>
      <c r="I69" s="29" t="s">
        <v>1205</v>
      </c>
      <c r="J69" s="29" t="s">
        <v>1205</v>
      </c>
      <c r="K69" s="27" t="str">
        <f t="shared" si="32"/>
        <v>N/A</v>
      </c>
    </row>
    <row r="70" spans="1:11" ht="12.75" customHeight="1" x14ac:dyDescent="0.25">
      <c r="A70" s="88" t="s">
        <v>801</v>
      </c>
      <c r="B70" s="22" t="s">
        <v>49</v>
      </c>
      <c r="C70" s="93">
        <v>0</v>
      </c>
      <c r="D70" s="27" t="str">
        <f t="shared" si="33"/>
        <v>N/A</v>
      </c>
      <c r="E70" s="29">
        <v>0</v>
      </c>
      <c r="F70" s="27" t="str">
        <f t="shared" si="34"/>
        <v>N/A</v>
      </c>
      <c r="G70" s="29">
        <v>0</v>
      </c>
      <c r="H70" s="27" t="str">
        <f t="shared" si="35"/>
        <v>N/A</v>
      </c>
      <c r="I70" s="29" t="s">
        <v>1205</v>
      </c>
      <c r="J70" s="29" t="s">
        <v>1205</v>
      </c>
      <c r="K70" s="27" t="str">
        <f t="shared" si="32"/>
        <v>N/A</v>
      </c>
    </row>
    <row r="71" spans="1:11" x14ac:dyDescent="0.25">
      <c r="A71" s="88" t="s">
        <v>210</v>
      </c>
      <c r="B71" s="22" t="s">
        <v>124</v>
      </c>
      <c r="C71" s="93">
        <v>0.64820125880000001</v>
      </c>
      <c r="D71" s="27" t="str">
        <f>IF($B71="N/A","N/A",IF(C71&gt;10,"No",IF(C71&lt;1,"No","Yes")))</f>
        <v>No</v>
      </c>
      <c r="E71" s="29">
        <v>0.54843862480000005</v>
      </c>
      <c r="F71" s="27" t="str">
        <f>IF($B71="N/A","N/A",IF(E71&gt;10,"No",IF(E71&lt;1,"No","Yes")))</f>
        <v>No</v>
      </c>
      <c r="G71" s="29">
        <v>0.60754869420000002</v>
      </c>
      <c r="H71" s="27" t="str">
        <f>IF($B71="N/A","N/A",IF(G71&gt;10,"No",IF(G71&lt;1,"No","Yes")))</f>
        <v>No</v>
      </c>
      <c r="I71" s="29">
        <v>-15.4</v>
      </c>
      <c r="J71" s="29">
        <v>10.78</v>
      </c>
      <c r="K71" s="27" t="str">
        <f t="shared" si="32"/>
        <v>Yes</v>
      </c>
    </row>
    <row r="72" spans="1:11" x14ac:dyDescent="0.25">
      <c r="A72" s="88" t="s">
        <v>211</v>
      </c>
      <c r="B72" s="99" t="s">
        <v>62</v>
      </c>
      <c r="C72" s="93">
        <v>12.399068927</v>
      </c>
      <c r="D72" s="27" t="str">
        <f>IF($B72="N/A","N/A",IF(C72&gt;10,"No",IF(C72&lt;=0,"No","Yes")))</f>
        <v>No</v>
      </c>
      <c r="E72" s="29">
        <v>10.391498847999999</v>
      </c>
      <c r="F72" s="27" t="str">
        <f>IF($B72="N/A","N/A",IF(E72&gt;10,"No",IF(E72&lt;=0,"No","Yes")))</f>
        <v>No</v>
      </c>
      <c r="G72" s="29">
        <v>10.371640943999999</v>
      </c>
      <c r="H72" s="27" t="str">
        <f>IF($B72="N/A","N/A",IF(G72&gt;10,"No",IF(G72&lt;=0,"No","Yes")))</f>
        <v>No</v>
      </c>
      <c r="I72" s="29">
        <v>-16.2</v>
      </c>
      <c r="J72" s="29">
        <v>-0.191</v>
      </c>
      <c r="K72" s="27" t="str">
        <f t="shared" si="32"/>
        <v>Yes</v>
      </c>
    </row>
    <row r="73" spans="1:11" x14ac:dyDescent="0.25">
      <c r="A73" s="88" t="s">
        <v>212</v>
      </c>
      <c r="B73" s="65" t="s">
        <v>85</v>
      </c>
      <c r="C73" s="93">
        <v>7.5588105512999997</v>
      </c>
      <c r="D73" s="27" t="str">
        <f>IF($B73="N/A","N/A",IF(C73&gt;=5,"No",IF(C73&lt;0,"No","Yes")))</f>
        <v>No</v>
      </c>
      <c r="E73" s="29">
        <v>7.8748015051999998</v>
      </c>
      <c r="F73" s="27" t="str">
        <f>IF($B73="N/A","N/A",IF(E73&gt;=5,"No",IF(E73&lt;0,"No","Yes")))</f>
        <v>No</v>
      </c>
      <c r="G73" s="29">
        <v>8.7505638545999993</v>
      </c>
      <c r="H73" s="27" t="str">
        <f>IF($B73="N/A","N/A",IF(G73&gt;=5,"No",IF(G73&lt;0,"No","Yes")))</f>
        <v>No</v>
      </c>
      <c r="I73" s="29">
        <v>4.18</v>
      </c>
      <c r="J73" s="29">
        <v>11.12</v>
      </c>
      <c r="K73" s="27" t="str">
        <f t="shared" si="32"/>
        <v>Yes</v>
      </c>
    </row>
    <row r="74" spans="1:11" x14ac:dyDescent="0.25">
      <c r="A74" s="168" t="s">
        <v>686</v>
      </c>
      <c r="B74" s="174"/>
      <c r="C74" s="174"/>
      <c r="D74" s="174"/>
      <c r="E74" s="174"/>
      <c r="F74" s="174"/>
      <c r="G74" s="174"/>
      <c r="H74" s="174"/>
      <c r="I74" s="174"/>
      <c r="J74" s="174"/>
      <c r="K74" s="175"/>
    </row>
    <row r="75" spans="1:11" x14ac:dyDescent="0.25">
      <c r="A75" s="88" t="s">
        <v>47</v>
      </c>
      <c r="B75" s="65" t="s">
        <v>56</v>
      </c>
      <c r="C75" s="93">
        <v>0.107270617</v>
      </c>
      <c r="D75" s="27" t="str">
        <f>IF($B75="N/A","N/A",IF(C75&gt;15,"No",IF(C75&lt;=0,"No","Yes")))</f>
        <v>Yes</v>
      </c>
      <c r="E75" s="29">
        <v>0.1128505518</v>
      </c>
      <c r="F75" s="27" t="str">
        <f>IF($B75="N/A","N/A",IF(E75&gt;15,"No",IF(E75&lt;=0,"No","Yes")))</f>
        <v>Yes</v>
      </c>
      <c r="G75" s="29">
        <v>0.1381098989</v>
      </c>
      <c r="H75" s="27" t="str">
        <f>IF($B75="N/A","N/A",IF(G75&gt;15,"No",IF(G75&lt;=0,"No","Yes")))</f>
        <v>Yes</v>
      </c>
      <c r="I75" s="29">
        <v>5.202</v>
      </c>
      <c r="J75" s="29">
        <v>22.38</v>
      </c>
      <c r="K75" s="27" t="str">
        <f>IF(J75="Div by 0", "N/A", IF(J75="N/A","N/A", IF(J75&gt;30, "No", IF(J75&lt;-30, "No", "Yes"))))</f>
        <v>Yes</v>
      </c>
    </row>
    <row r="76" spans="1:11" x14ac:dyDescent="0.25">
      <c r="A76" s="88" t="s">
        <v>176</v>
      </c>
      <c r="B76" s="22" t="s">
        <v>49</v>
      </c>
      <c r="C76" s="95">
        <v>300.06772193</v>
      </c>
      <c r="D76" s="27" t="str">
        <f>IF($B76="N/A","N/A",IF(C76&gt;15,"No",IF(C76&lt;-15,"No","Yes")))</f>
        <v>N/A</v>
      </c>
      <c r="E76" s="63">
        <v>301.06917594999999</v>
      </c>
      <c r="F76" s="27" t="str">
        <f>IF($B76="N/A","N/A",IF(E76&gt;15,"No",IF(E76&lt;-15,"No","Yes")))</f>
        <v>N/A</v>
      </c>
      <c r="G76" s="63">
        <v>298.94661086999997</v>
      </c>
      <c r="H76" s="27" t="str">
        <f>IF($B76="N/A","N/A",IF(G76&gt;15,"No",IF(G76&lt;-15,"No","Yes")))</f>
        <v>N/A</v>
      </c>
      <c r="I76" s="29">
        <v>0.3337</v>
      </c>
      <c r="J76" s="29">
        <v>-0.70499999999999996</v>
      </c>
      <c r="K76" s="27" t="str">
        <f>IF(J76="Div by 0", "N/A", IF(J76="N/A","N/A", IF(J76&gt;30, "No", IF(J76&lt;-30, "No", "Yes"))))</f>
        <v>Yes</v>
      </c>
    </row>
    <row r="77" spans="1:11" x14ac:dyDescent="0.25">
      <c r="A77" s="167" t="s">
        <v>767</v>
      </c>
      <c r="B77" s="151"/>
      <c r="C77" s="151"/>
      <c r="D77" s="151"/>
      <c r="E77" s="151"/>
      <c r="F77" s="151"/>
      <c r="G77" s="151"/>
      <c r="H77" s="151"/>
      <c r="I77" s="151"/>
      <c r="J77" s="151"/>
      <c r="K77" s="152"/>
    </row>
    <row r="78" spans="1:11" x14ac:dyDescent="0.25">
      <c r="A78" s="88" t="s">
        <v>213</v>
      </c>
      <c r="B78" s="22" t="s">
        <v>68</v>
      </c>
      <c r="C78" s="93">
        <v>4.7425411102000004</v>
      </c>
      <c r="D78" s="27" t="str">
        <f>IF($B78="N/A","N/A",IF(C78&gt;35,"No",IF(C78&lt;10,"No","Yes")))</f>
        <v>No</v>
      </c>
      <c r="E78" s="29">
        <v>4.2107559981999998</v>
      </c>
      <c r="F78" s="27" t="str">
        <f>IF($B78="N/A","N/A",IF(E78&gt;35,"No",IF(E78&lt;10,"No","Yes")))</f>
        <v>No</v>
      </c>
      <c r="G78" s="29">
        <v>4.0362269856999999</v>
      </c>
      <c r="H78" s="27" t="str">
        <f>IF($B78="N/A","N/A",IF(G78&gt;35,"No",IF(G78&lt;10,"No","Yes")))</f>
        <v>No</v>
      </c>
      <c r="I78" s="29">
        <v>-11.2</v>
      </c>
      <c r="J78" s="29">
        <v>-4.1399999999999997</v>
      </c>
      <c r="K78" s="27" t="str">
        <f t="shared" ref="K78:K103" si="36">IF(J78="Div by 0", "N/A", IF(J78="N/A","N/A", IF(J78&gt;30, "No", IF(J78&lt;-30, "No", "Yes"))))</f>
        <v>Yes</v>
      </c>
    </row>
    <row r="79" spans="1:11" x14ac:dyDescent="0.25">
      <c r="A79" s="88" t="s">
        <v>214</v>
      </c>
      <c r="B79" s="22" t="s">
        <v>69</v>
      </c>
      <c r="C79" s="93">
        <v>2.7648966533000001</v>
      </c>
      <c r="D79" s="27" t="str">
        <f>IF($B79="N/A","N/A",IF(C79&gt;20,"No",IF(C79&lt;2,"No","Yes")))</f>
        <v>Yes</v>
      </c>
      <c r="E79" s="29">
        <v>2.8604162893999998</v>
      </c>
      <c r="F79" s="27" t="str">
        <f>IF($B79="N/A","N/A",IF(E79&gt;20,"No",IF(E79&lt;2,"No","Yes")))</f>
        <v>Yes</v>
      </c>
      <c r="G79" s="29">
        <v>2.4299627108999999</v>
      </c>
      <c r="H79" s="27" t="str">
        <f>IF($B79="N/A","N/A",IF(G79&gt;20,"No",IF(G79&lt;2,"No","Yes")))</f>
        <v>Yes</v>
      </c>
      <c r="I79" s="29">
        <v>3.4550000000000001</v>
      </c>
      <c r="J79" s="29">
        <v>-15</v>
      </c>
      <c r="K79" s="27" t="str">
        <f t="shared" si="36"/>
        <v>Yes</v>
      </c>
    </row>
    <row r="80" spans="1:11" x14ac:dyDescent="0.25">
      <c r="A80" s="88" t="s">
        <v>215</v>
      </c>
      <c r="B80" s="22" t="s">
        <v>88</v>
      </c>
      <c r="C80" s="93">
        <v>0.3570887948</v>
      </c>
      <c r="D80" s="27" t="str">
        <f>IF($B80="N/A","N/A",IF(C80&gt;8,"No",IF(C80&lt;0.5,"No","Yes")))</f>
        <v>No</v>
      </c>
      <c r="E80" s="29">
        <v>0.30168765510000001</v>
      </c>
      <c r="F80" s="27" t="str">
        <f>IF($B80="N/A","N/A",IF(E80&gt;8,"No",IF(E80&lt;0.5,"No","Yes")))</f>
        <v>No</v>
      </c>
      <c r="G80" s="29">
        <v>0.29466685269999998</v>
      </c>
      <c r="H80" s="27" t="str">
        <f>IF($B80="N/A","N/A",IF(G80&gt;8,"No",IF(G80&lt;0.5,"No","Yes")))</f>
        <v>No</v>
      </c>
      <c r="I80" s="29">
        <v>-15.5</v>
      </c>
      <c r="J80" s="29">
        <v>-2.33</v>
      </c>
      <c r="K80" s="27" t="str">
        <f t="shared" si="36"/>
        <v>Yes</v>
      </c>
    </row>
    <row r="81" spans="1:11" x14ac:dyDescent="0.25">
      <c r="A81" s="88" t="s">
        <v>216</v>
      </c>
      <c r="B81" s="22" t="s">
        <v>70</v>
      </c>
      <c r="C81" s="93">
        <v>5.3791365563999998</v>
      </c>
      <c r="D81" s="27" t="str">
        <f>IF($B81="N/A","N/A",IF(C81&gt;25,"No",IF(C81&lt;3,"No","Yes")))</f>
        <v>Yes</v>
      </c>
      <c r="E81" s="29">
        <v>4.1803297235999999</v>
      </c>
      <c r="F81" s="27" t="str">
        <f>IF($B81="N/A","N/A",IF(E81&gt;25,"No",IF(E81&lt;3,"No","Yes")))</f>
        <v>Yes</v>
      </c>
      <c r="G81" s="29">
        <v>4.306518155</v>
      </c>
      <c r="H81" s="27" t="str">
        <f>IF($B81="N/A","N/A",IF(G81&gt;25,"No",IF(G81&lt;3,"No","Yes")))</f>
        <v>Yes</v>
      </c>
      <c r="I81" s="29">
        <v>-22.3</v>
      </c>
      <c r="J81" s="29">
        <v>3.0190000000000001</v>
      </c>
      <c r="K81" s="27" t="str">
        <f t="shared" si="36"/>
        <v>Yes</v>
      </c>
    </row>
    <row r="82" spans="1:11" x14ac:dyDescent="0.25">
      <c r="A82" s="88" t="s">
        <v>217</v>
      </c>
      <c r="B82" s="22" t="s">
        <v>71</v>
      </c>
      <c r="C82" s="93">
        <v>4.4386587514000002</v>
      </c>
      <c r="D82" s="27" t="str">
        <f>IF($B82="N/A","N/A",IF(C82&gt;25,"No",IF(C82&lt;2,"No","Yes")))</f>
        <v>Yes</v>
      </c>
      <c r="E82" s="29">
        <v>4.2493866302000001</v>
      </c>
      <c r="F82" s="27" t="str">
        <f>IF($B82="N/A","N/A",IF(E82&gt;25,"No",IF(E82&lt;2,"No","Yes")))</f>
        <v>Yes</v>
      </c>
      <c r="G82" s="29">
        <v>4.8700181020000004</v>
      </c>
      <c r="H82" s="27" t="str">
        <f>IF($B82="N/A","N/A",IF(G82&gt;25,"No",IF(G82&lt;2,"No","Yes")))</f>
        <v>Yes</v>
      </c>
      <c r="I82" s="29">
        <v>-4.26</v>
      </c>
      <c r="J82" s="29">
        <v>14.61</v>
      </c>
      <c r="K82" s="27" t="str">
        <f t="shared" si="36"/>
        <v>Yes</v>
      </c>
    </row>
    <row r="83" spans="1:11" x14ac:dyDescent="0.25">
      <c r="A83" s="88" t="s">
        <v>218</v>
      </c>
      <c r="B83" s="22" t="s">
        <v>72</v>
      </c>
      <c r="C83" s="93">
        <v>2.1097459110000001</v>
      </c>
      <c r="D83" s="27" t="str">
        <f>IF($B83="N/A","N/A",IF(C83&gt;25,"No",IF(C83&lt;=0,"No","Yes")))</f>
        <v>Yes</v>
      </c>
      <c r="E83" s="29">
        <v>2.3149634005999999</v>
      </c>
      <c r="F83" s="27" t="str">
        <f>IF($B83="N/A","N/A",IF(E83&gt;25,"No",IF(E83&lt;=0,"No","Yes")))</f>
        <v>Yes</v>
      </c>
      <c r="G83" s="29">
        <v>5.6211455704000004</v>
      </c>
      <c r="H83" s="27" t="str">
        <f>IF($B83="N/A","N/A",IF(G83&gt;25,"No",IF(G83&lt;=0,"No","Yes")))</f>
        <v>Yes</v>
      </c>
      <c r="I83" s="29">
        <v>9.7270000000000003</v>
      </c>
      <c r="J83" s="29">
        <v>142.80000000000001</v>
      </c>
      <c r="K83" s="27" t="str">
        <f t="shared" si="36"/>
        <v>No</v>
      </c>
    </row>
    <row r="84" spans="1:11" x14ac:dyDescent="0.25">
      <c r="A84" s="88" t="s">
        <v>219</v>
      </c>
      <c r="B84" s="22" t="s">
        <v>74</v>
      </c>
      <c r="C84" s="93">
        <v>7.8383347076999996</v>
      </c>
      <c r="D84" s="27" t="str">
        <f>IF($B84="N/A","N/A",IF(C84&gt;20,"No",IF(C84&lt;4,"No","Yes")))</f>
        <v>Yes</v>
      </c>
      <c r="E84" s="29">
        <v>7.2466120773</v>
      </c>
      <c r="F84" s="27" t="str">
        <f>IF($B84="N/A","N/A",IF(E84&gt;20,"No",IF(E84&lt;4,"No","Yes")))</f>
        <v>Yes</v>
      </c>
      <c r="G84" s="29">
        <v>7.20792944</v>
      </c>
      <c r="H84" s="27" t="str">
        <f>IF($B84="N/A","N/A",IF(G84&gt;20,"No",IF(G84&lt;4,"No","Yes")))</f>
        <v>Yes</v>
      </c>
      <c r="I84" s="29">
        <v>-7.55</v>
      </c>
      <c r="J84" s="29">
        <v>-0.53400000000000003</v>
      </c>
      <c r="K84" s="27" t="str">
        <f t="shared" si="36"/>
        <v>Yes</v>
      </c>
    </row>
    <row r="85" spans="1:11" x14ac:dyDescent="0.25">
      <c r="A85" s="88" t="s">
        <v>220</v>
      </c>
      <c r="B85" s="22" t="s">
        <v>75</v>
      </c>
      <c r="C85" s="93">
        <v>5.8904312399999999E-2</v>
      </c>
      <c r="D85" s="27" t="str">
        <f>IF($B85="N/A","N/A",IF(C85&gt;=3,"No",IF(C85&lt;0,"No","Yes")))</f>
        <v>Yes</v>
      </c>
      <c r="E85" s="29">
        <v>4.8443351500000002E-2</v>
      </c>
      <c r="F85" s="27" t="str">
        <f>IF($B85="N/A","N/A",IF(E85&gt;=3,"No",IF(E85&lt;0,"No","Yes")))</f>
        <v>Yes</v>
      </c>
      <c r="G85" s="29">
        <v>0</v>
      </c>
      <c r="H85" s="27" t="str">
        <f>IF($B85="N/A","N/A",IF(G85&gt;=3,"No",IF(G85&lt;0,"No","Yes")))</f>
        <v>Yes</v>
      </c>
      <c r="I85" s="29">
        <v>-17.8</v>
      </c>
      <c r="J85" s="29">
        <v>-100</v>
      </c>
      <c r="K85" s="27" t="str">
        <f t="shared" si="36"/>
        <v>No</v>
      </c>
    </row>
    <row r="86" spans="1:11" x14ac:dyDescent="0.25">
      <c r="A86" s="88" t="s">
        <v>221</v>
      </c>
      <c r="B86" s="22" t="s">
        <v>76</v>
      </c>
      <c r="C86" s="93">
        <v>6.4678948084999996</v>
      </c>
      <c r="D86" s="27" t="str">
        <f>IF($B86="N/A","N/A",IF(C86&gt;=25,"No",IF(C86&lt;0,"No","Yes")))</f>
        <v>Yes</v>
      </c>
      <c r="E86" s="29">
        <v>6.2437555664</v>
      </c>
      <c r="F86" s="27" t="str">
        <f>IF($B86="N/A","N/A",IF(E86&gt;=25,"No",IF(E86&lt;0,"No","Yes")))</f>
        <v>Yes</v>
      </c>
      <c r="G86" s="29">
        <v>3.8691000840999998</v>
      </c>
      <c r="H86" s="27" t="str">
        <f>IF($B86="N/A","N/A",IF(G86&gt;=25,"No",IF(G86&lt;0,"No","Yes")))</f>
        <v>Yes</v>
      </c>
      <c r="I86" s="29">
        <v>-3.47</v>
      </c>
      <c r="J86" s="29">
        <v>-38</v>
      </c>
      <c r="K86" s="27" t="str">
        <f t="shared" si="36"/>
        <v>No</v>
      </c>
    </row>
    <row r="87" spans="1:11" x14ac:dyDescent="0.25">
      <c r="A87" s="88" t="s">
        <v>222</v>
      </c>
      <c r="B87" s="22" t="s">
        <v>123</v>
      </c>
      <c r="C87" s="93">
        <v>2.3183135652</v>
      </c>
      <c r="D87" s="27" t="str">
        <f>IF($B87="N/A","N/A",IF(C87&gt;3,"Yes","No"))</f>
        <v>No</v>
      </c>
      <c r="E87" s="29">
        <v>2.1990372841000001</v>
      </c>
      <c r="F87" s="27" t="str">
        <f>IF($B87="N/A","N/A",IF(E87&gt;3,"Yes","No"))</f>
        <v>No</v>
      </c>
      <c r="G87" s="29">
        <v>2.5071399690999998</v>
      </c>
      <c r="H87" s="27" t="str">
        <f>IF($B87="N/A","N/A",IF(G87&gt;3,"Yes","No"))</f>
        <v>No</v>
      </c>
      <c r="I87" s="29">
        <v>-5.14</v>
      </c>
      <c r="J87" s="29">
        <v>14.01</v>
      </c>
      <c r="K87" s="27" t="str">
        <f t="shared" si="36"/>
        <v>Yes</v>
      </c>
    </row>
    <row r="88" spans="1:11" x14ac:dyDescent="0.25">
      <c r="A88" s="88" t="s">
        <v>223</v>
      </c>
      <c r="B88" s="22" t="s">
        <v>122</v>
      </c>
      <c r="C88" s="93">
        <v>13.437867919</v>
      </c>
      <c r="D88" s="27" t="str">
        <f>IF($B88="N/A","N/A",IF(C88&gt;1,"Yes","No"))</f>
        <v>Yes</v>
      </c>
      <c r="E88" s="29">
        <v>13.56888651</v>
      </c>
      <c r="F88" s="27" t="str">
        <f>IF($B88="N/A","N/A",IF(E88&gt;1,"Yes","No"))</f>
        <v>Yes</v>
      </c>
      <c r="G88" s="29">
        <v>7.0011542873000003</v>
      </c>
      <c r="H88" s="27" t="str">
        <f>IF($B88="N/A","N/A",IF(G88&gt;1,"Yes","No"))</f>
        <v>Yes</v>
      </c>
      <c r="I88" s="29">
        <v>0.97499999999999998</v>
      </c>
      <c r="J88" s="29">
        <v>-48.4</v>
      </c>
      <c r="K88" s="27" t="str">
        <f t="shared" si="36"/>
        <v>No</v>
      </c>
    </row>
    <row r="89" spans="1:11" x14ac:dyDescent="0.25">
      <c r="A89" s="88" t="s">
        <v>224</v>
      </c>
      <c r="B89" s="22" t="s">
        <v>49</v>
      </c>
      <c r="C89" s="93">
        <v>9.4526980000000005E-4</v>
      </c>
      <c r="D89" s="27" t="str">
        <f>IF($B89="N/A","N/A",IF(C89&gt;15,"No",IF(C89&lt;-15,"No","Yes")))</f>
        <v>N/A</v>
      </c>
      <c r="E89" s="29">
        <v>1.0565570000000001E-3</v>
      </c>
      <c r="F89" s="27" t="str">
        <f>IF($B89="N/A","N/A",IF(E89&gt;15,"No",IF(E89&lt;-15,"No","Yes")))</f>
        <v>N/A</v>
      </c>
      <c r="G89" s="29">
        <v>6.8306210000000005E-4</v>
      </c>
      <c r="H89" s="27" t="str">
        <f>IF($B89="N/A","N/A",IF(G89&gt;15,"No",IF(G89&lt;-15,"No","Yes")))</f>
        <v>N/A</v>
      </c>
      <c r="I89" s="29">
        <v>11.77</v>
      </c>
      <c r="J89" s="29">
        <v>-35.4</v>
      </c>
      <c r="K89" s="27" t="str">
        <f t="shared" si="36"/>
        <v>No</v>
      </c>
    </row>
    <row r="90" spans="1:11" x14ac:dyDescent="0.25">
      <c r="A90" s="88" t="s">
        <v>225</v>
      </c>
      <c r="B90" s="22" t="s">
        <v>49</v>
      </c>
      <c r="C90" s="93">
        <v>0</v>
      </c>
      <c r="D90" s="27" t="str">
        <f>IF($B90="N/A","N/A",IF(C90&gt;15,"No",IF(C90&lt;-15,"No","Yes")))</f>
        <v>N/A</v>
      </c>
      <c r="E90" s="29">
        <v>0</v>
      </c>
      <c r="F90" s="27" t="str">
        <f>IF($B90="N/A","N/A",IF(E90&gt;15,"No",IF(E90&lt;-15,"No","Yes")))</f>
        <v>N/A</v>
      </c>
      <c r="G90" s="29">
        <v>0</v>
      </c>
      <c r="H90" s="27" t="str">
        <f>IF($B90="N/A","N/A",IF(G90&gt;15,"No",IF(G90&lt;-15,"No","Yes")))</f>
        <v>N/A</v>
      </c>
      <c r="I90" s="29" t="s">
        <v>1205</v>
      </c>
      <c r="J90" s="29" t="s">
        <v>1205</v>
      </c>
      <c r="K90" s="27" t="str">
        <f t="shared" si="36"/>
        <v>N/A</v>
      </c>
    </row>
    <row r="91" spans="1:11" x14ac:dyDescent="0.25">
      <c r="A91" s="88" t="s">
        <v>226</v>
      </c>
      <c r="B91" s="22" t="s">
        <v>73</v>
      </c>
      <c r="C91" s="93">
        <v>24.249903251999999</v>
      </c>
      <c r="D91" s="27" t="str">
        <f>IF($B91="N/A","N/A",IF(C91&gt;0,"Yes","No"))</f>
        <v>Yes</v>
      </c>
      <c r="E91" s="29">
        <v>25.945078457000001</v>
      </c>
      <c r="F91" s="27" t="str">
        <f>IF($B91="N/A","N/A",IF(E91&gt;0,"Yes","No"))</f>
        <v>Yes</v>
      </c>
      <c r="G91" s="29">
        <v>27.834836813999999</v>
      </c>
      <c r="H91" s="27" t="str">
        <f>IF($B91="N/A","N/A",IF(G91&gt;0,"Yes","No"))</f>
        <v>Yes</v>
      </c>
      <c r="I91" s="29">
        <v>6.99</v>
      </c>
      <c r="J91" s="29">
        <v>7.2839999999999998</v>
      </c>
      <c r="K91" s="27" t="str">
        <f t="shared" si="36"/>
        <v>Yes</v>
      </c>
    </row>
    <row r="92" spans="1:11" x14ac:dyDescent="0.25">
      <c r="A92" s="88" t="s">
        <v>227</v>
      </c>
      <c r="B92" s="22" t="s">
        <v>73</v>
      </c>
      <c r="C92" s="93">
        <v>0.2377441066</v>
      </c>
      <c r="D92" s="27" t="str">
        <f>IF($B92="N/A","N/A",IF(C92&gt;0,"Yes","No"))</f>
        <v>Yes</v>
      </c>
      <c r="E92" s="29">
        <v>0.26656462120000002</v>
      </c>
      <c r="F92" s="27" t="str">
        <f>IF($B92="N/A","N/A",IF(E92&gt;0,"Yes","No"))</f>
        <v>Yes</v>
      </c>
      <c r="G92" s="29">
        <v>0.25377069969999999</v>
      </c>
      <c r="H92" s="27" t="str">
        <f>IF($B92="N/A","N/A",IF(G92&gt;0,"Yes","No"))</f>
        <v>Yes</v>
      </c>
      <c r="I92" s="29">
        <v>12.12</v>
      </c>
      <c r="J92" s="29">
        <v>-4.8</v>
      </c>
      <c r="K92" s="27" t="str">
        <f t="shared" si="36"/>
        <v>Yes</v>
      </c>
    </row>
    <row r="93" spans="1:11" x14ac:dyDescent="0.25">
      <c r="A93" s="88" t="s">
        <v>228</v>
      </c>
      <c r="B93" s="22" t="s">
        <v>73</v>
      </c>
      <c r="C93" s="93">
        <v>2.7276985363000001</v>
      </c>
      <c r="D93" s="27" t="str">
        <f>IF($B93="N/A","N/A",IF(C93&gt;0,"Yes","No"))</f>
        <v>Yes</v>
      </c>
      <c r="E93" s="29">
        <v>2.7540419614</v>
      </c>
      <c r="F93" s="27" t="str">
        <f>IF($B93="N/A","N/A",IF(E93&gt;0,"Yes","No"))</f>
        <v>Yes</v>
      </c>
      <c r="G93" s="29">
        <v>3.9472537708000002</v>
      </c>
      <c r="H93" s="27" t="str">
        <f>IF($B93="N/A","N/A",IF(G93&gt;0,"Yes","No"))</f>
        <v>Yes</v>
      </c>
      <c r="I93" s="29">
        <v>0.96579999999999999</v>
      </c>
      <c r="J93" s="29">
        <v>43.33</v>
      </c>
      <c r="K93" s="27" t="str">
        <f t="shared" si="36"/>
        <v>No</v>
      </c>
    </row>
    <row r="94" spans="1:11" x14ac:dyDescent="0.25">
      <c r="A94" s="88" t="s">
        <v>229</v>
      </c>
      <c r="B94" s="22" t="s">
        <v>122</v>
      </c>
      <c r="C94" s="93">
        <v>0</v>
      </c>
      <c r="D94" s="27" t="str">
        <f>IF($B94="N/A","N/A",IF(C94&gt;1,"Yes","No"))</f>
        <v>No</v>
      </c>
      <c r="E94" s="29">
        <v>0</v>
      </c>
      <c r="F94" s="27" t="str">
        <f>IF($B94="N/A","N/A",IF(E94&gt;1,"Yes","No"))</f>
        <v>No</v>
      </c>
      <c r="G94" s="29">
        <v>0</v>
      </c>
      <c r="H94" s="27" t="str">
        <f>IF($B94="N/A","N/A",IF(G94&gt;1,"Yes","No"))</f>
        <v>No</v>
      </c>
      <c r="I94" s="29" t="s">
        <v>1205</v>
      </c>
      <c r="J94" s="29" t="s">
        <v>1205</v>
      </c>
      <c r="K94" s="27" t="str">
        <f t="shared" si="36"/>
        <v>N/A</v>
      </c>
    </row>
    <row r="95" spans="1:11" x14ac:dyDescent="0.25">
      <c r="A95" s="88" t="s">
        <v>230</v>
      </c>
      <c r="B95" s="22" t="s">
        <v>73</v>
      </c>
      <c r="C95" s="93">
        <v>0.115878699</v>
      </c>
      <c r="D95" s="27" t="str">
        <f>IF($B95="N/A","N/A",IF(C95&gt;0,"Yes","No"))</f>
        <v>Yes</v>
      </c>
      <c r="E95" s="29">
        <v>0.13683054550000001</v>
      </c>
      <c r="F95" s="27" t="str">
        <f>IF($B95="N/A","N/A",IF(E95&gt;0,"Yes","No"))</f>
        <v>Yes</v>
      </c>
      <c r="G95" s="29">
        <v>0.1716850275</v>
      </c>
      <c r="H95" s="27" t="str">
        <f>IF($B95="N/A","N/A",IF(G95&gt;0,"Yes","No"))</f>
        <v>Yes</v>
      </c>
      <c r="I95" s="29">
        <v>18.079999999999998</v>
      </c>
      <c r="J95" s="29">
        <v>25.47</v>
      </c>
      <c r="K95" s="27" t="str">
        <f t="shared" si="36"/>
        <v>Yes</v>
      </c>
    </row>
    <row r="96" spans="1:11" x14ac:dyDescent="0.25">
      <c r="A96" s="88" t="s">
        <v>231</v>
      </c>
      <c r="B96" s="22" t="s">
        <v>49</v>
      </c>
      <c r="C96" s="93">
        <v>3.0152356E-3</v>
      </c>
      <c r="D96" s="27" t="str">
        <f>IF($B96="N/A","N/A",IF(C96&gt;15,"No",IF(C96&lt;-15,"No","Yes")))</f>
        <v>N/A</v>
      </c>
      <c r="E96" s="29">
        <v>2.2970489999999998E-3</v>
      </c>
      <c r="F96" s="27" t="str">
        <f>IF($B96="N/A","N/A",IF(E96&gt;15,"No",IF(E96&lt;-15,"No","Yes")))</f>
        <v>N/A</v>
      </c>
      <c r="G96" s="29">
        <v>2.9599357000000001E-3</v>
      </c>
      <c r="H96" s="27" t="str">
        <f>IF($B96="N/A","N/A",IF(G96&gt;15,"No",IF(G96&lt;-15,"No","Yes")))</f>
        <v>N/A</v>
      </c>
      <c r="I96" s="29">
        <v>-23.8</v>
      </c>
      <c r="J96" s="29">
        <v>28.86</v>
      </c>
      <c r="K96" s="27" t="str">
        <f t="shared" si="36"/>
        <v>Yes</v>
      </c>
    </row>
    <row r="97" spans="1:11" x14ac:dyDescent="0.25">
      <c r="A97" s="88" t="s">
        <v>232</v>
      </c>
      <c r="B97" s="22" t="s">
        <v>49</v>
      </c>
      <c r="C97" s="93">
        <v>4.9876110600000002E-2</v>
      </c>
      <c r="D97" s="27" t="str">
        <f>IF($B97="N/A","N/A",IF(C97&gt;15,"No",IF(C97&lt;-15,"No","Yes")))</f>
        <v>N/A</v>
      </c>
      <c r="E97" s="29">
        <v>4.6094971800000002E-2</v>
      </c>
      <c r="F97" s="27" t="str">
        <f>IF($B97="N/A","N/A",IF(E97&gt;15,"No",IF(E97&lt;-15,"No","Yes")))</f>
        <v>N/A</v>
      </c>
      <c r="G97" s="29">
        <v>5.2889146800000002E-2</v>
      </c>
      <c r="H97" s="27" t="str">
        <f>IF($B97="N/A","N/A",IF(G97&gt;15,"No",IF(G97&lt;-15,"No","Yes")))</f>
        <v>N/A</v>
      </c>
      <c r="I97" s="29">
        <v>-7.58</v>
      </c>
      <c r="J97" s="29">
        <v>14.74</v>
      </c>
      <c r="K97" s="27" t="str">
        <f t="shared" si="36"/>
        <v>Yes</v>
      </c>
    </row>
    <row r="98" spans="1:11" x14ac:dyDescent="0.25">
      <c r="A98" s="88" t="s">
        <v>233</v>
      </c>
      <c r="B98" s="22" t="s">
        <v>49</v>
      </c>
      <c r="C98" s="93">
        <v>0.27238211800000001</v>
      </c>
      <c r="D98" s="27" t="str">
        <f>IF($B98="N/A","N/A",IF(C98&gt;15,"No",IF(C98&lt;-15,"No","Yes")))</f>
        <v>N/A</v>
      </c>
      <c r="E98" s="29">
        <v>0.30526369419999999</v>
      </c>
      <c r="F98" s="27" t="str">
        <f>IF($B98="N/A","N/A",IF(E98&gt;15,"No",IF(E98&lt;-15,"No","Yes")))</f>
        <v>N/A</v>
      </c>
      <c r="G98" s="29">
        <v>0.3878916912</v>
      </c>
      <c r="H98" s="27" t="str">
        <f>IF($B98="N/A","N/A",IF(G98&gt;15,"No",IF(G98&lt;-15,"No","Yes")))</f>
        <v>N/A</v>
      </c>
      <c r="I98" s="29">
        <v>12.07</v>
      </c>
      <c r="J98" s="29">
        <v>27.07</v>
      </c>
      <c r="K98" s="27" t="str">
        <f t="shared" si="36"/>
        <v>Yes</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1205</v>
      </c>
      <c r="J99" s="29" t="s">
        <v>1205</v>
      </c>
      <c r="K99" s="27" t="str">
        <f t="shared" si="36"/>
        <v>N/A</v>
      </c>
    </row>
    <row r="100" spans="1:11" x14ac:dyDescent="0.25">
      <c r="A100" s="88" t="s">
        <v>235</v>
      </c>
      <c r="B100" s="22" t="s">
        <v>49</v>
      </c>
      <c r="C100" s="93">
        <v>0.67191615250000003</v>
      </c>
      <c r="D100" s="27" t="str">
        <f>IF($B100="N/A","N/A",IF(C100&gt;15,"No",IF(C100&lt;-15,"No","Yes")))</f>
        <v>N/A</v>
      </c>
      <c r="E100" s="29">
        <v>0.73490168310000004</v>
      </c>
      <c r="F100" s="27" t="str">
        <f>IF($B100="N/A","N/A",IF(E100&gt;15,"No",IF(E100&lt;-15,"No","Yes")))</f>
        <v>N/A</v>
      </c>
      <c r="G100" s="29">
        <v>0.82991167389999998</v>
      </c>
      <c r="H100" s="27" t="str">
        <f>IF($B100="N/A","N/A",IF(G100&gt;15,"No",IF(G100&lt;-15,"No","Yes")))</f>
        <v>N/A</v>
      </c>
      <c r="I100" s="29">
        <v>9.3740000000000006</v>
      </c>
      <c r="J100" s="29">
        <v>12.93</v>
      </c>
      <c r="K100" s="27" t="str">
        <f t="shared" si="36"/>
        <v>Yes</v>
      </c>
    </row>
    <row r="101" spans="1:11" x14ac:dyDescent="0.25">
      <c r="A101" s="88" t="s">
        <v>236</v>
      </c>
      <c r="B101" s="22" t="s">
        <v>122</v>
      </c>
      <c r="C101" s="93">
        <v>13.063948071</v>
      </c>
      <c r="D101" s="27" t="str">
        <f>IF($B101="N/A","N/A",IF(C101&gt;1,"Yes","No"))</f>
        <v>Yes</v>
      </c>
      <c r="E101" s="29">
        <v>13.09283701</v>
      </c>
      <c r="F101" s="27" t="str">
        <f>IF($B101="N/A","N/A",IF(E101&gt;1,"Yes","No"))</f>
        <v>Yes</v>
      </c>
      <c r="G101" s="29">
        <v>14.43237935</v>
      </c>
      <c r="H101" s="27" t="str">
        <f>IF($B101="N/A","N/A",IF(G101&gt;1,"Yes","No"))</f>
        <v>Yes</v>
      </c>
      <c r="I101" s="29">
        <v>0.22109999999999999</v>
      </c>
      <c r="J101" s="29">
        <v>10.23</v>
      </c>
      <c r="K101" s="27" t="str">
        <f t="shared" si="36"/>
        <v>Yes</v>
      </c>
    </row>
    <row r="102" spans="1:11" x14ac:dyDescent="0.25">
      <c r="A102" s="88" t="s">
        <v>237</v>
      </c>
      <c r="B102" s="22" t="s">
        <v>73</v>
      </c>
      <c r="C102" s="93">
        <v>8.6933093585000005</v>
      </c>
      <c r="D102" s="27" t="str">
        <f>IF($B102="N/A","N/A",IF(C102&gt;0,"Yes","No"))</f>
        <v>Yes</v>
      </c>
      <c r="E102" s="29">
        <v>9.2907589634000001</v>
      </c>
      <c r="F102" s="27" t="str">
        <f>IF($B102="N/A","N/A",IF(E102&gt;0,"Yes","No"))</f>
        <v>Yes</v>
      </c>
      <c r="G102" s="29">
        <v>9.9418766709999993</v>
      </c>
      <c r="H102" s="27" t="str">
        <f>IF($B102="N/A","N/A",IF(G102&gt;0,"Yes","No"))</f>
        <v>Yes</v>
      </c>
      <c r="I102" s="29">
        <v>6.8730000000000002</v>
      </c>
      <c r="J102" s="29">
        <v>7.008</v>
      </c>
      <c r="K102" s="27" t="str">
        <f t="shared" si="36"/>
        <v>Yes</v>
      </c>
    </row>
    <row r="103" spans="1:11" x14ac:dyDescent="0.25">
      <c r="A103" s="88" t="s">
        <v>238</v>
      </c>
      <c r="B103" s="22" t="s">
        <v>77</v>
      </c>
      <c r="C103" s="93">
        <v>0</v>
      </c>
      <c r="D103" s="27" t="str">
        <f>IF($B103="N/A","N/A",IF(C103&gt;=1,"No",IF(C103&lt;0,"No","Yes")))</f>
        <v>Yes</v>
      </c>
      <c r="E103" s="29">
        <v>0</v>
      </c>
      <c r="F103" s="27" t="str">
        <f>IF($B103="N/A","N/A",IF(E103&gt;=1,"No",IF(E103&lt;0,"No","Yes")))</f>
        <v>Yes</v>
      </c>
      <c r="G103" s="29">
        <v>0</v>
      </c>
      <c r="H103" s="27" t="str">
        <f>IF($B103="N/A","N/A",IF(G103&gt;=1,"No",IF(G103&lt;0,"No","Yes")))</f>
        <v>Yes</v>
      </c>
      <c r="I103" s="29" t="s">
        <v>1205</v>
      </c>
      <c r="J103" s="29" t="s">
        <v>1205</v>
      </c>
      <c r="K103" s="27" t="str">
        <f t="shared" si="36"/>
        <v>N/A</v>
      </c>
    </row>
    <row r="104" spans="1:11" x14ac:dyDescent="0.25">
      <c r="A104" s="168" t="s">
        <v>172</v>
      </c>
      <c r="B104" s="174"/>
      <c r="C104" s="174"/>
      <c r="D104" s="174"/>
      <c r="E104" s="174"/>
      <c r="F104" s="174"/>
      <c r="G104" s="174"/>
      <c r="H104" s="174"/>
      <c r="I104" s="174"/>
      <c r="J104" s="174"/>
      <c r="K104" s="175"/>
    </row>
    <row r="105" spans="1:11" x14ac:dyDescent="0.25">
      <c r="A105" s="88" t="s">
        <v>239</v>
      </c>
      <c r="B105" s="22" t="s">
        <v>49</v>
      </c>
      <c r="C105" s="95">
        <v>93.251612965000007</v>
      </c>
      <c r="D105" s="27" t="str">
        <f>IF($B105="N/A","N/A",IF(C105&gt;15,"No",IF(C105&lt;-15,"No","Yes")))</f>
        <v>N/A</v>
      </c>
      <c r="E105" s="63">
        <v>94.463520017999997</v>
      </c>
      <c r="F105" s="27" t="str">
        <f>IF($B105="N/A","N/A",IF(E105&gt;15,"No",IF(E105&lt;-15,"No","Yes")))</f>
        <v>N/A</v>
      </c>
      <c r="G105" s="63">
        <v>102.47036737000001</v>
      </c>
      <c r="H105" s="27" t="str">
        <f>IF($B105="N/A","N/A",IF(G105&gt;15,"No",IF(G105&lt;-15,"No","Yes")))</f>
        <v>N/A</v>
      </c>
      <c r="I105" s="29">
        <v>1.3</v>
      </c>
      <c r="J105" s="29">
        <v>8.4760000000000009</v>
      </c>
      <c r="K105" s="27" t="str">
        <f t="shared" ref="K105:K124" si="37">IF(J105="Div by 0", "N/A", IF(J105="N/A","N/A", IF(J105&gt;30, "No", IF(J105&lt;-30, "No", "Yes"))))</f>
        <v>Yes</v>
      </c>
    </row>
    <row r="106" spans="1:11" x14ac:dyDescent="0.25">
      <c r="A106" s="90" t="s">
        <v>213</v>
      </c>
      <c r="B106" s="22" t="s">
        <v>78</v>
      </c>
      <c r="C106" s="95">
        <v>47.618211682000002</v>
      </c>
      <c r="D106" s="27" t="str">
        <f>IF($B106="N/A","N/A",IF(C106&gt;90,"No",IF(C106&lt;20,"No","Yes")))</f>
        <v>Yes</v>
      </c>
      <c r="E106" s="63">
        <v>60.820856313</v>
      </c>
      <c r="F106" s="27" t="str">
        <f>IF($B106="N/A","N/A",IF(E106&gt;90,"No",IF(E106&lt;20,"No","Yes")))</f>
        <v>Yes</v>
      </c>
      <c r="G106" s="63">
        <v>62.5418618</v>
      </c>
      <c r="H106" s="27" t="str">
        <f>IF($B106="N/A","N/A",IF(G106&gt;90,"No",IF(G106&lt;20,"No","Yes")))</f>
        <v>Yes</v>
      </c>
      <c r="I106" s="29">
        <v>27.73</v>
      </c>
      <c r="J106" s="29">
        <v>2.83</v>
      </c>
      <c r="K106" s="27" t="str">
        <f t="shared" si="37"/>
        <v>Yes</v>
      </c>
    </row>
    <row r="107" spans="1:11" x14ac:dyDescent="0.25">
      <c r="A107" s="90" t="s">
        <v>214</v>
      </c>
      <c r="B107" s="22" t="s">
        <v>79</v>
      </c>
      <c r="C107" s="95">
        <v>34.067623093999998</v>
      </c>
      <c r="D107" s="27" t="str">
        <f>IF($B107="N/A","N/A",IF(C107&gt;60,"No",IF(C107&lt;10,"No","Yes")))</f>
        <v>Yes</v>
      </c>
      <c r="E107" s="63">
        <v>38.173706414000002</v>
      </c>
      <c r="F107" s="27" t="str">
        <f>IF($B107="N/A","N/A",IF(E107&gt;60,"No",IF(E107&lt;10,"No","Yes")))</f>
        <v>Yes</v>
      </c>
      <c r="G107" s="63">
        <v>42.845501411999997</v>
      </c>
      <c r="H107" s="27" t="str">
        <f>IF($B107="N/A","N/A",IF(G107&gt;60,"No",IF(G107&lt;10,"No","Yes")))</f>
        <v>Yes</v>
      </c>
      <c r="I107" s="29">
        <v>12.05</v>
      </c>
      <c r="J107" s="29">
        <v>12.24</v>
      </c>
      <c r="K107" s="27" t="str">
        <f t="shared" si="37"/>
        <v>Yes</v>
      </c>
    </row>
    <row r="108" spans="1:11" x14ac:dyDescent="0.25">
      <c r="A108" s="90" t="s">
        <v>215</v>
      </c>
      <c r="B108" s="22" t="s">
        <v>80</v>
      </c>
      <c r="C108" s="95">
        <v>31.176464821</v>
      </c>
      <c r="D108" s="27" t="str">
        <f>IF($B108="N/A","N/A",IF(C108&gt;100,"No",IF(C108&lt;10,"No","Yes")))</f>
        <v>Yes</v>
      </c>
      <c r="E108" s="63">
        <v>33.801667422999998</v>
      </c>
      <c r="F108" s="27" t="str">
        <f>IF($B108="N/A","N/A",IF(E108&gt;100,"No",IF(E108&lt;10,"No","Yes")))</f>
        <v>Yes</v>
      </c>
      <c r="G108" s="63">
        <v>36.611929209000003</v>
      </c>
      <c r="H108" s="27" t="str">
        <f>IF($B108="N/A","N/A",IF(G108&gt;100,"No",IF(G108&lt;10,"No","Yes")))</f>
        <v>Yes</v>
      </c>
      <c r="I108" s="29">
        <v>8.42</v>
      </c>
      <c r="J108" s="29">
        <v>8.3140000000000001</v>
      </c>
      <c r="K108" s="27" t="str">
        <f t="shared" si="37"/>
        <v>Yes</v>
      </c>
    </row>
    <row r="109" spans="1:11" x14ac:dyDescent="0.25">
      <c r="A109" s="90" t="s">
        <v>216</v>
      </c>
      <c r="B109" s="22" t="s">
        <v>81</v>
      </c>
      <c r="C109" s="95">
        <v>151.29487474000001</v>
      </c>
      <c r="D109" s="27" t="str">
        <f>IF($B109="N/A","N/A",IF(C109&gt;100,"No",IF(C109&lt;20,"No","Yes")))</f>
        <v>No</v>
      </c>
      <c r="E109" s="63">
        <v>140.27045749999999</v>
      </c>
      <c r="F109" s="27" t="str">
        <f>IF($B109="N/A","N/A",IF(E109&gt;100,"No",IF(E109&lt;20,"No","Yes")))</f>
        <v>No</v>
      </c>
      <c r="G109" s="63">
        <v>124.92818674</v>
      </c>
      <c r="H109" s="27" t="str">
        <f>IF($B109="N/A","N/A",IF(G109&gt;100,"No",IF(G109&lt;20,"No","Yes")))</f>
        <v>No</v>
      </c>
      <c r="I109" s="29">
        <v>-7.29</v>
      </c>
      <c r="J109" s="29">
        <v>-10.9</v>
      </c>
      <c r="K109" s="27" t="str">
        <f t="shared" si="37"/>
        <v>Yes</v>
      </c>
    </row>
    <row r="110" spans="1:11" x14ac:dyDescent="0.25">
      <c r="A110" s="90" t="s">
        <v>217</v>
      </c>
      <c r="B110" s="22" t="s">
        <v>81</v>
      </c>
      <c r="C110" s="95">
        <v>28.346723378</v>
      </c>
      <c r="D110" s="27" t="str">
        <f>IF($B110="N/A","N/A",IF(C110&gt;100,"No",IF(C110&lt;20,"No","Yes")))</f>
        <v>Yes</v>
      </c>
      <c r="E110" s="63">
        <v>30.297624153000001</v>
      </c>
      <c r="F110" s="27" t="str">
        <f>IF($B110="N/A","N/A",IF(E110&gt;100,"No",IF(E110&lt;20,"No","Yes")))</f>
        <v>Yes</v>
      </c>
      <c r="G110" s="63">
        <v>34.685785596999999</v>
      </c>
      <c r="H110" s="27" t="str">
        <f>IF($B110="N/A","N/A",IF(G110&gt;100,"No",IF(G110&lt;20,"No","Yes")))</f>
        <v>Yes</v>
      </c>
      <c r="I110" s="29">
        <v>6.8819999999999997</v>
      </c>
      <c r="J110" s="29">
        <v>14.48</v>
      </c>
      <c r="K110" s="27" t="str">
        <f t="shared" si="37"/>
        <v>Yes</v>
      </c>
    </row>
    <row r="111" spans="1:11" x14ac:dyDescent="0.25">
      <c r="A111" s="90" t="s">
        <v>218</v>
      </c>
      <c r="B111" s="22" t="s">
        <v>49</v>
      </c>
      <c r="C111" s="95">
        <v>120.17713912000001</v>
      </c>
      <c r="D111" s="27" t="str">
        <f>IF($B111="N/A","N/A",IF(C111&gt;15,"No",IF(C111&lt;-15,"No","Yes")))</f>
        <v>N/A</v>
      </c>
      <c r="E111" s="63">
        <v>117.14810749999999</v>
      </c>
      <c r="F111" s="27" t="str">
        <f>IF($B111="N/A","N/A",IF(E111&gt;15,"No",IF(E111&lt;-15,"No","Yes")))</f>
        <v>N/A</v>
      </c>
      <c r="G111" s="63">
        <v>101.05306923000001</v>
      </c>
      <c r="H111" s="27" t="str">
        <f>IF($B111="N/A","N/A",IF(G111&gt;15,"No",IF(G111&lt;-15,"No","Yes")))</f>
        <v>N/A</v>
      </c>
      <c r="I111" s="29">
        <v>-2.52</v>
      </c>
      <c r="J111" s="29">
        <v>-13.7</v>
      </c>
      <c r="K111" s="27" t="str">
        <f t="shared" si="37"/>
        <v>Yes</v>
      </c>
    </row>
    <row r="112" spans="1:11" x14ac:dyDescent="0.25">
      <c r="A112" s="90" t="s">
        <v>219</v>
      </c>
      <c r="B112" s="22" t="s">
        <v>82</v>
      </c>
      <c r="C112" s="95">
        <v>39.412405616999997</v>
      </c>
      <c r="D112" s="27" t="str">
        <f>IF($B112="N/A","N/A",IF(C112&gt;60,"No",IF(C112&lt;10,"No","Yes")))</f>
        <v>Yes</v>
      </c>
      <c r="E112" s="63">
        <v>40.478478838000001</v>
      </c>
      <c r="F112" s="27" t="str">
        <f>IF($B112="N/A","N/A",IF(E112&gt;60,"No",IF(E112&lt;10,"No","Yes")))</f>
        <v>Yes</v>
      </c>
      <c r="G112" s="63">
        <v>38.810033101000002</v>
      </c>
      <c r="H112" s="27" t="str">
        <f>IF($B112="N/A","N/A",IF(G112&gt;60,"No",IF(G112&lt;10,"No","Yes")))</f>
        <v>Yes</v>
      </c>
      <c r="I112" s="29">
        <v>2.7050000000000001</v>
      </c>
      <c r="J112" s="29">
        <v>-4.12</v>
      </c>
      <c r="K112" s="27" t="str">
        <f t="shared" si="37"/>
        <v>Yes</v>
      </c>
    </row>
    <row r="113" spans="1:11" x14ac:dyDescent="0.25">
      <c r="A113" s="90" t="s">
        <v>220</v>
      </c>
      <c r="B113" s="22" t="s">
        <v>82</v>
      </c>
      <c r="C113" s="95">
        <v>46.555274889000003</v>
      </c>
      <c r="D113" s="27" t="str">
        <f>IF($B113="N/A","N/A",IF(C113&gt;60,"No",IF(C113&lt;10,"No","Yes")))</f>
        <v>Yes</v>
      </c>
      <c r="E113" s="63">
        <v>38.910375276000003</v>
      </c>
      <c r="F113" s="27" t="str">
        <f>IF($B113="N/A","N/A",IF(E113&gt;60,"No",IF(E113&lt;10,"No","Yes")))</f>
        <v>Yes</v>
      </c>
      <c r="G113" s="63" t="s">
        <v>1205</v>
      </c>
      <c r="H113" s="27" t="str">
        <f>IF($B113="N/A","N/A",IF(G113&gt;60,"No",IF(G113&lt;10,"No","Yes")))</f>
        <v>No</v>
      </c>
      <c r="I113" s="29">
        <v>-16.399999999999999</v>
      </c>
      <c r="J113" s="29" t="s">
        <v>1205</v>
      </c>
      <c r="K113" s="27" t="str">
        <f t="shared" si="37"/>
        <v>N/A</v>
      </c>
    </row>
    <row r="114" spans="1:11" x14ac:dyDescent="0.25">
      <c r="A114" s="90" t="s">
        <v>221</v>
      </c>
      <c r="B114" s="22" t="s">
        <v>49</v>
      </c>
      <c r="C114" s="95">
        <v>174.05690908</v>
      </c>
      <c r="D114" s="27" t="str">
        <f t="shared" ref="D114:D124" si="38">IF($B114="N/A","N/A",IF(C114&gt;15,"No",IF(C114&lt;-15,"No","Yes")))</f>
        <v>N/A</v>
      </c>
      <c r="E114" s="63">
        <v>183.72322413000001</v>
      </c>
      <c r="F114" s="27" t="str">
        <f>IF($B114="N/A","N/A",IF(E114&gt;15,"No",IF(E114&lt;-15,"No","Yes")))</f>
        <v>N/A</v>
      </c>
      <c r="G114" s="63">
        <v>265.52384461000003</v>
      </c>
      <c r="H114" s="27" t="str">
        <f>IF($B114="N/A","N/A",IF(G114&gt;15,"No",IF(G114&lt;-15,"No","Yes")))</f>
        <v>N/A</v>
      </c>
      <c r="I114" s="29">
        <v>5.5540000000000003</v>
      </c>
      <c r="J114" s="29">
        <v>44.52</v>
      </c>
      <c r="K114" s="27" t="str">
        <f t="shared" si="37"/>
        <v>No</v>
      </c>
    </row>
    <row r="115" spans="1:11" x14ac:dyDescent="0.25">
      <c r="A115" s="90" t="s">
        <v>222</v>
      </c>
      <c r="B115" s="22" t="s">
        <v>49</v>
      </c>
      <c r="C115" s="95">
        <v>96.179432145999996</v>
      </c>
      <c r="D115" s="27" t="str">
        <f t="shared" si="38"/>
        <v>N/A</v>
      </c>
      <c r="E115" s="63">
        <v>95.053107741999995</v>
      </c>
      <c r="F115" s="27" t="str">
        <f t="shared" ref="F115:F123" si="39">IF($B115="N/A","N/A",IF(E115&gt;15,"No",IF(E115&lt;-15,"No","Yes")))</f>
        <v>N/A</v>
      </c>
      <c r="G115" s="63">
        <v>91.227761971999996</v>
      </c>
      <c r="H115" s="27" t="str">
        <f t="shared" ref="H115:H136" si="40">IF($B115="N/A","N/A",IF(G115&gt;15,"No",IF(G115&lt;-15,"No","Yes")))</f>
        <v>N/A</v>
      </c>
      <c r="I115" s="29">
        <v>-1.17</v>
      </c>
      <c r="J115" s="29">
        <v>-4.0199999999999996</v>
      </c>
      <c r="K115" s="27" t="str">
        <f t="shared" si="37"/>
        <v>Yes</v>
      </c>
    </row>
    <row r="116" spans="1:11" x14ac:dyDescent="0.25">
      <c r="A116" s="90" t="s">
        <v>223</v>
      </c>
      <c r="B116" s="22" t="s">
        <v>49</v>
      </c>
      <c r="C116" s="95">
        <v>19.333771895999998</v>
      </c>
      <c r="D116" s="27" t="str">
        <f t="shared" si="38"/>
        <v>N/A</v>
      </c>
      <c r="E116" s="63">
        <v>19.433403318</v>
      </c>
      <c r="F116" s="27" t="str">
        <f t="shared" si="39"/>
        <v>N/A</v>
      </c>
      <c r="G116" s="63">
        <v>20.064377367999999</v>
      </c>
      <c r="H116" s="27" t="str">
        <f t="shared" si="40"/>
        <v>N/A</v>
      </c>
      <c r="I116" s="29">
        <v>0.51529999999999998</v>
      </c>
      <c r="J116" s="29">
        <v>3.2469999999999999</v>
      </c>
      <c r="K116" s="27" t="str">
        <f t="shared" si="37"/>
        <v>Yes</v>
      </c>
    </row>
    <row r="117" spans="1:11" x14ac:dyDescent="0.25">
      <c r="A117" s="90" t="s">
        <v>226</v>
      </c>
      <c r="B117" s="22" t="s">
        <v>49</v>
      </c>
      <c r="C117" s="95">
        <v>49.180029499</v>
      </c>
      <c r="D117" s="27" t="str">
        <f t="shared" si="38"/>
        <v>N/A</v>
      </c>
      <c r="E117" s="63">
        <v>46.265844725000001</v>
      </c>
      <c r="F117" s="27" t="str">
        <f t="shared" si="39"/>
        <v>N/A</v>
      </c>
      <c r="G117" s="63">
        <v>46.642293793999997</v>
      </c>
      <c r="H117" s="27" t="str">
        <f t="shared" si="40"/>
        <v>N/A</v>
      </c>
      <c r="I117" s="29">
        <v>-5.93</v>
      </c>
      <c r="J117" s="29">
        <v>0.81369999999999998</v>
      </c>
      <c r="K117" s="27" t="str">
        <f t="shared" si="37"/>
        <v>Yes</v>
      </c>
    </row>
    <row r="118" spans="1:11" x14ac:dyDescent="0.25">
      <c r="A118" s="90" t="s">
        <v>227</v>
      </c>
      <c r="B118" s="22" t="s">
        <v>49</v>
      </c>
      <c r="C118" s="95">
        <v>73.089846481999999</v>
      </c>
      <c r="D118" s="27" t="str">
        <f t="shared" si="38"/>
        <v>N/A</v>
      </c>
      <c r="E118" s="63">
        <v>72.720172665999996</v>
      </c>
      <c r="F118" s="27" t="str">
        <f t="shared" si="39"/>
        <v>N/A</v>
      </c>
      <c r="G118" s="63">
        <v>74.758476111999997</v>
      </c>
      <c r="H118" s="27" t="str">
        <f t="shared" si="40"/>
        <v>N/A</v>
      </c>
      <c r="I118" s="29">
        <v>-0.50600000000000001</v>
      </c>
      <c r="J118" s="29">
        <v>2.8029999999999999</v>
      </c>
      <c r="K118" s="27" t="str">
        <f t="shared" si="37"/>
        <v>Yes</v>
      </c>
    </row>
    <row r="119" spans="1:11" x14ac:dyDescent="0.25">
      <c r="A119" s="90" t="s">
        <v>228</v>
      </c>
      <c r="B119" s="22" t="s">
        <v>49</v>
      </c>
      <c r="C119" s="95">
        <v>183.55661516000001</v>
      </c>
      <c r="D119" s="27" t="str">
        <f t="shared" si="38"/>
        <v>N/A</v>
      </c>
      <c r="E119" s="63">
        <v>194.91989407</v>
      </c>
      <c r="F119" s="27" t="str">
        <f t="shared" si="39"/>
        <v>N/A</v>
      </c>
      <c r="G119" s="63">
        <v>206.09835416000001</v>
      </c>
      <c r="H119" s="27" t="str">
        <f t="shared" si="40"/>
        <v>N/A</v>
      </c>
      <c r="I119" s="29">
        <v>6.1909999999999998</v>
      </c>
      <c r="J119" s="29">
        <v>5.7350000000000003</v>
      </c>
      <c r="K119" s="27" t="str">
        <f t="shared" si="37"/>
        <v>Yes</v>
      </c>
    </row>
    <row r="120" spans="1:11" x14ac:dyDescent="0.25">
      <c r="A120" s="90" t="s">
        <v>229</v>
      </c>
      <c r="B120" s="22" t="s">
        <v>49</v>
      </c>
      <c r="C120" s="95" t="s">
        <v>1205</v>
      </c>
      <c r="D120" s="27" t="str">
        <f t="shared" si="38"/>
        <v>N/A</v>
      </c>
      <c r="E120" s="63" t="s">
        <v>1205</v>
      </c>
      <c r="F120" s="27" t="str">
        <f t="shared" si="39"/>
        <v>N/A</v>
      </c>
      <c r="G120" s="63" t="s">
        <v>1205</v>
      </c>
      <c r="H120" s="27" t="str">
        <f t="shared" si="40"/>
        <v>N/A</v>
      </c>
      <c r="I120" s="29" t="s">
        <v>1205</v>
      </c>
      <c r="J120" s="29" t="s">
        <v>1205</v>
      </c>
      <c r="K120" s="27" t="str">
        <f t="shared" si="37"/>
        <v>N/A</v>
      </c>
    </row>
    <row r="121" spans="1:11" x14ac:dyDescent="0.25">
      <c r="A121" s="90" t="s">
        <v>230</v>
      </c>
      <c r="B121" s="22" t="s">
        <v>49</v>
      </c>
      <c r="C121" s="95">
        <v>2252.9242041000002</v>
      </c>
      <c r="D121" s="27" t="str">
        <f t="shared" si="38"/>
        <v>N/A</v>
      </c>
      <c r="E121" s="63">
        <v>2205.5004689000002</v>
      </c>
      <c r="F121" s="27" t="str">
        <f t="shared" si="39"/>
        <v>N/A</v>
      </c>
      <c r="G121" s="63">
        <v>1999.6783984000001</v>
      </c>
      <c r="H121" s="27" t="str">
        <f t="shared" si="40"/>
        <v>N/A</v>
      </c>
      <c r="I121" s="29">
        <v>-2.1</v>
      </c>
      <c r="J121" s="29">
        <v>-9.33</v>
      </c>
      <c r="K121" s="27" t="str">
        <f t="shared" si="37"/>
        <v>Yes</v>
      </c>
    </row>
    <row r="122" spans="1:11" x14ac:dyDescent="0.25">
      <c r="A122" s="90" t="s">
        <v>235</v>
      </c>
      <c r="B122" s="22" t="s">
        <v>49</v>
      </c>
      <c r="C122" s="95">
        <v>2604.8688655000001</v>
      </c>
      <c r="D122" s="27" t="str">
        <f t="shared" si="38"/>
        <v>N/A</v>
      </c>
      <c r="E122" s="63">
        <v>2433.5048194000001</v>
      </c>
      <c r="F122" s="27" t="str">
        <f t="shared" si="39"/>
        <v>N/A</v>
      </c>
      <c r="G122" s="63">
        <v>2344.2408119000002</v>
      </c>
      <c r="H122" s="27" t="str">
        <f t="shared" si="40"/>
        <v>N/A</v>
      </c>
      <c r="I122" s="29">
        <v>-6.58</v>
      </c>
      <c r="J122" s="29">
        <v>-3.67</v>
      </c>
      <c r="K122" s="27" t="str">
        <f t="shared" si="37"/>
        <v>Yes</v>
      </c>
    </row>
    <row r="123" spans="1:11" x14ac:dyDescent="0.25">
      <c r="A123" s="90" t="s">
        <v>236</v>
      </c>
      <c r="B123" s="22" t="s">
        <v>49</v>
      </c>
      <c r="C123" s="95">
        <v>105.84746346</v>
      </c>
      <c r="D123" s="27" t="str">
        <f t="shared" si="38"/>
        <v>N/A</v>
      </c>
      <c r="E123" s="63">
        <v>109.59654112</v>
      </c>
      <c r="F123" s="27" t="str">
        <f t="shared" si="39"/>
        <v>N/A</v>
      </c>
      <c r="G123" s="63">
        <v>106.39299084</v>
      </c>
      <c r="H123" s="27" t="str">
        <f t="shared" si="40"/>
        <v>N/A</v>
      </c>
      <c r="I123" s="29">
        <v>3.5419999999999998</v>
      </c>
      <c r="J123" s="29">
        <v>-2.92</v>
      </c>
      <c r="K123" s="27" t="str">
        <f t="shared" si="37"/>
        <v>Yes</v>
      </c>
    </row>
    <row r="124" spans="1:11" x14ac:dyDescent="0.25">
      <c r="A124" s="90" t="s">
        <v>237</v>
      </c>
      <c r="B124" s="22" t="s">
        <v>49</v>
      </c>
      <c r="C124" s="95">
        <v>79.536269019000002</v>
      </c>
      <c r="D124" s="27" t="str">
        <f t="shared" si="38"/>
        <v>N/A</v>
      </c>
      <c r="E124" s="63">
        <v>84.010872121999995</v>
      </c>
      <c r="F124" s="27" t="str">
        <f>IF($B124="N/A","N/A",IF(E124&gt;15,"No",IF(E124&lt;-15,"No","Yes")))</f>
        <v>N/A</v>
      </c>
      <c r="G124" s="63">
        <v>82.333185792999998</v>
      </c>
      <c r="H124" s="27" t="str">
        <f t="shared" si="40"/>
        <v>N/A</v>
      </c>
      <c r="I124" s="29">
        <v>5.6260000000000003</v>
      </c>
      <c r="J124" s="29">
        <v>-2</v>
      </c>
      <c r="K124" s="27" t="str">
        <f t="shared" si="37"/>
        <v>Yes</v>
      </c>
    </row>
    <row r="125" spans="1:11" x14ac:dyDescent="0.25">
      <c r="A125" s="168" t="s">
        <v>167</v>
      </c>
      <c r="B125" s="174"/>
      <c r="C125" s="174"/>
      <c r="D125" s="174"/>
      <c r="E125" s="174"/>
      <c r="F125" s="174"/>
      <c r="G125" s="174"/>
      <c r="H125" s="174"/>
      <c r="I125" s="174"/>
      <c r="J125" s="174"/>
      <c r="K125" s="175"/>
    </row>
    <row r="126" spans="1:11" x14ac:dyDescent="0.25">
      <c r="A126" s="88" t="s">
        <v>240</v>
      </c>
      <c r="B126" s="22" t="s">
        <v>49</v>
      </c>
      <c r="C126" s="93">
        <v>0.30340097129999999</v>
      </c>
      <c r="D126" s="27" t="str">
        <f>IF($B126="N/A","N/A",IF(C126&gt;15,"No",IF(C126&lt;-15,"No","Yes")))</f>
        <v>N/A</v>
      </c>
      <c r="E126" s="29">
        <v>0.3291538591</v>
      </c>
      <c r="F126" s="27" t="str">
        <f>IF($B126="N/A","N/A",IF(E126&gt;15,"No",IF(E126&lt;-15,"No","Yes")))</f>
        <v>N/A</v>
      </c>
      <c r="G126" s="29">
        <v>0.35078303</v>
      </c>
      <c r="H126" s="27" t="str">
        <f t="shared" si="40"/>
        <v>N/A</v>
      </c>
      <c r="I126" s="29">
        <v>8.4879999999999995</v>
      </c>
      <c r="J126" s="29">
        <v>6.5709999999999997</v>
      </c>
      <c r="K126" s="27" t="str">
        <f>IF(J126="Div by 0", "N/A", IF(J126="N/A","N/A", IF(J126&gt;30, "No", IF(J126&lt;-30, "No", "Yes"))))</f>
        <v>Yes</v>
      </c>
    </row>
    <row r="127" spans="1:11" x14ac:dyDescent="0.25">
      <c r="A127" s="88" t="s">
        <v>241</v>
      </c>
      <c r="B127" s="22" t="s">
        <v>49</v>
      </c>
      <c r="C127" s="93">
        <v>0</v>
      </c>
      <c r="D127" s="27" t="str">
        <f>IF($B127="N/A","N/A",IF(C127&gt;15,"No",IF(C127&lt;-15,"No","Yes")))</f>
        <v>N/A</v>
      </c>
      <c r="E127" s="29">
        <v>0</v>
      </c>
      <c r="F127" s="27" t="str">
        <f t="shared" ref="F127:F136" si="41">IF($B127="N/A","N/A",IF(E127&gt;15,"No",IF(E127&lt;-15,"No","Yes")))</f>
        <v>N/A</v>
      </c>
      <c r="G127" s="29">
        <v>0</v>
      </c>
      <c r="H127" s="27" t="str">
        <f t="shared" si="40"/>
        <v>N/A</v>
      </c>
      <c r="I127" s="29" t="s">
        <v>1205</v>
      </c>
      <c r="J127" s="29" t="s">
        <v>1205</v>
      </c>
      <c r="K127" s="27" t="str">
        <f>IF(J127="Div by 0", "N/A", IF(J127="N/A","N/A", IF(J127&gt;30, "No", IF(J127&lt;-30, "No", "Yes"))))</f>
        <v>N/A</v>
      </c>
    </row>
    <row r="128" spans="1:11" x14ac:dyDescent="0.25">
      <c r="A128" s="88" t="s">
        <v>242</v>
      </c>
      <c r="B128" s="22" t="s">
        <v>49</v>
      </c>
      <c r="C128" s="93">
        <v>0.44008435829999998</v>
      </c>
      <c r="D128" s="27" t="str">
        <f>IF($B128="N/A","N/A",IF(C128&gt;15,"No",IF(C128&lt;-15,"No","Yes")))</f>
        <v>N/A</v>
      </c>
      <c r="E128" s="29">
        <v>0.44993928220000001</v>
      </c>
      <c r="F128" s="27" t="str">
        <f t="shared" si="41"/>
        <v>N/A</v>
      </c>
      <c r="G128" s="29">
        <v>0.46372033969999998</v>
      </c>
      <c r="H128" s="27" t="str">
        <f t="shared" si="40"/>
        <v>N/A</v>
      </c>
      <c r="I128" s="29">
        <v>2.2389999999999999</v>
      </c>
      <c r="J128" s="29">
        <v>3.0630000000000002</v>
      </c>
      <c r="K128" s="27" t="str">
        <f>IF(J128="Div by 0", "N/A", IF(J128="N/A","N/A", IF(J128&gt;30, "No", IF(J128&lt;-30, "No", "Yes"))))</f>
        <v>Yes</v>
      </c>
    </row>
    <row r="129" spans="1:11" x14ac:dyDescent="0.25">
      <c r="A129" s="88" t="s">
        <v>243</v>
      </c>
      <c r="B129" s="22" t="s">
        <v>49</v>
      </c>
      <c r="C129" s="93">
        <v>0</v>
      </c>
      <c r="D129" s="27" t="str">
        <f>IF($B129="N/A","N/A",IF(C129&gt;15,"No",IF(C129&lt;-15,"No","Yes")))</f>
        <v>N/A</v>
      </c>
      <c r="E129" s="29">
        <v>0</v>
      </c>
      <c r="F129" s="27" t="str">
        <f t="shared" si="41"/>
        <v>N/A</v>
      </c>
      <c r="G129" s="29">
        <v>0</v>
      </c>
      <c r="H129" s="27" t="str">
        <f t="shared" si="40"/>
        <v>N/A</v>
      </c>
      <c r="I129" s="29" t="s">
        <v>1205</v>
      </c>
      <c r="J129" s="29" t="s">
        <v>1205</v>
      </c>
      <c r="K129" s="27" t="str">
        <f>IF(J129="Div by 0", "N/A", IF(J129="N/A","N/A", IF(J129&gt;30, "No", IF(J129&lt;-30, "No", "Yes"))))</f>
        <v>N/A</v>
      </c>
    </row>
    <row r="130" spans="1:11" x14ac:dyDescent="0.25">
      <c r="A130" s="88" t="s">
        <v>802</v>
      </c>
      <c r="B130" s="22" t="s">
        <v>49</v>
      </c>
      <c r="C130" s="93">
        <v>7.8778172267000004</v>
      </c>
      <c r="D130" s="27" t="str">
        <f>IF($B130="N/A","N/A",IF(C130&gt;15,"No",IF(C130&lt;-15,"No","Yes")))</f>
        <v>N/A</v>
      </c>
      <c r="E130" s="29">
        <v>8.0356034892999997</v>
      </c>
      <c r="F130" s="27" t="str">
        <f t="shared" si="41"/>
        <v>N/A</v>
      </c>
      <c r="G130" s="29">
        <v>9.5142885640999992</v>
      </c>
      <c r="H130" s="27" t="str">
        <f t="shared" si="40"/>
        <v>N/A</v>
      </c>
      <c r="I130" s="29">
        <v>2.0030000000000001</v>
      </c>
      <c r="J130" s="29">
        <v>18.399999999999999</v>
      </c>
      <c r="K130" s="27" t="str">
        <f>IF(J130="Div by 0", "N/A", IF(J130="N/A","N/A", IF(J130&gt;30, "No", IF(J130&lt;-30, "No", "Yes"))))</f>
        <v>Yes</v>
      </c>
    </row>
    <row r="131" spans="1:11" x14ac:dyDescent="0.25">
      <c r="A131" s="168" t="s">
        <v>168</v>
      </c>
      <c r="B131" s="151"/>
      <c r="C131" s="151"/>
      <c r="D131" s="151"/>
      <c r="E131" s="151"/>
      <c r="F131" s="151"/>
      <c r="G131" s="151"/>
      <c r="H131" s="151"/>
      <c r="I131" s="151"/>
      <c r="J131" s="151"/>
      <c r="K131" s="152"/>
    </row>
    <row r="132" spans="1:11" x14ac:dyDescent="0.25">
      <c r="A132" s="88" t="s">
        <v>244</v>
      </c>
      <c r="B132" s="22" t="s">
        <v>49</v>
      </c>
      <c r="C132" s="100">
        <v>34.761787996000002</v>
      </c>
      <c r="D132" s="27" t="str">
        <f>IF($B132="N/A","N/A",IF(C132&gt;15,"No",IF(C132&lt;-15,"No","Yes")))</f>
        <v>N/A</v>
      </c>
      <c r="E132" s="101">
        <v>35.865560305999999</v>
      </c>
      <c r="F132" s="27" t="str">
        <f t="shared" si="41"/>
        <v>N/A</v>
      </c>
      <c r="G132" s="101">
        <v>35.243693282999999</v>
      </c>
      <c r="H132" s="27" t="str">
        <f>IF($B132="N/A","N/A",IF(G132&gt;15,"No",IF(G132&lt;-15,"No","Yes")))</f>
        <v>N/A</v>
      </c>
      <c r="I132" s="29">
        <v>3.1749999999999998</v>
      </c>
      <c r="J132" s="29">
        <v>-1.73</v>
      </c>
      <c r="K132" s="27" t="str">
        <f>IF(J132="Div by 0", "N/A", IF(J132="N/A","N/A", IF(J132&gt;30, "No", IF(J132&lt;-30, "No", "Yes"))))</f>
        <v>Yes</v>
      </c>
    </row>
    <row r="133" spans="1:11" x14ac:dyDescent="0.25">
      <c r="A133" s="88" t="s">
        <v>241</v>
      </c>
      <c r="B133" s="22" t="s">
        <v>49</v>
      </c>
      <c r="C133" s="100" t="s">
        <v>1205</v>
      </c>
      <c r="D133" s="27" t="str">
        <f>IF($B133="N/A","N/A",IF(C133&gt;15,"No",IF(C133&lt;-15,"No","Yes")))</f>
        <v>N/A</v>
      </c>
      <c r="E133" s="101" t="s">
        <v>1205</v>
      </c>
      <c r="F133" s="27" t="str">
        <f t="shared" si="41"/>
        <v>N/A</v>
      </c>
      <c r="G133" s="101" t="s">
        <v>1205</v>
      </c>
      <c r="H133" s="27" t="str">
        <f t="shared" si="40"/>
        <v>N/A</v>
      </c>
      <c r="I133" s="29" t="s">
        <v>1205</v>
      </c>
      <c r="J133" s="29" t="s">
        <v>1205</v>
      </c>
      <c r="K133" s="27" t="str">
        <f>IF(J133="Div by 0", "N/A", IF(J133="N/A","N/A", IF(J133&gt;30, "No", IF(J133&lt;-30, "No", "Yes"))))</f>
        <v>N/A</v>
      </c>
    </row>
    <row r="134" spans="1:11" x14ac:dyDescent="0.25">
      <c r="A134" s="88" t="s">
        <v>242</v>
      </c>
      <c r="B134" s="22" t="s">
        <v>49</v>
      </c>
      <c r="C134" s="100">
        <v>133.0639506</v>
      </c>
      <c r="D134" s="27" t="str">
        <f>IF($B134="N/A","N/A",IF(C134&gt;15,"No",IF(C134&lt;-15,"No","Yes")))</f>
        <v>N/A</v>
      </c>
      <c r="E134" s="101">
        <v>136.85651132000001</v>
      </c>
      <c r="F134" s="27" t="str">
        <f t="shared" si="41"/>
        <v>N/A</v>
      </c>
      <c r="G134" s="101">
        <v>139.67324797000001</v>
      </c>
      <c r="H134" s="27" t="str">
        <f t="shared" si="40"/>
        <v>N/A</v>
      </c>
      <c r="I134" s="29">
        <v>2.85</v>
      </c>
      <c r="J134" s="29">
        <v>2.0579999999999998</v>
      </c>
      <c r="K134" s="27" t="str">
        <f>IF(J134="Div by 0", "N/A", IF(J134="N/A","N/A", IF(J134&gt;30, "No", IF(J134&lt;-30, "No", "Yes"))))</f>
        <v>Yes</v>
      </c>
    </row>
    <row r="135" spans="1:11" x14ac:dyDescent="0.25">
      <c r="A135" s="88" t="s">
        <v>243</v>
      </c>
      <c r="B135" s="22" t="s">
        <v>49</v>
      </c>
      <c r="C135" s="100" t="s">
        <v>1205</v>
      </c>
      <c r="D135" s="27" t="str">
        <f>IF($B135="N/A","N/A",IF(C135&gt;15,"No",IF(C135&lt;-15,"No","Yes")))</f>
        <v>N/A</v>
      </c>
      <c r="E135" s="101" t="s">
        <v>1205</v>
      </c>
      <c r="F135" s="27" t="str">
        <f t="shared" si="41"/>
        <v>N/A</v>
      </c>
      <c r="G135" s="101" t="s">
        <v>1205</v>
      </c>
      <c r="H135" s="27" t="str">
        <f t="shared" si="40"/>
        <v>N/A</v>
      </c>
      <c r="I135" s="29" t="s">
        <v>1205</v>
      </c>
      <c r="J135" s="29" t="s">
        <v>1205</v>
      </c>
      <c r="K135" s="27" t="str">
        <f>IF(J135="Div by 0", "N/A", IF(J135="N/A","N/A", IF(J135&gt;30, "No", IF(J135&lt;-30, "No", "Yes"))))</f>
        <v>N/A</v>
      </c>
    </row>
    <row r="136" spans="1:11" x14ac:dyDescent="0.25">
      <c r="A136" s="88" t="s">
        <v>802</v>
      </c>
      <c r="B136" s="22" t="s">
        <v>49</v>
      </c>
      <c r="C136" s="100">
        <v>367.53141495</v>
      </c>
      <c r="D136" s="27" t="str">
        <f>IF($B136="N/A","N/A",IF(C136&gt;15,"No",IF(C136&lt;-15,"No","Yes")))</f>
        <v>N/A</v>
      </c>
      <c r="E136" s="101">
        <v>369.0510511</v>
      </c>
      <c r="F136" s="27" t="str">
        <f t="shared" si="41"/>
        <v>N/A</v>
      </c>
      <c r="G136" s="101">
        <v>350.50373164000001</v>
      </c>
      <c r="H136" s="27" t="str">
        <f t="shared" si="40"/>
        <v>N/A</v>
      </c>
      <c r="I136" s="29">
        <v>0.41349999999999998</v>
      </c>
      <c r="J136" s="29">
        <v>-5.03</v>
      </c>
      <c r="K136" s="27" t="str">
        <f>IF(J136="Div by 0", "N/A", IF(J136="N/A","N/A", IF(J136&gt;30, "No", IF(J136&lt;-30, "No", "Yes"))))</f>
        <v>Yes</v>
      </c>
    </row>
    <row r="137" spans="1:11" x14ac:dyDescent="0.25">
      <c r="A137" s="168" t="s">
        <v>687</v>
      </c>
      <c r="B137" s="174"/>
      <c r="C137" s="174"/>
      <c r="D137" s="174"/>
      <c r="E137" s="174"/>
      <c r="F137" s="174"/>
      <c r="G137" s="174"/>
      <c r="H137" s="174"/>
      <c r="I137" s="174"/>
      <c r="J137" s="174"/>
      <c r="K137" s="175"/>
    </row>
    <row r="138" spans="1:11" x14ac:dyDescent="0.25">
      <c r="A138" s="88" t="s">
        <v>182</v>
      </c>
      <c r="B138" s="22" t="s">
        <v>876</v>
      </c>
      <c r="C138" s="93">
        <v>83.718620489000003</v>
      </c>
      <c r="D138" s="27" t="str">
        <f>IF($B138="N/A","N/A",IF(C138&gt;60,"Yes","No"))</f>
        <v>Yes</v>
      </c>
      <c r="E138" s="29">
        <v>83.489637465000001</v>
      </c>
      <c r="F138" s="27" t="str">
        <f>IF($B138="N/A","N/A",IF(E138&gt;60,"Yes","No"))</f>
        <v>Yes</v>
      </c>
      <c r="G138" s="29">
        <v>90.489091716999994</v>
      </c>
      <c r="H138" s="27" t="str">
        <f>IF($B138="N/A","N/A",IF(G138&gt;60,"Yes","No"))</f>
        <v>Yes</v>
      </c>
      <c r="I138" s="29">
        <v>-0.27400000000000002</v>
      </c>
      <c r="J138" s="29">
        <v>8.3840000000000003</v>
      </c>
      <c r="K138" s="27" t="str">
        <f t="shared" ref="K138:K155" si="42">IF(J138="Div by 0", "N/A", IF(J138="N/A","N/A", IF(J138&gt;30, "No", IF(J138&lt;-30, "No", "Yes"))))</f>
        <v>Yes</v>
      </c>
    </row>
    <row r="139" spans="1:11" x14ac:dyDescent="0.25">
      <c r="A139" s="88" t="s">
        <v>245</v>
      </c>
      <c r="B139" s="22" t="s">
        <v>83</v>
      </c>
      <c r="C139" s="93">
        <v>99.460315160999997</v>
      </c>
      <c r="D139" s="27" t="str">
        <f>IF($B139="N/A","N/A",IF(C139&gt;100,"No",IF(C139&lt;85,"No","Yes")))</f>
        <v>Yes</v>
      </c>
      <c r="E139" s="29">
        <v>99.358728584000005</v>
      </c>
      <c r="F139" s="27" t="str">
        <f>IF($B139="N/A","N/A",IF(E139&gt;100,"No",IF(E139&lt;85,"No","Yes")))</f>
        <v>Yes</v>
      </c>
      <c r="G139" s="29">
        <v>99.396104488000006</v>
      </c>
      <c r="H139" s="27" t="str">
        <f>IF($B139="N/A","N/A",IF(G139&gt;100,"No",IF(G139&lt;85,"No","Yes")))</f>
        <v>Yes</v>
      </c>
      <c r="I139" s="29">
        <v>-0.10199999999999999</v>
      </c>
      <c r="J139" s="29">
        <v>3.7600000000000001E-2</v>
      </c>
      <c r="K139" s="27" t="str">
        <f t="shared" si="42"/>
        <v>Yes</v>
      </c>
    </row>
    <row r="140" spans="1:11" x14ac:dyDescent="0.25">
      <c r="A140" s="88" t="s">
        <v>246</v>
      </c>
      <c r="B140" s="22" t="s">
        <v>49</v>
      </c>
      <c r="C140" s="93">
        <v>27.749639928000001</v>
      </c>
      <c r="D140" s="27" t="str">
        <f>IF($B140="N/A","N/A",IF(C140&gt;15,"No",IF(C140&lt;-15,"No","Yes")))</f>
        <v>N/A</v>
      </c>
      <c r="E140" s="29">
        <v>28.112064223000001</v>
      </c>
      <c r="F140" s="27" t="str">
        <f>IF($B140="N/A","N/A",IF(E140&gt;15,"No",IF(E140&lt;-15,"No","Yes")))</f>
        <v>N/A</v>
      </c>
      <c r="G140" s="29">
        <v>28.725429507000001</v>
      </c>
      <c r="H140" s="27" t="str">
        <f>IF($B140="N/A","N/A",IF(G140&gt;15,"No",IF(G140&lt;-15,"No","Yes")))</f>
        <v>N/A</v>
      </c>
      <c r="I140" s="29">
        <v>1.306</v>
      </c>
      <c r="J140" s="29">
        <v>2.1819999999999999</v>
      </c>
      <c r="K140" s="27" t="str">
        <f t="shared" si="42"/>
        <v>Yes</v>
      </c>
    </row>
    <row r="141" spans="1:11" x14ac:dyDescent="0.25">
      <c r="A141" s="88" t="s">
        <v>184</v>
      </c>
      <c r="B141" s="22" t="s">
        <v>11</v>
      </c>
      <c r="C141" s="93">
        <v>11.377933232</v>
      </c>
      <c r="D141" s="27" t="str">
        <f>IF($B141="N/A","N/A",IF(C141&gt;25,"No",IF(C141&lt;5,"No","Yes")))</f>
        <v>Yes</v>
      </c>
      <c r="E141" s="29">
        <v>10.821747737000001</v>
      </c>
      <c r="F141" s="27" t="str">
        <f>IF($B141="N/A","N/A",IF(E141&gt;25,"No",IF(E141&lt;5,"No","Yes")))</f>
        <v>Yes</v>
      </c>
      <c r="G141" s="29">
        <v>10.949438650999999</v>
      </c>
      <c r="H141" s="27" t="str">
        <f>IF($B141="N/A","N/A",IF(G141&gt;25,"No",IF(G141&lt;5,"No","Yes")))</f>
        <v>Yes</v>
      </c>
      <c r="I141" s="29">
        <v>-4.8899999999999997</v>
      </c>
      <c r="J141" s="29">
        <v>1.18</v>
      </c>
      <c r="K141" s="27" t="str">
        <f t="shared" si="42"/>
        <v>Yes</v>
      </c>
    </row>
    <row r="142" spans="1:11" x14ac:dyDescent="0.25">
      <c r="A142" s="88" t="s">
        <v>185</v>
      </c>
      <c r="B142" s="22" t="s">
        <v>12</v>
      </c>
      <c r="C142" s="93">
        <v>46.450054450000003</v>
      </c>
      <c r="D142" s="27" t="str">
        <f>IF($B142="N/A","N/A",IF(C142&gt;70,"No",IF(C142&lt;40,"No","Yes")))</f>
        <v>Yes</v>
      </c>
      <c r="E142" s="29">
        <v>47.014190653999997</v>
      </c>
      <c r="F142" s="27" t="str">
        <f>IF($B142="N/A","N/A",IF(E142&gt;70,"No",IF(E142&lt;40,"No","Yes")))</f>
        <v>Yes</v>
      </c>
      <c r="G142" s="29">
        <v>47.728336718000001</v>
      </c>
      <c r="H142" s="27" t="str">
        <f>IF($B142="N/A","N/A",IF(G142&gt;70,"No",IF(G142&lt;40,"No","Yes")))</f>
        <v>Yes</v>
      </c>
      <c r="I142" s="29">
        <v>1.2150000000000001</v>
      </c>
      <c r="J142" s="29">
        <v>1.5189999999999999</v>
      </c>
      <c r="K142" s="27" t="str">
        <f t="shared" si="42"/>
        <v>Yes</v>
      </c>
    </row>
    <row r="143" spans="1:11" x14ac:dyDescent="0.25">
      <c r="A143" s="88" t="s">
        <v>186</v>
      </c>
      <c r="B143" s="22" t="s">
        <v>13</v>
      </c>
      <c r="C143" s="93">
        <v>42.172012318</v>
      </c>
      <c r="D143" s="27" t="str">
        <f>IF($B143="N/A","N/A",IF(C143&gt;55,"No",IF(C143&lt;20,"No","Yes")))</f>
        <v>Yes</v>
      </c>
      <c r="E143" s="29">
        <v>42.164061609000001</v>
      </c>
      <c r="F143" s="27" t="str">
        <f>IF($B143="N/A","N/A",IF(E143&gt;55,"No",IF(E143&lt;20,"No","Yes")))</f>
        <v>Yes</v>
      </c>
      <c r="G143" s="29">
        <v>41.322224630999997</v>
      </c>
      <c r="H143" s="27" t="str">
        <f>IF($B143="N/A","N/A",IF(G143&gt;55,"No",IF(G143&lt;20,"No","Yes")))</f>
        <v>Yes</v>
      </c>
      <c r="I143" s="29">
        <v>-1.9E-2</v>
      </c>
      <c r="J143" s="29">
        <v>-2</v>
      </c>
      <c r="K143" s="27" t="str">
        <f t="shared" si="42"/>
        <v>Yes</v>
      </c>
    </row>
    <row r="144" spans="1:11" x14ac:dyDescent="0.25">
      <c r="A144" s="88" t="s">
        <v>869</v>
      </c>
      <c r="B144" s="22" t="s">
        <v>875</v>
      </c>
      <c r="C144" s="93">
        <v>97.366110739000007</v>
      </c>
      <c r="D144" s="27" t="str">
        <f>IF($B144="N/A","N/A",IF(C144&gt;95,"Yes","No"))</f>
        <v>Yes</v>
      </c>
      <c r="E144" s="29">
        <v>97.407234832</v>
      </c>
      <c r="F144" s="27" t="str">
        <f>IF($B144="N/A","N/A",IF(E144&gt;95,"Yes","No"))</f>
        <v>Yes</v>
      </c>
      <c r="G144" s="29">
        <v>97.248223096999993</v>
      </c>
      <c r="H144" s="27" t="str">
        <f>IF($B144="N/A","N/A",IF(G144&gt;95,"Yes","No"))</f>
        <v>Yes</v>
      </c>
      <c r="I144" s="29">
        <v>4.2200000000000001E-2</v>
      </c>
      <c r="J144" s="29">
        <v>-0.16300000000000001</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100</v>
      </c>
      <c r="D146" s="27" t="str">
        <f>IF($B146="N/A","N/A",IF(C146&gt;15,"No",IF(C146&lt;-15,"No","Yes")))</f>
        <v>N/A</v>
      </c>
      <c r="E146" s="29">
        <v>100</v>
      </c>
      <c r="F146" s="27" t="str">
        <f>IF($B146="N/A","N/A",IF(E146&gt;15,"No",IF(E146&lt;-15,"No","Yes")))</f>
        <v>N/A</v>
      </c>
      <c r="G146" s="29">
        <v>100</v>
      </c>
      <c r="H146" s="27" t="str">
        <f>IF($B146="N/A","N/A",IF(G146&gt;15,"No",IF(G146&lt;-15,"No","Yes")))</f>
        <v>N/A</v>
      </c>
      <c r="I146" s="29">
        <v>0</v>
      </c>
      <c r="J146" s="29">
        <v>0</v>
      </c>
      <c r="K146" s="27" t="str">
        <f t="shared" si="42"/>
        <v>Yes</v>
      </c>
    </row>
    <row r="147" spans="1:11" x14ac:dyDescent="0.25">
      <c r="A147" s="88" t="s">
        <v>803</v>
      </c>
      <c r="B147" s="22" t="s">
        <v>49</v>
      </c>
      <c r="C147" s="93">
        <v>99.723519968000005</v>
      </c>
      <c r="D147" s="27" t="str">
        <f>IF($B147="N/A","N/A",IF(C147&gt;15,"No",IF(C147&lt;-15,"No","Yes")))</f>
        <v>N/A</v>
      </c>
      <c r="E147" s="29">
        <v>99.772803370999995</v>
      </c>
      <c r="F147" s="27" t="str">
        <f>IF($B147="N/A","N/A",IF(E147&gt;15,"No",IF(E147&lt;-15,"No","Yes")))</f>
        <v>N/A</v>
      </c>
      <c r="G147" s="29">
        <v>99.712504687999996</v>
      </c>
      <c r="H147" s="27" t="str">
        <f>IF($B147="N/A","N/A",IF(G147&gt;15,"No",IF(G147&lt;-15,"No","Yes")))</f>
        <v>N/A</v>
      </c>
      <c r="I147" s="29">
        <v>4.9399999999999999E-2</v>
      </c>
      <c r="J147" s="29">
        <v>-0.06</v>
      </c>
      <c r="K147" s="27" t="str">
        <f t="shared" si="42"/>
        <v>Yes</v>
      </c>
    </row>
    <row r="148" spans="1:11" x14ac:dyDescent="0.25">
      <c r="A148" s="88" t="s">
        <v>804</v>
      </c>
      <c r="B148" s="22" t="s">
        <v>49</v>
      </c>
      <c r="C148" s="93">
        <v>97.556648572</v>
      </c>
      <c r="D148" s="27" t="str">
        <f>IF($B148="N/A","N/A",IF(C148&gt;15,"No",IF(C148&lt;-15,"No","Yes")))</f>
        <v>N/A</v>
      </c>
      <c r="E148" s="29">
        <v>97.811266731000003</v>
      </c>
      <c r="F148" s="27" t="str">
        <f>IF($B148="N/A","N/A",IF(E148&gt;15,"No",IF(E148&lt;-15,"No","Yes")))</f>
        <v>N/A</v>
      </c>
      <c r="G148" s="29">
        <v>97.900194929999998</v>
      </c>
      <c r="H148" s="27" t="str">
        <f>IF($B148="N/A","N/A",IF(G148&gt;15,"No",IF(G148&lt;-15,"No","Yes")))</f>
        <v>N/A</v>
      </c>
      <c r="I148" s="29">
        <v>0.26100000000000001</v>
      </c>
      <c r="J148" s="29">
        <v>9.0899999999999995E-2</v>
      </c>
      <c r="K148" s="27" t="str">
        <f t="shared" si="42"/>
        <v>Yes</v>
      </c>
    </row>
    <row r="149" spans="1:11" x14ac:dyDescent="0.25">
      <c r="A149" s="88" t="s">
        <v>249</v>
      </c>
      <c r="B149" s="22" t="s">
        <v>54</v>
      </c>
      <c r="C149" s="93">
        <v>98.690802555999994</v>
      </c>
      <c r="D149" s="27" t="str">
        <f>IF($B149="N/A","N/A",IF(C149&gt;100,"No",IF(C149&lt;98,"No","Yes")))</f>
        <v>Yes</v>
      </c>
      <c r="E149" s="29">
        <v>98.658936218999997</v>
      </c>
      <c r="F149" s="27" t="str">
        <f>IF($B149="N/A","N/A",IF(E149&gt;100,"No",IF(E149&lt;98,"No","Yes")))</f>
        <v>Yes</v>
      </c>
      <c r="G149" s="29">
        <v>98.542605152999997</v>
      </c>
      <c r="H149" s="27" t="str">
        <f>IF($B149="N/A","N/A",IF(G149&gt;100,"No",IF(G149&lt;98,"No","Yes")))</f>
        <v>Yes</v>
      </c>
      <c r="I149" s="29">
        <v>-3.2000000000000001E-2</v>
      </c>
      <c r="J149" s="29">
        <v>-0.11799999999999999</v>
      </c>
      <c r="K149" s="27" t="str">
        <f t="shared" si="42"/>
        <v>Yes</v>
      </c>
    </row>
    <row r="150" spans="1:11" x14ac:dyDescent="0.25">
      <c r="A150" s="88" t="s">
        <v>250</v>
      </c>
      <c r="B150" s="22" t="s">
        <v>49</v>
      </c>
      <c r="C150" s="93">
        <v>20.483497529000001</v>
      </c>
      <c r="D150" s="27" t="str">
        <f>IF($B150="N/A","N/A",IF(C150&gt;15,"No",IF(C150&lt;-15,"No","Yes")))</f>
        <v>N/A</v>
      </c>
      <c r="E150" s="29">
        <v>17.584462004999999</v>
      </c>
      <c r="F150" s="27" t="str">
        <f>IF($B150="N/A","N/A",IF(E150&gt;15,"No",IF(E150&lt;-15,"No","Yes")))</f>
        <v>N/A</v>
      </c>
      <c r="G150" s="29">
        <v>17.187085348</v>
      </c>
      <c r="H150" s="27" t="str">
        <f>IF($B150="N/A","N/A",IF(G150&gt;15,"No",IF(G150&lt;-15,"No","Yes")))</f>
        <v>N/A</v>
      </c>
      <c r="I150" s="29">
        <v>-14.2</v>
      </c>
      <c r="J150" s="29">
        <v>-2.2599999999999998</v>
      </c>
      <c r="K150" s="27" t="str">
        <f t="shared" si="42"/>
        <v>Yes</v>
      </c>
    </row>
    <row r="151" spans="1:11" x14ac:dyDescent="0.25">
      <c r="A151" s="88" t="s">
        <v>251</v>
      </c>
      <c r="B151" s="22" t="s">
        <v>49</v>
      </c>
      <c r="C151" s="93">
        <v>79.516183351999999</v>
      </c>
      <c r="D151" s="27" t="str">
        <f>IF($B151="N/A","N/A",IF(C151&gt;15,"No",IF(C151&lt;-15,"No","Yes")))</f>
        <v>N/A</v>
      </c>
      <c r="E151" s="29">
        <v>82.415054939000001</v>
      </c>
      <c r="F151" s="27" t="str">
        <f>IF($B151="N/A","N/A",IF(E151&gt;15,"No",IF(E151&lt;-15,"No","Yes")))</f>
        <v>N/A</v>
      </c>
      <c r="G151" s="29">
        <v>82.812473406999999</v>
      </c>
      <c r="H151" s="27" t="str">
        <f>IF($B151="N/A","N/A",IF(G151&gt;15,"No",IF(G151&lt;-15,"No","Yes")))</f>
        <v>N/A</v>
      </c>
      <c r="I151" s="29">
        <v>3.6459999999999999</v>
      </c>
      <c r="J151" s="29">
        <v>0.48220000000000002</v>
      </c>
      <c r="K151" s="27" t="str">
        <f t="shared" si="42"/>
        <v>Yes</v>
      </c>
    </row>
    <row r="152" spans="1:11" x14ac:dyDescent="0.25">
      <c r="A152" s="88" t="s">
        <v>252</v>
      </c>
      <c r="B152" s="22" t="s">
        <v>49</v>
      </c>
      <c r="C152" s="93">
        <v>0</v>
      </c>
      <c r="D152" s="27" t="str">
        <f>IF($B152="N/A","N/A",IF(C152&gt;15,"No",IF(C152&lt;-15,"No","Yes")))</f>
        <v>N/A</v>
      </c>
      <c r="E152" s="29">
        <v>0</v>
      </c>
      <c r="F152" s="27" t="str">
        <f>IF($B152="N/A","N/A",IF(E152&gt;15,"No",IF(E152&lt;-15,"No","Yes")))</f>
        <v>N/A</v>
      </c>
      <c r="G152" s="29">
        <v>0</v>
      </c>
      <c r="H152" s="27" t="str">
        <f>IF($B152="N/A","N/A",IF(G152&gt;15,"No",IF(G152&lt;-15,"No","Yes")))</f>
        <v>N/A</v>
      </c>
      <c r="I152" s="29" t="s">
        <v>1205</v>
      </c>
      <c r="J152" s="29" t="s">
        <v>1205</v>
      </c>
      <c r="K152" s="27" t="str">
        <f t="shared" si="42"/>
        <v>N/A</v>
      </c>
    </row>
    <row r="153" spans="1:11" x14ac:dyDescent="0.25">
      <c r="A153" s="88" t="s">
        <v>253</v>
      </c>
      <c r="B153" s="22" t="s">
        <v>49</v>
      </c>
      <c r="C153" s="93">
        <v>0</v>
      </c>
      <c r="D153" s="27" t="str">
        <f>IF($B153="N/A","N/A",IF(C153&gt;15,"No",IF(C153&lt;-15,"No","Yes")))</f>
        <v>N/A</v>
      </c>
      <c r="E153" s="29">
        <v>0</v>
      </c>
      <c r="F153" s="27" t="str">
        <f>IF($B153="N/A","N/A",IF(E153&gt;15,"No",IF(E153&lt;-15,"No","Yes")))</f>
        <v>N/A</v>
      </c>
      <c r="G153" s="29">
        <v>0</v>
      </c>
      <c r="H153" s="27" t="str">
        <f>IF($B153="N/A","N/A",IF(G153&gt;15,"No",IF(G153&lt;-15,"No","Yes")))</f>
        <v>N/A</v>
      </c>
      <c r="I153" s="29" t="s">
        <v>1205</v>
      </c>
      <c r="J153" s="29" t="s">
        <v>1205</v>
      </c>
      <c r="K153" s="27" t="str">
        <f t="shared" si="42"/>
        <v>N/A</v>
      </c>
    </row>
    <row r="154" spans="1:11" x14ac:dyDescent="0.25">
      <c r="A154" s="88" t="s">
        <v>188</v>
      </c>
      <c r="B154" s="22" t="s">
        <v>54</v>
      </c>
      <c r="C154" s="93">
        <v>100</v>
      </c>
      <c r="D154" s="27" t="str">
        <f>IF($B154="N/A","N/A",IF(C154&gt;100,"No",IF(C154&lt;98,"No","Yes")))</f>
        <v>Yes</v>
      </c>
      <c r="E154" s="29">
        <v>100</v>
      </c>
      <c r="F154" s="27" t="str">
        <f>IF($B154="N/A","N/A",IF(E154&gt;100,"No",IF(E154&lt;98,"No","Yes")))</f>
        <v>Yes</v>
      </c>
      <c r="G154" s="29">
        <v>100</v>
      </c>
      <c r="H154" s="27" t="str">
        <f>IF($B154="N/A","N/A",IF(G154&gt;100,"No",IF(G154&lt;98,"No","Yes")))</f>
        <v>Yes</v>
      </c>
      <c r="I154" s="29">
        <v>0</v>
      </c>
      <c r="J154" s="29">
        <v>0</v>
      </c>
      <c r="K154" s="27" t="str">
        <f t="shared" si="42"/>
        <v>Yes</v>
      </c>
    </row>
    <row r="155" spans="1:11" ht="25" x14ac:dyDescent="0.25">
      <c r="A155" s="88" t="s">
        <v>254</v>
      </c>
      <c r="B155" s="65" t="s">
        <v>54</v>
      </c>
      <c r="C155" s="93">
        <v>99.999966084999997</v>
      </c>
      <c r="D155" s="27" t="str">
        <f>IF($B155="N/A","N/A",IF(C155&gt;100,"No",IF(C155&lt;98,"No","Yes")))</f>
        <v>Yes</v>
      </c>
      <c r="E155" s="29">
        <v>100</v>
      </c>
      <c r="F155" s="27" t="str">
        <f>IF($B155="N/A","N/A",IF(E155&gt;100,"No",IF(E155&lt;98,"No","Yes")))</f>
        <v>Yes</v>
      </c>
      <c r="G155" s="29">
        <v>100</v>
      </c>
      <c r="H155" s="27" t="str">
        <f>IF($B155="N/A","N/A",IF(G155&gt;100,"No",IF(G155&lt;98,"No","Yes")))</f>
        <v>Yes</v>
      </c>
      <c r="I155" s="29">
        <v>0</v>
      </c>
      <c r="J155" s="29">
        <v>0</v>
      </c>
      <c r="K155" s="27" t="str">
        <f t="shared" si="42"/>
        <v>Yes</v>
      </c>
    </row>
    <row r="156" spans="1:11" x14ac:dyDescent="0.25">
      <c r="A156" s="168" t="s">
        <v>688</v>
      </c>
      <c r="B156" s="174"/>
      <c r="C156" s="174"/>
      <c r="D156" s="174"/>
      <c r="E156" s="174"/>
      <c r="F156" s="174"/>
      <c r="G156" s="174"/>
      <c r="H156" s="174"/>
      <c r="I156" s="174"/>
      <c r="J156" s="174"/>
      <c r="K156" s="175"/>
    </row>
    <row r="157" spans="1:11" x14ac:dyDescent="0.25">
      <c r="A157" s="88" t="s">
        <v>255</v>
      </c>
      <c r="B157" s="65" t="s">
        <v>49</v>
      </c>
      <c r="C157" s="93">
        <v>100</v>
      </c>
      <c r="D157" s="27" t="str">
        <f>IF($B157="N/A","N/A",IF(C157&gt;15,"No",IF(C157&lt;-15,"No","Yes")))</f>
        <v>N/A</v>
      </c>
      <c r="E157" s="29">
        <v>100</v>
      </c>
      <c r="F157" s="27" t="str">
        <f>IF($B157="N/A","N/A",IF(E157&gt;15,"No",IF(E157&lt;-15,"No","Yes")))</f>
        <v>N/A</v>
      </c>
      <c r="G157" s="29">
        <v>100</v>
      </c>
      <c r="H157" s="27" t="str">
        <f>IF($B157="N/A","N/A",IF(G157&gt;15,"No",IF(G157&lt;-15,"No","Yes")))</f>
        <v>N/A</v>
      </c>
      <c r="I157" s="29">
        <v>0</v>
      </c>
      <c r="J157" s="29">
        <v>0</v>
      </c>
      <c r="K157" s="27" t="str">
        <f>IF(J157="Div by 0", "N/A", IF(J157="N/A","N/A", IF(J157&gt;30, "No", IF(J157&lt;-30, "No", "Yes"))))</f>
        <v>Yes</v>
      </c>
    </row>
    <row r="158" spans="1:11" ht="12.75" customHeight="1" x14ac:dyDescent="0.25">
      <c r="A158" s="168" t="s">
        <v>169</v>
      </c>
      <c r="B158" s="174"/>
      <c r="C158" s="174"/>
      <c r="D158" s="174"/>
      <c r="E158" s="174"/>
      <c r="F158" s="174"/>
      <c r="G158" s="174"/>
      <c r="H158" s="174"/>
      <c r="I158" s="174"/>
      <c r="J158" s="174"/>
      <c r="K158" s="175"/>
    </row>
    <row r="159" spans="1:11" ht="12.75" customHeight="1" x14ac:dyDescent="0.25">
      <c r="A159" s="88" t="s">
        <v>754</v>
      </c>
      <c r="B159" s="22" t="s">
        <v>49</v>
      </c>
      <c r="C159" s="91">
        <v>42.136609077999999</v>
      </c>
      <c r="D159" s="27" t="str">
        <f t="shared" ref="D159:D182" si="43">IF($B159="N/A","N/A",IF(C159&gt;15,"No",IF(C159&lt;-15,"No","Yes")))</f>
        <v>N/A</v>
      </c>
      <c r="E159" s="27">
        <v>39.708803484999997</v>
      </c>
      <c r="F159" s="27" t="str">
        <f t="shared" ref="F159:F182" si="44">IF($B159="N/A","N/A",IF(E159&gt;15,"No",IF(E159&lt;-15,"No","Yes")))</f>
        <v>N/A</v>
      </c>
      <c r="G159" s="29">
        <v>41.179781327000001</v>
      </c>
      <c r="H159" s="27" t="str">
        <f t="shared" ref="H159:H182" si="45">IF($B159="N/A","N/A",IF(G159&gt;15,"No",IF(G159&lt;-15,"No","Yes")))</f>
        <v>N/A</v>
      </c>
      <c r="I159" s="29">
        <v>-5.76</v>
      </c>
      <c r="J159" s="29">
        <v>3.7040000000000002</v>
      </c>
      <c r="K159" s="27" t="str">
        <f t="shared" ref="K159:K182" si="46">IF(J159="Div by 0", "N/A", IF(J159="N/A","N/A", IF(J159&gt;30, "No", IF(J159&lt;-30, "No", "Yes"))))</f>
        <v>Yes</v>
      </c>
    </row>
    <row r="160" spans="1:11" ht="12.75" customHeight="1" x14ac:dyDescent="0.25">
      <c r="A160" s="88" t="s">
        <v>256</v>
      </c>
      <c r="B160" s="22" t="s">
        <v>49</v>
      </c>
      <c r="C160" s="91">
        <v>49.997533984</v>
      </c>
      <c r="D160" s="22" t="s">
        <v>49</v>
      </c>
      <c r="E160" s="27">
        <v>52.265568291999998</v>
      </c>
      <c r="F160" s="22" t="s">
        <v>49</v>
      </c>
      <c r="G160" s="29">
        <v>49.315269669000003</v>
      </c>
      <c r="H160" s="22" t="s">
        <v>49</v>
      </c>
      <c r="I160" s="29">
        <v>4.5359999999999996</v>
      </c>
      <c r="J160" s="29">
        <v>-5.64</v>
      </c>
      <c r="K160" s="27" t="str">
        <f t="shared" si="46"/>
        <v>Yes</v>
      </c>
    </row>
    <row r="161" spans="1:11" x14ac:dyDescent="0.25">
      <c r="A161" s="90" t="s">
        <v>257</v>
      </c>
      <c r="B161" s="22" t="s">
        <v>49</v>
      </c>
      <c r="C161" s="91">
        <v>24.086157141000001</v>
      </c>
      <c r="D161" s="27" t="str">
        <f t="shared" si="43"/>
        <v>N/A</v>
      </c>
      <c r="E161" s="27">
        <v>25.754816927</v>
      </c>
      <c r="F161" s="27" t="str">
        <f t="shared" si="44"/>
        <v>N/A</v>
      </c>
      <c r="G161" s="29">
        <v>27.623337149000001</v>
      </c>
      <c r="H161" s="27" t="str">
        <f t="shared" si="45"/>
        <v>N/A</v>
      </c>
      <c r="I161" s="29">
        <v>6.9279999999999999</v>
      </c>
      <c r="J161" s="29">
        <v>7.2549999999999999</v>
      </c>
      <c r="K161" s="27" t="str">
        <f t="shared" si="46"/>
        <v>Yes</v>
      </c>
    </row>
    <row r="162" spans="1:11" x14ac:dyDescent="0.25">
      <c r="A162" s="90" t="s">
        <v>755</v>
      </c>
      <c r="B162" s="22" t="s">
        <v>49</v>
      </c>
      <c r="C162" s="91">
        <v>0.27134494689999999</v>
      </c>
      <c r="D162" s="27" t="str">
        <f t="shared" si="43"/>
        <v>N/A</v>
      </c>
      <c r="E162" s="27">
        <v>0.30189297799999998</v>
      </c>
      <c r="F162" s="27" t="str">
        <f t="shared" si="44"/>
        <v>N/A</v>
      </c>
      <c r="G162" s="29">
        <v>0.38494051270000001</v>
      </c>
      <c r="H162" s="27" t="str">
        <f t="shared" si="45"/>
        <v>N/A</v>
      </c>
      <c r="I162" s="29">
        <v>11.26</v>
      </c>
      <c r="J162" s="29">
        <v>27.51</v>
      </c>
      <c r="K162" s="27" t="str">
        <f t="shared" si="46"/>
        <v>Yes</v>
      </c>
    </row>
    <row r="163" spans="1:11" x14ac:dyDescent="0.25">
      <c r="A163" s="90" t="s">
        <v>258</v>
      </c>
      <c r="B163" s="22" t="s">
        <v>49</v>
      </c>
      <c r="C163" s="91">
        <v>8.4650354548000006</v>
      </c>
      <c r="D163" s="27" t="str">
        <f t="shared" si="43"/>
        <v>N/A</v>
      </c>
      <c r="E163" s="27">
        <v>9.0504970502000006</v>
      </c>
      <c r="F163" s="27" t="str">
        <f t="shared" si="44"/>
        <v>N/A</v>
      </c>
      <c r="G163" s="29">
        <v>9.6952036868999993</v>
      </c>
      <c r="H163" s="27" t="str">
        <f t="shared" si="45"/>
        <v>N/A</v>
      </c>
      <c r="I163" s="29">
        <v>6.9160000000000004</v>
      </c>
      <c r="J163" s="29">
        <v>7.1230000000000002</v>
      </c>
      <c r="K163" s="27" t="str">
        <f t="shared" si="46"/>
        <v>Yes</v>
      </c>
    </row>
    <row r="164" spans="1:11" x14ac:dyDescent="0.25">
      <c r="A164" s="90" t="s">
        <v>259</v>
      </c>
      <c r="B164" s="22" t="s">
        <v>49</v>
      </c>
      <c r="C164" s="91">
        <v>1.0269831201999999</v>
      </c>
      <c r="D164" s="27" t="str">
        <f t="shared" si="43"/>
        <v>N/A</v>
      </c>
      <c r="E164" s="27">
        <v>0.92640370549999995</v>
      </c>
      <c r="F164" s="27" t="str">
        <f t="shared" si="44"/>
        <v>N/A</v>
      </c>
      <c r="G164" s="29">
        <v>0.93078155350000003</v>
      </c>
      <c r="H164" s="27" t="str">
        <f t="shared" si="45"/>
        <v>N/A</v>
      </c>
      <c r="I164" s="29">
        <v>-9.7899999999999991</v>
      </c>
      <c r="J164" s="29">
        <v>0.47260000000000002</v>
      </c>
      <c r="K164" s="27" t="str">
        <f t="shared" si="46"/>
        <v>Yes</v>
      </c>
    </row>
    <row r="165" spans="1:11" x14ac:dyDescent="0.25">
      <c r="A165" s="90" t="s">
        <v>260</v>
      </c>
      <c r="B165" s="22" t="s">
        <v>49</v>
      </c>
      <c r="C165" s="91">
        <v>5.6891200000000002E-5</v>
      </c>
      <c r="D165" s="27" t="str">
        <f t="shared" si="43"/>
        <v>N/A</v>
      </c>
      <c r="E165" s="27">
        <v>9.8383799999999998E-5</v>
      </c>
      <c r="F165" s="27" t="str">
        <f t="shared" si="44"/>
        <v>N/A</v>
      </c>
      <c r="G165" s="29">
        <v>7.4436299999999997E-5</v>
      </c>
      <c r="H165" s="27" t="str">
        <f t="shared" si="45"/>
        <v>N/A</v>
      </c>
      <c r="I165" s="29">
        <v>72.930000000000007</v>
      </c>
      <c r="J165" s="29">
        <v>-24.3</v>
      </c>
      <c r="K165" s="27" t="str">
        <f t="shared" si="46"/>
        <v>Yes</v>
      </c>
    </row>
    <row r="166" spans="1:11" x14ac:dyDescent="0.25">
      <c r="A166" s="90" t="s">
        <v>261</v>
      </c>
      <c r="B166" s="22" t="s">
        <v>49</v>
      </c>
      <c r="C166" s="91">
        <v>1.3455609233000001</v>
      </c>
      <c r="D166" s="27" t="str">
        <f t="shared" si="43"/>
        <v>N/A</v>
      </c>
      <c r="E166" s="27">
        <v>1.2693099156000001</v>
      </c>
      <c r="F166" s="27" t="str">
        <f t="shared" si="44"/>
        <v>N/A</v>
      </c>
      <c r="G166" s="29">
        <v>1.7494708676999999</v>
      </c>
      <c r="H166" s="27" t="str">
        <f t="shared" si="45"/>
        <v>N/A</v>
      </c>
      <c r="I166" s="29">
        <v>-5.67</v>
      </c>
      <c r="J166" s="29">
        <v>37.83</v>
      </c>
      <c r="K166" s="27" t="str">
        <f t="shared" si="46"/>
        <v>No</v>
      </c>
    </row>
    <row r="167" spans="1:11" x14ac:dyDescent="0.25">
      <c r="A167" s="90" t="s">
        <v>262</v>
      </c>
      <c r="B167" s="22" t="s">
        <v>49</v>
      </c>
      <c r="C167" s="91">
        <v>5.9845205899999997E-2</v>
      </c>
      <c r="D167" s="27" t="str">
        <f t="shared" si="43"/>
        <v>N/A</v>
      </c>
      <c r="E167" s="27">
        <v>6.60112848E-2</v>
      </c>
      <c r="F167" s="27" t="str">
        <f t="shared" si="44"/>
        <v>N/A</v>
      </c>
      <c r="G167" s="29">
        <v>6.4352329700000002E-2</v>
      </c>
      <c r="H167" s="27" t="str">
        <f t="shared" si="45"/>
        <v>N/A</v>
      </c>
      <c r="I167" s="29">
        <v>10.3</v>
      </c>
      <c r="J167" s="29">
        <v>-2.5099999999999998</v>
      </c>
      <c r="K167" s="27" t="str">
        <f t="shared" si="46"/>
        <v>Yes</v>
      </c>
    </row>
    <row r="168" spans="1:11" x14ac:dyDescent="0.25">
      <c r="A168" s="90" t="s">
        <v>263</v>
      </c>
      <c r="B168" s="22" t="s">
        <v>49</v>
      </c>
      <c r="C168" s="91">
        <v>12.602210032</v>
      </c>
      <c r="D168" s="27" t="str">
        <f t="shared" si="43"/>
        <v>N/A</v>
      </c>
      <c r="E168" s="27">
        <v>12.856142581</v>
      </c>
      <c r="F168" s="27" t="str">
        <f t="shared" si="44"/>
        <v>N/A</v>
      </c>
      <c r="G168" s="29">
        <v>6.6335223926999998</v>
      </c>
      <c r="H168" s="27" t="str">
        <f t="shared" si="45"/>
        <v>N/A</v>
      </c>
      <c r="I168" s="29">
        <v>2.0150000000000001</v>
      </c>
      <c r="J168" s="29">
        <v>-48.4</v>
      </c>
      <c r="K168" s="27" t="str">
        <f t="shared" si="46"/>
        <v>No</v>
      </c>
    </row>
    <row r="169" spans="1:11" x14ac:dyDescent="0.25">
      <c r="A169" s="90" t="s">
        <v>264</v>
      </c>
      <c r="B169" s="22" t="s">
        <v>49</v>
      </c>
      <c r="C169" s="91">
        <v>0.11566426270000001</v>
      </c>
      <c r="D169" s="27" t="str">
        <f t="shared" si="43"/>
        <v>N/A</v>
      </c>
      <c r="E169" s="27">
        <v>0.13668083089999999</v>
      </c>
      <c r="F169" s="27" t="str">
        <f t="shared" si="44"/>
        <v>N/A</v>
      </c>
      <c r="G169" s="29">
        <v>0.17144858290000001</v>
      </c>
      <c r="H169" s="27" t="str">
        <f t="shared" si="45"/>
        <v>N/A</v>
      </c>
      <c r="I169" s="29">
        <v>18.170000000000002</v>
      </c>
      <c r="J169" s="29">
        <v>25.44</v>
      </c>
      <c r="K169" s="27" t="str">
        <f t="shared" si="46"/>
        <v>Yes</v>
      </c>
    </row>
    <row r="170" spans="1:11" x14ac:dyDescent="0.25">
      <c r="A170" s="90" t="s">
        <v>265</v>
      </c>
      <c r="B170" s="22" t="s">
        <v>49</v>
      </c>
      <c r="C170" s="91">
        <v>2.0246760054999999</v>
      </c>
      <c r="D170" s="27" t="str">
        <f t="shared" si="43"/>
        <v>N/A</v>
      </c>
      <c r="E170" s="27">
        <v>1.9037146361999999</v>
      </c>
      <c r="F170" s="27" t="str">
        <f t="shared" si="44"/>
        <v>N/A</v>
      </c>
      <c r="G170" s="29">
        <v>2.0621381577000002</v>
      </c>
      <c r="H170" s="27" t="str">
        <f t="shared" si="45"/>
        <v>N/A</v>
      </c>
      <c r="I170" s="29">
        <v>-5.97</v>
      </c>
      <c r="J170" s="29">
        <v>8.3219999999999992</v>
      </c>
      <c r="K170" s="27" t="str">
        <f t="shared" si="46"/>
        <v>Yes</v>
      </c>
    </row>
    <row r="171" spans="1:11" x14ac:dyDescent="0.25">
      <c r="A171" s="88" t="s">
        <v>266</v>
      </c>
      <c r="B171" s="22" t="s">
        <v>49</v>
      </c>
      <c r="C171" s="91">
        <v>7.8658569381000003</v>
      </c>
      <c r="D171" s="27" t="str">
        <f t="shared" si="43"/>
        <v>N/A</v>
      </c>
      <c r="E171" s="27">
        <v>8.0256282226</v>
      </c>
      <c r="F171" s="27" t="str">
        <f t="shared" si="44"/>
        <v>N/A</v>
      </c>
      <c r="G171" s="29">
        <v>9.5049490037000002</v>
      </c>
      <c r="H171" s="27" t="str">
        <f t="shared" si="45"/>
        <v>N/A</v>
      </c>
      <c r="I171" s="29">
        <v>2.0310000000000001</v>
      </c>
      <c r="J171" s="29">
        <v>18.43</v>
      </c>
      <c r="K171" s="27" t="str">
        <f t="shared" si="46"/>
        <v>Yes</v>
      </c>
    </row>
    <row r="172" spans="1:11" x14ac:dyDescent="0.25">
      <c r="A172" s="90" t="s">
        <v>267</v>
      </c>
      <c r="B172" s="22" t="s">
        <v>49</v>
      </c>
      <c r="C172" s="91">
        <v>5.891809758</v>
      </c>
      <c r="D172" s="27" t="str">
        <f t="shared" si="43"/>
        <v>N/A</v>
      </c>
      <c r="E172" s="27">
        <v>5.6532300422999997</v>
      </c>
      <c r="F172" s="27" t="str">
        <f t="shared" si="44"/>
        <v>N/A</v>
      </c>
      <c r="G172" s="29">
        <v>3.5724453455999998</v>
      </c>
      <c r="H172" s="27" t="str">
        <f t="shared" si="45"/>
        <v>N/A</v>
      </c>
      <c r="I172" s="29">
        <v>-4.05</v>
      </c>
      <c r="J172" s="29">
        <v>-36.799999999999997</v>
      </c>
      <c r="K172" s="27" t="str">
        <f t="shared" si="46"/>
        <v>No</v>
      </c>
    </row>
    <row r="173" spans="1:11" x14ac:dyDescent="0.25">
      <c r="A173" s="90" t="s">
        <v>268</v>
      </c>
      <c r="B173" s="22" t="s">
        <v>49</v>
      </c>
      <c r="C173" s="91">
        <v>0</v>
      </c>
      <c r="D173" s="27" t="str">
        <f t="shared" si="43"/>
        <v>N/A</v>
      </c>
      <c r="E173" s="27">
        <v>0</v>
      </c>
      <c r="F173" s="27" t="str">
        <f t="shared" si="44"/>
        <v>N/A</v>
      </c>
      <c r="G173" s="29">
        <v>0</v>
      </c>
      <c r="H173" s="27" t="str">
        <f t="shared" si="45"/>
        <v>N/A</v>
      </c>
      <c r="I173" s="29" t="s">
        <v>1205</v>
      </c>
      <c r="J173" s="29" t="s">
        <v>1205</v>
      </c>
      <c r="K173" s="27" t="str">
        <f t="shared" si="46"/>
        <v>N/A</v>
      </c>
    </row>
    <row r="174" spans="1:11" x14ac:dyDescent="0.25">
      <c r="A174" s="90" t="s">
        <v>756</v>
      </c>
      <c r="B174" s="22" t="s">
        <v>49</v>
      </c>
      <c r="C174" s="91">
        <v>0</v>
      </c>
      <c r="D174" s="27" t="str">
        <f t="shared" si="43"/>
        <v>N/A</v>
      </c>
      <c r="E174" s="27">
        <v>0</v>
      </c>
      <c r="F174" s="27" t="str">
        <f t="shared" si="44"/>
        <v>N/A</v>
      </c>
      <c r="G174" s="29">
        <v>0</v>
      </c>
      <c r="H174" s="27" t="str">
        <f t="shared" si="45"/>
        <v>N/A</v>
      </c>
      <c r="I174" s="29" t="s">
        <v>1205</v>
      </c>
      <c r="J174" s="29" t="s">
        <v>1205</v>
      </c>
      <c r="K174" s="27" t="str">
        <f t="shared" si="46"/>
        <v>N/A</v>
      </c>
    </row>
    <row r="175" spans="1:11" x14ac:dyDescent="0.25">
      <c r="A175" s="90" t="s">
        <v>269</v>
      </c>
      <c r="B175" s="22" t="s">
        <v>49</v>
      </c>
      <c r="C175" s="91">
        <v>0.1655359971</v>
      </c>
      <c r="D175" s="27" t="str">
        <f t="shared" si="43"/>
        <v>N/A</v>
      </c>
      <c r="E175" s="27">
        <v>0.179216874</v>
      </c>
      <c r="F175" s="27" t="str">
        <f t="shared" si="44"/>
        <v>N/A</v>
      </c>
      <c r="G175" s="29">
        <v>0.18894548089999999</v>
      </c>
      <c r="H175" s="27" t="str">
        <f t="shared" si="45"/>
        <v>N/A</v>
      </c>
      <c r="I175" s="29">
        <v>8.2650000000000006</v>
      </c>
      <c r="J175" s="29">
        <v>5.4279999999999999</v>
      </c>
      <c r="K175" s="27" t="str">
        <f t="shared" si="46"/>
        <v>Yes</v>
      </c>
    </row>
    <row r="176" spans="1:11" x14ac:dyDescent="0.25">
      <c r="A176" s="90" t="s">
        <v>270</v>
      </c>
      <c r="B176" s="22" t="s">
        <v>49</v>
      </c>
      <c r="C176" s="91">
        <v>1.0793318114999999</v>
      </c>
      <c r="D176" s="27" t="str">
        <f t="shared" si="43"/>
        <v>N/A</v>
      </c>
      <c r="E176" s="27">
        <v>1.383957042</v>
      </c>
      <c r="F176" s="27" t="str">
        <f t="shared" si="44"/>
        <v>N/A</v>
      </c>
      <c r="G176" s="29">
        <v>4.6850834215999999</v>
      </c>
      <c r="H176" s="27" t="str">
        <f t="shared" si="45"/>
        <v>N/A</v>
      </c>
      <c r="I176" s="29">
        <v>28.22</v>
      </c>
      <c r="J176" s="29">
        <v>238.5</v>
      </c>
      <c r="K176" s="27" t="str">
        <f t="shared" si="46"/>
        <v>No</v>
      </c>
    </row>
    <row r="177" spans="1:11" x14ac:dyDescent="0.25">
      <c r="A177" s="90" t="s">
        <v>271</v>
      </c>
      <c r="B177" s="22" t="s">
        <v>49</v>
      </c>
      <c r="C177" s="91">
        <v>0.67037571279999997</v>
      </c>
      <c r="D177" s="27" t="str">
        <f t="shared" si="43"/>
        <v>N/A</v>
      </c>
      <c r="E177" s="27">
        <v>0.73390501190000001</v>
      </c>
      <c r="F177" s="27" t="str">
        <f t="shared" si="44"/>
        <v>N/A</v>
      </c>
      <c r="G177" s="29">
        <v>0.82906660350000005</v>
      </c>
      <c r="H177" s="27" t="str">
        <f t="shared" si="45"/>
        <v>N/A</v>
      </c>
      <c r="I177" s="29">
        <v>9.4770000000000003</v>
      </c>
      <c r="J177" s="29">
        <v>12.97</v>
      </c>
      <c r="K177" s="27" t="str">
        <f t="shared" si="46"/>
        <v>Yes</v>
      </c>
    </row>
    <row r="178" spans="1:11" x14ac:dyDescent="0.25">
      <c r="A178" s="90" t="s">
        <v>272</v>
      </c>
      <c r="B178" s="22" t="s">
        <v>49</v>
      </c>
      <c r="C178" s="91">
        <v>0</v>
      </c>
      <c r="D178" s="27" t="str">
        <f t="shared" si="43"/>
        <v>N/A</v>
      </c>
      <c r="E178" s="27">
        <v>0</v>
      </c>
      <c r="F178" s="27" t="str">
        <f t="shared" si="44"/>
        <v>N/A</v>
      </c>
      <c r="G178" s="29">
        <v>0</v>
      </c>
      <c r="H178" s="27" t="str">
        <f t="shared" si="45"/>
        <v>N/A</v>
      </c>
      <c r="I178" s="29" t="s">
        <v>1205</v>
      </c>
      <c r="J178" s="29" t="s">
        <v>1205</v>
      </c>
      <c r="K178" s="27" t="str">
        <f t="shared" si="46"/>
        <v>N/A</v>
      </c>
    </row>
    <row r="179" spans="1:11" x14ac:dyDescent="0.25">
      <c r="A179" s="90" t="s">
        <v>273</v>
      </c>
      <c r="B179" s="22" t="s">
        <v>49</v>
      </c>
      <c r="C179" s="91">
        <v>0</v>
      </c>
      <c r="D179" s="27" t="str">
        <f t="shared" si="43"/>
        <v>N/A</v>
      </c>
      <c r="E179" s="27">
        <v>0</v>
      </c>
      <c r="F179" s="27" t="str">
        <f t="shared" si="44"/>
        <v>N/A</v>
      </c>
      <c r="G179" s="29">
        <v>0</v>
      </c>
      <c r="H179" s="27" t="str">
        <f t="shared" si="45"/>
        <v>N/A</v>
      </c>
      <c r="I179" s="29" t="s">
        <v>1205</v>
      </c>
      <c r="J179" s="29" t="s">
        <v>1205</v>
      </c>
      <c r="K179" s="27" t="str">
        <f t="shared" si="46"/>
        <v>N/A</v>
      </c>
    </row>
    <row r="180" spans="1:11" x14ac:dyDescent="0.25">
      <c r="A180" s="90" t="s">
        <v>274</v>
      </c>
      <c r="B180" s="22" t="s">
        <v>49</v>
      </c>
      <c r="C180" s="91">
        <v>0</v>
      </c>
      <c r="D180" s="27" t="str">
        <f t="shared" si="43"/>
        <v>N/A</v>
      </c>
      <c r="E180" s="27">
        <v>0</v>
      </c>
      <c r="F180" s="27" t="str">
        <f t="shared" si="44"/>
        <v>N/A</v>
      </c>
      <c r="G180" s="29">
        <v>0</v>
      </c>
      <c r="H180" s="27" t="str">
        <f t="shared" si="45"/>
        <v>N/A</v>
      </c>
      <c r="I180" s="29" t="s">
        <v>1205</v>
      </c>
      <c r="J180" s="29" t="s">
        <v>1205</v>
      </c>
      <c r="K180" s="27" t="str">
        <f t="shared" si="46"/>
        <v>N/A</v>
      </c>
    </row>
    <row r="181" spans="1:11" x14ac:dyDescent="0.25">
      <c r="A181" s="90" t="s">
        <v>275</v>
      </c>
      <c r="B181" s="22" t="s">
        <v>49</v>
      </c>
      <c r="C181" s="91">
        <v>0</v>
      </c>
      <c r="D181" s="27" t="str">
        <f t="shared" si="43"/>
        <v>N/A</v>
      </c>
      <c r="E181" s="27">
        <v>0</v>
      </c>
      <c r="F181" s="27" t="str">
        <f t="shared" si="44"/>
        <v>N/A</v>
      </c>
      <c r="G181" s="29">
        <v>0</v>
      </c>
      <c r="H181" s="27" t="str">
        <f t="shared" si="45"/>
        <v>N/A</v>
      </c>
      <c r="I181" s="29" t="s">
        <v>1205</v>
      </c>
      <c r="J181" s="29" t="s">
        <v>1205</v>
      </c>
      <c r="K181" s="27" t="str">
        <f t="shared" si="46"/>
        <v>N/A</v>
      </c>
    </row>
    <row r="182" spans="1:11" x14ac:dyDescent="0.25">
      <c r="A182" s="90" t="s">
        <v>276</v>
      </c>
      <c r="B182" s="22" t="s">
        <v>49</v>
      </c>
      <c r="C182" s="91">
        <v>5.8803658699999997E-2</v>
      </c>
      <c r="D182" s="27" t="str">
        <f t="shared" si="43"/>
        <v>N/A</v>
      </c>
      <c r="E182" s="27">
        <v>7.5319252399999995E-2</v>
      </c>
      <c r="F182" s="27" t="str">
        <f t="shared" si="44"/>
        <v>N/A</v>
      </c>
      <c r="G182" s="29">
        <v>0.22940815210000001</v>
      </c>
      <c r="H182" s="27" t="str">
        <f t="shared" si="45"/>
        <v>N/A</v>
      </c>
      <c r="I182" s="29">
        <v>28.09</v>
      </c>
      <c r="J182" s="29">
        <v>204.6</v>
      </c>
      <c r="K182" s="27" t="str">
        <f t="shared" si="46"/>
        <v>No</v>
      </c>
    </row>
    <row r="183" spans="1:11" ht="13" x14ac:dyDescent="0.3">
      <c r="A183" s="166" t="s">
        <v>190</v>
      </c>
      <c r="B183" s="179"/>
      <c r="C183" s="179"/>
      <c r="D183" s="179"/>
      <c r="E183" s="179"/>
      <c r="F183" s="179"/>
      <c r="G183" s="179"/>
      <c r="H183" s="179"/>
      <c r="I183" s="179"/>
      <c r="J183" s="179"/>
      <c r="K183" s="180"/>
    </row>
    <row r="184" spans="1:11" x14ac:dyDescent="0.25">
      <c r="A184" s="88" t="s">
        <v>45</v>
      </c>
      <c r="B184" s="22" t="s">
        <v>49</v>
      </c>
      <c r="C184" s="89">
        <v>1176249</v>
      </c>
      <c r="D184" s="27" t="str">
        <f>IF($B184="N/A","N/A",IF(C184&gt;15,"No",IF(C184&lt;-15,"No","Yes")))</f>
        <v>N/A</v>
      </c>
      <c r="E184" s="23">
        <v>1227787</v>
      </c>
      <c r="F184" s="27" t="str">
        <f>IF($B184="N/A","N/A",IF(E184&gt;15,"No",IF(E184&lt;-15,"No","Yes")))</f>
        <v>N/A</v>
      </c>
      <c r="G184" s="23">
        <v>1256309</v>
      </c>
      <c r="H184" s="27" t="str">
        <f>IF($B184="N/A","N/A",IF(G184&gt;15,"No",IF(G184&lt;-15,"No","Yes")))</f>
        <v>N/A</v>
      </c>
      <c r="I184" s="29">
        <v>4.3819999999999997</v>
      </c>
      <c r="J184" s="29">
        <v>2.323</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1205</v>
      </c>
      <c r="J186" s="29" t="s">
        <v>1205</v>
      </c>
      <c r="K186" s="27" t="str">
        <f t="shared" si="47"/>
        <v>N/A</v>
      </c>
    </row>
    <row r="187" spans="1:11" x14ac:dyDescent="0.25">
      <c r="A187" s="88" t="s">
        <v>174</v>
      </c>
      <c r="B187" s="22" t="s">
        <v>49</v>
      </c>
      <c r="C187" s="95">
        <v>58.591979248999998</v>
      </c>
      <c r="D187" s="27" t="str">
        <f>IF($B187="N/A","N/A",IF(C187&gt;15,"No",IF(C187&lt;-15,"No","Yes")))</f>
        <v>N/A</v>
      </c>
      <c r="E187" s="63">
        <v>58.972368170999999</v>
      </c>
      <c r="F187" s="27" t="str">
        <f>IF($B187="N/A","N/A",IF(E187&gt;15,"No",IF(E187&lt;-15,"No","Yes")))</f>
        <v>N/A</v>
      </c>
      <c r="G187" s="63">
        <v>61.328397711000001</v>
      </c>
      <c r="H187" s="27" t="str">
        <f>IF($B187="N/A","N/A",IF(G187&gt;15,"No",IF(G187&lt;-15,"No","Yes")))</f>
        <v>N/A</v>
      </c>
      <c r="I187" s="29">
        <v>0.6492</v>
      </c>
      <c r="J187" s="29">
        <v>3.9950000000000001</v>
      </c>
      <c r="K187" s="27" t="str">
        <f t="shared" si="47"/>
        <v>Yes</v>
      </c>
    </row>
    <row r="188" spans="1:11" x14ac:dyDescent="0.25">
      <c r="A188" s="88" t="s">
        <v>87</v>
      </c>
      <c r="B188" s="22" t="s">
        <v>49</v>
      </c>
      <c r="C188" s="93">
        <v>11.885748681000001</v>
      </c>
      <c r="D188" s="27" t="str">
        <f>IF($B188="N/A","N/A",IF(C188&gt;15,"No",IF(C188&lt;-15,"No","Yes")))</f>
        <v>N/A</v>
      </c>
      <c r="E188" s="29">
        <v>11.910697864999999</v>
      </c>
      <c r="F188" s="27" t="str">
        <f>IF($B188="N/A","N/A",IF(E188&gt;15,"No",IF(E188&lt;-15,"No","Yes")))</f>
        <v>N/A</v>
      </c>
      <c r="G188" s="29">
        <v>13.414932154000001</v>
      </c>
      <c r="H188" s="27" t="str">
        <f>IF($B188="N/A","N/A",IF(G188&gt;15,"No",IF(G188&lt;-15,"No","Yes")))</f>
        <v>N/A</v>
      </c>
      <c r="I188" s="29">
        <v>0.2099</v>
      </c>
      <c r="J188" s="29">
        <v>12.63</v>
      </c>
      <c r="K188" s="27" t="str">
        <f t="shared" si="47"/>
        <v>Yes</v>
      </c>
    </row>
    <row r="189" spans="1:11" x14ac:dyDescent="0.25">
      <c r="A189" s="88" t="s">
        <v>203</v>
      </c>
      <c r="B189" s="22" t="s">
        <v>49</v>
      </c>
      <c r="C189" s="93">
        <v>16.976749187999999</v>
      </c>
      <c r="D189" s="27" t="str">
        <f>IF($B189="N/A","N/A",IF(C189&gt;15,"No",IF(C189&lt;-15,"No","Yes")))</f>
        <v>N/A</v>
      </c>
      <c r="E189" s="29">
        <v>16.643997164000002</v>
      </c>
      <c r="F189" s="27" t="str">
        <f>IF($B189="N/A","N/A",IF(E189&gt;15,"No",IF(E189&lt;-15,"No","Yes")))</f>
        <v>N/A</v>
      </c>
      <c r="G189" s="29">
        <v>17.705453373000001</v>
      </c>
      <c r="H189" s="27" t="str">
        <f>IF($B189="N/A","N/A",IF(G189&gt;15,"No",IF(G189&lt;-15,"No","Yes")))</f>
        <v>N/A</v>
      </c>
      <c r="I189" s="29">
        <v>-1.96</v>
      </c>
      <c r="J189" s="29">
        <v>6.3769999999999998</v>
      </c>
      <c r="K189" s="27" t="str">
        <f t="shared" si="47"/>
        <v>Yes</v>
      </c>
    </row>
    <row r="190" spans="1:11" ht="12.75" customHeight="1" x14ac:dyDescent="0.25">
      <c r="A190" s="88" t="s">
        <v>204</v>
      </c>
      <c r="B190" s="22" t="s">
        <v>49</v>
      </c>
      <c r="C190" s="93">
        <v>25</v>
      </c>
      <c r="D190" s="27" t="str">
        <f>IF($B190="N/A","N/A",IF(C190&gt;15,"No",IF(C190&lt;-15,"No","Yes")))</f>
        <v>N/A</v>
      </c>
      <c r="E190" s="29">
        <v>0</v>
      </c>
      <c r="F190" s="27" t="str">
        <f>IF($B190="N/A","N/A",IF(E190&gt;15,"No",IF(E190&lt;-15,"No","Yes")))</f>
        <v>N/A</v>
      </c>
      <c r="G190" s="29">
        <v>0</v>
      </c>
      <c r="H190" s="27" t="str">
        <f>IF($B190="N/A","N/A",IF(G190&gt;15,"No",IF(G190&lt;-15,"No","Yes")))</f>
        <v>N/A</v>
      </c>
      <c r="I190" s="29">
        <v>-100</v>
      </c>
      <c r="J190" s="29" t="s">
        <v>1205</v>
      </c>
      <c r="K190" s="27" t="str">
        <f t="shared" si="47"/>
        <v>N/A</v>
      </c>
    </row>
    <row r="191" spans="1:11" x14ac:dyDescent="0.25">
      <c r="A191" s="88" t="s">
        <v>205</v>
      </c>
      <c r="B191" s="22" t="s">
        <v>49</v>
      </c>
      <c r="C191" s="93">
        <v>11.200791692999999</v>
      </c>
      <c r="D191" s="27" t="str">
        <f>IF($B191="N/A","N/A",IF(C191&gt;15,"No",IF(C191&lt;-15,"No","Yes")))</f>
        <v>N/A</v>
      </c>
      <c r="E191" s="29">
        <v>11.31033508</v>
      </c>
      <c r="F191" s="27" t="str">
        <f>IF($B191="N/A","N/A",IF(E191&gt;15,"No",IF(E191&lt;-15,"No","Yes")))</f>
        <v>N/A</v>
      </c>
      <c r="G191" s="29">
        <v>12.851867427</v>
      </c>
      <c r="H191" s="27" t="str">
        <f>IF($B191="N/A","N/A",IF(G191&gt;15,"No",IF(G191&lt;-15,"No","Yes")))</f>
        <v>N/A</v>
      </c>
      <c r="I191" s="29">
        <v>0.97799999999999998</v>
      </c>
      <c r="J191" s="29">
        <v>13.63</v>
      </c>
      <c r="K191" s="27" t="str">
        <f t="shared" si="47"/>
        <v>Yes</v>
      </c>
    </row>
    <row r="192" spans="1:11" x14ac:dyDescent="0.25">
      <c r="A192" s="168" t="s">
        <v>173</v>
      </c>
      <c r="B192" s="174"/>
      <c r="C192" s="174"/>
      <c r="D192" s="174"/>
      <c r="E192" s="174"/>
      <c r="F192" s="174"/>
      <c r="G192" s="174"/>
      <c r="H192" s="174"/>
      <c r="I192" s="174"/>
      <c r="J192" s="174"/>
      <c r="K192" s="175"/>
    </row>
    <row r="193" spans="1:11" x14ac:dyDescent="0.25">
      <c r="A193" s="88" t="s">
        <v>213</v>
      </c>
      <c r="B193" s="22" t="s">
        <v>49</v>
      </c>
      <c r="C193" s="93">
        <v>17.759590019000001</v>
      </c>
      <c r="D193" s="27" t="str">
        <f>IF($B193="N/A","N/A",IF(C193&gt;15,"No",IF(C193&lt;-15,"No","Yes")))</f>
        <v>N/A</v>
      </c>
      <c r="E193" s="29">
        <v>18.042054526000001</v>
      </c>
      <c r="F193" s="27" t="str">
        <f t="shared" ref="F193:F213" si="48">IF($B193="N/A","N/A",IF(E193&gt;15,"No",IF(E193&lt;-15,"No","Yes")))</f>
        <v>N/A</v>
      </c>
      <c r="G193" s="29">
        <v>17.306968269999999</v>
      </c>
      <c r="H193" s="27" t="str">
        <f t="shared" ref="H193:H213" si="49">IF($B193="N/A","N/A",IF(G193&gt;15,"No",IF(G193&lt;-15,"No","Yes")))</f>
        <v>N/A</v>
      </c>
      <c r="I193" s="29">
        <v>1.59</v>
      </c>
      <c r="J193" s="29">
        <v>-4.07</v>
      </c>
      <c r="K193" s="27" t="str">
        <f t="shared" ref="K193:K209" si="50">IF(J193="Div by 0", "N/A", IF(J193="N/A","N/A", IF(J193&gt;30, "No", IF(J193&lt;-30, "No", "Yes"))))</f>
        <v>Yes</v>
      </c>
    </row>
    <row r="194" spans="1:11" x14ac:dyDescent="0.25">
      <c r="A194" s="88" t="s">
        <v>215</v>
      </c>
      <c r="B194" s="22" t="s">
        <v>49</v>
      </c>
      <c r="C194" s="93">
        <v>1.7394276211999999</v>
      </c>
      <c r="D194" s="27" t="str">
        <f>IF($B194="N/A","N/A",IF(C194&gt;15,"No",IF(C194&lt;-15,"No","Yes")))</f>
        <v>N/A</v>
      </c>
      <c r="E194" s="29">
        <v>1.6468654578999999</v>
      </c>
      <c r="F194" s="27" t="str">
        <f t="shared" si="48"/>
        <v>N/A</v>
      </c>
      <c r="G194" s="29">
        <v>1.4646874296000001</v>
      </c>
      <c r="H194" s="27" t="str">
        <f t="shared" si="49"/>
        <v>N/A</v>
      </c>
      <c r="I194" s="29">
        <v>-5.32</v>
      </c>
      <c r="J194" s="29">
        <v>-11.1</v>
      </c>
      <c r="K194" s="27" t="str">
        <f t="shared" si="50"/>
        <v>Yes</v>
      </c>
    </row>
    <row r="195" spans="1:11" x14ac:dyDescent="0.25">
      <c r="A195" s="88" t="s">
        <v>216</v>
      </c>
      <c r="B195" s="22" t="s">
        <v>49</v>
      </c>
      <c r="C195" s="93">
        <v>11.857948445</v>
      </c>
      <c r="D195" s="27" t="str">
        <f>IF($B195="N/A","N/A",IF(C195&gt;15,"No",IF(C195&lt;-15,"No","Yes")))</f>
        <v>N/A</v>
      </c>
      <c r="E195" s="29">
        <v>11.257490102</v>
      </c>
      <c r="F195" s="27" t="str">
        <f t="shared" si="48"/>
        <v>N/A</v>
      </c>
      <c r="G195" s="29">
        <v>11.602479963</v>
      </c>
      <c r="H195" s="27" t="str">
        <f t="shared" si="49"/>
        <v>N/A</v>
      </c>
      <c r="I195" s="29">
        <v>-5.0599999999999996</v>
      </c>
      <c r="J195" s="29">
        <v>3.0649999999999999</v>
      </c>
      <c r="K195" s="27" t="str">
        <f t="shared" si="50"/>
        <v>Yes</v>
      </c>
    </row>
    <row r="196" spans="1:11" x14ac:dyDescent="0.25">
      <c r="A196" s="88" t="s">
        <v>217</v>
      </c>
      <c r="B196" s="22" t="s">
        <v>49</v>
      </c>
      <c r="C196" s="93">
        <v>0.37900138490000002</v>
      </c>
      <c r="D196" s="27" t="str">
        <f>IF($B196="N/A","N/A",IF(C196&gt;15,"No",IF(C196&lt;-15,"No","Yes")))</f>
        <v>N/A</v>
      </c>
      <c r="E196" s="29">
        <v>0.60474658879999998</v>
      </c>
      <c r="F196" s="27" t="str">
        <f t="shared" si="48"/>
        <v>N/A</v>
      </c>
      <c r="G196" s="29">
        <v>0.60112599690000001</v>
      </c>
      <c r="H196" s="27" t="str">
        <f t="shared" si="49"/>
        <v>N/A</v>
      </c>
      <c r="I196" s="29">
        <v>59.56</v>
      </c>
      <c r="J196" s="29">
        <v>-0.59899999999999998</v>
      </c>
      <c r="K196" s="27" t="str">
        <f t="shared" si="50"/>
        <v>Yes</v>
      </c>
    </row>
    <row r="197" spans="1:11" x14ac:dyDescent="0.25">
      <c r="A197" s="88" t="s">
        <v>218</v>
      </c>
      <c r="B197" s="22" t="s">
        <v>49</v>
      </c>
      <c r="C197" s="93">
        <v>3.4006409999999998E-4</v>
      </c>
      <c r="D197" s="27" t="str">
        <f t="shared" ref="D197:D213" si="51">IF($B197="N/A","N/A",IF(C197&gt;15,"No",IF(C197&lt;-15,"No","Yes")))</f>
        <v>N/A</v>
      </c>
      <c r="E197" s="29">
        <v>6.5157880000000004E-4</v>
      </c>
      <c r="F197" s="27" t="str">
        <f t="shared" si="48"/>
        <v>N/A</v>
      </c>
      <c r="G197" s="29">
        <v>5.5718779999999995E-4</v>
      </c>
      <c r="H197" s="27" t="str">
        <f t="shared" si="49"/>
        <v>N/A</v>
      </c>
      <c r="I197" s="29">
        <v>91.6</v>
      </c>
      <c r="J197" s="29">
        <v>-14.5</v>
      </c>
      <c r="K197" s="27" t="str">
        <f t="shared" si="50"/>
        <v>Yes</v>
      </c>
    </row>
    <row r="198" spans="1:11" x14ac:dyDescent="0.25">
      <c r="A198" s="88" t="s">
        <v>219</v>
      </c>
      <c r="B198" s="22" t="s">
        <v>49</v>
      </c>
      <c r="C198" s="93">
        <v>13.809150954</v>
      </c>
      <c r="D198" s="27" t="str">
        <f t="shared" si="51"/>
        <v>N/A</v>
      </c>
      <c r="E198" s="29">
        <v>14.229341083</v>
      </c>
      <c r="F198" s="27" t="str">
        <f t="shared" si="48"/>
        <v>N/A</v>
      </c>
      <c r="G198" s="29">
        <v>12.688996099000001</v>
      </c>
      <c r="H198" s="27" t="str">
        <f t="shared" si="49"/>
        <v>N/A</v>
      </c>
      <c r="I198" s="29">
        <v>3.0430000000000001</v>
      </c>
      <c r="J198" s="29">
        <v>-10.8</v>
      </c>
      <c r="K198" s="27" t="str">
        <f t="shared" si="50"/>
        <v>Yes</v>
      </c>
    </row>
    <row r="199" spans="1:11" x14ac:dyDescent="0.25">
      <c r="A199" s="88" t="s">
        <v>221</v>
      </c>
      <c r="B199" s="22" t="s">
        <v>49</v>
      </c>
      <c r="C199" s="93">
        <v>19.457784874000001</v>
      </c>
      <c r="D199" s="27" t="str">
        <f t="shared" si="51"/>
        <v>N/A</v>
      </c>
      <c r="E199" s="29">
        <v>18.155673581999999</v>
      </c>
      <c r="F199" s="27" t="str">
        <f t="shared" si="48"/>
        <v>N/A</v>
      </c>
      <c r="G199" s="29">
        <v>19.406849747999999</v>
      </c>
      <c r="H199" s="27" t="str">
        <f t="shared" si="49"/>
        <v>N/A</v>
      </c>
      <c r="I199" s="29">
        <v>-6.69</v>
      </c>
      <c r="J199" s="29">
        <v>6.891</v>
      </c>
      <c r="K199" s="27" t="str">
        <f t="shared" si="50"/>
        <v>Yes</v>
      </c>
    </row>
    <row r="200" spans="1:11" x14ac:dyDescent="0.25">
      <c r="A200" s="88" t="s">
        <v>222</v>
      </c>
      <c r="B200" s="22" t="s">
        <v>49</v>
      </c>
      <c r="C200" s="93">
        <v>3.3941792937000002</v>
      </c>
      <c r="D200" s="27" t="str">
        <f t="shared" si="51"/>
        <v>N/A</v>
      </c>
      <c r="E200" s="29">
        <v>3.6064887475999998</v>
      </c>
      <c r="F200" s="27" t="str">
        <f t="shared" si="48"/>
        <v>N/A</v>
      </c>
      <c r="G200" s="29">
        <v>3.7036270535</v>
      </c>
      <c r="H200" s="27" t="str">
        <f t="shared" si="49"/>
        <v>N/A</v>
      </c>
      <c r="I200" s="29">
        <v>6.2549999999999999</v>
      </c>
      <c r="J200" s="29">
        <v>2.6930000000000001</v>
      </c>
      <c r="K200" s="27" t="str">
        <f t="shared" si="50"/>
        <v>Yes</v>
      </c>
    </row>
    <row r="201" spans="1:11" x14ac:dyDescent="0.25">
      <c r="A201" s="88" t="s">
        <v>223</v>
      </c>
      <c r="B201" s="22" t="s">
        <v>49</v>
      </c>
      <c r="C201" s="93">
        <v>28.791267834999999</v>
      </c>
      <c r="D201" s="27" t="str">
        <f t="shared" si="51"/>
        <v>N/A</v>
      </c>
      <c r="E201" s="29">
        <v>29.805739921000001</v>
      </c>
      <c r="F201" s="27" t="str">
        <f t="shared" si="48"/>
        <v>N/A</v>
      </c>
      <c r="G201" s="29">
        <v>30.545988288</v>
      </c>
      <c r="H201" s="27" t="str">
        <f t="shared" si="49"/>
        <v>N/A</v>
      </c>
      <c r="I201" s="29">
        <v>3.524</v>
      </c>
      <c r="J201" s="29">
        <v>2.484</v>
      </c>
      <c r="K201" s="27" t="str">
        <f t="shared" si="50"/>
        <v>Yes</v>
      </c>
    </row>
    <row r="202" spans="1:11" x14ac:dyDescent="0.25">
      <c r="A202" s="88" t="s">
        <v>226</v>
      </c>
      <c r="B202" s="22" t="s">
        <v>49</v>
      </c>
      <c r="C202" s="93">
        <v>0</v>
      </c>
      <c r="D202" s="27" t="str">
        <f t="shared" si="51"/>
        <v>N/A</v>
      </c>
      <c r="E202" s="29">
        <v>0</v>
      </c>
      <c r="F202" s="27" t="str">
        <f t="shared" si="48"/>
        <v>N/A</v>
      </c>
      <c r="G202" s="29">
        <v>0</v>
      </c>
      <c r="H202" s="27" t="str">
        <f t="shared" si="49"/>
        <v>N/A</v>
      </c>
      <c r="I202" s="29" t="s">
        <v>1205</v>
      </c>
      <c r="J202" s="29" t="s">
        <v>1205</v>
      </c>
      <c r="K202" s="27" t="str">
        <f t="shared" si="50"/>
        <v>N/A</v>
      </c>
    </row>
    <row r="203" spans="1:11" x14ac:dyDescent="0.25">
      <c r="A203" s="88" t="s">
        <v>227</v>
      </c>
      <c r="B203" s="22" t="s">
        <v>49</v>
      </c>
      <c r="C203" s="93">
        <v>0</v>
      </c>
      <c r="D203" s="27" t="str">
        <f t="shared" si="51"/>
        <v>N/A</v>
      </c>
      <c r="E203" s="29">
        <v>0</v>
      </c>
      <c r="F203" s="27" t="str">
        <f t="shared" si="48"/>
        <v>N/A</v>
      </c>
      <c r="G203" s="29">
        <v>0</v>
      </c>
      <c r="H203" s="27" t="str">
        <f t="shared" si="49"/>
        <v>N/A</v>
      </c>
      <c r="I203" s="29" t="s">
        <v>1205</v>
      </c>
      <c r="J203" s="29" t="s">
        <v>1205</v>
      </c>
      <c r="K203" s="27" t="str">
        <f t="shared" si="50"/>
        <v>N/A</v>
      </c>
    </row>
    <row r="204" spans="1:11" x14ac:dyDescent="0.25">
      <c r="A204" s="88" t="s">
        <v>228</v>
      </c>
      <c r="B204" s="22" t="s">
        <v>49</v>
      </c>
      <c r="C204" s="93">
        <v>0</v>
      </c>
      <c r="D204" s="27" t="str">
        <f t="shared" si="51"/>
        <v>N/A</v>
      </c>
      <c r="E204" s="29">
        <v>0</v>
      </c>
      <c r="F204" s="27" t="str">
        <f t="shared" si="48"/>
        <v>N/A</v>
      </c>
      <c r="G204" s="29">
        <v>0</v>
      </c>
      <c r="H204" s="27" t="str">
        <f t="shared" si="49"/>
        <v>N/A</v>
      </c>
      <c r="I204" s="29" t="s">
        <v>1205</v>
      </c>
      <c r="J204" s="29" t="s">
        <v>1205</v>
      </c>
      <c r="K204" s="27" t="str">
        <f t="shared" si="50"/>
        <v>N/A</v>
      </c>
    </row>
    <row r="205" spans="1:11" x14ac:dyDescent="0.25">
      <c r="A205" s="88" t="s">
        <v>229</v>
      </c>
      <c r="B205" s="22" t="s">
        <v>49</v>
      </c>
      <c r="C205" s="93">
        <v>0</v>
      </c>
      <c r="D205" s="27" t="str">
        <f t="shared" si="51"/>
        <v>N/A</v>
      </c>
      <c r="E205" s="29">
        <v>0</v>
      </c>
      <c r="F205" s="27" t="str">
        <f t="shared" si="48"/>
        <v>N/A</v>
      </c>
      <c r="G205" s="29">
        <v>0</v>
      </c>
      <c r="H205" s="27" t="str">
        <f t="shared" si="49"/>
        <v>N/A</v>
      </c>
      <c r="I205" s="29" t="s">
        <v>1205</v>
      </c>
      <c r="J205" s="29" t="s">
        <v>1205</v>
      </c>
      <c r="K205" s="27" t="str">
        <f t="shared" si="50"/>
        <v>N/A</v>
      </c>
    </row>
    <row r="206" spans="1:11" x14ac:dyDescent="0.25">
      <c r="A206" s="88" t="s">
        <v>230</v>
      </c>
      <c r="B206" s="22" t="s">
        <v>49</v>
      </c>
      <c r="C206" s="93">
        <v>0</v>
      </c>
      <c r="D206" s="27" t="str">
        <f t="shared" si="51"/>
        <v>N/A</v>
      </c>
      <c r="E206" s="29">
        <v>0</v>
      </c>
      <c r="F206" s="27" t="str">
        <f t="shared" si="48"/>
        <v>N/A</v>
      </c>
      <c r="G206" s="29">
        <v>0</v>
      </c>
      <c r="H206" s="27" t="str">
        <f t="shared" si="49"/>
        <v>N/A</v>
      </c>
      <c r="I206" s="29" t="s">
        <v>1205</v>
      </c>
      <c r="J206" s="29" t="s">
        <v>1205</v>
      </c>
      <c r="K206" s="27" t="str">
        <f t="shared" si="50"/>
        <v>N/A</v>
      </c>
    </row>
    <row r="207" spans="1:11" x14ac:dyDescent="0.25">
      <c r="A207" s="88" t="s">
        <v>235</v>
      </c>
      <c r="B207" s="22" t="s">
        <v>49</v>
      </c>
      <c r="C207" s="93">
        <v>0</v>
      </c>
      <c r="D207" s="27" t="str">
        <f t="shared" si="51"/>
        <v>N/A</v>
      </c>
      <c r="E207" s="29">
        <v>0</v>
      </c>
      <c r="F207" s="27" t="str">
        <f t="shared" si="48"/>
        <v>N/A</v>
      </c>
      <c r="G207" s="29">
        <v>0</v>
      </c>
      <c r="H207" s="27" t="str">
        <f t="shared" si="49"/>
        <v>N/A</v>
      </c>
      <c r="I207" s="29" t="s">
        <v>1205</v>
      </c>
      <c r="J207" s="29" t="s">
        <v>1205</v>
      </c>
      <c r="K207" s="27" t="str">
        <f t="shared" si="50"/>
        <v>N/A</v>
      </c>
    </row>
    <row r="208" spans="1:11" x14ac:dyDescent="0.25">
      <c r="A208" s="88" t="s">
        <v>236</v>
      </c>
      <c r="B208" s="22" t="s">
        <v>49</v>
      </c>
      <c r="C208" s="93">
        <v>2.5486950466999998</v>
      </c>
      <c r="D208" s="27" t="str">
        <f t="shared" si="51"/>
        <v>N/A</v>
      </c>
      <c r="E208" s="29">
        <v>2.3780183370999999</v>
      </c>
      <c r="F208" s="27" t="str">
        <f t="shared" si="48"/>
        <v>N/A</v>
      </c>
      <c r="G208" s="29">
        <v>2.4551284756</v>
      </c>
      <c r="H208" s="27" t="str">
        <f t="shared" si="49"/>
        <v>N/A</v>
      </c>
      <c r="I208" s="29">
        <v>-6.7</v>
      </c>
      <c r="J208" s="29">
        <v>3.2429999999999999</v>
      </c>
      <c r="K208" s="27" t="str">
        <f t="shared" si="50"/>
        <v>Yes</v>
      </c>
    </row>
    <row r="209" spans="1:11" x14ac:dyDescent="0.25">
      <c r="A209" s="88" t="s">
        <v>237</v>
      </c>
      <c r="B209" s="22" t="s">
        <v>49</v>
      </c>
      <c r="C209" s="93">
        <v>0</v>
      </c>
      <c r="D209" s="27" t="str">
        <f t="shared" si="51"/>
        <v>N/A</v>
      </c>
      <c r="E209" s="29">
        <v>0</v>
      </c>
      <c r="F209" s="27" t="str">
        <f t="shared" si="48"/>
        <v>N/A</v>
      </c>
      <c r="G209" s="29">
        <v>0</v>
      </c>
      <c r="H209" s="27" t="str">
        <f t="shared" si="49"/>
        <v>N/A</v>
      </c>
      <c r="I209" s="29" t="s">
        <v>1205</v>
      </c>
      <c r="J209" s="29" t="s">
        <v>1205</v>
      </c>
      <c r="K209" s="27" t="str">
        <f t="shared" si="50"/>
        <v>N/A</v>
      </c>
    </row>
    <row r="210" spans="1:11" x14ac:dyDescent="0.25">
      <c r="A210" s="168" t="s">
        <v>687</v>
      </c>
      <c r="B210" s="174"/>
      <c r="C210" s="174"/>
      <c r="D210" s="174"/>
      <c r="E210" s="174"/>
      <c r="F210" s="174"/>
      <c r="G210" s="174"/>
      <c r="H210" s="174"/>
      <c r="I210" s="174"/>
      <c r="J210" s="174"/>
      <c r="K210" s="175"/>
    </row>
    <row r="211" spans="1:11" x14ac:dyDescent="0.25">
      <c r="A211" s="88" t="s">
        <v>182</v>
      </c>
      <c r="B211" s="22" t="s">
        <v>49</v>
      </c>
      <c r="C211" s="93">
        <v>71.208732165000001</v>
      </c>
      <c r="D211" s="27" t="str">
        <f t="shared" si="51"/>
        <v>N/A</v>
      </c>
      <c r="E211" s="29">
        <v>70.194260079000003</v>
      </c>
      <c r="F211" s="27" t="str">
        <f t="shared" si="48"/>
        <v>N/A</v>
      </c>
      <c r="G211" s="29">
        <v>69.454011711999996</v>
      </c>
      <c r="H211" s="27" t="str">
        <f t="shared" si="49"/>
        <v>N/A</v>
      </c>
      <c r="I211" s="29">
        <v>-1.42</v>
      </c>
      <c r="J211" s="29">
        <v>-1.05</v>
      </c>
      <c r="K211" s="27" t="str">
        <f t="shared" ref="K211:K223" si="52">IF(J211="Div by 0", "N/A", IF(J211="N/A","N/A", IF(J211&gt;30, "No", IF(J211&lt;-30, "No", "Yes"))))</f>
        <v>Yes</v>
      </c>
    </row>
    <row r="212" spans="1:11" x14ac:dyDescent="0.25">
      <c r="A212" s="88" t="s">
        <v>245</v>
      </c>
      <c r="B212" s="22" t="s">
        <v>83</v>
      </c>
      <c r="C212" s="93">
        <v>100</v>
      </c>
      <c r="D212" s="27" t="str">
        <f>IF($B212="N/A","N/A",IF(C212&gt;100,"No",IF(C212&lt;85,"No","Yes")))</f>
        <v>Yes</v>
      </c>
      <c r="E212" s="29">
        <v>100</v>
      </c>
      <c r="F212" s="27" t="str">
        <f>IF($B212="N/A","N/A",IF(E212&gt;100,"No",IF(E212&lt;85,"No","Yes")))</f>
        <v>Yes</v>
      </c>
      <c r="G212" s="29">
        <v>100</v>
      </c>
      <c r="H212" s="27" t="str">
        <f>IF($B212="N/A","N/A",IF(G212&gt;100,"No",IF(G212&lt;85,"No","Yes")))</f>
        <v>Yes</v>
      </c>
      <c r="I212" s="29">
        <v>0</v>
      </c>
      <c r="J212" s="29">
        <v>0</v>
      </c>
      <c r="K212" s="27" t="str">
        <f t="shared" si="52"/>
        <v>Yes</v>
      </c>
    </row>
    <row r="213" spans="1:11" x14ac:dyDescent="0.25">
      <c r="A213" s="88" t="s">
        <v>246</v>
      </c>
      <c r="B213" s="22" t="s">
        <v>49</v>
      </c>
      <c r="C213" s="93">
        <v>36.751783684999999</v>
      </c>
      <c r="D213" s="27" t="str">
        <f t="shared" si="51"/>
        <v>N/A</v>
      </c>
      <c r="E213" s="29">
        <v>47.268853935000003</v>
      </c>
      <c r="F213" s="27" t="str">
        <f t="shared" si="48"/>
        <v>N/A</v>
      </c>
      <c r="G213" s="29">
        <v>47.012057665</v>
      </c>
      <c r="H213" s="27" t="str">
        <f t="shared" si="49"/>
        <v>N/A</v>
      </c>
      <c r="I213" s="29">
        <v>28.62</v>
      </c>
      <c r="J213" s="29">
        <v>-0.54300000000000004</v>
      </c>
      <c r="K213" s="27" t="str">
        <f t="shared" si="52"/>
        <v>Yes</v>
      </c>
    </row>
    <row r="214" spans="1:11" x14ac:dyDescent="0.25">
      <c r="A214" s="88" t="s">
        <v>184</v>
      </c>
      <c r="B214" s="22" t="s">
        <v>11</v>
      </c>
      <c r="C214" s="93">
        <v>10.325910467</v>
      </c>
      <c r="D214" s="27" t="str">
        <f>IF($B214="N/A","N/A",IF(C214&gt;25,"No",IF(C214&lt;5,"No","Yes")))</f>
        <v>Yes</v>
      </c>
      <c r="E214" s="29">
        <v>8.9950988355000003</v>
      </c>
      <c r="F214" s="27" t="str">
        <f>IF($B214="N/A","N/A",IF(E214&gt;25,"No",IF(E214&lt;5,"No","Yes")))</f>
        <v>Yes</v>
      </c>
      <c r="G214" s="29">
        <v>7.8091173413000003</v>
      </c>
      <c r="H214" s="27" t="str">
        <f>IF($B214="N/A","N/A",IF(G214&gt;25,"No",IF(G214&lt;5,"No","Yes")))</f>
        <v>Yes</v>
      </c>
      <c r="I214" s="29">
        <v>-12.9</v>
      </c>
      <c r="J214" s="29">
        <v>-13.2</v>
      </c>
      <c r="K214" s="27" t="str">
        <f t="shared" si="52"/>
        <v>Yes</v>
      </c>
    </row>
    <row r="215" spans="1:11" x14ac:dyDescent="0.25">
      <c r="A215" s="88" t="s">
        <v>185</v>
      </c>
      <c r="B215" s="22" t="s">
        <v>12</v>
      </c>
      <c r="C215" s="93">
        <v>39.357706377</v>
      </c>
      <c r="D215" s="27" t="str">
        <f>IF($B215="N/A","N/A",IF(C215&gt;70,"No",IF(C215&lt;40,"No","Yes")))</f>
        <v>No</v>
      </c>
      <c r="E215" s="29">
        <v>38.006302822999999</v>
      </c>
      <c r="F215" s="27" t="str">
        <f>IF($B215="N/A","N/A",IF(E215&gt;70,"No",IF(E215&lt;40,"No","Yes")))</f>
        <v>No</v>
      </c>
      <c r="G215" s="29">
        <v>37.212812458000002</v>
      </c>
      <c r="H215" s="27" t="str">
        <f>IF($B215="N/A","N/A",IF(G215&gt;70,"No",IF(G215&lt;40,"No","Yes")))</f>
        <v>No</v>
      </c>
      <c r="I215" s="29">
        <v>-3.43</v>
      </c>
      <c r="J215" s="29">
        <v>-2.09</v>
      </c>
      <c r="K215" s="27" t="str">
        <f t="shared" si="52"/>
        <v>Yes</v>
      </c>
    </row>
    <row r="216" spans="1:11" x14ac:dyDescent="0.25">
      <c r="A216" s="88" t="s">
        <v>186</v>
      </c>
      <c r="B216" s="22" t="s">
        <v>13</v>
      </c>
      <c r="C216" s="93">
        <v>50.316383156000001</v>
      </c>
      <c r="D216" s="27" t="str">
        <f>IF($B216="N/A","N/A",IF(C216&gt;55,"No",IF(C216&lt;20,"No","Yes")))</f>
        <v>Yes</v>
      </c>
      <c r="E216" s="29">
        <v>52.998598340999997</v>
      </c>
      <c r="F216" s="27" t="str">
        <f>IF($B216="N/A","N/A",IF(E216&gt;55,"No",IF(E216&lt;20,"No","Yes")))</f>
        <v>Yes</v>
      </c>
      <c r="G216" s="29">
        <v>54.978070201000001</v>
      </c>
      <c r="H216" s="27" t="str">
        <f>IF($B216="N/A","N/A",IF(G216&gt;55,"No",IF(G216&lt;20,"No","Yes")))</f>
        <v>Yes</v>
      </c>
      <c r="I216" s="29">
        <v>5.3310000000000004</v>
      </c>
      <c r="J216" s="29">
        <v>3.7349999999999999</v>
      </c>
      <c r="K216" s="27" t="str">
        <f t="shared" si="52"/>
        <v>Yes</v>
      </c>
    </row>
    <row r="217" spans="1:11" x14ac:dyDescent="0.25">
      <c r="A217" s="88" t="s">
        <v>869</v>
      </c>
      <c r="B217" s="22" t="s">
        <v>875</v>
      </c>
      <c r="C217" s="93">
        <v>0</v>
      </c>
      <c r="D217" s="27" t="str">
        <f>IF($B217="N/A","N/A",IF(C217&gt;95,"Yes","No"))</f>
        <v>No</v>
      </c>
      <c r="E217" s="29">
        <v>0</v>
      </c>
      <c r="F217" s="27" t="str">
        <f>IF($B217="N/A","N/A",IF(E217&gt;95,"Yes","No"))</f>
        <v>No</v>
      </c>
      <c r="G217" s="29">
        <v>0</v>
      </c>
      <c r="H217" s="27" t="str">
        <f>IF($B217="N/A","N/A",IF(G217&gt;95,"Yes","No"))</f>
        <v>No</v>
      </c>
      <c r="I217" s="29" t="s">
        <v>1205</v>
      </c>
      <c r="J217" s="29" t="s">
        <v>1205</v>
      </c>
      <c r="K217" s="27" t="str">
        <f t="shared" si="52"/>
        <v>N/A</v>
      </c>
    </row>
    <row r="218" spans="1:11" x14ac:dyDescent="0.25">
      <c r="A218" s="88" t="s">
        <v>247</v>
      </c>
      <c r="B218" s="22" t="s">
        <v>49</v>
      </c>
      <c r="C218" s="93">
        <v>100</v>
      </c>
      <c r="D218" s="27" t="str">
        <f t="shared" ref="D218:D228" si="53">IF($B218="N/A","N/A",IF(C218&gt;15,"No",IF(C218&lt;-15,"No","Yes")))</f>
        <v>N/A</v>
      </c>
      <c r="E218" s="29">
        <v>100</v>
      </c>
      <c r="F218" s="27" t="str">
        <f>IF($B218="N/A","N/A",IF(E218&gt;15,"No",IF(E218&lt;-15,"No","Yes")))</f>
        <v>N/A</v>
      </c>
      <c r="G218" s="29">
        <v>100</v>
      </c>
      <c r="H218" s="27" t="str">
        <f>IF($B218="N/A","N/A",IF(G218&gt;15,"No",IF(G218&lt;-15,"No","Yes")))</f>
        <v>N/A</v>
      </c>
      <c r="I218" s="29">
        <v>0</v>
      </c>
      <c r="J218" s="29">
        <v>0</v>
      </c>
      <c r="K218" s="27" t="str">
        <f t="shared" si="52"/>
        <v>Yes</v>
      </c>
    </row>
    <row r="219" spans="1:11" x14ac:dyDescent="0.25">
      <c r="A219" s="88" t="s">
        <v>248</v>
      </c>
      <c r="B219" s="22" t="s">
        <v>49</v>
      </c>
      <c r="C219" s="93">
        <v>100</v>
      </c>
      <c r="D219" s="27" t="str">
        <f t="shared" si="53"/>
        <v>N/A</v>
      </c>
      <c r="E219" s="29">
        <v>100</v>
      </c>
      <c r="F219" s="27" t="str">
        <f>IF($B219="N/A","N/A",IF(E219&gt;15,"No",IF(E219&lt;-15,"No","Yes")))</f>
        <v>N/A</v>
      </c>
      <c r="G219" s="29">
        <v>100</v>
      </c>
      <c r="H219" s="27" t="str">
        <f>IF($B219="N/A","N/A",IF(G219&gt;15,"No",IF(G219&lt;-15,"No","Yes")))</f>
        <v>N/A</v>
      </c>
      <c r="I219" s="29">
        <v>0</v>
      </c>
      <c r="J219" s="29">
        <v>0</v>
      </c>
      <c r="K219" s="27" t="str">
        <f t="shared" si="52"/>
        <v>Yes</v>
      </c>
    </row>
    <row r="220" spans="1:11" x14ac:dyDescent="0.25">
      <c r="A220" s="88" t="s">
        <v>249</v>
      </c>
      <c r="B220" s="22" t="s">
        <v>54</v>
      </c>
      <c r="C220" s="93">
        <v>0</v>
      </c>
      <c r="D220" s="27" t="str">
        <f>IF($B220="N/A","N/A",IF(C220&gt;100,"No",IF(C220&lt;98,"No","Yes")))</f>
        <v>No</v>
      </c>
      <c r="E220" s="29">
        <v>0</v>
      </c>
      <c r="F220" s="27" t="str">
        <f>IF($B220="N/A","N/A",IF(E220&gt;100,"No",IF(E220&lt;98,"No","Yes")))</f>
        <v>No</v>
      </c>
      <c r="G220" s="29">
        <v>0</v>
      </c>
      <c r="H220" s="27" t="str">
        <f>IF($B220="N/A","N/A",IF(G220&gt;100,"No",IF(G220&lt;98,"No","Yes")))</f>
        <v>No</v>
      </c>
      <c r="I220" s="29" t="s">
        <v>1205</v>
      </c>
      <c r="J220" s="29" t="s">
        <v>1205</v>
      </c>
      <c r="K220" s="27" t="str">
        <f t="shared" si="52"/>
        <v>N/A</v>
      </c>
    </row>
    <row r="221" spans="1:11" x14ac:dyDescent="0.25">
      <c r="A221" s="88" t="s">
        <v>250</v>
      </c>
      <c r="B221" s="22" t="s">
        <v>49</v>
      </c>
      <c r="C221" s="93" t="s">
        <v>1205</v>
      </c>
      <c r="D221" s="27" t="str">
        <f t="shared" si="53"/>
        <v>N/A</v>
      </c>
      <c r="E221" s="29" t="s">
        <v>1205</v>
      </c>
      <c r="F221" s="27" t="str">
        <f>IF($B221="N/A","N/A",IF(E221&gt;15,"No",IF(E221&lt;-15,"No","Yes")))</f>
        <v>N/A</v>
      </c>
      <c r="G221" s="29" t="s">
        <v>1205</v>
      </c>
      <c r="H221" s="27" t="str">
        <f>IF($B221="N/A","N/A",IF(G221&gt;15,"No",IF(G221&lt;-15,"No","Yes")))</f>
        <v>N/A</v>
      </c>
      <c r="I221" s="29" t="s">
        <v>1205</v>
      </c>
      <c r="J221" s="29" t="s">
        <v>1205</v>
      </c>
      <c r="K221" s="27" t="str">
        <f t="shared" si="52"/>
        <v>N/A</v>
      </c>
    </row>
    <row r="222" spans="1:11" x14ac:dyDescent="0.25">
      <c r="A222" s="88" t="s">
        <v>251</v>
      </c>
      <c r="B222" s="22" t="s">
        <v>49</v>
      </c>
      <c r="C222" s="93" t="s">
        <v>1205</v>
      </c>
      <c r="D222" s="27" t="str">
        <f t="shared" si="53"/>
        <v>N/A</v>
      </c>
      <c r="E222" s="29" t="s">
        <v>1205</v>
      </c>
      <c r="F222" s="27" t="str">
        <f>IF($B222="N/A","N/A",IF(E222&gt;15,"No",IF(E222&lt;-15,"No","Yes")))</f>
        <v>N/A</v>
      </c>
      <c r="G222" s="29" t="s">
        <v>1205</v>
      </c>
      <c r="H222" s="27" t="str">
        <f>IF($B222="N/A","N/A",IF(G222&gt;15,"No",IF(G222&lt;-15,"No","Yes")))</f>
        <v>N/A</v>
      </c>
      <c r="I222" s="29" t="s">
        <v>1205</v>
      </c>
      <c r="J222" s="29" t="s">
        <v>1205</v>
      </c>
      <c r="K222" s="27" t="str">
        <f t="shared" si="52"/>
        <v>N/A</v>
      </c>
    </row>
    <row r="223" spans="1:11" x14ac:dyDescent="0.25">
      <c r="A223" s="88" t="s">
        <v>277</v>
      </c>
      <c r="B223" s="22" t="s">
        <v>49</v>
      </c>
      <c r="C223" s="93" t="s">
        <v>1205</v>
      </c>
      <c r="D223" s="27" t="str">
        <f t="shared" si="53"/>
        <v>N/A</v>
      </c>
      <c r="E223" s="29" t="s">
        <v>1205</v>
      </c>
      <c r="F223" s="27" t="str">
        <f>IF($B223="N/A","N/A",IF(E223&gt;15,"No",IF(E223&lt;-15,"No","Yes")))</f>
        <v>N/A</v>
      </c>
      <c r="G223" s="29" t="s">
        <v>1205</v>
      </c>
      <c r="H223" s="27" t="str">
        <f>IF($B223="N/A","N/A",IF(G223&gt;15,"No",IF(G223&lt;-15,"No","Yes")))</f>
        <v>N/A</v>
      </c>
      <c r="I223" s="29" t="s">
        <v>1205</v>
      </c>
      <c r="J223" s="29" t="s">
        <v>1205</v>
      </c>
      <c r="K223" s="27" t="str">
        <f t="shared" si="52"/>
        <v>N/A</v>
      </c>
    </row>
    <row r="224" spans="1:11" x14ac:dyDescent="0.25">
      <c r="A224" s="168" t="s">
        <v>169</v>
      </c>
      <c r="B224" s="174"/>
      <c r="C224" s="174"/>
      <c r="D224" s="174"/>
      <c r="E224" s="174"/>
      <c r="F224" s="174"/>
      <c r="G224" s="174"/>
      <c r="H224" s="174"/>
      <c r="I224" s="174"/>
      <c r="J224" s="174"/>
      <c r="K224" s="175"/>
    </row>
    <row r="225" spans="1:11" x14ac:dyDescent="0.25">
      <c r="A225" s="88" t="s">
        <v>754</v>
      </c>
      <c r="B225" s="22" t="s">
        <v>49</v>
      </c>
      <c r="C225" s="93">
        <v>67.935275609000001</v>
      </c>
      <c r="D225" s="27" t="str">
        <f t="shared" si="53"/>
        <v>N/A</v>
      </c>
      <c r="E225" s="29">
        <v>66.663028685</v>
      </c>
      <c r="F225" s="27" t="str">
        <f>IF($B225="N/A","N/A",IF(E225&gt;15,"No",IF(E225&lt;-15,"No","Yes")))</f>
        <v>N/A</v>
      </c>
      <c r="G225" s="29">
        <v>65.825764203000006</v>
      </c>
      <c r="H225" s="27" t="str">
        <f>IF($B225="N/A","N/A",IF(G225&gt;15,"No",IF(G225&lt;-15,"No","Yes")))</f>
        <v>N/A</v>
      </c>
      <c r="I225" s="29">
        <v>-1.87</v>
      </c>
      <c r="J225" s="29">
        <v>-1.26</v>
      </c>
      <c r="K225" s="27" t="str">
        <f>IF(J225="Div by 0", "N/A", IF(J225="N/A","N/A", IF(J225&gt;30, "No", IF(J225&lt;-30, "No", "Yes"))))</f>
        <v>Yes</v>
      </c>
    </row>
    <row r="226" spans="1:11" x14ac:dyDescent="0.25">
      <c r="A226" s="88" t="s">
        <v>256</v>
      </c>
      <c r="B226" s="22" t="s">
        <v>49</v>
      </c>
      <c r="C226" s="93">
        <v>32.064724390999999</v>
      </c>
      <c r="D226" s="27" t="str">
        <f t="shared" ref="D226" si="54">IF($B226="N/A","N/A",IF(C226&gt;15,"No",IF(C226&lt;-15,"No","Yes")))</f>
        <v>N/A</v>
      </c>
      <c r="E226" s="29">
        <v>33.336075393999998</v>
      </c>
      <c r="F226" s="27" t="str">
        <f>IF($B226="N/A","N/A",IF(E226&gt;15,"No",IF(E226&lt;-15,"No","Yes")))</f>
        <v>N/A</v>
      </c>
      <c r="G226" s="29">
        <v>34.173678609</v>
      </c>
      <c r="H226" s="27" t="str">
        <f>IF($B226="N/A","N/A",IF(G226&gt;15,"No",IF(G226&lt;-15,"No","Yes")))</f>
        <v>N/A</v>
      </c>
      <c r="I226" s="29">
        <v>3.9649999999999999</v>
      </c>
      <c r="J226" s="29">
        <v>2.5129999999999999</v>
      </c>
      <c r="K226" s="27" t="str">
        <f>IF(J226="Div by 0", "N/A", IF(J226="N/A","N/A", IF(J226&gt;30, "No", IF(J226&lt;-30, "No", "Yes"))))</f>
        <v>Yes</v>
      </c>
    </row>
    <row r="227" spans="1:11" x14ac:dyDescent="0.25">
      <c r="A227" s="88" t="s">
        <v>805</v>
      </c>
      <c r="B227" s="22" t="s">
        <v>49</v>
      </c>
      <c r="C227" s="93">
        <v>3.4006409999999998E-4</v>
      </c>
      <c r="D227" s="27" t="str">
        <f t="shared" ref="D227" si="55">IF($B227="N/A","N/A",IF(C227&gt;15,"No",IF(C227&lt;-15,"No","Yes")))</f>
        <v>N/A</v>
      </c>
      <c r="E227" s="29">
        <v>1.6289470000000001E-4</v>
      </c>
      <c r="F227" s="27" t="str">
        <f>IF($B227="N/A","N/A",IF(E227&gt;15,"No",IF(E227&lt;-15,"No","Yes")))</f>
        <v>N/A</v>
      </c>
      <c r="G227" s="29">
        <v>0</v>
      </c>
      <c r="H227" s="27" t="str">
        <f>IF($B227="N/A","N/A",IF(G227&gt;15,"No",IF(G227&lt;-15,"No","Yes")))</f>
        <v>N/A</v>
      </c>
      <c r="I227" s="29">
        <v>-52.1</v>
      </c>
      <c r="J227" s="29">
        <v>-100</v>
      </c>
      <c r="K227" s="27" t="str">
        <f>IF(J227="Div by 0", "N/A", IF(J227="N/A","N/A", IF(J227&gt;30, "No", IF(J227&lt;-30, "No", "Yes"))))</f>
        <v>No</v>
      </c>
    </row>
    <row r="228" spans="1:11" x14ac:dyDescent="0.25">
      <c r="A228" s="88" t="s">
        <v>266</v>
      </c>
      <c r="B228" s="22" t="s">
        <v>49</v>
      </c>
      <c r="C228" s="93">
        <v>0</v>
      </c>
      <c r="D228" s="27" t="str">
        <f t="shared" si="53"/>
        <v>N/A</v>
      </c>
      <c r="E228" s="29">
        <v>8.9592090000000001E-4</v>
      </c>
      <c r="F228" s="27" t="str">
        <f>IF($B228="N/A","N/A",IF(E228&gt;15,"No",IF(E228&lt;-15,"No","Yes")))</f>
        <v>N/A</v>
      </c>
      <c r="G228" s="29">
        <v>5.5718779999999995E-4</v>
      </c>
      <c r="H228" s="27" t="str">
        <f>IF($B228="N/A","N/A",IF(G228&gt;15,"No",IF(G228&lt;-15,"No","Yes")))</f>
        <v>N/A</v>
      </c>
      <c r="I228" s="29" t="s">
        <v>1205</v>
      </c>
      <c r="J228" s="29">
        <v>-37.799999999999997</v>
      </c>
      <c r="K228" s="27" t="str">
        <f>IF(J228="Div by 0", "N/A", IF(J228="N/A","N/A", IF(J228&gt;30, "No", IF(J228&lt;-30, "No", "Yes"))))</f>
        <v>No</v>
      </c>
    </row>
    <row r="229" spans="1:11" ht="13" x14ac:dyDescent="0.25">
      <c r="A229" s="159" t="s">
        <v>989</v>
      </c>
      <c r="B229" s="160"/>
      <c r="C229" s="160"/>
      <c r="D229" s="160"/>
      <c r="E229" s="160"/>
      <c r="F229" s="160"/>
      <c r="G229" s="160"/>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17568528</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v>1.966550641</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v>20.614828971000001</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v>49.700105780000001</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v>26.946930329000001</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v>98.960556057999995</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v>0.18978823950000001</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v>0.26673316149999998</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v>0.59230373039999995</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v>0.18165667160000001</v>
      </c>
      <c r="H239" s="27" t="str">
        <f t="shared" ref="H239" si="86">IF($B239="N/A","N/A",IF(G239&lt;0,"No","Yes"))</f>
        <v>N/A</v>
      </c>
      <c r="I239" s="29" t="s">
        <v>49</v>
      </c>
      <c r="J239" s="29" t="s">
        <v>49</v>
      </c>
      <c r="K239" s="27" t="str">
        <f t="shared" si="59"/>
        <v>N/A</v>
      </c>
    </row>
    <row r="240" spans="1:11" ht="13" x14ac:dyDescent="0.3">
      <c r="A240" s="170" t="s">
        <v>1013</v>
      </c>
      <c r="B240" s="171"/>
      <c r="C240" s="171"/>
      <c r="D240" s="171"/>
      <c r="E240" s="171"/>
      <c r="F240" s="171"/>
      <c r="G240" s="171"/>
      <c r="H240" s="172"/>
      <c r="I240" s="172"/>
      <c r="J240" s="172"/>
      <c r="K240" s="172"/>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v>36.272435573000003</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v>12.67935481</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v>0.5491922829</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v>8.8111479800999994</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v>0</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v>0.15471984899999999</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v>32.493798001000002</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v>0</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v>2.4634676280000001</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v>4.2011203215000004</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v>1.1162631269000001</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v>0</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v>0</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v>0</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v>0</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v>0</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v>2.13279109E-2</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v>3.1476741000000001E-3</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v>0</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v>0.29478849909999999</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v>0.2256819695</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v>0</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v>0</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v>0.71355437399999999</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v>0</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v>0</v>
      </c>
      <c r="H266" s="27" t="str">
        <f t="shared" si="89"/>
        <v>N/A</v>
      </c>
      <c r="I266" s="29" t="s">
        <v>49</v>
      </c>
      <c r="J266" s="29" t="s">
        <v>49</v>
      </c>
      <c r="K266" s="27" t="str">
        <f t="shared" si="90"/>
        <v>N/A</v>
      </c>
    </row>
    <row r="267" spans="1:11" ht="13" x14ac:dyDescent="0.3">
      <c r="A267" s="173" t="s">
        <v>687</v>
      </c>
      <c r="B267" s="171"/>
      <c r="C267" s="171"/>
      <c r="D267" s="171"/>
      <c r="E267" s="171"/>
      <c r="F267" s="171"/>
      <c r="G267" s="171"/>
      <c r="H267" s="172"/>
      <c r="I267" s="172"/>
      <c r="J267" s="172"/>
      <c r="K267" s="172"/>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v>85.875743260999997</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v>100</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v>48.921177981</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v>87.092458742000005</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v>100</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v>100</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v>94.877135550999995</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v>78.915169687000002</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v>21.076549734</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v>1.699251E-4</v>
      </c>
      <c r="H277" s="27" t="str">
        <f t="shared" si="93"/>
        <v>N/A</v>
      </c>
      <c r="I277" s="29" t="s">
        <v>49</v>
      </c>
      <c r="J277" s="29" t="s">
        <v>49</v>
      </c>
      <c r="K277" s="27"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1204</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1195</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9485970</v>
      </c>
      <c r="D7" s="130" t="str">
        <f>IF($B7="N/A","N/A",IF(C7&gt;15,"No",IF(C7&lt;-15,"No","Yes")))</f>
        <v>N/A</v>
      </c>
      <c r="E7" s="126">
        <v>9779296</v>
      </c>
      <c r="F7" s="130" t="str">
        <f>IF($B7="N/A","N/A",IF(E7&gt;15,"No",IF(E7&lt;-15,"No","Yes")))</f>
        <v>N/A</v>
      </c>
      <c r="G7" s="126">
        <v>11068576</v>
      </c>
      <c r="H7" s="130" t="str">
        <f>IF($B7="N/A","N/A",IF(G7&gt;15,"No",IF(G7&lt;-15,"No","Yes")))</f>
        <v>N/A</v>
      </c>
      <c r="I7" s="131">
        <v>3.0920000000000001</v>
      </c>
      <c r="J7" s="131">
        <v>13.18</v>
      </c>
      <c r="K7" s="130" t="str">
        <f t="shared" ref="K7:K20" si="0">IF(J7="Div by 0", "N/A", IF(J7="N/A","N/A", IF(J7&gt;30, "No", IF(J7&lt;-30, "No", "Yes"))))</f>
        <v>Yes</v>
      </c>
    </row>
    <row r="8" spans="1:12" x14ac:dyDescent="0.25">
      <c r="A8" s="39" t="s">
        <v>630</v>
      </c>
      <c r="B8" s="22" t="s">
        <v>49</v>
      </c>
      <c r="C8" s="27">
        <v>42.602274727999998</v>
      </c>
      <c r="D8" s="27" t="str">
        <f>IF($B8="N/A","N/A",IF(C8&gt;15,"No",IF(C8&lt;-15,"No","Yes")))</f>
        <v>N/A</v>
      </c>
      <c r="E8" s="27">
        <v>42.336472891</v>
      </c>
      <c r="F8" s="27" t="str">
        <f>IF($B8="N/A","N/A",IF(E8&gt;15,"No",IF(E8&lt;-15,"No","Yes")))</f>
        <v>N/A</v>
      </c>
      <c r="G8" s="27">
        <v>46.637553015000002</v>
      </c>
      <c r="H8" s="27" t="str">
        <f>IF($B8="N/A","N/A",IF(G8&gt;15,"No",IF(G8&lt;-15,"No","Yes")))</f>
        <v>N/A</v>
      </c>
      <c r="I8" s="29">
        <v>-0.624</v>
      </c>
      <c r="J8" s="29">
        <v>10.16</v>
      </c>
      <c r="K8" s="27" t="str">
        <f t="shared" si="0"/>
        <v>Yes</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1202</v>
      </c>
      <c r="B10" s="22" t="s">
        <v>52</v>
      </c>
      <c r="C10" s="27" t="s">
        <v>49</v>
      </c>
      <c r="D10" s="27" t="str">
        <f>IF(OR($B10="N/A",$C10="N/A"),"N/A",IF(C10&gt;100,"No",IF(C10&lt;95,"No","Yes")))</f>
        <v>N/A</v>
      </c>
      <c r="E10" s="27" t="s">
        <v>49</v>
      </c>
      <c r="F10" s="27" t="str">
        <f>IF(OR($B10="N/A",$E10="N/A"),"N/A",IF(E10&gt;100,"No",IF(E10&lt;95,"No","Yes")))</f>
        <v>N/A</v>
      </c>
      <c r="G10" s="27">
        <v>51.668281448000002</v>
      </c>
      <c r="H10" s="27" t="str">
        <f>IF($B10="N/A","N/A",IF(G10&gt;100,"No",IF(G10&lt;95,"No","Yes")))</f>
        <v>No</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1203</v>
      </c>
      <c r="B12" s="22" t="s">
        <v>52</v>
      </c>
      <c r="C12" s="27" t="s">
        <v>49</v>
      </c>
      <c r="D12" s="27" t="str">
        <f t="shared" si="1"/>
        <v>N/A</v>
      </c>
      <c r="E12" s="27" t="s">
        <v>49</v>
      </c>
      <c r="F12" s="27" t="str">
        <f t="shared" si="2"/>
        <v>N/A</v>
      </c>
      <c r="G12" s="27">
        <v>0</v>
      </c>
      <c r="H12" s="27" t="str">
        <f t="shared" si="3"/>
        <v>No</v>
      </c>
      <c r="I12" s="29" t="s">
        <v>49</v>
      </c>
      <c r="J12" s="29" t="s">
        <v>49</v>
      </c>
      <c r="K12" s="27" t="str">
        <f t="shared" si="0"/>
        <v>N/A</v>
      </c>
    </row>
    <row r="13" spans="1:12" x14ac:dyDescent="0.25">
      <c r="A13" s="42" t="s">
        <v>46</v>
      </c>
      <c r="B13" s="22" t="s">
        <v>49</v>
      </c>
      <c r="C13" s="23">
        <v>5444731</v>
      </c>
      <c r="D13" s="27" t="str">
        <f>IF($B13="N/A","N/A",IF(C13&gt;15,"No",IF(C13&lt;-15,"No","Yes")))</f>
        <v>N/A</v>
      </c>
      <c r="E13" s="23">
        <v>5639087</v>
      </c>
      <c r="F13" s="27" t="str">
        <f>IF($B13="N/A","N/A",IF(E13&gt;15,"No",IF(E13&lt;-15,"No","Yes")))</f>
        <v>N/A</v>
      </c>
      <c r="G13" s="23">
        <v>5906463</v>
      </c>
      <c r="H13" s="27" t="str">
        <f>IF($B13="N/A","N/A",IF(G13&gt;15,"No",IF(G13&lt;-15,"No","Yes")))</f>
        <v>N/A</v>
      </c>
      <c r="I13" s="29">
        <v>3.57</v>
      </c>
      <c r="J13" s="29">
        <v>4.7409999999999997</v>
      </c>
      <c r="K13" s="27" t="str">
        <f t="shared" si="0"/>
        <v>Yes</v>
      </c>
    </row>
    <row r="14" spans="1:12" ht="14.25" customHeight="1" x14ac:dyDescent="0.25">
      <c r="A14" s="39" t="s">
        <v>633</v>
      </c>
      <c r="B14" s="22" t="s">
        <v>49</v>
      </c>
      <c r="C14" s="27">
        <v>5.7807263572999998</v>
      </c>
      <c r="D14" s="27" t="str">
        <f>IF($B14="N/A","N/A",IF(C14&gt;15,"No",IF(C14&lt;-15,"No","Yes")))</f>
        <v>N/A</v>
      </c>
      <c r="E14" s="27">
        <v>4.3831208846000003</v>
      </c>
      <c r="F14" s="27" t="str">
        <f>IF($B14="N/A","N/A",IF(E14&gt;15,"No",IF(E14&lt;-15,"No","Yes")))</f>
        <v>N/A</v>
      </c>
      <c r="G14" s="27">
        <v>4.2326519999999999E-4</v>
      </c>
      <c r="H14" s="27" t="str">
        <f>IF($B14="N/A","N/A",IF(G14&gt;15,"No",IF(G14&lt;-15,"No","Yes")))</f>
        <v>N/A</v>
      </c>
      <c r="I14" s="29">
        <v>-24.2</v>
      </c>
      <c r="J14" s="29">
        <v>-100</v>
      </c>
      <c r="K14" s="27" t="str">
        <f t="shared" si="0"/>
        <v>No</v>
      </c>
    </row>
    <row r="15" spans="1:12" ht="12.75" customHeight="1" x14ac:dyDescent="0.25">
      <c r="A15" s="39" t="s">
        <v>634</v>
      </c>
      <c r="B15" s="22" t="s">
        <v>49</v>
      </c>
      <c r="C15" s="63">
        <v>111.91273253</v>
      </c>
      <c r="D15" s="27" t="str">
        <f>IF($B15="N/A","N/A",IF(C15&gt;15,"No",IF(C15&lt;-15,"No","Yes")))</f>
        <v>N/A</v>
      </c>
      <c r="E15" s="63">
        <v>117.34826919</v>
      </c>
      <c r="F15" s="27" t="str">
        <f>IF($B15="N/A","N/A",IF(E15&gt;15,"No",IF(E15&lt;-15,"No","Yes")))</f>
        <v>N/A</v>
      </c>
      <c r="G15" s="63">
        <v>55811.64</v>
      </c>
      <c r="H15" s="27" t="str">
        <f>IF($B15="N/A","N/A",IF(G15&gt;15,"No",IF(G15&lt;-15,"No","Yes")))</f>
        <v>N/A</v>
      </c>
      <c r="I15" s="29">
        <v>4.8570000000000002</v>
      </c>
      <c r="J15" s="29">
        <v>47461</v>
      </c>
      <c r="K15" s="27" t="str">
        <f t="shared" si="0"/>
        <v>No</v>
      </c>
    </row>
    <row r="16" spans="1:12" ht="12.75" customHeight="1" x14ac:dyDescent="0.25">
      <c r="A16" s="42" t="s">
        <v>769</v>
      </c>
      <c r="B16" s="22" t="s">
        <v>49</v>
      </c>
      <c r="C16" s="23">
        <v>85044</v>
      </c>
      <c r="D16" s="27" t="str">
        <f>IF($B16="N/A","N/A",IF(C16&gt;15,"No",IF(C16&lt;-15,"No","Yes")))</f>
        <v>N/A</v>
      </c>
      <c r="E16" s="23">
        <v>90903</v>
      </c>
      <c r="F16" s="27" t="str">
        <f>IF($B16="N/A","N/A",IF(E16&gt;15,"No",IF(E16&lt;-15,"No","Yes")))</f>
        <v>N/A</v>
      </c>
      <c r="G16" s="23">
        <v>104218</v>
      </c>
      <c r="H16" s="27" t="str">
        <f>IF($B16="N/A","N/A",IF(G16&gt;15,"No",IF(G16&lt;-15,"No","Yes")))</f>
        <v>N/A</v>
      </c>
      <c r="I16" s="22" t="s">
        <v>1209</v>
      </c>
      <c r="J16" s="29">
        <v>14.65</v>
      </c>
      <c r="K16" s="27" t="str">
        <f t="shared" si="0"/>
        <v>Yes</v>
      </c>
    </row>
    <row r="17" spans="1:11" ht="27.75" customHeight="1" x14ac:dyDescent="0.25">
      <c r="A17" s="42" t="s">
        <v>770</v>
      </c>
      <c r="B17" s="22" t="s">
        <v>49</v>
      </c>
      <c r="C17" s="63">
        <v>98.775104651999996</v>
      </c>
      <c r="D17" s="27" t="str">
        <f>IF($B17="N/A","N/A",IF(C17&gt;60,"No",IF(C17&lt;15,"No","Yes")))</f>
        <v>N/A</v>
      </c>
      <c r="E17" s="63">
        <v>104.87846386</v>
      </c>
      <c r="F17" s="27" t="str">
        <f>IF($B17="N/A","N/A",IF(E17&gt;60,"No",IF(E17&lt;15,"No","Yes")))</f>
        <v>N/A</v>
      </c>
      <c r="G17" s="63">
        <v>104.95622637</v>
      </c>
      <c r="H17" s="27" t="str">
        <f>IF($B17="N/A","N/A",IF(G17&gt;60,"No",IF(G17&lt;15,"No","Yes")))</f>
        <v>N/A</v>
      </c>
      <c r="I17" s="29">
        <v>6.1790000000000003</v>
      </c>
      <c r="J17" s="29">
        <v>7.4099999999999999E-2</v>
      </c>
      <c r="K17" s="27" t="str">
        <f t="shared" si="0"/>
        <v>Yes</v>
      </c>
    </row>
    <row r="18" spans="1:11" x14ac:dyDescent="0.25">
      <c r="A18" s="42" t="s">
        <v>155</v>
      </c>
      <c r="B18" s="22" t="s">
        <v>121</v>
      </c>
      <c r="C18" s="23">
        <v>0</v>
      </c>
      <c r="D18" s="27" t="str">
        <f>IF($B18="N/A","N/A",IF(C18="N/A","N/A",IF(C18=0,"Yes","No")))</f>
        <v>Yes</v>
      </c>
      <c r="E18" s="23">
        <v>0</v>
      </c>
      <c r="F18" s="27" t="str">
        <f>IF($B18="N/A","N/A",IF(E18="N/A","N/A",IF(E18=0,"Yes","No")))</f>
        <v>Yes</v>
      </c>
      <c r="G18" s="23">
        <v>11</v>
      </c>
      <c r="H18" s="27" t="str">
        <f>IF($B18="N/A","N/A",IF(G18=0,"Yes","No"))</f>
        <v>No</v>
      </c>
      <c r="I18" s="22" t="s">
        <v>1205</v>
      </c>
      <c r="J18" s="29" t="s">
        <v>1205</v>
      </c>
      <c r="K18" s="27" t="str">
        <f t="shared" si="0"/>
        <v>N/A</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1205</v>
      </c>
      <c r="J19" s="29" t="s">
        <v>1205</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1205</v>
      </c>
      <c r="J20" s="29" t="s">
        <v>1205</v>
      </c>
      <c r="K20" s="27" t="str">
        <f t="shared" si="0"/>
        <v>N/A</v>
      </c>
    </row>
    <row r="21" spans="1:11" ht="13" x14ac:dyDescent="0.3">
      <c r="A21" s="187" t="s">
        <v>191</v>
      </c>
      <c r="B21" s="179"/>
      <c r="C21" s="179"/>
      <c r="D21" s="179"/>
      <c r="E21" s="179"/>
      <c r="F21" s="179"/>
      <c r="G21" s="179"/>
      <c r="H21" s="179"/>
      <c r="I21" s="179"/>
      <c r="J21" s="179"/>
      <c r="K21" s="180"/>
    </row>
    <row r="22" spans="1:11" x14ac:dyDescent="0.25">
      <c r="A22" s="42" t="s">
        <v>45</v>
      </c>
      <c r="B22" s="22" t="s">
        <v>49</v>
      </c>
      <c r="C22" s="23">
        <v>5444731</v>
      </c>
      <c r="D22" s="27" t="str">
        <f>IF($B22="N/A","N/A",IF(C22&gt;15,"No",IF(C22&lt;-15,"No","Yes")))</f>
        <v>N/A</v>
      </c>
      <c r="E22" s="23">
        <v>5639087</v>
      </c>
      <c r="F22" s="27" t="str">
        <f>IF($B22="N/A","N/A",IF(E22&gt;15,"No",IF(E22&lt;-15,"No","Yes")))</f>
        <v>N/A</v>
      </c>
      <c r="G22" s="23">
        <v>5906463</v>
      </c>
      <c r="H22" s="27" t="str">
        <f>IF($B22="N/A","N/A",IF(G22&gt;15,"No",IF(G22&lt;-15,"No","Yes")))</f>
        <v>N/A</v>
      </c>
      <c r="I22" s="29">
        <v>3.57</v>
      </c>
      <c r="J22" s="29">
        <v>4.7409999999999997</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1205</v>
      </c>
      <c r="J24" s="29" t="s">
        <v>1205</v>
      </c>
      <c r="K24" s="27" t="str">
        <f t="shared" si="4"/>
        <v>N/A</v>
      </c>
    </row>
    <row r="25" spans="1:11" x14ac:dyDescent="0.25">
      <c r="A25" s="42" t="s">
        <v>174</v>
      </c>
      <c r="B25" s="22" t="s">
        <v>126</v>
      </c>
      <c r="C25" s="63">
        <v>95.123626861000005</v>
      </c>
      <c r="D25" s="27" t="str">
        <f>IF($B25="N/A","N/A",IF(C25&gt;60,"No",IF(C25&lt;15,"No","Yes")))</f>
        <v>No</v>
      </c>
      <c r="E25" s="63">
        <v>97.804171846000003</v>
      </c>
      <c r="F25" s="27" t="str">
        <f>IF($B25="N/A","N/A",IF(E25&gt;60,"No",IF(E25&lt;15,"No","Yes")))</f>
        <v>No</v>
      </c>
      <c r="G25" s="63">
        <v>96.059107793999999</v>
      </c>
      <c r="H25" s="27" t="str">
        <f>IF($B25="N/A","N/A",IF(G25&gt;60,"No",IF(G25&lt;15,"No","Yes")))</f>
        <v>No</v>
      </c>
      <c r="I25" s="29">
        <v>2.8180000000000001</v>
      </c>
      <c r="J25" s="29">
        <v>-1.78</v>
      </c>
      <c r="K25" s="27" t="str">
        <f t="shared" si="4"/>
        <v>Yes</v>
      </c>
    </row>
    <row r="26" spans="1:11" x14ac:dyDescent="0.25">
      <c r="A26" s="42" t="s">
        <v>47</v>
      </c>
      <c r="B26" s="22" t="s">
        <v>165</v>
      </c>
      <c r="C26" s="27">
        <v>2.1371303742999999</v>
      </c>
      <c r="D26" s="27" t="str">
        <f>IF($B26="N/A","N/A",IF(C26&gt;15,"No",IF(C26&lt;=0,"No","Yes")))</f>
        <v>Yes</v>
      </c>
      <c r="E26" s="27">
        <v>2.1483974266999999</v>
      </c>
      <c r="F26" s="27" t="str">
        <f>IF($B26="N/A","N/A",IF(E26&gt;15,"No",IF(E26&lt;=0,"No","Yes")))</f>
        <v>Yes</v>
      </c>
      <c r="G26" s="27">
        <v>1.3071443942000001</v>
      </c>
      <c r="H26" s="27" t="str">
        <f>IF($B26="N/A","N/A",IF(G26&gt;15,"No",IF(G26&lt;=0,"No","Yes")))</f>
        <v>Yes</v>
      </c>
      <c r="I26" s="29">
        <v>0.5272</v>
      </c>
      <c r="J26" s="29">
        <v>-39.200000000000003</v>
      </c>
      <c r="K26" s="27" t="str">
        <f t="shared" si="4"/>
        <v>No</v>
      </c>
    </row>
    <row r="27" spans="1:11" x14ac:dyDescent="0.25">
      <c r="A27" s="42" t="s">
        <v>176</v>
      </c>
      <c r="B27" s="22" t="s">
        <v>49</v>
      </c>
      <c r="C27" s="63">
        <v>106.94934729000001</v>
      </c>
      <c r="D27" s="27" t="str">
        <f>IF($B27="N/A","N/A",IF(C27&gt;15,"No",IF(C27&lt;-15,"No","Yes")))</f>
        <v>N/A</v>
      </c>
      <c r="E27" s="63">
        <v>117.69459347999999</v>
      </c>
      <c r="F27" s="27" t="str">
        <f>IF($B27="N/A","N/A",IF(E27&gt;15,"No",IF(E27&lt;-15,"No","Yes")))</f>
        <v>N/A</v>
      </c>
      <c r="G27" s="63">
        <v>118.9023651</v>
      </c>
      <c r="H27" s="27" t="str">
        <f>IF($B27="N/A","N/A",IF(G27&gt;15,"No",IF(G27&lt;-15,"No","Yes")))</f>
        <v>N/A</v>
      </c>
      <c r="I27" s="29">
        <v>10.050000000000001</v>
      </c>
      <c r="J27" s="29">
        <v>1.026</v>
      </c>
      <c r="K27" s="27" t="str">
        <f t="shared" si="4"/>
        <v>Yes</v>
      </c>
    </row>
    <row r="28" spans="1:11" x14ac:dyDescent="0.25">
      <c r="A28" s="42" t="s">
        <v>181</v>
      </c>
      <c r="B28" s="22" t="s">
        <v>49</v>
      </c>
      <c r="C28" s="27">
        <v>0.66973005649999995</v>
      </c>
      <c r="D28" s="27" t="str">
        <f>IF($B28="N/A","N/A",IF(C28&gt;15,"No",IF(C28&lt;-15,"No","Yes")))</f>
        <v>N/A</v>
      </c>
      <c r="E28" s="27">
        <v>0.5359023544</v>
      </c>
      <c r="F28" s="27" t="str">
        <f>IF($B28="N/A","N/A",IF(E28&gt;15,"No",IF(E28&lt;-15,"No","Yes")))</f>
        <v>N/A</v>
      </c>
      <c r="G28" s="27">
        <v>0.46494831170000001</v>
      </c>
      <c r="H28" s="27" t="str">
        <f>IF($B28="N/A","N/A",IF(G28&gt;15,"No",IF(G28&lt;-15,"No","Yes")))</f>
        <v>N/A</v>
      </c>
      <c r="I28" s="29">
        <v>-20</v>
      </c>
      <c r="J28" s="29">
        <v>-13.2</v>
      </c>
      <c r="K28" s="27" t="str">
        <f t="shared" si="4"/>
        <v>Yes</v>
      </c>
    </row>
    <row r="29" spans="1:11" x14ac:dyDescent="0.25">
      <c r="A29" s="42" t="s">
        <v>278</v>
      </c>
      <c r="B29" s="22" t="s">
        <v>127</v>
      </c>
      <c r="C29" s="27">
        <v>100</v>
      </c>
      <c r="D29" s="27" t="str">
        <f>IF($B29="N/A","N/A",IF(C29&gt;99,"No",IF(C29&lt;95,"No","Yes")))</f>
        <v>No</v>
      </c>
      <c r="E29" s="27">
        <v>100</v>
      </c>
      <c r="F29" s="27" t="str">
        <f>IF($B29="N/A","N/A",IF(E29&gt;99,"No",IF(E29&lt;95,"No","Yes")))</f>
        <v>No</v>
      </c>
      <c r="G29" s="27">
        <v>100</v>
      </c>
      <c r="H29" s="27" t="str">
        <f>IF($B29="N/A","N/A",IF(G29&gt;99,"No",IF(G29&lt;95,"No","Yes")))</f>
        <v>No</v>
      </c>
      <c r="I29" s="29">
        <v>0</v>
      </c>
      <c r="J29" s="29">
        <v>0</v>
      </c>
      <c r="K29" s="27" t="str">
        <f t="shared" si="4"/>
        <v>Yes</v>
      </c>
    </row>
    <row r="30" spans="1:11" x14ac:dyDescent="0.25">
      <c r="A30" s="42" t="s">
        <v>279</v>
      </c>
      <c r="B30" s="22" t="s">
        <v>128</v>
      </c>
      <c r="C30" s="27">
        <v>0</v>
      </c>
      <c r="D30" s="27" t="str">
        <f>IF($B30="N/A","N/A",IF(C30&gt;6,"No",IF(C30&lt;=0,"No","Yes")))</f>
        <v>No</v>
      </c>
      <c r="E30" s="27">
        <v>0</v>
      </c>
      <c r="F30" s="27" t="str">
        <f>IF($B30="N/A","N/A",IF(E30&gt;6,"No",IF(E30&lt;=0,"No","Yes")))</f>
        <v>No</v>
      </c>
      <c r="G30" s="27">
        <v>0</v>
      </c>
      <c r="H30" s="27" t="str">
        <f>IF($B30="N/A","N/A",IF(G30&gt;6,"No",IF(G30&lt;=0,"No","Yes")))</f>
        <v>No</v>
      </c>
      <c r="I30" s="29" t="s">
        <v>1205</v>
      </c>
      <c r="J30" s="29" t="s">
        <v>1205</v>
      </c>
      <c r="K30" s="27" t="str">
        <f t="shared" si="4"/>
        <v>N/A</v>
      </c>
    </row>
    <row r="31" spans="1:11" x14ac:dyDescent="0.25">
      <c r="A31" s="42" t="s">
        <v>870</v>
      </c>
      <c r="B31" s="22" t="s">
        <v>49</v>
      </c>
      <c r="C31" s="27">
        <v>99.925505962000003</v>
      </c>
      <c r="D31" s="27" t="str">
        <f>IF($B31="N/A","N/A",IF(C31&gt;15,"No",IF(C31&lt;-15,"No","Yes")))</f>
        <v>N/A</v>
      </c>
      <c r="E31" s="27">
        <v>99.745721248999999</v>
      </c>
      <c r="F31" s="27" t="str">
        <f>IF($B31="N/A","N/A",IF(E31&gt;15,"No",IF(E31&lt;-15,"No","Yes")))</f>
        <v>N/A</v>
      </c>
      <c r="G31" s="27">
        <v>99.846727220999995</v>
      </c>
      <c r="H31" s="27" t="str">
        <f>IF($B31="N/A","N/A",IF(G31&gt;15,"No",IF(G31&lt;-15,"No","Yes")))</f>
        <v>N/A</v>
      </c>
      <c r="I31" s="29">
        <v>-0.18</v>
      </c>
      <c r="J31" s="29">
        <v>0.1013</v>
      </c>
      <c r="K31" s="27" t="str">
        <f t="shared" si="4"/>
        <v>Yes</v>
      </c>
    </row>
    <row r="32" spans="1:11" x14ac:dyDescent="0.25">
      <c r="A32" s="42" t="s">
        <v>871</v>
      </c>
      <c r="B32" s="22" t="s">
        <v>130</v>
      </c>
      <c r="C32" s="27">
        <v>0</v>
      </c>
      <c r="D32" s="27" t="str">
        <f>IF($B32="N/A","N/A",IF(C32&gt;98,"Yes","No"))</f>
        <v>No</v>
      </c>
      <c r="E32" s="27">
        <v>0</v>
      </c>
      <c r="F32" s="27" t="str">
        <f>IF($B32="N/A","N/A",IF(E32&gt;98,"Yes","No"))</f>
        <v>No</v>
      </c>
      <c r="G32" s="27">
        <v>0</v>
      </c>
      <c r="H32" s="27" t="str">
        <f>IF($B32="N/A","N/A",IF(G32&gt;98,"Yes","No"))</f>
        <v>No</v>
      </c>
      <c r="I32" s="29" t="s">
        <v>1205</v>
      </c>
      <c r="J32" s="29" t="s">
        <v>1205</v>
      </c>
      <c r="K32" s="27" t="str">
        <f t="shared" si="4"/>
        <v>N/A</v>
      </c>
    </row>
    <row r="33" spans="1:11" x14ac:dyDescent="0.25">
      <c r="A33" s="42" t="s">
        <v>129</v>
      </c>
      <c r="B33" s="22" t="s">
        <v>130</v>
      </c>
      <c r="C33" s="27">
        <v>99.702336075000005</v>
      </c>
      <c r="D33" s="27" t="str">
        <f>IF($B33="N/A","N/A",IF(C33&gt;98,"Yes","No"))</f>
        <v>Yes</v>
      </c>
      <c r="E33" s="27">
        <v>99.698461824999995</v>
      </c>
      <c r="F33" s="27" t="str">
        <f>IF($B33="N/A","N/A",IF(E33&gt;98,"Yes","No"))</f>
        <v>Yes</v>
      </c>
      <c r="G33" s="27">
        <v>99.770607214999998</v>
      </c>
      <c r="H33" s="27" t="str">
        <f>IF($B33="N/A","N/A",IF(G33&gt;98,"Yes","No"))</f>
        <v>Yes</v>
      </c>
      <c r="I33" s="29">
        <v>-4.0000000000000001E-3</v>
      </c>
      <c r="J33" s="29">
        <v>7.2400000000000006E-2</v>
      </c>
      <c r="K33" s="27" t="str">
        <f t="shared" si="4"/>
        <v>Yes</v>
      </c>
    </row>
    <row r="34" spans="1:11" x14ac:dyDescent="0.25">
      <c r="A34" s="42" t="s">
        <v>280</v>
      </c>
      <c r="B34" s="22" t="s">
        <v>130</v>
      </c>
      <c r="C34" s="27">
        <v>99.990045421999994</v>
      </c>
      <c r="D34" s="27" t="str">
        <f>IF($B34="N/A","N/A",IF(C34&gt;98,"Yes","No"))</f>
        <v>Yes</v>
      </c>
      <c r="E34" s="27">
        <v>99.988402378000004</v>
      </c>
      <c r="F34" s="27" t="str">
        <f>IF($B34="N/A","N/A",IF(E34&gt;98,"Yes","No"))</f>
        <v>Yes</v>
      </c>
      <c r="G34" s="27">
        <v>99.992381226999996</v>
      </c>
      <c r="H34" s="27" t="str">
        <f>IF($B34="N/A","N/A",IF(G34&gt;98,"Yes","No"))</f>
        <v>Yes</v>
      </c>
      <c r="I34" s="29">
        <v>-2E-3</v>
      </c>
      <c r="J34" s="29">
        <v>4.0000000000000001E-3</v>
      </c>
      <c r="K34" s="27" t="str">
        <f t="shared" si="4"/>
        <v>Yes</v>
      </c>
    </row>
    <row r="35" spans="1:11" x14ac:dyDescent="0.25">
      <c r="A35" s="168" t="s">
        <v>689</v>
      </c>
      <c r="B35" s="174"/>
      <c r="C35" s="174"/>
      <c r="D35" s="174"/>
      <c r="E35" s="174"/>
      <c r="F35" s="174"/>
      <c r="G35" s="174"/>
      <c r="H35" s="174"/>
      <c r="I35" s="174"/>
      <c r="J35" s="174"/>
      <c r="K35" s="175"/>
    </row>
    <row r="36" spans="1:11" ht="12.75" customHeight="1" x14ac:dyDescent="0.25">
      <c r="A36" s="42" t="s">
        <v>131</v>
      </c>
      <c r="B36" s="22" t="s">
        <v>54</v>
      </c>
      <c r="C36" s="27">
        <v>98.907935029000001</v>
      </c>
      <c r="D36" s="27" t="str">
        <f>IF($B36="N/A","N/A",IF(C36&gt;100,"No",IF(C36&lt;98,"No","Yes")))</f>
        <v>Yes</v>
      </c>
      <c r="E36" s="27">
        <v>98.940803715000001</v>
      </c>
      <c r="F36" s="27" t="str">
        <f>IF($B36="N/A","N/A",IF(E36&gt;100,"No",IF(E36&lt;98,"No","Yes")))</f>
        <v>Yes</v>
      </c>
      <c r="G36" s="27">
        <v>99.024509253999994</v>
      </c>
      <c r="H36" s="27" t="str">
        <f>IF($B36="N/A","N/A",IF(G36&gt;100,"No",IF(G36&lt;98,"No","Yes")))</f>
        <v>Yes</v>
      </c>
      <c r="I36" s="29">
        <v>3.32E-2</v>
      </c>
      <c r="J36" s="29">
        <v>8.4599999999999995E-2</v>
      </c>
      <c r="K36" s="27" t="str">
        <f>IF(J36="Div by 0", "N/A", IF(J36="N/A","N/A", IF(J36&gt;30, "No", IF(J36&lt;-30, "No", "Yes"))))</f>
        <v>Yes</v>
      </c>
    </row>
    <row r="37" spans="1:11" x14ac:dyDescent="0.25">
      <c r="A37" s="42" t="s">
        <v>281</v>
      </c>
      <c r="B37" s="22" t="s">
        <v>54</v>
      </c>
      <c r="C37" s="27">
        <v>99.180914539</v>
      </c>
      <c r="D37" s="27" t="str">
        <f>IF($B37="N/A","N/A",IF(C37&gt;100,"No",IF(C37&lt;98,"No","Yes")))</f>
        <v>Yes</v>
      </c>
      <c r="E37" s="27">
        <v>99.172011355999999</v>
      </c>
      <c r="F37" s="27" t="str">
        <f>IF($B37="N/A","N/A",IF(E37&gt;100,"No",IF(E37&lt;98,"No","Yes")))</f>
        <v>Yes</v>
      </c>
      <c r="G37" s="27">
        <v>99.234872038000006</v>
      </c>
      <c r="H37" s="27" t="str">
        <f>IF($B37="N/A","N/A",IF(G37&gt;100,"No",IF(G37&lt;98,"No","Yes")))</f>
        <v>Yes</v>
      </c>
      <c r="I37" s="29">
        <v>-8.9999999999999993E-3</v>
      </c>
      <c r="J37" s="29">
        <v>6.3399999999999998E-2</v>
      </c>
      <c r="K37" s="27" t="str">
        <f>IF(J37="Div by 0", "N/A", IF(J37="N/A","N/A", IF(J37&gt;30, "No", IF(J37&lt;-30, "No", "Yes"))))</f>
        <v>Yes</v>
      </c>
    </row>
    <row r="38" spans="1:11" x14ac:dyDescent="0.25">
      <c r="A38" s="42" t="s">
        <v>282</v>
      </c>
      <c r="B38" s="22" t="s">
        <v>54</v>
      </c>
      <c r="C38" s="27">
        <v>99.180914539</v>
      </c>
      <c r="D38" s="27" t="str">
        <f>IF($B38="N/A","N/A",IF(C38&gt;100,"No",IF(C38&lt;98,"No","Yes")))</f>
        <v>Yes</v>
      </c>
      <c r="E38" s="27">
        <v>99.172011355999999</v>
      </c>
      <c r="F38" s="27" t="str">
        <f>IF($B38="N/A","N/A",IF(E38&gt;100,"No",IF(E38&lt;98,"No","Yes")))</f>
        <v>Yes</v>
      </c>
      <c r="G38" s="27">
        <v>99.234872038000006</v>
      </c>
      <c r="H38" s="27" t="str">
        <f>IF($B38="N/A","N/A",IF(G38&gt;100,"No",IF(G38&lt;98,"No","Yes")))</f>
        <v>Yes</v>
      </c>
      <c r="I38" s="29">
        <v>-8.9999999999999993E-3</v>
      </c>
      <c r="J38" s="29">
        <v>6.3399999999999998E-2</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63.125285712</v>
      </c>
      <c r="D40" s="27" t="str">
        <f>IF($B40="N/A","N/A",IF(C40&gt;15,"No",IF(C40&lt;-15,"No","Yes")))</f>
        <v>N/A</v>
      </c>
      <c r="E40" s="27">
        <v>63.092199145000002</v>
      </c>
      <c r="F40" s="27" t="str">
        <f>IF($B40="N/A","N/A",IF(E40&gt;15,"No",IF(E40&lt;-15,"No","Yes")))</f>
        <v>N/A</v>
      </c>
      <c r="G40" s="27">
        <v>62.970952328000003</v>
      </c>
      <c r="H40" s="27" t="str">
        <f>IF($B40="N/A","N/A",IF(G40&gt;15,"No",IF(G40&lt;-15,"No","Yes")))</f>
        <v>N/A</v>
      </c>
      <c r="I40" s="29">
        <v>-5.1999999999999998E-2</v>
      </c>
      <c r="J40" s="29">
        <v>-0.192</v>
      </c>
      <c r="K40" s="27" t="str">
        <f t="shared" ref="K40:K49" si="5">IF(J40="Div by 0", "N/A", IF(J40="N/A","N/A", IF(J40&gt;30, "No", IF(J40&lt;-30, "No", "Yes"))))</f>
        <v>Yes</v>
      </c>
    </row>
    <row r="41" spans="1:11" x14ac:dyDescent="0.25">
      <c r="A41" s="42" t="s">
        <v>641</v>
      </c>
      <c r="B41" s="22" t="s">
        <v>49</v>
      </c>
      <c r="C41" s="27">
        <v>35.248003988000001</v>
      </c>
      <c r="D41" s="27" t="str">
        <f>IF($B41="N/A","N/A",IF(C41&gt;15,"No",IF(C41&lt;-15,"No","Yes")))</f>
        <v>N/A</v>
      </c>
      <c r="E41" s="27">
        <v>35.270691868999997</v>
      </c>
      <c r="F41" s="27" t="str">
        <f>IF($B41="N/A","N/A",IF(E41&gt;15,"No",IF(E41&lt;-15,"No","Yes")))</f>
        <v>N/A</v>
      </c>
      <c r="G41" s="27">
        <v>35.436046920000003</v>
      </c>
      <c r="H41" s="27" t="str">
        <f>IF($B41="N/A","N/A",IF(G41&gt;15,"No",IF(G41&lt;-15,"No","Yes")))</f>
        <v>N/A</v>
      </c>
      <c r="I41" s="29">
        <v>6.4399999999999999E-2</v>
      </c>
      <c r="J41" s="29">
        <v>0.46879999999999999</v>
      </c>
      <c r="K41" s="27" t="str">
        <f t="shared" si="5"/>
        <v>Yes</v>
      </c>
    </row>
    <row r="42" spans="1:11" x14ac:dyDescent="0.25">
      <c r="A42" s="42" t="s">
        <v>642</v>
      </c>
      <c r="B42" s="22" t="s">
        <v>49</v>
      </c>
      <c r="C42" s="27">
        <v>0.5546830505</v>
      </c>
      <c r="D42" s="27" t="str">
        <f>IF($B42="N/A","N/A",IF(C42&gt;15,"No",IF(C42&lt;-15,"No","Yes")))</f>
        <v>N/A</v>
      </c>
      <c r="E42" s="27">
        <v>0.59101765939999995</v>
      </c>
      <c r="F42" s="27" t="str">
        <f>IF($B42="N/A","N/A",IF(E42&gt;15,"No",IF(E42&lt;-15,"No","Yes")))</f>
        <v>N/A</v>
      </c>
      <c r="G42" s="27">
        <v>0.62336799539999999</v>
      </c>
      <c r="H42" s="27" t="str">
        <f>IF($B42="N/A","N/A",IF(G42&gt;15,"No",IF(G42&lt;-15,"No","Yes")))</f>
        <v>N/A</v>
      </c>
      <c r="I42" s="29">
        <v>6.5510000000000002</v>
      </c>
      <c r="J42" s="29">
        <v>5.4740000000000002</v>
      </c>
      <c r="K42" s="27" t="str">
        <f t="shared" si="5"/>
        <v>Yes</v>
      </c>
    </row>
    <row r="43" spans="1:11" x14ac:dyDescent="0.25">
      <c r="A43" s="42" t="s">
        <v>872</v>
      </c>
      <c r="B43" s="22" t="s">
        <v>49</v>
      </c>
      <c r="C43" s="27">
        <v>99.180914539</v>
      </c>
      <c r="D43" s="27" t="str">
        <f t="shared" ref="D43:D45" si="6">IF($B43="N/A","N/A",IF(C43&gt;15,"No",IF(C43&lt;-15,"No","Yes")))</f>
        <v>N/A</v>
      </c>
      <c r="E43" s="27">
        <v>99.172011355999999</v>
      </c>
      <c r="F43" s="27" t="str">
        <f t="shared" ref="F43:F45" si="7">IF($B43="N/A","N/A",IF(E43&gt;15,"No",IF(E43&lt;-15,"No","Yes")))</f>
        <v>N/A</v>
      </c>
      <c r="G43" s="27">
        <v>99.234872038000006</v>
      </c>
      <c r="H43" s="27" t="str">
        <f t="shared" ref="H43:H45" si="8">IF($B43="N/A","N/A",IF(G43&gt;15,"No",IF(G43&lt;-15,"No","Yes")))</f>
        <v>N/A</v>
      </c>
      <c r="I43" s="29">
        <v>-8.9999999999999993E-3</v>
      </c>
      <c r="J43" s="29">
        <v>6.3399999999999998E-2</v>
      </c>
      <c r="K43" s="27" t="str">
        <f t="shared" si="5"/>
        <v>Yes</v>
      </c>
    </row>
    <row r="44" spans="1:11" x14ac:dyDescent="0.25">
      <c r="A44" s="42" t="s">
        <v>873</v>
      </c>
      <c r="B44" s="22" t="s">
        <v>49</v>
      </c>
      <c r="C44" s="27">
        <v>99.180914539</v>
      </c>
      <c r="D44" s="27" t="str">
        <f t="shared" si="6"/>
        <v>N/A</v>
      </c>
      <c r="E44" s="27">
        <v>99.172011355999999</v>
      </c>
      <c r="F44" s="27" t="str">
        <f t="shared" si="7"/>
        <v>N/A</v>
      </c>
      <c r="G44" s="27">
        <v>99.234872038000006</v>
      </c>
      <c r="H44" s="27" t="str">
        <f t="shared" si="8"/>
        <v>N/A</v>
      </c>
      <c r="I44" s="29">
        <v>-8.9999999999999993E-3</v>
      </c>
      <c r="J44" s="29">
        <v>6.3399999999999998E-2</v>
      </c>
      <c r="K44" s="27" t="str">
        <f t="shared" si="5"/>
        <v>Yes</v>
      </c>
    </row>
    <row r="45" spans="1:11" x14ac:dyDescent="0.25">
      <c r="A45" s="42" t="s">
        <v>874</v>
      </c>
      <c r="B45" s="22" t="s">
        <v>49</v>
      </c>
      <c r="C45" s="27">
        <v>99.180914539</v>
      </c>
      <c r="D45" s="27" t="str">
        <f t="shared" si="6"/>
        <v>N/A</v>
      </c>
      <c r="E45" s="27">
        <v>99.172011355999999</v>
      </c>
      <c r="F45" s="27" t="str">
        <f t="shared" si="7"/>
        <v>N/A</v>
      </c>
      <c r="G45" s="27">
        <v>99.234872038000006</v>
      </c>
      <c r="H45" s="27" t="str">
        <f t="shared" si="8"/>
        <v>N/A</v>
      </c>
      <c r="I45" s="29">
        <v>-8.9999999999999993E-3</v>
      </c>
      <c r="J45" s="29">
        <v>6.3399999999999998E-2</v>
      </c>
      <c r="K45" s="27" t="str">
        <f t="shared" si="5"/>
        <v>Yes</v>
      </c>
    </row>
    <row r="46" spans="1:11" x14ac:dyDescent="0.25">
      <c r="A46" s="42" t="s">
        <v>283</v>
      </c>
      <c r="B46" s="22" t="s">
        <v>49</v>
      </c>
      <c r="C46" s="27">
        <v>5.0600295955999997</v>
      </c>
      <c r="D46" s="27" t="str">
        <f>IF($B46="N/A","N/A",IF(C46&gt;15,"No",IF(C46&lt;-15,"No","Yes")))</f>
        <v>N/A</v>
      </c>
      <c r="E46" s="27">
        <v>5.9929736853</v>
      </c>
      <c r="F46" s="27" t="str">
        <f>IF($B46="N/A","N/A",IF(E46&gt;15,"No",IF(E46&lt;-15,"No","Yes")))</f>
        <v>N/A</v>
      </c>
      <c r="G46" s="27">
        <v>6.8560490431999996</v>
      </c>
      <c r="H46" s="27" t="str">
        <f>IF($B46="N/A","N/A",IF(G46&gt;15,"No",IF(G46&lt;-15,"No","Yes")))</f>
        <v>N/A</v>
      </c>
      <c r="I46" s="29">
        <v>18.440000000000001</v>
      </c>
      <c r="J46" s="29">
        <v>14.4</v>
      </c>
      <c r="K46" s="27" t="str">
        <f t="shared" si="5"/>
        <v>Yes</v>
      </c>
    </row>
    <row r="47" spans="1:11" x14ac:dyDescent="0.25">
      <c r="A47" s="42" t="s">
        <v>284</v>
      </c>
      <c r="B47" s="22" t="s">
        <v>49</v>
      </c>
      <c r="C47" s="27">
        <v>94.120884943999997</v>
      </c>
      <c r="D47" s="27" t="str">
        <f>IF($B47="N/A","N/A",IF(C47&gt;15,"No",IF(C47&lt;-15,"No","Yes")))</f>
        <v>N/A</v>
      </c>
      <c r="E47" s="27">
        <v>93.17903767</v>
      </c>
      <c r="F47" s="27" t="str">
        <f>IF($B47="N/A","N/A",IF(E47&gt;15,"No",IF(E47&lt;-15,"No","Yes")))</f>
        <v>N/A</v>
      </c>
      <c r="G47" s="27">
        <v>92.378822994000004</v>
      </c>
      <c r="H47" s="27" t="str">
        <f>IF($B47="N/A","N/A",IF(G47&gt;15,"No",IF(G47&lt;-15,"No","Yes")))</f>
        <v>N/A</v>
      </c>
      <c r="I47" s="29">
        <v>-1</v>
      </c>
      <c r="J47" s="29">
        <v>-0.85899999999999999</v>
      </c>
      <c r="K47" s="27" t="str">
        <f t="shared" si="5"/>
        <v>Yes</v>
      </c>
    </row>
    <row r="48" spans="1:11" x14ac:dyDescent="0.25">
      <c r="A48" s="42" t="s">
        <v>285</v>
      </c>
      <c r="B48" s="22" t="s">
        <v>49</v>
      </c>
      <c r="C48" s="27">
        <v>55.966713507000001</v>
      </c>
      <c r="D48" s="27" t="str">
        <f>IF($B48="N/A","N/A",IF(C48&gt;15,"No",IF(C48&lt;-15,"No","Yes")))</f>
        <v>N/A</v>
      </c>
      <c r="E48" s="27">
        <v>58.523924174000001</v>
      </c>
      <c r="F48" s="27" t="str">
        <f>IF($B48="N/A","N/A",IF(E48&gt;15,"No",IF(E48&lt;-15,"No","Yes")))</f>
        <v>N/A</v>
      </c>
      <c r="G48" s="27">
        <v>61.704949307</v>
      </c>
      <c r="H48" s="27" t="str">
        <f>IF($B48="N/A","N/A",IF(G48&gt;15,"No",IF(G48&lt;-15,"No","Yes")))</f>
        <v>N/A</v>
      </c>
      <c r="I48" s="29">
        <v>4.569</v>
      </c>
      <c r="J48" s="29">
        <v>5.4349999999999996</v>
      </c>
      <c r="K48" s="27" t="str">
        <f t="shared" si="5"/>
        <v>Yes</v>
      </c>
    </row>
    <row r="49" spans="1:11" x14ac:dyDescent="0.25">
      <c r="A49" s="42" t="s">
        <v>286</v>
      </c>
      <c r="B49" s="22" t="s">
        <v>49</v>
      </c>
      <c r="C49" s="27">
        <v>36.537856507999997</v>
      </c>
      <c r="D49" s="27" t="str">
        <f>IF($B49="N/A","N/A",IF(C49&gt;15,"No",IF(C49&lt;-15,"No","Yes")))</f>
        <v>N/A</v>
      </c>
      <c r="E49" s="27">
        <v>34.379217771</v>
      </c>
      <c r="F49" s="27" t="str">
        <f>IF($B49="N/A","N/A",IF(E49&gt;15,"No",IF(E49&lt;-15,"No","Yes")))</f>
        <v>N/A</v>
      </c>
      <c r="G49" s="27">
        <v>31.882143339999999</v>
      </c>
      <c r="H49" s="27" t="str">
        <f>IF($B49="N/A","N/A",IF(G49&gt;15,"No",IF(G49&lt;-15,"No","Yes")))</f>
        <v>N/A</v>
      </c>
      <c r="I49" s="29">
        <v>-5.91</v>
      </c>
      <c r="J49" s="29">
        <v>-7.26</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5162113</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v>4.4749116999999996E-3</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v>0.98407376980000005</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v>57.779924616000002</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v>40.731789482000003</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v>96.491417370999997</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v>0</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v>100</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v>0</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v>93.683419947999994</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v>0</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v>99.999941883999995</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v>99.999806281000005</v>
      </c>
      <c r="H63" s="27" t="str">
        <f t="shared" ref="H63" si="23">IF($B63="N/A","N/A",IF(G63&lt;0,"No","Yes"))</f>
        <v>N/A</v>
      </c>
      <c r="I63" s="29" t="s">
        <v>49</v>
      </c>
      <c r="J63" s="29" t="s">
        <v>49</v>
      </c>
      <c r="K63" s="27" t="str">
        <f t="shared" si="11"/>
        <v>N/A</v>
      </c>
    </row>
    <row r="64" spans="1:11" ht="13" x14ac:dyDescent="0.3">
      <c r="A64" s="185" t="s">
        <v>689</v>
      </c>
      <c r="B64" s="171"/>
      <c r="C64" s="171"/>
      <c r="D64" s="171"/>
      <c r="E64" s="171"/>
      <c r="F64" s="171"/>
      <c r="G64" s="171"/>
      <c r="H64" s="172"/>
      <c r="I64" s="172"/>
      <c r="J64" s="172"/>
      <c r="K64" s="172"/>
    </row>
    <row r="65" spans="1:11" x14ac:dyDescent="0.25">
      <c r="A65" s="78" t="s">
        <v>131</v>
      </c>
      <c r="B65" s="82" t="s">
        <v>49</v>
      </c>
      <c r="C65" s="27" t="s">
        <v>49</v>
      </c>
      <c r="D65" s="27" t="str">
        <f t="shared" ref="D65" si="24">IF($B65="N/A","N/A",IF(C65&lt;0,"No","Yes"))</f>
        <v>N/A</v>
      </c>
      <c r="E65" s="27" t="s">
        <v>49</v>
      </c>
      <c r="F65" s="27" t="str">
        <f t="shared" ref="F65" si="25">IF($B65="N/A","N/A",IF(E65&lt;0,"No","Yes"))</f>
        <v>N/A</v>
      </c>
      <c r="G65" s="27">
        <v>99.188568712000006</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v>99.851029995000005</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v>99.851029995000005</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72"/>
      <c r="I68" s="172"/>
      <c r="J68" s="172"/>
      <c r="K68" s="172"/>
    </row>
    <row r="69" spans="1:11" x14ac:dyDescent="0.25">
      <c r="A69" s="78" t="s">
        <v>640</v>
      </c>
      <c r="B69" s="82" t="s">
        <v>49</v>
      </c>
      <c r="C69" s="27" t="s">
        <v>49</v>
      </c>
      <c r="D69" s="27" t="str">
        <f t="shared" ref="D69" si="33">IF($B69="N/A","N/A",IF(C69&lt;0,"No","Yes"))</f>
        <v>N/A</v>
      </c>
      <c r="E69" s="27" t="s">
        <v>49</v>
      </c>
      <c r="F69" s="27" t="str">
        <f t="shared" ref="F69" si="34">IF($B69="N/A","N/A",IF(E69&lt;0,"No","Yes"))</f>
        <v>N/A</v>
      </c>
      <c r="G69" s="27">
        <v>56.478945734</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v>43.293569900999998</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v>2.6500775899999999E-2</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v>99.851029995000005</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v>99.851029995000005</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v>99.851029995000005</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v>10.8318241</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v>89.019205894999999</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v>79.835292253000006</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v>16.816524551000001</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1204</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206" t="s">
        <v>20</v>
      </c>
      <c r="B5" s="154"/>
      <c r="C5" s="154"/>
      <c r="D5" s="154"/>
      <c r="E5" s="154"/>
      <c r="F5" s="154"/>
      <c r="G5" s="154"/>
      <c r="H5" s="154"/>
      <c r="I5" s="154"/>
      <c r="J5" s="154"/>
      <c r="K5" s="154"/>
      <c r="L5" s="155"/>
    </row>
    <row r="6" spans="1:12" s="136" customFormat="1" x14ac:dyDescent="0.25">
      <c r="A6" s="78" t="s">
        <v>1196</v>
      </c>
      <c r="B6" s="24" t="s">
        <v>49</v>
      </c>
      <c r="C6" s="141">
        <v>7</v>
      </c>
      <c r="D6" s="24" t="s">
        <v>49</v>
      </c>
      <c r="E6" s="141">
        <v>7</v>
      </c>
      <c r="F6" s="24" t="s">
        <v>49</v>
      </c>
      <c r="G6" s="141">
        <v>7</v>
      </c>
      <c r="H6" s="24" t="s">
        <v>49</v>
      </c>
      <c r="I6" s="24" t="s">
        <v>49</v>
      </c>
      <c r="J6" s="24" t="s">
        <v>49</v>
      </c>
      <c r="K6" s="24" t="s">
        <v>49</v>
      </c>
      <c r="L6" s="24" t="s">
        <v>49</v>
      </c>
    </row>
    <row r="7" spans="1:12" x14ac:dyDescent="0.25">
      <c r="A7" s="124" t="s">
        <v>89</v>
      </c>
      <c r="B7" s="125" t="s">
        <v>49</v>
      </c>
      <c r="C7" s="126">
        <v>1227083</v>
      </c>
      <c r="D7" s="127" t="str">
        <f>IF($B7="N/A","N/A",IF(C7&gt;10,"No",IF(C7&lt;-10,"No","Yes")))</f>
        <v>N/A</v>
      </c>
      <c r="E7" s="126">
        <v>1276190</v>
      </c>
      <c r="F7" s="127" t="str">
        <f>IF($B7="N/A","N/A",IF(E7&gt;10,"No",IF(E7&lt;-10,"No","Yes")))</f>
        <v>N/A</v>
      </c>
      <c r="G7" s="126">
        <v>1378957</v>
      </c>
      <c r="H7" s="127" t="str">
        <f>IF($B7="N/A","N/A",IF(G7&gt;10,"No",IF(G7&lt;-10,"No","Yes")))</f>
        <v>N/A</v>
      </c>
      <c r="I7" s="128">
        <v>4.0019999999999998</v>
      </c>
      <c r="J7" s="128">
        <v>8.0530000000000008</v>
      </c>
      <c r="K7" s="129" t="s">
        <v>1191</v>
      </c>
      <c r="L7" s="130" t="str">
        <f>IF(J7="Div by 0", "N/A", IF(K7="N/A","N/A", IF(J7&gt;VALUE(MID(K7,1,2)), "No", IF(J7&lt;-1*VALUE(MID(K7,1,2)), "No", "Yes"))))</f>
        <v>Yes</v>
      </c>
    </row>
    <row r="8" spans="1:12" x14ac:dyDescent="0.25">
      <c r="A8" s="42" t="s">
        <v>287</v>
      </c>
      <c r="B8" s="22" t="s">
        <v>49</v>
      </c>
      <c r="C8" s="28">
        <v>7317171704</v>
      </c>
      <c r="D8" s="24" t="str">
        <f>IF($B8="N/A","N/A",IF(C8&gt;10,"No",IF(C8&lt;-10,"No","Yes")))</f>
        <v>N/A</v>
      </c>
      <c r="E8" s="28">
        <v>7804658020</v>
      </c>
      <c r="F8" s="24" t="str">
        <f>IF($B8="N/A","N/A",IF(E8&gt;10,"No",IF(E8&lt;-10,"No","Yes")))</f>
        <v>N/A</v>
      </c>
      <c r="G8" s="28">
        <v>8227143891</v>
      </c>
      <c r="H8" s="24" t="str">
        <f>IF($B8="N/A","N/A",IF(G8&gt;10,"No",IF(G8&lt;-10,"No","Yes")))</f>
        <v>N/A</v>
      </c>
      <c r="I8" s="25">
        <v>6.6619999999999999</v>
      </c>
      <c r="J8" s="25">
        <v>5.4130000000000003</v>
      </c>
      <c r="K8" s="26" t="s">
        <v>1191</v>
      </c>
      <c r="L8" s="27" t="str">
        <f>IF(J8="Div by 0", "N/A", IF(K8="N/A","N/A", IF(J8&gt;VALUE(MID(K8,1,2)), "No", IF(J8&lt;-1*VALUE(MID(K8,1,2)), "No", "Yes"))))</f>
        <v>Yes</v>
      </c>
    </row>
    <row r="9" spans="1:12" x14ac:dyDescent="0.25">
      <c r="A9" s="40" t="s">
        <v>1071</v>
      </c>
      <c r="B9" s="27" t="s">
        <v>49</v>
      </c>
      <c r="C9" s="29">
        <v>17.090449463999999</v>
      </c>
      <c r="D9" s="24" t="str">
        <f>IF($B9="N/A","N/A",IF(C9&gt;10,"No",IF(C9&lt;-10,"No","Yes")))</f>
        <v>N/A</v>
      </c>
      <c r="E9" s="29">
        <v>16.609282317000002</v>
      </c>
      <c r="F9" s="24" t="str">
        <f>IF($B9="N/A","N/A",IF(E9&gt;10,"No",IF(E9&lt;-10,"No","Yes")))</f>
        <v>N/A</v>
      </c>
      <c r="G9" s="29">
        <v>16.400076290000001</v>
      </c>
      <c r="H9" s="24" t="str">
        <f>IF($B9="N/A","N/A",IF(G9&gt;10,"No",IF(G9&lt;-10,"No","Yes")))</f>
        <v>N/A</v>
      </c>
      <c r="I9" s="25">
        <v>-2.82</v>
      </c>
      <c r="J9" s="25">
        <v>-1.26</v>
      </c>
      <c r="K9" s="27" t="s">
        <v>49</v>
      </c>
      <c r="L9" s="27" t="str">
        <f>IF(J9="Div by 0", "N/A", IF(K9="N/A","N/A", IF(J9&gt;VALUE(MID(K9,1,2)), "No", IF(J9&lt;-1*VALUE(MID(K9,1,2)), "No", "Yes"))))</f>
        <v>N/A</v>
      </c>
    </row>
    <row r="10" spans="1:12" x14ac:dyDescent="0.25">
      <c r="A10" s="40" t="s">
        <v>288</v>
      </c>
      <c r="B10" s="27" t="s">
        <v>49</v>
      </c>
      <c r="C10" s="29">
        <v>16.803916279999999</v>
      </c>
      <c r="D10" s="24" t="str">
        <f t="shared" ref="D10:D17" si="0">IF($B10="N/A","N/A",IF(C10&gt;10,"No",IF(C10&lt;-10,"No","Yes")))</f>
        <v>N/A</v>
      </c>
      <c r="E10" s="29">
        <v>17.551148340000001</v>
      </c>
      <c r="F10" s="24" t="str">
        <f t="shared" ref="F10:F17" si="1">IF($B10="N/A","N/A",IF(E10&gt;10,"No",IF(E10&lt;-10,"No","Yes")))</f>
        <v>N/A</v>
      </c>
      <c r="G10" s="29">
        <v>3.0378757277999999</v>
      </c>
      <c r="H10" s="24" t="str">
        <f t="shared" ref="H10:H17" si="2">IF($B10="N/A","N/A",IF(G10&gt;10,"No",IF(G10&lt;-10,"No","Yes")))</f>
        <v>N/A</v>
      </c>
      <c r="I10" s="25">
        <v>4.4470000000000001</v>
      </c>
      <c r="J10" s="25">
        <v>-82.7</v>
      </c>
      <c r="K10" s="27" t="s">
        <v>49</v>
      </c>
      <c r="L10" s="27" t="str">
        <f t="shared" ref="L10:L24" si="3">IF(J10="Div by 0", "N/A", IF(K10="N/A","N/A", IF(J10&gt;VALUE(MID(K10,1,2)), "No", IF(J10&lt;-1*VALUE(MID(K10,1,2)), "No", "Yes"))))</f>
        <v>N/A</v>
      </c>
    </row>
    <row r="11" spans="1:12" x14ac:dyDescent="0.25">
      <c r="A11" s="40" t="s">
        <v>289</v>
      </c>
      <c r="B11" s="27" t="s">
        <v>49</v>
      </c>
      <c r="C11" s="29">
        <v>7.7880632361000002</v>
      </c>
      <c r="D11" s="24" t="str">
        <f t="shared" si="0"/>
        <v>N/A</v>
      </c>
      <c r="E11" s="29">
        <v>8.1651634944999998</v>
      </c>
      <c r="F11" s="24" t="str">
        <f t="shared" si="1"/>
        <v>N/A</v>
      </c>
      <c r="G11" s="29">
        <v>9.2106570400999992</v>
      </c>
      <c r="H11" s="24" t="str">
        <f t="shared" si="2"/>
        <v>N/A</v>
      </c>
      <c r="I11" s="25">
        <v>4.8419999999999996</v>
      </c>
      <c r="J11" s="25">
        <v>12.8</v>
      </c>
      <c r="K11" s="27" t="s">
        <v>49</v>
      </c>
      <c r="L11" s="27" t="str">
        <f t="shared" si="3"/>
        <v>N/A</v>
      </c>
    </row>
    <row r="12" spans="1:12" x14ac:dyDescent="0.25">
      <c r="A12" s="40" t="s">
        <v>290</v>
      </c>
      <c r="B12" s="27" t="s">
        <v>49</v>
      </c>
      <c r="C12" s="29">
        <v>0.4117895855</v>
      </c>
      <c r="D12" s="24" t="str">
        <f t="shared" si="0"/>
        <v>N/A</v>
      </c>
      <c r="E12" s="29">
        <v>0.19785455139999999</v>
      </c>
      <c r="F12" s="24" t="str">
        <f t="shared" si="1"/>
        <v>N/A</v>
      </c>
      <c r="G12" s="29">
        <v>0.1925368231</v>
      </c>
      <c r="H12" s="24" t="str">
        <f t="shared" si="2"/>
        <v>N/A</v>
      </c>
      <c r="I12" s="25">
        <v>-52</v>
      </c>
      <c r="J12" s="25">
        <v>-2.69</v>
      </c>
      <c r="K12" s="27" t="s">
        <v>49</v>
      </c>
      <c r="L12" s="27" t="str">
        <f t="shared" si="3"/>
        <v>N/A</v>
      </c>
    </row>
    <row r="13" spans="1:12" x14ac:dyDescent="0.25">
      <c r="A13" s="40" t="s">
        <v>291</v>
      </c>
      <c r="B13" s="24" t="s">
        <v>49</v>
      </c>
      <c r="C13" s="29">
        <v>4.5095564033000004</v>
      </c>
      <c r="D13" s="24" t="str">
        <f t="shared" si="0"/>
        <v>N/A</v>
      </c>
      <c r="E13" s="29">
        <v>1.9533141617000001</v>
      </c>
      <c r="F13" s="24" t="str">
        <f t="shared" si="1"/>
        <v>N/A</v>
      </c>
      <c r="G13" s="29">
        <v>14.556871607</v>
      </c>
      <c r="H13" s="24" t="str">
        <f t="shared" si="2"/>
        <v>N/A</v>
      </c>
      <c r="I13" s="25">
        <v>-56.7</v>
      </c>
      <c r="J13" s="25">
        <v>645.20000000000005</v>
      </c>
      <c r="K13" s="27" t="s">
        <v>49</v>
      </c>
      <c r="L13" s="27" t="str">
        <f t="shared" si="3"/>
        <v>N/A</v>
      </c>
    </row>
    <row r="14" spans="1:12" ht="12.75" customHeight="1" x14ac:dyDescent="0.25">
      <c r="A14" s="40" t="s">
        <v>292</v>
      </c>
      <c r="B14" s="24" t="s">
        <v>49</v>
      </c>
      <c r="C14" s="29">
        <v>36.873544821000003</v>
      </c>
      <c r="D14" s="24" t="str">
        <f t="shared" si="0"/>
        <v>N/A</v>
      </c>
      <c r="E14" s="29">
        <v>37.757935731000003</v>
      </c>
      <c r="F14" s="24" t="str">
        <f t="shared" si="1"/>
        <v>N/A</v>
      </c>
      <c r="G14" s="29">
        <v>38.008291774</v>
      </c>
      <c r="H14" s="24" t="str">
        <f t="shared" si="2"/>
        <v>N/A</v>
      </c>
      <c r="I14" s="25">
        <v>2.3980000000000001</v>
      </c>
      <c r="J14" s="25">
        <v>0.66310000000000002</v>
      </c>
      <c r="K14" s="27" t="s">
        <v>49</v>
      </c>
      <c r="L14" s="27" t="str">
        <f t="shared" si="3"/>
        <v>N/A</v>
      </c>
    </row>
    <row r="15" spans="1:12" x14ac:dyDescent="0.25">
      <c r="A15" s="40" t="s">
        <v>293</v>
      </c>
      <c r="B15" s="24" t="s">
        <v>49</v>
      </c>
      <c r="C15" s="29">
        <v>6.5276758000000004E-2</v>
      </c>
      <c r="D15" s="24" t="str">
        <f t="shared" si="0"/>
        <v>N/A</v>
      </c>
      <c r="E15" s="29">
        <v>2.4996278E-2</v>
      </c>
      <c r="F15" s="24" t="str">
        <f t="shared" si="1"/>
        <v>N/A</v>
      </c>
      <c r="G15" s="29">
        <v>1.46487526E-2</v>
      </c>
      <c r="H15" s="24" t="str">
        <f t="shared" si="2"/>
        <v>N/A</v>
      </c>
      <c r="I15" s="25">
        <v>-61.7</v>
      </c>
      <c r="J15" s="25">
        <v>-41.4</v>
      </c>
      <c r="K15" s="27" t="s">
        <v>49</v>
      </c>
      <c r="L15" s="27" t="str">
        <f t="shared" si="3"/>
        <v>N/A</v>
      </c>
    </row>
    <row r="16" spans="1:12" ht="12.75" customHeight="1" x14ac:dyDescent="0.25">
      <c r="A16" s="40" t="s">
        <v>521</v>
      </c>
      <c r="B16" s="24" t="s">
        <v>49</v>
      </c>
      <c r="C16" s="29">
        <v>16.457403452000001</v>
      </c>
      <c r="D16" s="24" t="str">
        <f t="shared" si="0"/>
        <v>N/A</v>
      </c>
      <c r="E16" s="29">
        <v>17.740305126999999</v>
      </c>
      <c r="F16" s="24" t="str">
        <f t="shared" si="1"/>
        <v>N/A</v>
      </c>
      <c r="G16" s="29">
        <v>18.579041986</v>
      </c>
      <c r="H16" s="24" t="str">
        <f t="shared" si="2"/>
        <v>N/A</v>
      </c>
      <c r="I16" s="25">
        <v>7.7949999999999999</v>
      </c>
      <c r="J16" s="25">
        <v>4.7279999999999998</v>
      </c>
      <c r="K16" s="27" t="s">
        <v>49</v>
      </c>
      <c r="L16" s="27" t="str">
        <f t="shared" si="3"/>
        <v>N/A</v>
      </c>
    </row>
    <row r="17" spans="1:12" ht="12.75" customHeight="1" x14ac:dyDescent="0.25">
      <c r="A17" s="36" t="s">
        <v>771</v>
      </c>
      <c r="B17" s="30" t="s">
        <v>49</v>
      </c>
      <c r="C17" s="23">
        <v>11469</v>
      </c>
      <c r="D17" s="24" t="str">
        <f t="shared" si="0"/>
        <v>N/A</v>
      </c>
      <c r="E17" s="23">
        <v>9986</v>
      </c>
      <c r="F17" s="24" t="str">
        <f t="shared" si="1"/>
        <v>N/A</v>
      </c>
      <c r="G17" s="23">
        <v>14786</v>
      </c>
      <c r="H17" s="24" t="str">
        <f t="shared" si="2"/>
        <v>N/A</v>
      </c>
      <c r="I17" s="25">
        <v>-12.9</v>
      </c>
      <c r="J17" s="25">
        <v>48.07</v>
      </c>
      <c r="K17" s="23" t="s">
        <v>49</v>
      </c>
      <c r="L17" s="27" t="str">
        <f t="shared" si="3"/>
        <v>N/A</v>
      </c>
    </row>
    <row r="18" spans="1:12" ht="12.75" customHeight="1" x14ac:dyDescent="0.25">
      <c r="A18" s="36" t="s">
        <v>772</v>
      </c>
      <c r="B18" s="26" t="s">
        <v>6</v>
      </c>
      <c r="C18" s="29">
        <v>0.93465560189999997</v>
      </c>
      <c r="D18" s="24" t="str">
        <f>IF($B18="N/A","N/A",IF(C18&gt;=2,"No",IF(C18&lt;0,"No","Yes")))</f>
        <v>Yes</v>
      </c>
      <c r="E18" s="29">
        <v>0.78248536660000001</v>
      </c>
      <c r="F18" s="24" t="str">
        <f>IF($B18="N/A","N/A",IF(E18&gt;=2,"No",IF(E18&lt;0,"No","Yes")))</f>
        <v>Yes</v>
      </c>
      <c r="G18" s="29">
        <v>1.0722596861</v>
      </c>
      <c r="H18" s="24" t="str">
        <f>IF($B18="N/A","N/A",IF(G18&gt;=2,"No",IF(G18&lt;0,"No","Yes")))</f>
        <v>Yes</v>
      </c>
      <c r="I18" s="25">
        <v>-16.3</v>
      </c>
      <c r="J18" s="25">
        <v>37.03</v>
      </c>
      <c r="K18" s="27" t="s">
        <v>49</v>
      </c>
      <c r="L18" s="27" t="str">
        <f t="shared" si="3"/>
        <v>N/A</v>
      </c>
    </row>
    <row r="19" spans="1:12" ht="25" x14ac:dyDescent="0.25">
      <c r="A19" s="78" t="s">
        <v>773</v>
      </c>
      <c r="B19" s="26" t="s">
        <v>49</v>
      </c>
      <c r="C19" s="28">
        <v>54728018</v>
      </c>
      <c r="D19" s="24" t="str">
        <f t="shared" ref="D19:D24" si="4">IF($B19="N/A","N/A",IF(C19&gt;10,"No",IF(C19&lt;-10,"No","Yes")))</f>
        <v>N/A</v>
      </c>
      <c r="E19" s="28">
        <v>54597143</v>
      </c>
      <c r="F19" s="24" t="str">
        <f t="shared" ref="F19:F24" si="5">IF($B19="N/A","N/A",IF(E19&gt;10,"No",IF(E19&lt;-10,"No","Yes")))</f>
        <v>N/A</v>
      </c>
      <c r="G19" s="28">
        <v>59237873</v>
      </c>
      <c r="H19" s="24" t="str">
        <f t="shared" ref="H19:H24" si="6">IF($B19="N/A","N/A",IF(G19&gt;10,"No",IF(G19&lt;-10,"No","Yes")))</f>
        <v>N/A</v>
      </c>
      <c r="I19" s="25">
        <v>-0.23899999999999999</v>
      </c>
      <c r="J19" s="25">
        <v>8.5</v>
      </c>
      <c r="K19" s="27" t="s">
        <v>49</v>
      </c>
      <c r="L19" s="27" t="str">
        <f t="shared" si="3"/>
        <v>N/A</v>
      </c>
    </row>
    <row r="20" spans="1:12" x14ac:dyDescent="0.25">
      <c r="A20" s="78" t="s">
        <v>774</v>
      </c>
      <c r="B20" s="26" t="s">
        <v>49</v>
      </c>
      <c r="C20" s="28">
        <v>4771.8212573000001</v>
      </c>
      <c r="D20" s="24" t="str">
        <f t="shared" si="4"/>
        <v>N/A</v>
      </c>
      <c r="E20" s="28">
        <v>5467.3686160999996</v>
      </c>
      <c r="F20" s="24" t="str">
        <f t="shared" si="5"/>
        <v>N/A</v>
      </c>
      <c r="G20" s="28">
        <v>4006.3487759</v>
      </c>
      <c r="H20" s="24" t="str">
        <f t="shared" si="6"/>
        <v>N/A</v>
      </c>
      <c r="I20" s="25">
        <v>14.58</v>
      </c>
      <c r="J20" s="25">
        <v>-26.7</v>
      </c>
      <c r="K20" s="27" t="s">
        <v>49</v>
      </c>
      <c r="L20" s="27" t="str">
        <f t="shared" si="3"/>
        <v>N/A</v>
      </c>
    </row>
    <row r="21" spans="1:12" ht="12.75" customHeight="1" x14ac:dyDescent="0.25">
      <c r="A21" s="36" t="s">
        <v>775</v>
      </c>
      <c r="B21" s="22" t="s">
        <v>49</v>
      </c>
      <c r="C21" s="30">
        <v>5316</v>
      </c>
      <c r="D21" s="24" t="str">
        <f t="shared" si="4"/>
        <v>N/A</v>
      </c>
      <c r="E21" s="30">
        <v>4750</v>
      </c>
      <c r="F21" s="24" t="str">
        <f t="shared" si="5"/>
        <v>N/A</v>
      </c>
      <c r="G21" s="30">
        <v>4796</v>
      </c>
      <c r="H21" s="24" t="str">
        <f t="shared" si="6"/>
        <v>N/A</v>
      </c>
      <c r="I21" s="25">
        <v>-10.6</v>
      </c>
      <c r="J21" s="25">
        <v>0.96840000000000004</v>
      </c>
      <c r="K21" s="23" t="s">
        <v>49</v>
      </c>
      <c r="L21" s="27" t="str">
        <f t="shared" si="3"/>
        <v>N/A</v>
      </c>
    </row>
    <row r="22" spans="1:12" ht="12.75" customHeight="1" x14ac:dyDescent="0.25">
      <c r="A22" s="36" t="s">
        <v>776</v>
      </c>
      <c r="B22" s="22" t="s">
        <v>49</v>
      </c>
      <c r="C22" s="25">
        <v>0.43322252849999998</v>
      </c>
      <c r="D22" s="24" t="str">
        <f t="shared" si="4"/>
        <v>N/A</v>
      </c>
      <c r="E22" s="25">
        <v>0.37220163140000001</v>
      </c>
      <c r="F22" s="24" t="str">
        <f t="shared" si="5"/>
        <v>N/A</v>
      </c>
      <c r="G22" s="25">
        <v>0.34779909739999998</v>
      </c>
      <c r="H22" s="24" t="str">
        <f t="shared" si="6"/>
        <v>N/A</v>
      </c>
      <c r="I22" s="25">
        <v>-14.1</v>
      </c>
      <c r="J22" s="25">
        <v>-6.56</v>
      </c>
      <c r="K22" s="27" t="s">
        <v>49</v>
      </c>
      <c r="L22" s="27" t="str">
        <f t="shared" si="3"/>
        <v>N/A</v>
      </c>
    </row>
    <row r="23" spans="1:12" ht="25" x14ac:dyDescent="0.25">
      <c r="A23" s="70" t="s">
        <v>777</v>
      </c>
      <c r="B23" s="22" t="s">
        <v>49</v>
      </c>
      <c r="C23" s="38">
        <v>48459714</v>
      </c>
      <c r="D23" s="24" t="str">
        <f t="shared" si="4"/>
        <v>N/A</v>
      </c>
      <c r="E23" s="38">
        <v>48790156</v>
      </c>
      <c r="F23" s="24" t="str">
        <f t="shared" si="5"/>
        <v>N/A</v>
      </c>
      <c r="G23" s="38">
        <v>53476117</v>
      </c>
      <c r="H23" s="24" t="str">
        <f t="shared" si="6"/>
        <v>N/A</v>
      </c>
      <c r="I23" s="25">
        <v>0.68189999999999995</v>
      </c>
      <c r="J23" s="25">
        <v>9.6039999999999992</v>
      </c>
      <c r="K23" s="27" t="s">
        <v>49</v>
      </c>
      <c r="L23" s="27" t="str">
        <f t="shared" si="3"/>
        <v>N/A</v>
      </c>
    </row>
    <row r="24" spans="1:12" ht="25" x14ac:dyDescent="0.25">
      <c r="A24" s="70" t="s">
        <v>778</v>
      </c>
      <c r="B24" s="22" t="s">
        <v>49</v>
      </c>
      <c r="C24" s="38">
        <v>9115.8227991000003</v>
      </c>
      <c r="D24" s="24" t="str">
        <f t="shared" si="4"/>
        <v>N/A</v>
      </c>
      <c r="E24" s="38">
        <v>10271.611789</v>
      </c>
      <c r="F24" s="24" t="str">
        <f t="shared" si="5"/>
        <v>N/A</v>
      </c>
      <c r="G24" s="38">
        <v>11150.1495</v>
      </c>
      <c r="H24" s="24" t="str">
        <f t="shared" si="6"/>
        <v>N/A</v>
      </c>
      <c r="I24" s="25">
        <v>12.68</v>
      </c>
      <c r="J24" s="25">
        <v>8.5530000000000008</v>
      </c>
      <c r="K24" s="27" t="s">
        <v>49</v>
      </c>
      <c r="L24" s="27" t="str">
        <f t="shared" si="3"/>
        <v>N/A</v>
      </c>
    </row>
    <row r="25" spans="1:12" x14ac:dyDescent="0.25">
      <c r="A25" s="196" t="s">
        <v>779</v>
      </c>
      <c r="B25" s="196"/>
      <c r="C25" s="196"/>
      <c r="D25" s="196"/>
      <c r="E25" s="196"/>
      <c r="F25" s="196"/>
      <c r="G25" s="196"/>
      <c r="H25" s="196"/>
      <c r="I25" s="196"/>
      <c r="J25" s="196"/>
      <c r="K25" s="196"/>
      <c r="L25" s="196"/>
    </row>
    <row r="26" spans="1:12" x14ac:dyDescent="0.25">
      <c r="A26" s="36" t="s">
        <v>780</v>
      </c>
      <c r="B26" s="30" t="s">
        <v>49</v>
      </c>
      <c r="C26" s="23">
        <v>108229</v>
      </c>
      <c r="D26" s="24" t="str">
        <f>IF($B26="N/A","N/A",IF(C26&gt;10,"No",IF(C26&lt;-10,"No","Yes")))</f>
        <v>N/A</v>
      </c>
      <c r="E26" s="23">
        <v>115232</v>
      </c>
      <c r="F26" s="24" t="str">
        <f>IF($B26="N/A","N/A",IF(E26&gt;10,"No",IF(E26&lt;-10,"No","Yes")))</f>
        <v>N/A</v>
      </c>
      <c r="G26" s="23">
        <v>152051</v>
      </c>
      <c r="H26" s="24" t="str">
        <f>IF($B26="N/A","N/A",IF(G26&gt;10,"No",IF(G26&lt;-10,"No","Yes")))</f>
        <v>N/A</v>
      </c>
      <c r="I26" s="25">
        <v>6.4710000000000001</v>
      </c>
      <c r="J26" s="25">
        <v>31.95</v>
      </c>
      <c r="K26" s="23" t="s">
        <v>49</v>
      </c>
      <c r="L26" s="27" t="str">
        <f>IF(J26="Div by 0", "N/A", IF(K26="N/A","N/A", IF(J26&gt;VALUE(MID(K26,1,2)), "No", IF(J26&lt;-1*VALUE(MID(K26,1,2)), "No", "Yes"))))</f>
        <v>N/A</v>
      </c>
    </row>
    <row r="27" spans="1:12" x14ac:dyDescent="0.25">
      <c r="A27" s="78" t="s">
        <v>781</v>
      </c>
      <c r="B27" s="26" t="s">
        <v>49</v>
      </c>
      <c r="C27" s="29">
        <v>8.8200227693999995</v>
      </c>
      <c r="D27" s="24" t="str">
        <f>IF($B27="N/A","N/A",IF(C27&gt;10,"No",IF(C27&lt;-10,"No","Yes")))</f>
        <v>N/A</v>
      </c>
      <c r="E27" s="29">
        <v>9.0293765035</v>
      </c>
      <c r="F27" s="24" t="str">
        <f>IF($B27="N/A","N/A",IF(E27&gt;10,"No",IF(E27&lt;-10,"No","Yes")))</f>
        <v>N/A</v>
      </c>
      <c r="G27" s="29">
        <v>11.026522219</v>
      </c>
      <c r="H27" s="24" t="str">
        <f>IF($B27="N/A","N/A",IF(G27&gt;10,"No",IF(G27&lt;-10,"No","Yes")))</f>
        <v>N/A</v>
      </c>
      <c r="I27" s="25">
        <v>2.3740000000000001</v>
      </c>
      <c r="J27" s="25">
        <v>22.12</v>
      </c>
      <c r="K27" s="27" t="s">
        <v>49</v>
      </c>
      <c r="L27" s="27" t="str">
        <f>IF(J27="Div by 0", "N/A", IF(K27="N/A","N/A", IF(J27&gt;VALUE(MID(K27,1,2)), "No", IF(J27&lt;-1*VALUE(MID(K27,1,2)), "No", "Yes"))))</f>
        <v>N/A</v>
      </c>
    </row>
    <row r="28" spans="1:12" x14ac:dyDescent="0.25">
      <c r="A28" s="36" t="s">
        <v>782</v>
      </c>
      <c r="B28" s="23" t="s">
        <v>49</v>
      </c>
      <c r="C28" s="23">
        <v>139677</v>
      </c>
      <c r="D28" s="24" t="str">
        <f>IF($B28="N/A","N/A",IF(C28&gt;10,"No",IF(C28&lt;-10,"No","Yes")))</f>
        <v>N/A</v>
      </c>
      <c r="E28" s="23">
        <v>152583</v>
      </c>
      <c r="F28" s="24" t="str">
        <f>IF($B28="N/A","N/A",IF(E28&gt;10,"No",IF(E28&lt;-10,"No","Yes")))</f>
        <v>N/A</v>
      </c>
      <c r="G28" s="23">
        <v>196370</v>
      </c>
      <c r="H28" s="24" t="str">
        <f>IF($B28="N/A","N/A",IF(G28&gt;10,"No",IF(G28&lt;-10,"No","Yes")))</f>
        <v>N/A</v>
      </c>
      <c r="I28" s="25">
        <v>9.24</v>
      </c>
      <c r="J28" s="25">
        <v>28.7</v>
      </c>
      <c r="K28" s="23" t="s">
        <v>49</v>
      </c>
      <c r="L28" s="27" t="str">
        <f>IF(J28="Div by 0", "N/A", IF(K28="N/A","N/A", IF(J28&gt;VALUE(MID(K28,1,2)), "No", IF(J28&lt;-1*VALUE(MID(K28,1,2)), "No", "Yes"))))</f>
        <v>N/A</v>
      </c>
    </row>
    <row r="29" spans="1:12" x14ac:dyDescent="0.25">
      <c r="A29" s="78" t="s">
        <v>783</v>
      </c>
      <c r="B29" s="22" t="s">
        <v>49</v>
      </c>
      <c r="C29" s="29">
        <v>11.382848593</v>
      </c>
      <c r="D29" s="24" t="str">
        <f>IF($B29="N/A","N/A",IF(C29&gt;10,"No",IF(C29&lt;-10,"No","Yes")))</f>
        <v>N/A</v>
      </c>
      <c r="E29" s="29">
        <v>11.956135057999999</v>
      </c>
      <c r="F29" s="24" t="str">
        <f>IF($B29="N/A","N/A",IF(E29&gt;10,"No",IF(E29&lt;-10,"No","Yes")))</f>
        <v>N/A</v>
      </c>
      <c r="G29" s="29">
        <v>14.240473053000001</v>
      </c>
      <c r="H29" s="24" t="str">
        <f>IF($B29="N/A","N/A",IF(G29&gt;10,"No",IF(G29&lt;-10,"No","Yes")))</f>
        <v>N/A</v>
      </c>
      <c r="I29" s="25">
        <v>5.0359999999999996</v>
      </c>
      <c r="J29" s="25">
        <v>19.11</v>
      </c>
      <c r="K29" s="27" t="s">
        <v>49</v>
      </c>
      <c r="L29" s="27" t="str">
        <f>IF(J29="Div by 0", "N/A", IF(K29="N/A","N/A", IF(J29&gt;VALUE(MID(K29,1,2)), "No", IF(J29&lt;-1*VALUE(MID(K29,1,2)), "No", "Yes"))))</f>
        <v>N/A</v>
      </c>
    </row>
    <row r="30" spans="1:12" ht="12.75" customHeight="1" x14ac:dyDescent="0.25">
      <c r="A30" s="36" t="s">
        <v>784</v>
      </c>
      <c r="B30" s="30" t="s">
        <v>49</v>
      </c>
      <c r="C30" s="30">
        <v>96369.5</v>
      </c>
      <c r="D30" s="24" t="str">
        <f>IF($B30="N/A","N/A",IF(C30&gt;10,"No",IF(C30&lt;-10,"No","Yes")))</f>
        <v>N/A</v>
      </c>
      <c r="E30" s="30">
        <v>96549.916666999998</v>
      </c>
      <c r="F30" s="24" t="str">
        <f>IF($B30="N/A","N/A",IF(E30&gt;10,"No",IF(E30&lt;-10,"No","Yes")))</f>
        <v>N/A</v>
      </c>
      <c r="G30" s="30">
        <v>129573.16667000001</v>
      </c>
      <c r="H30" s="24" t="str">
        <f>IF($B30="N/A","N/A",IF(G30&gt;10,"No",IF(G30&lt;-10,"No","Yes")))</f>
        <v>N/A</v>
      </c>
      <c r="I30" s="25">
        <v>0.18720000000000001</v>
      </c>
      <c r="J30" s="25">
        <v>34.200000000000003</v>
      </c>
      <c r="K30" s="30" t="s">
        <v>49</v>
      </c>
      <c r="L30" s="27" t="str">
        <f>IF(J30="Div by 0", "N/A", IF(K30="N/A","N/A", IF(J30&gt;VALUE(MID(K30,1,2)), "No", IF(J30&lt;-1*VALUE(MID(K30,1,2)), "No", "Yes"))))</f>
        <v>N/A</v>
      </c>
    </row>
    <row r="31" spans="1:12" ht="13" x14ac:dyDescent="0.3">
      <c r="A31" s="201" t="s">
        <v>785</v>
      </c>
      <c r="B31" s="202"/>
      <c r="C31" s="202"/>
      <c r="D31" s="202"/>
      <c r="E31" s="202"/>
      <c r="F31" s="202"/>
      <c r="G31" s="202"/>
      <c r="H31" s="202"/>
      <c r="I31" s="202"/>
      <c r="J31" s="202"/>
      <c r="K31" s="202"/>
      <c r="L31" s="202"/>
    </row>
    <row r="32" spans="1:12" ht="12.75" customHeight="1" x14ac:dyDescent="0.25">
      <c r="A32" s="71" t="s">
        <v>21</v>
      </c>
      <c r="B32" s="23" t="s">
        <v>49</v>
      </c>
      <c r="C32" s="23">
        <v>1107385</v>
      </c>
      <c r="D32" s="24" t="str">
        <f>IF($B32="N/A","N/A",IF(C32&gt;10,"No",IF(C32&lt;-10,"No","Yes")))</f>
        <v>N/A</v>
      </c>
      <c r="E32" s="23">
        <v>1150972</v>
      </c>
      <c r="F32" s="24" t="str">
        <f>IF($B32="N/A","N/A",IF(E32&gt;10,"No",IF(E32&lt;-10,"No","Yes")))</f>
        <v>N/A</v>
      </c>
      <c r="G32" s="23">
        <v>1212120</v>
      </c>
      <c r="H32" s="24" t="str">
        <f>IF($B32="N/A","N/A",IF(G32&gt;10,"No",IF(G32&lt;-10,"No","Yes")))</f>
        <v>N/A</v>
      </c>
      <c r="I32" s="25">
        <v>3.9359999999999999</v>
      </c>
      <c r="J32" s="25">
        <v>5.3129999999999997</v>
      </c>
      <c r="K32" s="30" t="s">
        <v>1191</v>
      </c>
      <c r="L32" s="27" t="str">
        <f>IF(J32="Div by 0", "N/A", IF(K32="N/A","N/A", IF(J32&gt;VALUE(MID(K32,1,2)), "No", IF(J32&lt;-1*VALUE(MID(K32,1,2)), "No", "Yes"))))</f>
        <v>Yes</v>
      </c>
    </row>
    <row r="33" spans="1:12" x14ac:dyDescent="0.25">
      <c r="A33" s="36" t="s">
        <v>294</v>
      </c>
      <c r="B33" s="23" t="s">
        <v>49</v>
      </c>
      <c r="C33" s="23">
        <v>914096.71</v>
      </c>
      <c r="D33" s="24" t="str">
        <f>IF($B33="N/A","N/A",IF(C33&gt;10,"No",IF(C33&lt;-10,"No","Yes")))</f>
        <v>N/A</v>
      </c>
      <c r="E33" s="23">
        <v>949903.02</v>
      </c>
      <c r="F33" s="24" t="str">
        <f>IF($B33="N/A","N/A",IF(E33&gt;10,"No",IF(E33&lt;-10,"No","Yes")))</f>
        <v>N/A</v>
      </c>
      <c r="G33" s="23">
        <v>1009242.63</v>
      </c>
      <c r="H33" s="24" t="str">
        <f>IF($B33="N/A","N/A",IF(G33&gt;10,"No",IF(G33&lt;-10,"No","Yes")))</f>
        <v>N/A</v>
      </c>
      <c r="I33" s="25">
        <v>3.9169999999999998</v>
      </c>
      <c r="J33" s="25">
        <v>6.2469999999999999</v>
      </c>
      <c r="K33" s="30" t="s">
        <v>107</v>
      </c>
      <c r="L33" s="27" t="str">
        <f>IF(J33="Div by 0", "N/A", IF(K33="N/A","N/A", IF(J33&gt;VALUE(MID(K33,1,2)), "No", IF(J33&lt;-1*VALUE(MID(K33,1,2)), "No", "Yes"))))</f>
        <v>Yes</v>
      </c>
    </row>
    <row r="34" spans="1:12" x14ac:dyDescent="0.25">
      <c r="A34" s="36" t="s">
        <v>786</v>
      </c>
      <c r="B34" s="23" t="s">
        <v>49</v>
      </c>
      <c r="C34" s="23">
        <v>153570</v>
      </c>
      <c r="D34" s="24" t="str">
        <f>IF($B34="N/A","N/A",IF(C34&gt;10,"No",IF(C34&lt;-10,"No","Yes")))</f>
        <v>N/A</v>
      </c>
      <c r="E34" s="23">
        <v>179242</v>
      </c>
      <c r="F34" s="24" t="str">
        <f>IF($B34="N/A","N/A",IF(E34&gt;10,"No",IF(E34&lt;-10,"No","Yes")))</f>
        <v>N/A</v>
      </c>
      <c r="G34" s="23">
        <v>206951</v>
      </c>
      <c r="H34" s="24" t="str">
        <f>IF($B34="N/A","N/A",IF(G34&gt;10,"No",IF(G34&lt;-10,"No","Yes")))</f>
        <v>N/A</v>
      </c>
      <c r="I34" s="25">
        <v>16.72</v>
      </c>
      <c r="J34" s="25">
        <v>15.46</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v>70878</v>
      </c>
      <c r="F35" s="24" t="str">
        <f t="shared" ref="F35:F37" si="8">IF($B35="N/A","N/A",IF(E35&gt;10,"No",IF(E35&lt;-10,"No","Yes")))</f>
        <v>N/A</v>
      </c>
      <c r="G35" s="23">
        <v>80633</v>
      </c>
      <c r="H35" s="24" t="str">
        <f t="shared" ref="H35:H37" si="9">IF($B35="N/A","N/A",IF(G35&gt;10,"No",IF(G35&lt;-10,"No","Yes")))</f>
        <v>N/A</v>
      </c>
      <c r="I35" s="25" t="s">
        <v>49</v>
      </c>
      <c r="J35" s="25">
        <v>13.76</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v>108364</v>
      </c>
      <c r="F36" s="24" t="str">
        <f t="shared" si="8"/>
        <v>N/A</v>
      </c>
      <c r="G36" s="23">
        <v>126318</v>
      </c>
      <c r="H36" s="24" t="str">
        <f t="shared" si="9"/>
        <v>N/A</v>
      </c>
      <c r="I36" s="25" t="s">
        <v>49</v>
      </c>
      <c r="J36" s="25">
        <v>16.57</v>
      </c>
      <c r="K36" s="23" t="s">
        <v>49</v>
      </c>
      <c r="L36" s="27" t="str">
        <f t="shared" si="10"/>
        <v>N/A</v>
      </c>
    </row>
    <row r="37" spans="1:12" x14ac:dyDescent="0.25">
      <c r="A37" s="36" t="s">
        <v>886</v>
      </c>
      <c r="B37" s="23" t="s">
        <v>49</v>
      </c>
      <c r="C37" s="29" t="s">
        <v>49</v>
      </c>
      <c r="D37" s="24" t="str">
        <f t="shared" si="7"/>
        <v>N/A</v>
      </c>
      <c r="E37" s="29">
        <v>15.573098216</v>
      </c>
      <c r="F37" s="24" t="str">
        <f t="shared" si="8"/>
        <v>N/A</v>
      </c>
      <c r="G37" s="29">
        <v>17.073474572999999</v>
      </c>
      <c r="H37" s="24" t="str">
        <f t="shared" si="9"/>
        <v>N/A</v>
      </c>
      <c r="I37" s="25" t="s">
        <v>49</v>
      </c>
      <c r="J37" s="25">
        <v>9.6340000000000003</v>
      </c>
      <c r="K37" s="23" t="s">
        <v>49</v>
      </c>
      <c r="L37" s="27" t="str">
        <f t="shared" si="10"/>
        <v>N/A</v>
      </c>
    </row>
    <row r="38" spans="1:12" x14ac:dyDescent="0.25">
      <c r="A38" s="36" t="s">
        <v>787</v>
      </c>
      <c r="B38" s="23" t="s">
        <v>49</v>
      </c>
      <c r="C38" s="23">
        <v>108124.75</v>
      </c>
      <c r="D38" s="24" t="str">
        <f>IF($B38="N/A","N/A",IF(C38&gt;10,"No",IF(C38&lt;-10,"No","Yes")))</f>
        <v>N/A</v>
      </c>
      <c r="E38" s="23">
        <v>125980.91667000001</v>
      </c>
      <c r="F38" s="24" t="str">
        <f>IF($B38="N/A","N/A",IF(E38&gt;10,"No",IF(E38&lt;-10,"No","Yes")))</f>
        <v>N/A</v>
      </c>
      <c r="G38" s="23">
        <v>149056.33332999999</v>
      </c>
      <c r="H38" s="24" t="str">
        <f>IF($B38="N/A","N/A",IF(G38&gt;10,"No",IF(G38&lt;-10,"No","Yes")))</f>
        <v>N/A</v>
      </c>
      <c r="I38" s="25">
        <v>16.510000000000002</v>
      </c>
      <c r="J38" s="25">
        <v>18.32</v>
      </c>
      <c r="K38" s="23" t="s">
        <v>49</v>
      </c>
      <c r="L38" s="27" t="str">
        <f>IF(J38="Div by 0", "N/A", IF(K38="N/A","N/A", IF(J38&gt;VALUE(MID(K38,1,2)), "No", IF(J38&lt;-1*VALUE(MID(K38,1,2)), "No", "Yes"))))</f>
        <v>N/A</v>
      </c>
    </row>
    <row r="39" spans="1:12" ht="13" x14ac:dyDescent="0.3">
      <c r="A39" s="205" t="s">
        <v>295</v>
      </c>
      <c r="B39" s="196"/>
      <c r="C39" s="196"/>
      <c r="D39" s="196"/>
      <c r="E39" s="196"/>
      <c r="F39" s="196"/>
      <c r="G39" s="196"/>
      <c r="H39" s="196"/>
      <c r="I39" s="196"/>
      <c r="J39" s="196"/>
      <c r="K39" s="196"/>
      <c r="L39" s="196"/>
    </row>
    <row r="40" spans="1:12" ht="12.75" customHeight="1" x14ac:dyDescent="0.25">
      <c r="A40" s="42" t="s">
        <v>90</v>
      </c>
      <c r="B40" s="26" t="s">
        <v>118</v>
      </c>
      <c r="C40" s="29">
        <v>94.294757469000004</v>
      </c>
      <c r="D40" s="24" t="str">
        <f>IF($B40="N/A","N/A",IF(C40&gt;=95,"Yes","No"))</f>
        <v>No</v>
      </c>
      <c r="E40" s="29">
        <v>94.263717971000005</v>
      </c>
      <c r="F40" s="24" t="str">
        <f>IF($B40="N/A","N/A",IF(E40&gt;=95,"Yes","No"))</f>
        <v>No</v>
      </c>
      <c r="G40" s="29">
        <v>94.588077088000006</v>
      </c>
      <c r="H40" s="24" t="str">
        <f>IF($B40="N/A","N/A",IF(G40&gt;=95,"Yes","No"))</f>
        <v>No</v>
      </c>
      <c r="I40" s="25">
        <v>-3.3000000000000002E-2</v>
      </c>
      <c r="J40" s="25">
        <v>0.34410000000000002</v>
      </c>
      <c r="K40" s="26" t="s">
        <v>107</v>
      </c>
      <c r="L40" s="27" t="str">
        <f t="shared" ref="L40:L89" si="11">IF(J40="Div by 0", "N/A", IF(K40="N/A","N/A", IF(J40&gt;VALUE(MID(K40,1,2)), "No", IF(J40&lt;-1*VALUE(MID(K40,1,2)), "No", "Yes"))))</f>
        <v>Yes</v>
      </c>
    </row>
    <row r="41" spans="1:12" ht="12.75" customHeight="1" x14ac:dyDescent="0.25">
      <c r="A41" s="70" t="s">
        <v>296</v>
      </c>
      <c r="B41" s="31" t="s">
        <v>67</v>
      </c>
      <c r="C41" s="32">
        <v>93.807754303999999</v>
      </c>
      <c r="D41" s="24" t="str">
        <f>IF($B41="N/A","N/A",IF(C41&gt;95,"Yes","No"))</f>
        <v>No</v>
      </c>
      <c r="E41" s="32">
        <v>93.843030064999994</v>
      </c>
      <c r="F41" s="24" t="str">
        <f>IF($B41="N/A","N/A",IF(E41&gt;95,"Yes","No"))</f>
        <v>No</v>
      </c>
      <c r="G41" s="32">
        <v>94.220044220000005</v>
      </c>
      <c r="H41" s="24" t="str">
        <f>IF($B41="N/A","N/A",IF(G41&gt;95,"Yes","No"))</f>
        <v>No</v>
      </c>
      <c r="I41" s="32">
        <v>3.7600000000000001E-2</v>
      </c>
      <c r="J41" s="32">
        <v>0.4017</v>
      </c>
      <c r="K41" s="34" t="s">
        <v>107</v>
      </c>
      <c r="L41" s="27" t="str">
        <f t="shared" si="11"/>
        <v>Yes</v>
      </c>
    </row>
    <row r="42" spans="1:12" ht="12.75" customHeight="1" x14ac:dyDescent="0.25">
      <c r="A42" s="70" t="s">
        <v>297</v>
      </c>
      <c r="B42" s="31" t="s">
        <v>49</v>
      </c>
      <c r="C42" s="32">
        <v>0.11621974290000001</v>
      </c>
      <c r="D42" s="33" t="str">
        <f t="shared" ref="D42:D46" si="12">IF($B42="N/A","N/A",IF(C42&gt;10,"No",IF(C42&lt;-10,"No","Yes")))</f>
        <v>N/A</v>
      </c>
      <c r="E42" s="32">
        <v>7.1852312700000004E-2</v>
      </c>
      <c r="F42" s="33" t="str">
        <f t="shared" ref="F42:F46" si="13">IF($B42="N/A","N/A",IF(E42&gt;10,"No",IF(E42&lt;-10,"No","Yes")))</f>
        <v>N/A</v>
      </c>
      <c r="G42" s="32">
        <v>7.2517572500000002E-2</v>
      </c>
      <c r="H42" s="33" t="str">
        <f t="shared" ref="H42:H46" si="14">IF($B42="N/A","N/A",IF(G42&gt;10,"No",IF(G42&lt;-10,"No","Yes")))</f>
        <v>N/A</v>
      </c>
      <c r="I42" s="32">
        <v>-38.200000000000003</v>
      </c>
      <c r="J42" s="32">
        <v>0.92589999999999995</v>
      </c>
      <c r="K42" s="34" t="s">
        <v>49</v>
      </c>
      <c r="L42" s="27" t="str">
        <f t="shared" si="11"/>
        <v>N/A</v>
      </c>
    </row>
    <row r="43" spans="1:12" ht="12.75" customHeight="1" x14ac:dyDescent="0.25">
      <c r="A43" s="70" t="s">
        <v>298</v>
      </c>
      <c r="B43" s="31" t="s">
        <v>49</v>
      </c>
      <c r="C43" s="32">
        <v>4.244233E-3</v>
      </c>
      <c r="D43" s="33" t="str">
        <f t="shared" si="12"/>
        <v>N/A</v>
      </c>
      <c r="E43" s="32">
        <v>3.3015573000000002E-3</v>
      </c>
      <c r="F43" s="33" t="str">
        <f t="shared" si="13"/>
        <v>N/A</v>
      </c>
      <c r="G43" s="32">
        <v>3.6300035999999999E-3</v>
      </c>
      <c r="H43" s="33" t="str">
        <f t="shared" si="14"/>
        <v>N/A</v>
      </c>
      <c r="I43" s="32">
        <v>-22.2</v>
      </c>
      <c r="J43" s="32">
        <v>9.9480000000000004</v>
      </c>
      <c r="K43" s="34" t="s">
        <v>49</v>
      </c>
      <c r="L43" s="27" t="str">
        <f t="shared" si="11"/>
        <v>N/A</v>
      </c>
    </row>
    <row r="44" spans="1:12" ht="12.75" customHeight="1" x14ac:dyDescent="0.25">
      <c r="A44" s="70" t="s">
        <v>299</v>
      </c>
      <c r="B44" s="31" t="s">
        <v>49</v>
      </c>
      <c r="C44" s="32">
        <v>7.224226E-4</v>
      </c>
      <c r="D44" s="33" t="str">
        <f t="shared" si="12"/>
        <v>N/A</v>
      </c>
      <c r="E44" s="32">
        <v>7.8194780000000001E-4</v>
      </c>
      <c r="F44" s="33" t="str">
        <f t="shared" si="13"/>
        <v>N/A</v>
      </c>
      <c r="G44" s="32">
        <v>4.9500049999999995E-4</v>
      </c>
      <c r="H44" s="33" t="str">
        <f t="shared" si="14"/>
        <v>N/A</v>
      </c>
      <c r="I44" s="32">
        <v>8.24</v>
      </c>
      <c r="J44" s="32">
        <v>-36.700000000000003</v>
      </c>
      <c r="K44" s="34" t="s">
        <v>49</v>
      </c>
      <c r="L44" s="27" t="str">
        <f t="shared" si="11"/>
        <v>N/A</v>
      </c>
    </row>
    <row r="45" spans="1:12" ht="25" x14ac:dyDescent="0.25">
      <c r="A45" s="70" t="s">
        <v>724</v>
      </c>
      <c r="B45" s="22" t="s">
        <v>49</v>
      </c>
      <c r="C45" s="25">
        <v>0.3652749495</v>
      </c>
      <c r="D45" s="24" t="str">
        <f t="shared" si="12"/>
        <v>N/A</v>
      </c>
      <c r="E45" s="25">
        <v>0.3443176724</v>
      </c>
      <c r="F45" s="24" t="str">
        <f t="shared" si="13"/>
        <v>N/A</v>
      </c>
      <c r="G45" s="25">
        <v>0.29089529089999999</v>
      </c>
      <c r="H45" s="24" t="str">
        <f t="shared" si="14"/>
        <v>N/A</v>
      </c>
      <c r="I45" s="25">
        <v>-5.74</v>
      </c>
      <c r="J45" s="25">
        <v>-15.5</v>
      </c>
      <c r="K45" s="26" t="s">
        <v>49</v>
      </c>
      <c r="L45" s="27" t="str">
        <f t="shared" si="11"/>
        <v>N/A</v>
      </c>
    </row>
    <row r="46" spans="1:12" ht="27.75" customHeight="1" x14ac:dyDescent="0.25">
      <c r="A46" s="70" t="s">
        <v>300</v>
      </c>
      <c r="B46" s="22" t="s">
        <v>49</v>
      </c>
      <c r="C46" s="25">
        <v>5.4181699999999999E-4</v>
      </c>
      <c r="D46" s="24" t="str">
        <f t="shared" si="12"/>
        <v>N/A</v>
      </c>
      <c r="E46" s="25">
        <v>4.3441539999999998E-4</v>
      </c>
      <c r="F46" s="24" t="str">
        <f t="shared" si="13"/>
        <v>N/A</v>
      </c>
      <c r="G46" s="25">
        <v>4.9500049999999995E-4</v>
      </c>
      <c r="H46" s="24" t="str">
        <f t="shared" si="14"/>
        <v>N/A</v>
      </c>
      <c r="I46" s="25">
        <v>-19.8</v>
      </c>
      <c r="J46" s="25">
        <v>13.95</v>
      </c>
      <c r="K46" s="26" t="s">
        <v>49</v>
      </c>
      <c r="L46" s="27" t="str">
        <f t="shared" si="11"/>
        <v>N/A</v>
      </c>
    </row>
    <row r="47" spans="1:12" x14ac:dyDescent="0.25">
      <c r="A47" s="70" t="s">
        <v>839</v>
      </c>
      <c r="B47" s="26" t="s">
        <v>49</v>
      </c>
      <c r="C47" s="30">
        <v>68572</v>
      </c>
      <c r="D47" s="24" t="str">
        <f>IF($B47="N/A","N/A",IF(C47&gt;0,"No",IF(C47&lt;0,"No","Yes")))</f>
        <v>N/A</v>
      </c>
      <c r="E47" s="30">
        <v>70865</v>
      </c>
      <c r="F47" s="24" t="str">
        <f>IF($B47="N/A","N/A",IF(E47&gt;0,"No",IF(E47&lt;0,"No","Yes")))</f>
        <v>N/A</v>
      </c>
      <c r="G47" s="30">
        <v>70060</v>
      </c>
      <c r="H47" s="24" t="str">
        <f>IF($B47="N/A","N/A",IF(G47&gt;0,"No",IF(G47&lt;0,"No","Yes")))</f>
        <v>N/A</v>
      </c>
      <c r="I47" s="25">
        <v>3.3439999999999999</v>
      </c>
      <c r="J47" s="25">
        <v>-1.1399999999999999</v>
      </c>
      <c r="K47" s="26" t="s">
        <v>49</v>
      </c>
      <c r="L47" s="27" t="str">
        <f t="shared" si="11"/>
        <v>N/A</v>
      </c>
    </row>
    <row r="48" spans="1:12" x14ac:dyDescent="0.25">
      <c r="A48" s="70" t="s">
        <v>840</v>
      </c>
      <c r="B48" s="26" t="s">
        <v>0</v>
      </c>
      <c r="C48" s="29">
        <v>6.1922456958999996</v>
      </c>
      <c r="D48" s="24" t="str">
        <f>IF($B48="N/A","N/A",IF(C48&gt;=5,"No",IF(C48&lt;0,"No","Yes")))</f>
        <v>No</v>
      </c>
      <c r="E48" s="29">
        <v>6.1569699350000002</v>
      </c>
      <c r="F48" s="24" t="str">
        <f>IF($B48="N/A","N/A",IF(E48&gt;=5,"No",IF(E48&lt;0,"No","Yes")))</f>
        <v>No</v>
      </c>
      <c r="G48" s="29">
        <v>5.7799557799999999</v>
      </c>
      <c r="H48" s="24" t="str">
        <f>IF($B48="N/A","N/A",IF(G48&gt;=5,"No",IF(G48&lt;0,"No","Yes")))</f>
        <v>No</v>
      </c>
      <c r="I48" s="25">
        <v>-0.56999999999999995</v>
      </c>
      <c r="J48" s="25">
        <v>-6.12</v>
      </c>
      <c r="K48" s="27" t="s">
        <v>49</v>
      </c>
      <c r="L48" s="27" t="str">
        <f t="shared" si="11"/>
        <v>N/A</v>
      </c>
    </row>
    <row r="49" spans="1:12" ht="12.75" customHeight="1" x14ac:dyDescent="0.25">
      <c r="A49" s="72" t="s">
        <v>841</v>
      </c>
      <c r="B49" s="31" t="s">
        <v>49</v>
      </c>
      <c r="C49" s="32">
        <v>75.915825701000003</v>
      </c>
      <c r="D49" s="33" t="str">
        <f t="shared" ref="D49:D52" si="15">IF($B49="N/A","N/A",IF(C49&gt;10,"No",IF(C49&lt;-10,"No","Yes")))</f>
        <v>N/A</v>
      </c>
      <c r="E49" s="32">
        <v>73.843223030000004</v>
      </c>
      <c r="F49" s="33" t="str">
        <f t="shared" ref="F49:F52" si="16">IF($B49="N/A","N/A",IF(E49&gt;10,"No",IF(E49&lt;-10,"No","Yes")))</f>
        <v>N/A</v>
      </c>
      <c r="G49" s="32">
        <v>74.294890093999996</v>
      </c>
      <c r="H49" s="33" t="str">
        <f t="shared" ref="H49:H52" si="17">IF($B49="N/A","N/A",IF(G49&gt;10,"No",IF(G49&lt;-10,"No","Yes")))</f>
        <v>N/A</v>
      </c>
      <c r="I49" s="25">
        <v>-2.73</v>
      </c>
      <c r="J49" s="25">
        <v>0.61170000000000002</v>
      </c>
      <c r="K49" s="34" t="s">
        <v>49</v>
      </c>
      <c r="L49" s="27" t="str">
        <f t="shared" ref="L49:L52" si="18">IF(J49="Div by 0", "N/A", IF(K49="N/A","N/A", IF(J49&gt;VALUE(MID(K49,1,2)), "No", IF(J49&lt;-1*VALUE(MID(K49,1,2)), "No", "Yes"))))</f>
        <v>N/A</v>
      </c>
    </row>
    <row r="50" spans="1:12" ht="12.75" customHeight="1" x14ac:dyDescent="0.25">
      <c r="A50" s="72" t="s">
        <v>842</v>
      </c>
      <c r="B50" s="31" t="s">
        <v>49</v>
      </c>
      <c r="C50" s="32">
        <v>30.283497638</v>
      </c>
      <c r="D50" s="33" t="str">
        <f t="shared" si="15"/>
        <v>N/A</v>
      </c>
      <c r="E50" s="32">
        <v>27.137514993</v>
      </c>
      <c r="F50" s="33" t="str">
        <f t="shared" si="16"/>
        <v>N/A</v>
      </c>
      <c r="G50" s="32">
        <v>26.799885811999999</v>
      </c>
      <c r="H50" s="33" t="str">
        <f t="shared" si="17"/>
        <v>N/A</v>
      </c>
      <c r="I50" s="25">
        <v>-10.4</v>
      </c>
      <c r="J50" s="25">
        <v>-1.24</v>
      </c>
      <c r="K50" s="34" t="s">
        <v>49</v>
      </c>
      <c r="L50" s="27" t="str">
        <f t="shared" si="18"/>
        <v>N/A</v>
      </c>
    </row>
    <row r="51" spans="1:12" ht="12.75" customHeight="1" x14ac:dyDescent="0.25">
      <c r="A51" s="72" t="s">
        <v>843</v>
      </c>
      <c r="B51" s="31" t="s">
        <v>49</v>
      </c>
      <c r="C51" s="32">
        <v>18.732135566</v>
      </c>
      <c r="D51" s="33" t="str">
        <f t="shared" si="15"/>
        <v>N/A</v>
      </c>
      <c r="E51" s="32">
        <v>17.496648557</v>
      </c>
      <c r="F51" s="33" t="str">
        <f t="shared" si="16"/>
        <v>N/A</v>
      </c>
      <c r="G51" s="32">
        <v>16.845560947999999</v>
      </c>
      <c r="H51" s="33" t="str">
        <f t="shared" si="17"/>
        <v>N/A</v>
      </c>
      <c r="I51" s="25">
        <v>-6.6</v>
      </c>
      <c r="J51" s="25">
        <v>-3.72</v>
      </c>
      <c r="K51" s="34" t="s">
        <v>49</v>
      </c>
      <c r="L51" s="27" t="str">
        <f t="shared" si="18"/>
        <v>N/A</v>
      </c>
    </row>
    <row r="52" spans="1:12" ht="12.75" customHeight="1" x14ac:dyDescent="0.25">
      <c r="A52" s="72" t="s">
        <v>959</v>
      </c>
      <c r="B52" s="31" t="s">
        <v>49</v>
      </c>
      <c r="C52" s="32" t="s">
        <v>49</v>
      </c>
      <c r="D52" s="33" t="str">
        <f t="shared" si="15"/>
        <v>N/A</v>
      </c>
      <c r="E52" s="32">
        <v>0</v>
      </c>
      <c r="F52" s="33" t="str">
        <f t="shared" si="16"/>
        <v>N/A</v>
      </c>
      <c r="G52" s="32">
        <v>0</v>
      </c>
      <c r="H52" s="33" t="str">
        <f t="shared" si="17"/>
        <v>N/A</v>
      </c>
      <c r="I52" s="25" t="s">
        <v>49</v>
      </c>
      <c r="J52" s="25" t="s">
        <v>1205</v>
      </c>
      <c r="K52" s="34" t="s">
        <v>49</v>
      </c>
      <c r="L52" s="27" t="str">
        <f t="shared" si="18"/>
        <v>N/A</v>
      </c>
    </row>
    <row r="53" spans="1:12" x14ac:dyDescent="0.25">
      <c r="A53" s="78" t="s">
        <v>301</v>
      </c>
      <c r="B53" s="26" t="s">
        <v>121</v>
      </c>
      <c r="C53" s="30">
        <v>0</v>
      </c>
      <c r="D53" s="24" t="str">
        <f>IF($B53="N/A","N/A",IF(C53&gt;0,"No",IF(C53&lt;0,"No","Yes")))</f>
        <v>Yes</v>
      </c>
      <c r="E53" s="30">
        <v>0</v>
      </c>
      <c r="F53" s="24" t="str">
        <f>IF($B53="N/A","N/A",IF(E53&gt;0,"No",IF(E53&lt;0,"No","Yes")))</f>
        <v>Yes</v>
      </c>
      <c r="G53" s="30">
        <v>0</v>
      </c>
      <c r="H53" s="24" t="str">
        <f>IF($B53="N/A","N/A",IF(G53&gt;0,"No",IF(G53&lt;0,"No","Yes")))</f>
        <v>Yes</v>
      </c>
      <c r="I53" s="25" t="s">
        <v>1205</v>
      </c>
      <c r="J53" s="25" t="s">
        <v>1205</v>
      </c>
      <c r="K53" s="26" t="s">
        <v>49</v>
      </c>
      <c r="L53" s="27" t="str">
        <f t="shared" ref="L53" si="19">IF(J53="Div by 0", "N/A", IF(K53="N/A","N/A", IF(J53&gt;VALUE(MID(K53,1,2)), "No", IF(J53&lt;-1*VALUE(MID(K53,1,2)), "No", "Yes"))))</f>
        <v>N/A</v>
      </c>
    </row>
    <row r="54" spans="1:12" x14ac:dyDescent="0.25">
      <c r="A54" s="70" t="s">
        <v>806</v>
      </c>
      <c r="B54" s="26" t="s">
        <v>138</v>
      </c>
      <c r="C54" s="29">
        <v>0</v>
      </c>
      <c r="D54" s="24" t="str">
        <f>IF($B54="N/A","N/A",IF(C54&gt;=10,"No",IF(C54&lt;0,"No","Yes")))</f>
        <v>Yes</v>
      </c>
      <c r="E54" s="29">
        <v>0</v>
      </c>
      <c r="F54" s="24" t="str">
        <f>IF($B54="N/A","N/A",IF(E54&gt;=10,"No",IF(E54&lt;0,"No","Yes")))</f>
        <v>Yes</v>
      </c>
      <c r="G54" s="29">
        <v>0</v>
      </c>
      <c r="H54" s="24" t="str">
        <f>IF($B54="N/A","N/A",IF(G54&gt;=10,"No",IF(G54&lt;0,"No","Yes")))</f>
        <v>Yes</v>
      </c>
      <c r="I54" s="25" t="s">
        <v>1205</v>
      </c>
      <c r="J54" s="25" t="s">
        <v>1205</v>
      </c>
      <c r="K54" s="26" t="s">
        <v>49</v>
      </c>
      <c r="L54" s="27" t="str">
        <f t="shared" ref="L54:L58" si="20">IF(J54="Div by 0", "N/A", IF(K54="N/A","N/A", IF(J54&gt;VALUE(MID(K54,1,2)), "No", IF(J54&lt;-1*VALUE(MID(K54,1,2)), "No", "Yes"))))</f>
        <v>N/A</v>
      </c>
    </row>
    <row r="55" spans="1:12" x14ac:dyDescent="0.25">
      <c r="A55" s="72" t="s">
        <v>841</v>
      </c>
      <c r="B55" s="22" t="s">
        <v>49</v>
      </c>
      <c r="C55" s="25" t="s">
        <v>1205</v>
      </c>
      <c r="D55" s="33" t="str">
        <f t="shared" ref="D55:D58" si="21">IF($B55="N/A","N/A",IF(C55&gt;10,"No",IF(C55&lt;-10,"No","Yes")))</f>
        <v>N/A</v>
      </c>
      <c r="E55" s="25" t="s">
        <v>1205</v>
      </c>
      <c r="F55" s="24" t="str">
        <f t="shared" ref="F55:F58" si="22">IF($B55="N/A","N/A",IF(E55&gt;10,"No",IF(E55&lt;-10,"No","Yes")))</f>
        <v>N/A</v>
      </c>
      <c r="G55" s="25" t="s">
        <v>1205</v>
      </c>
      <c r="H55" s="24" t="str">
        <f t="shared" ref="H55:H58" si="23">IF($B55="N/A","N/A",IF(G55&gt;10,"No",IF(G55&lt;-10,"No","Yes")))</f>
        <v>N/A</v>
      </c>
      <c r="I55" s="25" t="s">
        <v>1205</v>
      </c>
      <c r="J55" s="25" t="s">
        <v>1205</v>
      </c>
      <c r="K55" s="26" t="s">
        <v>49</v>
      </c>
      <c r="L55" s="27" t="str">
        <f t="shared" si="20"/>
        <v>N/A</v>
      </c>
    </row>
    <row r="56" spans="1:12" x14ac:dyDescent="0.25">
      <c r="A56" s="72" t="s">
        <v>842</v>
      </c>
      <c r="B56" s="22" t="s">
        <v>49</v>
      </c>
      <c r="C56" s="25" t="s">
        <v>1205</v>
      </c>
      <c r="D56" s="33" t="str">
        <f t="shared" ref="D56" si="24">IF($B56="N/A","N/A",IF(C56&gt;10,"No",IF(C56&lt;-10,"No","Yes")))</f>
        <v>N/A</v>
      </c>
      <c r="E56" s="25" t="s">
        <v>1205</v>
      </c>
      <c r="F56" s="24" t="str">
        <f t="shared" ref="F56" si="25">IF($B56="N/A","N/A",IF(E56&gt;10,"No",IF(E56&lt;-10,"No","Yes")))</f>
        <v>N/A</v>
      </c>
      <c r="G56" s="25" t="s">
        <v>1205</v>
      </c>
      <c r="H56" s="24" t="str">
        <f t="shared" ref="H56" si="26">IF($B56="N/A","N/A",IF(G56&gt;10,"No",IF(G56&lt;-10,"No","Yes")))</f>
        <v>N/A</v>
      </c>
      <c r="I56" s="25" t="s">
        <v>1205</v>
      </c>
      <c r="J56" s="25" t="s">
        <v>1205</v>
      </c>
      <c r="K56" s="26" t="s">
        <v>49</v>
      </c>
      <c r="L56" s="27" t="str">
        <f t="shared" ref="L56" si="27">IF(J56="Div by 0", "N/A", IF(K56="N/A","N/A", IF(J56&gt;VALUE(MID(K56,1,2)), "No", IF(J56&lt;-1*VALUE(MID(K56,1,2)), "No", "Yes"))))</f>
        <v>N/A</v>
      </c>
    </row>
    <row r="57" spans="1:12" x14ac:dyDescent="0.25">
      <c r="A57" s="72" t="s">
        <v>843</v>
      </c>
      <c r="B57" s="22" t="s">
        <v>49</v>
      </c>
      <c r="C57" s="25" t="s">
        <v>1205</v>
      </c>
      <c r="D57" s="33" t="str">
        <f t="shared" si="21"/>
        <v>N/A</v>
      </c>
      <c r="E57" s="25" t="s">
        <v>1205</v>
      </c>
      <c r="F57" s="24" t="str">
        <f t="shared" si="22"/>
        <v>N/A</v>
      </c>
      <c r="G57" s="25" t="s">
        <v>1205</v>
      </c>
      <c r="H57" s="24" t="str">
        <f t="shared" si="23"/>
        <v>N/A</v>
      </c>
      <c r="I57" s="25" t="s">
        <v>1205</v>
      </c>
      <c r="J57" s="25" t="s">
        <v>1205</v>
      </c>
      <c r="K57" s="26" t="s">
        <v>49</v>
      </c>
      <c r="L57" s="27" t="str">
        <f t="shared" si="20"/>
        <v>N/A</v>
      </c>
    </row>
    <row r="58" spans="1:12" x14ac:dyDescent="0.25">
      <c r="A58" s="72" t="s">
        <v>959</v>
      </c>
      <c r="B58" s="22" t="s">
        <v>49</v>
      </c>
      <c r="C58" s="25" t="s">
        <v>49</v>
      </c>
      <c r="D58" s="33" t="str">
        <f t="shared" si="21"/>
        <v>N/A</v>
      </c>
      <c r="E58" s="25" t="s">
        <v>1205</v>
      </c>
      <c r="F58" s="24" t="str">
        <f t="shared" si="22"/>
        <v>N/A</v>
      </c>
      <c r="G58" s="25" t="s">
        <v>1205</v>
      </c>
      <c r="H58" s="24" t="str">
        <f t="shared" si="23"/>
        <v>N/A</v>
      </c>
      <c r="I58" s="25" t="s">
        <v>49</v>
      </c>
      <c r="J58" s="25" t="s">
        <v>1205</v>
      </c>
      <c r="K58" s="26" t="s">
        <v>49</v>
      </c>
      <c r="L58" s="27" t="str">
        <f t="shared" si="20"/>
        <v>N/A</v>
      </c>
    </row>
    <row r="59" spans="1:12" x14ac:dyDescent="0.25">
      <c r="A59" s="78" t="s">
        <v>302</v>
      </c>
      <c r="B59" s="22" t="s">
        <v>49</v>
      </c>
      <c r="C59" s="32">
        <v>19.828605228000001</v>
      </c>
      <c r="D59" s="33" t="str">
        <f>IF($B59="N/A","N/A",IF(C59&gt;10,"No",IF(C59&lt;-10,"No","Yes")))</f>
        <v>N/A</v>
      </c>
      <c r="E59" s="32">
        <v>19.153028918</v>
      </c>
      <c r="F59" s="33" t="str">
        <f>IF($B59="N/A","N/A",IF(E59&gt;10,"No",IF(E59&lt;-10,"No","Yes")))</f>
        <v>N/A</v>
      </c>
      <c r="G59" s="32">
        <v>18.537438537</v>
      </c>
      <c r="H59" s="33" t="str">
        <f>IF($B59="N/A","N/A",IF(G59&gt;10,"No",IF(G59&lt;-10,"No","Yes")))</f>
        <v>N/A</v>
      </c>
      <c r="I59" s="25">
        <v>-3.41</v>
      </c>
      <c r="J59" s="25">
        <v>-3.21</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1205</v>
      </c>
      <c r="J60" s="25" t="s">
        <v>1205</v>
      </c>
      <c r="K60" s="34" t="s">
        <v>107</v>
      </c>
      <c r="L60" s="27" t="str">
        <f t="shared" si="11"/>
        <v>N/A</v>
      </c>
    </row>
    <row r="61" spans="1:12" x14ac:dyDescent="0.25">
      <c r="A61" s="78" t="s">
        <v>109</v>
      </c>
      <c r="B61" s="26" t="s">
        <v>8</v>
      </c>
      <c r="C61" s="25">
        <v>99.816594950999999</v>
      </c>
      <c r="D61" s="24" t="str">
        <f>IF($B61="N/A","N/A",IF(C61&gt;=98,"Yes","No"))</f>
        <v>Yes</v>
      </c>
      <c r="E61" s="25">
        <v>99.798778771000002</v>
      </c>
      <c r="F61" s="24" t="str">
        <f>IF($B61="N/A","N/A",IF(E61&gt;=98,"Yes","No"))</f>
        <v>Yes</v>
      </c>
      <c r="G61" s="25">
        <v>99.797462296999996</v>
      </c>
      <c r="H61" s="24" t="str">
        <f>IF($B61="N/A","N/A",IF(G61&gt;=98,"Yes","No"))</f>
        <v>Yes</v>
      </c>
      <c r="I61" s="25">
        <v>-1.7999999999999999E-2</v>
      </c>
      <c r="J61" s="25">
        <v>-1E-3</v>
      </c>
      <c r="K61" s="26" t="s">
        <v>107</v>
      </c>
      <c r="L61" s="27" t="str">
        <f t="shared" si="11"/>
        <v>Yes</v>
      </c>
    </row>
    <row r="62" spans="1:12" x14ac:dyDescent="0.25">
      <c r="A62" s="78" t="s">
        <v>91</v>
      </c>
      <c r="B62" s="26" t="s">
        <v>118</v>
      </c>
      <c r="C62" s="25">
        <v>99.999638789000002</v>
      </c>
      <c r="D62" s="24" t="str">
        <f>IF($B62="N/A","N/A",IF(C62&gt;=95,"Yes","No"))</f>
        <v>Yes</v>
      </c>
      <c r="E62" s="25">
        <v>99.999652467999994</v>
      </c>
      <c r="F62" s="24" t="str">
        <f>IF($B62="N/A","N/A",IF(E62&gt;=95,"Yes","No"))</f>
        <v>Yes</v>
      </c>
      <c r="G62" s="25">
        <v>99.999422499000005</v>
      </c>
      <c r="H62" s="24" t="str">
        <f>IF($B62="N/A","N/A",IF(G62&gt;=95,"Yes","No"))</f>
        <v>Yes</v>
      </c>
      <c r="I62" s="25">
        <v>0</v>
      </c>
      <c r="J62" s="25">
        <v>0</v>
      </c>
      <c r="K62" s="26" t="s">
        <v>107</v>
      </c>
      <c r="L62" s="27" t="str">
        <f t="shared" si="11"/>
        <v>Yes</v>
      </c>
    </row>
    <row r="63" spans="1:12" x14ac:dyDescent="0.25">
      <c r="A63" s="78" t="s">
        <v>142</v>
      </c>
      <c r="B63" s="22" t="s">
        <v>49</v>
      </c>
      <c r="C63" s="25">
        <v>38.848548608000002</v>
      </c>
      <c r="D63" s="24" t="str">
        <f t="shared" ref="D63:D68" si="28">IF($B63="N/A","N/A",IF(C63&gt;10,"No",IF(C63&lt;-10,"No","Yes")))</f>
        <v>N/A</v>
      </c>
      <c r="E63" s="25">
        <v>39.203907653999998</v>
      </c>
      <c r="F63" s="24" t="str">
        <f t="shared" ref="F63:F68" si="29">IF($B63="N/A","N/A",IF(E63&gt;10,"No",IF(E63&lt;-10,"No","Yes")))</f>
        <v>N/A</v>
      </c>
      <c r="G63" s="25">
        <v>39.662244661999999</v>
      </c>
      <c r="H63" s="24" t="str">
        <f t="shared" ref="H63:H68" si="30">IF($B63="N/A","N/A",IF(G63&gt;10,"No",IF(G63&lt;-10,"No","Yes")))</f>
        <v>N/A</v>
      </c>
      <c r="I63" s="25">
        <v>0.91469999999999996</v>
      </c>
      <c r="J63" s="25">
        <v>1.169</v>
      </c>
      <c r="K63" s="26" t="s">
        <v>107</v>
      </c>
      <c r="L63" s="27" t="str">
        <f t="shared" si="11"/>
        <v>Yes</v>
      </c>
    </row>
    <row r="64" spans="1:12" x14ac:dyDescent="0.25">
      <c r="A64" s="78" t="s">
        <v>143</v>
      </c>
      <c r="B64" s="22" t="s">
        <v>49</v>
      </c>
      <c r="C64" s="25">
        <v>28.946211119000001</v>
      </c>
      <c r="D64" s="24" t="str">
        <f t="shared" si="28"/>
        <v>N/A</v>
      </c>
      <c r="E64" s="25">
        <v>28.368109737000001</v>
      </c>
      <c r="F64" s="24" t="str">
        <f t="shared" si="29"/>
        <v>N/A</v>
      </c>
      <c r="G64" s="25">
        <v>27.501815002000001</v>
      </c>
      <c r="H64" s="24" t="str">
        <f t="shared" si="30"/>
        <v>N/A</v>
      </c>
      <c r="I64" s="25">
        <v>-2</v>
      </c>
      <c r="J64" s="25">
        <v>-3.05</v>
      </c>
      <c r="K64" s="26" t="s">
        <v>107</v>
      </c>
      <c r="L64" s="27" t="str">
        <f t="shared" si="11"/>
        <v>Yes</v>
      </c>
    </row>
    <row r="65" spans="1:12" x14ac:dyDescent="0.25">
      <c r="A65" s="78" t="s">
        <v>144</v>
      </c>
      <c r="B65" s="22" t="s">
        <v>49</v>
      </c>
      <c r="C65" s="25">
        <v>0.4313766215</v>
      </c>
      <c r="D65" s="24" t="str">
        <f t="shared" si="28"/>
        <v>N/A</v>
      </c>
      <c r="E65" s="25">
        <v>0.44336439109999998</v>
      </c>
      <c r="F65" s="24" t="str">
        <f t="shared" si="29"/>
        <v>N/A</v>
      </c>
      <c r="G65" s="25">
        <v>0.44360294360000002</v>
      </c>
      <c r="H65" s="24" t="str">
        <f t="shared" si="30"/>
        <v>N/A</v>
      </c>
      <c r="I65" s="25">
        <v>2.7789999999999999</v>
      </c>
      <c r="J65" s="25">
        <v>5.3800000000000001E-2</v>
      </c>
      <c r="K65" s="26" t="s">
        <v>107</v>
      </c>
      <c r="L65" s="27" t="str">
        <f t="shared" si="11"/>
        <v>Yes</v>
      </c>
    </row>
    <row r="66" spans="1:12" x14ac:dyDescent="0.25">
      <c r="A66" s="78" t="s">
        <v>145</v>
      </c>
      <c r="B66" s="26" t="s">
        <v>49</v>
      </c>
      <c r="C66" s="25">
        <v>2.6129124017000001</v>
      </c>
      <c r="D66" s="24" t="str">
        <f t="shared" si="28"/>
        <v>N/A</v>
      </c>
      <c r="E66" s="25">
        <v>2.7644460508000002</v>
      </c>
      <c r="F66" s="24" t="str">
        <f t="shared" si="29"/>
        <v>N/A</v>
      </c>
      <c r="G66" s="25">
        <v>2.9509454508999999</v>
      </c>
      <c r="H66" s="24" t="str">
        <f t="shared" si="30"/>
        <v>N/A</v>
      </c>
      <c r="I66" s="25">
        <v>5.7990000000000004</v>
      </c>
      <c r="J66" s="25">
        <v>6.7460000000000004</v>
      </c>
      <c r="K66" s="26" t="s">
        <v>49</v>
      </c>
      <c r="L66" s="27" t="str">
        <f t="shared" si="11"/>
        <v>N/A</v>
      </c>
    </row>
    <row r="67" spans="1:12" x14ac:dyDescent="0.25">
      <c r="A67" s="78" t="s">
        <v>304</v>
      </c>
      <c r="B67" s="26" t="s">
        <v>49</v>
      </c>
      <c r="C67" s="25">
        <v>0</v>
      </c>
      <c r="D67" s="24" t="str">
        <f t="shared" si="28"/>
        <v>N/A</v>
      </c>
      <c r="E67" s="25">
        <v>0</v>
      </c>
      <c r="F67" s="24" t="str">
        <f t="shared" si="29"/>
        <v>N/A</v>
      </c>
      <c r="G67" s="25">
        <v>0</v>
      </c>
      <c r="H67" s="24" t="str">
        <f t="shared" si="30"/>
        <v>N/A</v>
      </c>
      <c r="I67" s="25" t="s">
        <v>1205</v>
      </c>
      <c r="J67" s="25" t="s">
        <v>1205</v>
      </c>
      <c r="K67" s="26" t="s">
        <v>49</v>
      </c>
      <c r="L67" s="27" t="str">
        <f t="shared" si="11"/>
        <v>N/A</v>
      </c>
    </row>
    <row r="68" spans="1:12" x14ac:dyDescent="0.25">
      <c r="A68" s="78" t="s">
        <v>305</v>
      </c>
      <c r="B68" s="26" t="s">
        <v>49</v>
      </c>
      <c r="C68" s="25">
        <v>0</v>
      </c>
      <c r="D68" s="24" t="str">
        <f t="shared" si="28"/>
        <v>N/A</v>
      </c>
      <c r="E68" s="25">
        <v>0</v>
      </c>
      <c r="F68" s="24" t="str">
        <f t="shared" si="29"/>
        <v>N/A</v>
      </c>
      <c r="G68" s="25">
        <v>0</v>
      </c>
      <c r="H68" s="24" t="str">
        <f t="shared" si="30"/>
        <v>N/A</v>
      </c>
      <c r="I68" s="25" t="s">
        <v>1205</v>
      </c>
      <c r="J68" s="25" t="s">
        <v>1205</v>
      </c>
      <c r="K68" s="26" t="s">
        <v>49</v>
      </c>
      <c r="L68" s="27" t="str">
        <f t="shared" si="11"/>
        <v>N/A</v>
      </c>
    </row>
    <row r="69" spans="1:12" x14ac:dyDescent="0.25">
      <c r="A69" s="78" t="s">
        <v>306</v>
      </c>
      <c r="B69" s="26" t="s">
        <v>0</v>
      </c>
      <c r="C69" s="25">
        <v>29.16095125</v>
      </c>
      <c r="D69" s="24" t="str">
        <f>IF($B69="N/A","N/A",IF(C69&gt;=5,"No",IF(C69&lt;0,"No","Yes")))</f>
        <v>No</v>
      </c>
      <c r="E69" s="25">
        <v>29.220172168000001</v>
      </c>
      <c r="F69" s="24" t="str">
        <f>IF($B69="N/A","N/A",IF(E69&gt;=5,"No",IF(E69&lt;0,"No","Yes")))</f>
        <v>No</v>
      </c>
      <c r="G69" s="25">
        <v>29.441391940999999</v>
      </c>
      <c r="H69" s="24" t="str">
        <f>IF($B69="N/A","N/A",IF(G69&gt;=5,"No",IF(G69&lt;0,"No","Yes")))</f>
        <v>No</v>
      </c>
      <c r="I69" s="25">
        <v>0.2031</v>
      </c>
      <c r="J69" s="25">
        <v>0.7571</v>
      </c>
      <c r="K69" s="26" t="s">
        <v>107</v>
      </c>
      <c r="L69" s="27" t="str">
        <f t="shared" si="11"/>
        <v>Yes</v>
      </c>
    </row>
    <row r="70" spans="1:12" ht="12.75" customHeight="1" x14ac:dyDescent="0.25">
      <c r="A70" s="78" t="s">
        <v>307</v>
      </c>
      <c r="B70" s="26" t="s">
        <v>49</v>
      </c>
      <c r="C70" s="25">
        <v>18.623513954</v>
      </c>
      <c r="D70" s="24" t="str">
        <f>IF($B70="N/A","N/A",IF(C70&gt;10,"No",IF(C70&lt;-10,"No","Yes")))</f>
        <v>N/A</v>
      </c>
      <c r="E70" s="25">
        <v>18.949374963</v>
      </c>
      <c r="F70" s="24" t="str">
        <f>IF($B70="N/A","N/A",IF(E70&gt;10,"No",IF(E70&lt;-10,"No","Yes")))</f>
        <v>N/A</v>
      </c>
      <c r="G70" s="25">
        <v>19.252219252</v>
      </c>
      <c r="H70" s="24" t="str">
        <f>IF($B70="N/A","N/A",IF(G70&gt;10,"No",IF(G70&lt;-10,"No","Yes")))</f>
        <v>N/A</v>
      </c>
      <c r="I70" s="25">
        <v>1.75</v>
      </c>
      <c r="J70" s="25">
        <v>1.5980000000000001</v>
      </c>
      <c r="K70" s="26" t="s">
        <v>107</v>
      </c>
      <c r="L70" s="27" t="str">
        <f t="shared" si="11"/>
        <v>Yes</v>
      </c>
    </row>
    <row r="71" spans="1:12" x14ac:dyDescent="0.25">
      <c r="A71" s="78" t="s">
        <v>308</v>
      </c>
      <c r="B71" s="26" t="s">
        <v>49</v>
      </c>
      <c r="C71" s="25">
        <v>100</v>
      </c>
      <c r="D71" s="24" t="str">
        <f>IF($B71="N/A","N/A",IF(C71&gt;10,"No",IF(C71&lt;-10,"No","Yes")))</f>
        <v>N/A</v>
      </c>
      <c r="E71" s="25">
        <v>100</v>
      </c>
      <c r="F71" s="24" t="str">
        <f>IF($B71="N/A","N/A",IF(E71&gt;10,"No",IF(E71&lt;-10,"No","Yes")))</f>
        <v>N/A</v>
      </c>
      <c r="G71" s="25">
        <v>100</v>
      </c>
      <c r="H71" s="24" t="str">
        <f>IF($B71="N/A","N/A",IF(G71&gt;10,"No",IF(G71&lt;-10,"No","Yes")))</f>
        <v>N/A</v>
      </c>
      <c r="I71" s="25">
        <v>0</v>
      </c>
      <c r="J71" s="25">
        <v>0</v>
      </c>
      <c r="K71" s="26" t="s">
        <v>107</v>
      </c>
      <c r="L71" s="27" t="str">
        <f t="shared" si="11"/>
        <v>Yes</v>
      </c>
    </row>
    <row r="72" spans="1:12" x14ac:dyDescent="0.25">
      <c r="A72" s="42" t="s">
        <v>92</v>
      </c>
      <c r="B72" s="22" t="s">
        <v>93</v>
      </c>
      <c r="C72" s="29">
        <v>4.3674963992000002</v>
      </c>
      <c r="D72" s="24" t="str">
        <f>IF($B72="N/A","N/A",IF(C72&gt;8,"No",IF(C72&lt;2,"No","Yes")))</f>
        <v>Yes</v>
      </c>
      <c r="E72" s="29">
        <v>4.1913269827999997</v>
      </c>
      <c r="F72" s="24" t="str">
        <f>IF($B72="N/A","N/A",IF(E72&gt;8,"No",IF(E72&lt;2,"No","Yes")))</f>
        <v>Yes</v>
      </c>
      <c r="G72" s="29">
        <v>4.0947265947</v>
      </c>
      <c r="H72" s="24" t="str">
        <f>IF($B72="N/A","N/A",IF(G72&gt;8,"No",IF(G72&lt;2,"No","Yes")))</f>
        <v>Yes</v>
      </c>
      <c r="I72" s="25">
        <v>-4.03</v>
      </c>
      <c r="J72" s="25">
        <v>-2.2999999999999998</v>
      </c>
      <c r="K72" s="26" t="s">
        <v>107</v>
      </c>
      <c r="L72" s="27" t="str">
        <f t="shared" si="11"/>
        <v>Yes</v>
      </c>
    </row>
    <row r="73" spans="1:12" x14ac:dyDescent="0.25">
      <c r="A73" s="42" t="s">
        <v>887</v>
      </c>
      <c r="B73" s="22" t="s">
        <v>49</v>
      </c>
      <c r="C73" s="29" t="s">
        <v>49</v>
      </c>
      <c r="D73" s="24" t="str">
        <f t="shared" ref="D73:D80" si="31">IF($B73="N/A","N/A",IF(C73&gt;10,"No",IF(C73&lt;-10,"No","Yes")))</f>
        <v>N/A</v>
      </c>
      <c r="E73" s="29">
        <v>17.953868556</v>
      </c>
      <c r="F73" s="24" t="str">
        <f t="shared" ref="F73:F80" si="32">IF($B73="N/A","N/A",IF(E73&gt;10,"No",IF(E73&lt;-10,"No","Yes")))</f>
        <v>N/A</v>
      </c>
      <c r="G73" s="29">
        <v>18.055555556000002</v>
      </c>
      <c r="H73" s="24" t="str">
        <f t="shared" ref="H73:H80" si="33">IF($B73="N/A","N/A",IF(G73&gt;10,"No",IF(G73&lt;-10,"No","Yes")))</f>
        <v>N/A</v>
      </c>
      <c r="I73" s="25" t="s">
        <v>49</v>
      </c>
      <c r="J73" s="25">
        <v>0.56640000000000001</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30.568510789000001</v>
      </c>
      <c r="F74" s="24" t="str">
        <f t="shared" si="32"/>
        <v>N/A</v>
      </c>
      <c r="G74" s="29">
        <v>30.808335807999999</v>
      </c>
      <c r="H74" s="24" t="str">
        <f t="shared" si="33"/>
        <v>N/A</v>
      </c>
      <c r="I74" s="25" t="s">
        <v>49</v>
      </c>
      <c r="J74" s="25">
        <v>0.78449999999999998</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3.0164938852000001</v>
      </c>
      <c r="F75" s="24" t="str">
        <f t="shared" si="32"/>
        <v>N/A</v>
      </c>
      <c r="G75" s="29">
        <v>3.1588456587999998</v>
      </c>
      <c r="H75" s="24" t="str">
        <f t="shared" si="33"/>
        <v>N/A</v>
      </c>
      <c r="I75" s="25" t="s">
        <v>49</v>
      </c>
      <c r="J75" s="25">
        <v>4.7190000000000003</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20.851506379</v>
      </c>
      <c r="F76" s="24" t="str">
        <f t="shared" si="32"/>
        <v>N/A</v>
      </c>
      <c r="G76" s="29">
        <v>20.781440781000001</v>
      </c>
      <c r="H76" s="24" t="str">
        <f t="shared" si="33"/>
        <v>N/A</v>
      </c>
      <c r="I76" s="25" t="s">
        <v>49</v>
      </c>
      <c r="J76" s="25">
        <v>-0.33600000000000002</v>
      </c>
      <c r="K76" s="26" t="s">
        <v>107</v>
      </c>
      <c r="L76" s="27" t="str">
        <f t="shared" si="34"/>
        <v>Yes</v>
      </c>
    </row>
    <row r="77" spans="1:12" x14ac:dyDescent="0.25">
      <c r="A77" s="42" t="s">
        <v>891</v>
      </c>
      <c r="B77" s="22" t="s">
        <v>49</v>
      </c>
      <c r="C77" s="29" t="s">
        <v>49</v>
      </c>
      <c r="D77" s="24" t="str">
        <f t="shared" si="31"/>
        <v>N/A</v>
      </c>
      <c r="E77" s="29">
        <v>10.309025762999999</v>
      </c>
      <c r="F77" s="24" t="str">
        <f t="shared" si="32"/>
        <v>N/A</v>
      </c>
      <c r="G77" s="29">
        <v>10.492772993000001</v>
      </c>
      <c r="H77" s="24" t="str">
        <f t="shared" si="33"/>
        <v>N/A</v>
      </c>
      <c r="I77" s="25" t="s">
        <v>49</v>
      </c>
      <c r="J77" s="25">
        <v>1.782</v>
      </c>
      <c r="K77" s="26" t="s">
        <v>107</v>
      </c>
      <c r="L77" s="27" t="str">
        <f t="shared" si="34"/>
        <v>Yes</v>
      </c>
    </row>
    <row r="78" spans="1:12" x14ac:dyDescent="0.25">
      <c r="A78" s="42" t="s">
        <v>892</v>
      </c>
      <c r="B78" s="22" t="s">
        <v>49</v>
      </c>
      <c r="C78" s="29" t="s">
        <v>49</v>
      </c>
      <c r="D78" s="24" t="str">
        <f t="shared" si="31"/>
        <v>N/A</v>
      </c>
      <c r="E78" s="29">
        <v>5.1367018484999996</v>
      </c>
      <c r="F78" s="24" t="str">
        <f t="shared" si="32"/>
        <v>N/A</v>
      </c>
      <c r="G78" s="29">
        <v>4.9599874599999998</v>
      </c>
      <c r="H78" s="24" t="str">
        <f t="shared" si="33"/>
        <v>N/A</v>
      </c>
      <c r="I78" s="25" t="s">
        <v>49</v>
      </c>
      <c r="J78" s="25">
        <v>-3.44</v>
      </c>
      <c r="K78" s="26" t="s">
        <v>107</v>
      </c>
      <c r="L78" s="27" t="str">
        <f t="shared" si="34"/>
        <v>Yes</v>
      </c>
    </row>
    <row r="79" spans="1:12" x14ac:dyDescent="0.25">
      <c r="A79" s="42" t="s">
        <v>893</v>
      </c>
      <c r="B79" s="22" t="s">
        <v>49</v>
      </c>
      <c r="C79" s="29" t="s">
        <v>49</v>
      </c>
      <c r="D79" s="24" t="str">
        <f t="shared" si="31"/>
        <v>N/A</v>
      </c>
      <c r="E79" s="29">
        <v>4.7046322586000002</v>
      </c>
      <c r="F79" s="24" t="str">
        <f t="shared" si="32"/>
        <v>N/A</v>
      </c>
      <c r="G79" s="29">
        <v>4.4841269841000004</v>
      </c>
      <c r="H79" s="24" t="str">
        <f t="shared" si="33"/>
        <v>N/A</v>
      </c>
      <c r="I79" s="25" t="s">
        <v>49</v>
      </c>
      <c r="J79" s="25">
        <v>-4.6900000000000004</v>
      </c>
      <c r="K79" s="26" t="s">
        <v>107</v>
      </c>
      <c r="L79" s="27" t="str">
        <f t="shared" si="34"/>
        <v>Yes</v>
      </c>
    </row>
    <row r="80" spans="1:12" x14ac:dyDescent="0.25">
      <c r="A80" s="42" t="s">
        <v>894</v>
      </c>
      <c r="B80" s="22" t="s">
        <v>49</v>
      </c>
      <c r="C80" s="29" t="s">
        <v>49</v>
      </c>
      <c r="D80" s="24" t="str">
        <f t="shared" si="31"/>
        <v>N/A</v>
      </c>
      <c r="E80" s="29">
        <v>3.2678466548</v>
      </c>
      <c r="F80" s="24" t="str">
        <f t="shared" si="32"/>
        <v>N/A</v>
      </c>
      <c r="G80" s="29">
        <v>3.1638781639000002</v>
      </c>
      <c r="H80" s="24" t="str">
        <f t="shared" si="33"/>
        <v>N/A</v>
      </c>
      <c r="I80" s="25" t="s">
        <v>49</v>
      </c>
      <c r="J80" s="25">
        <v>-3.18</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640216</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38056</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369759</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118401</v>
      </c>
      <c r="H84" s="27" t="str">
        <f t="shared" si="37"/>
        <v>N/A</v>
      </c>
      <c r="I84" s="25" t="s">
        <v>49</v>
      </c>
      <c r="J84" s="25" t="s">
        <v>49</v>
      </c>
      <c r="K84" s="26" t="s">
        <v>107</v>
      </c>
      <c r="L84" s="27" t="str">
        <f t="shared" si="34"/>
        <v>N/A</v>
      </c>
    </row>
    <row r="85" spans="1:12" x14ac:dyDescent="0.25">
      <c r="A85" s="78" t="s">
        <v>598</v>
      </c>
      <c r="B85" s="22" t="s">
        <v>49</v>
      </c>
      <c r="C85" s="29">
        <v>99.999729091999995</v>
      </c>
      <c r="D85" s="24" t="str">
        <f>IF($B85="N/A","N/A",IF(C85&gt;10,"No",IF(C85&lt;-10,"No","Yes")))</f>
        <v>N/A</v>
      </c>
      <c r="E85" s="29">
        <v>99.999913117000006</v>
      </c>
      <c r="F85" s="24" t="str">
        <f>IF($B85="N/A","N/A",IF(E85&gt;10,"No",IF(E85&lt;-10,"No","Yes")))</f>
        <v>N/A</v>
      </c>
      <c r="G85" s="29">
        <v>99.999669999999995</v>
      </c>
      <c r="H85" s="24" t="str">
        <f>IF($B85="N/A","N/A",IF(G85&gt;10,"No",IF(G85&lt;-10,"No","Yes")))</f>
        <v>N/A</v>
      </c>
      <c r="I85" s="25">
        <v>2.0000000000000001E-4</v>
      </c>
      <c r="J85" s="25">
        <v>0</v>
      </c>
      <c r="K85" s="22" t="s">
        <v>49</v>
      </c>
      <c r="L85" s="27" t="str">
        <f t="shared" si="11"/>
        <v>N/A</v>
      </c>
    </row>
    <row r="86" spans="1:12" x14ac:dyDescent="0.25">
      <c r="A86" s="78" t="s">
        <v>1211</v>
      </c>
      <c r="B86" s="22" t="s">
        <v>49</v>
      </c>
      <c r="C86" s="29">
        <v>100</v>
      </c>
      <c r="D86" s="24" t="str">
        <f>IF($B86="N/A","N/A",IF(C86&gt;10,"No",IF(C86&lt;-10,"No","Yes")))</f>
        <v>N/A</v>
      </c>
      <c r="E86" s="29">
        <v>99.998870519999997</v>
      </c>
      <c r="F86" s="24" t="str">
        <f>IF($B86="N/A","N/A",IF(E86&gt;10,"No",IF(E86&lt;-10,"No","Yes")))</f>
        <v>N/A</v>
      </c>
      <c r="G86" s="29">
        <v>99.999917499999995</v>
      </c>
      <c r="H86" s="24" t="str">
        <f>IF($B86="N/A","N/A",IF(G86&gt;10,"No",IF(G86&lt;-10,"No","Yes")))</f>
        <v>N/A</v>
      </c>
      <c r="I86" s="25">
        <v>-1E-3</v>
      </c>
      <c r="J86" s="25">
        <v>1E-3</v>
      </c>
      <c r="K86" s="22" t="s">
        <v>49</v>
      </c>
      <c r="L86" s="27" t="str">
        <f t="shared" si="11"/>
        <v>N/A</v>
      </c>
    </row>
    <row r="87" spans="1:12" x14ac:dyDescent="0.25">
      <c r="A87" s="78" t="s">
        <v>895</v>
      </c>
      <c r="B87" s="22" t="s">
        <v>49</v>
      </c>
      <c r="C87" s="29" t="s">
        <v>49</v>
      </c>
      <c r="D87" s="24" t="str">
        <f t="shared" ref="D87:D88" si="38">IF($B87="N/A","N/A",IF(C87&gt;10,"No",IF(C87&lt;-10,"No","Yes")))</f>
        <v>N/A</v>
      </c>
      <c r="E87" s="29">
        <v>58.830362510999997</v>
      </c>
      <c r="F87" s="24" t="str">
        <f t="shared" ref="F87:F88" si="39">IF($B87="N/A","N/A",IF(E87&gt;10,"No",IF(E87&lt;-10,"No","Yes")))</f>
        <v>N/A</v>
      </c>
      <c r="G87" s="29">
        <v>58.427465927</v>
      </c>
      <c r="H87" s="24" t="str">
        <f t="shared" ref="H87:H88" si="40">IF($B87="N/A","N/A",IF(G87&gt;10,"No",IF(G87&lt;-10,"No","Yes")))</f>
        <v>N/A</v>
      </c>
      <c r="I87" s="25" t="s">
        <v>49</v>
      </c>
      <c r="J87" s="25">
        <v>-0.68500000000000005</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41.168508009</v>
      </c>
      <c r="F88" s="24" t="str">
        <f t="shared" si="39"/>
        <v>N/A</v>
      </c>
      <c r="G88" s="29">
        <v>41.572451571999999</v>
      </c>
      <c r="H88" s="24" t="str">
        <f t="shared" si="40"/>
        <v>N/A</v>
      </c>
      <c r="I88" s="25" t="s">
        <v>49</v>
      </c>
      <c r="J88" s="25">
        <v>0.98119999999999996</v>
      </c>
      <c r="K88" s="26" t="s">
        <v>107</v>
      </c>
      <c r="L88" s="27" t="str">
        <f>IF(J88="Div by 0", "N/A", IF(OR(J88="N/A",K88="N/A"),"N/A", IF(J88&gt;VALUE(MID(K88,1,2)), "No", IF(J88&lt;-1*VALUE(MID(K88,1,2)), "No", "Yes"))))</f>
        <v>Yes</v>
      </c>
    </row>
    <row r="89" spans="1:12" x14ac:dyDescent="0.25">
      <c r="A89" s="42" t="s">
        <v>309</v>
      </c>
      <c r="B89" s="22" t="s">
        <v>725</v>
      </c>
      <c r="C89" s="29">
        <v>65.055965178999998</v>
      </c>
      <c r="D89" s="24" t="str">
        <f>IF($B89="N/A","N/A",IF(C89&gt;70,"No",IF(C89&lt;40,"No","Yes")))</f>
        <v>Yes</v>
      </c>
      <c r="E89" s="29">
        <v>65.022954510999995</v>
      </c>
      <c r="F89" s="24" t="str">
        <f>IF($B89="N/A","N/A",IF(E89&gt;70,"No",IF(E89&lt;40,"No","Yes")))</f>
        <v>Yes</v>
      </c>
      <c r="G89" s="29">
        <v>66.856416855999996</v>
      </c>
      <c r="H89" s="24" t="str">
        <f>IF($B89="N/A","N/A",IF(G89&gt;70,"No",IF(G89&lt;40,"No","Yes")))</f>
        <v>Yes</v>
      </c>
      <c r="I89" s="25">
        <v>-5.0999999999999997E-2</v>
      </c>
      <c r="J89" s="25">
        <v>2.82</v>
      </c>
      <c r="K89" s="26" t="s">
        <v>107</v>
      </c>
      <c r="L89" s="27" t="str">
        <f t="shared" si="11"/>
        <v>Yes</v>
      </c>
    </row>
    <row r="90" spans="1:12" x14ac:dyDescent="0.25">
      <c r="A90" s="73" t="s">
        <v>807</v>
      </c>
      <c r="B90" s="22" t="s">
        <v>49</v>
      </c>
      <c r="C90" s="29">
        <v>74.574322301999999</v>
      </c>
      <c r="D90" s="24" t="str">
        <f>IF($B90="N/A","N/A",IF(C90&gt;10,"No",IF(C90&lt;-10,"No","Yes")))</f>
        <v>N/A</v>
      </c>
      <c r="E90" s="29">
        <v>74.459117730000003</v>
      </c>
      <c r="F90" s="24" t="str">
        <f>IF($B90="N/A","N/A",IF(E90&gt;10,"No",IF(E90&lt;-10,"No","Yes")))</f>
        <v>N/A</v>
      </c>
      <c r="G90" s="29">
        <v>74.689263793999999</v>
      </c>
      <c r="H90" s="24" t="str">
        <f>IF($B90="N/A","N/A",IF(G90&gt;10,"No",IF(G90&lt;-10,"No","Yes")))</f>
        <v>N/A</v>
      </c>
      <c r="I90" s="25">
        <v>-0.154</v>
      </c>
      <c r="J90" s="25">
        <v>0.30909999999999999</v>
      </c>
      <c r="K90" s="22" t="s">
        <v>49</v>
      </c>
      <c r="L90" s="27" t="str">
        <f t="shared" ref="L90" si="41">IF(J90="Div by 0", "N/A", IF(K90="N/A","N/A", IF(J90&gt;VALUE(MID(K90,1,2)), "No", IF(J90&lt;-1*VALUE(MID(K90,1,2)), "No", "Yes"))))</f>
        <v>N/A</v>
      </c>
    </row>
    <row r="91" spans="1:12" x14ac:dyDescent="0.25">
      <c r="A91" s="73" t="s">
        <v>808</v>
      </c>
      <c r="B91" s="22" t="s">
        <v>49</v>
      </c>
      <c r="C91" s="29">
        <v>82.206587450000001</v>
      </c>
      <c r="D91" s="24" t="str">
        <f t="shared" ref="D91:D97" si="42">IF($B91="N/A","N/A",IF(C91&gt;10,"No",IF(C91&lt;-10,"No","Yes")))</f>
        <v>N/A</v>
      </c>
      <c r="E91" s="29">
        <v>82.80667905</v>
      </c>
      <c r="F91" s="24" t="str">
        <f t="shared" ref="F91:F97" si="43">IF($B91="N/A","N/A",IF(E91&gt;10,"No",IF(E91&lt;-10,"No","Yes")))</f>
        <v>N/A</v>
      </c>
      <c r="G91" s="29">
        <v>82.377655718</v>
      </c>
      <c r="H91" s="24" t="str">
        <f t="shared" ref="H91:H97" si="44">IF($B91="N/A","N/A",IF(G91&gt;10,"No",IF(G91&lt;-10,"No","Yes")))</f>
        <v>N/A</v>
      </c>
      <c r="I91" s="25">
        <v>0.73</v>
      </c>
      <c r="J91" s="25">
        <v>-0.51800000000000002</v>
      </c>
      <c r="K91" s="22" t="s">
        <v>49</v>
      </c>
      <c r="L91" s="27" t="str">
        <f t="shared" ref="L91:L101" si="45">IF(J91="Div by 0", "N/A", IF(K91="N/A","N/A", IF(J91&gt;VALUE(MID(K91,1,2)), "No", IF(J91&lt;-1*VALUE(MID(K91,1,2)), "No", "Yes"))))</f>
        <v>N/A</v>
      </c>
    </row>
    <row r="92" spans="1:12" x14ac:dyDescent="0.25">
      <c r="A92" s="73" t="s">
        <v>809</v>
      </c>
      <c r="B92" s="22" t="s">
        <v>49</v>
      </c>
      <c r="C92" s="29">
        <v>64.198525278999995</v>
      </c>
      <c r="D92" s="24" t="str">
        <f t="shared" si="42"/>
        <v>N/A</v>
      </c>
      <c r="E92" s="29">
        <v>64.200442250999998</v>
      </c>
      <c r="F92" s="24" t="str">
        <f t="shared" si="43"/>
        <v>N/A</v>
      </c>
      <c r="G92" s="29">
        <v>67.068881554000001</v>
      </c>
      <c r="H92" s="24" t="str">
        <f t="shared" si="44"/>
        <v>N/A</v>
      </c>
      <c r="I92" s="25">
        <v>3.0000000000000001E-3</v>
      </c>
      <c r="J92" s="25">
        <v>4.468</v>
      </c>
      <c r="K92" s="22" t="s">
        <v>49</v>
      </c>
      <c r="L92" s="27" t="str">
        <f t="shared" si="45"/>
        <v>N/A</v>
      </c>
    </row>
    <row r="93" spans="1:12" x14ac:dyDescent="0.25">
      <c r="A93" s="73" t="s">
        <v>810</v>
      </c>
      <c r="B93" s="22" t="s">
        <v>49</v>
      </c>
      <c r="C93" s="29">
        <v>46.615158205</v>
      </c>
      <c r="D93" s="24" t="str">
        <f t="shared" si="42"/>
        <v>N/A</v>
      </c>
      <c r="E93" s="29">
        <v>47.278166433000003</v>
      </c>
      <c r="F93" s="24" t="str">
        <f t="shared" si="43"/>
        <v>N/A</v>
      </c>
      <c r="G93" s="29">
        <v>49.941436236999998</v>
      </c>
      <c r="H93" s="24" t="str">
        <f t="shared" si="44"/>
        <v>N/A</v>
      </c>
      <c r="I93" s="25">
        <v>1.4219999999999999</v>
      </c>
      <c r="J93" s="25">
        <v>5.633</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1205</v>
      </c>
      <c r="K94" s="22" t="s">
        <v>49</v>
      </c>
      <c r="L94" s="27" t="str">
        <f>IF(J94="Div by 0", "N/A", IF(K94="N/A","N/A", IF(J94&gt;VALUE(MID(K94,1,2)), "No", IF(J94&lt;-1*VALUE(MID(K94,1,2)), "No", "Yes"))))</f>
        <v>N/A</v>
      </c>
    </row>
    <row r="95" spans="1:12" x14ac:dyDescent="0.25">
      <c r="A95" s="74" t="s">
        <v>811</v>
      </c>
      <c r="B95" s="22" t="s">
        <v>49</v>
      </c>
      <c r="C95" s="29">
        <v>1.3851551177000001</v>
      </c>
      <c r="D95" s="24" t="str">
        <f t="shared" si="42"/>
        <v>N/A</v>
      </c>
      <c r="E95" s="29">
        <v>1.3760543263</v>
      </c>
      <c r="F95" s="24" t="str">
        <f t="shared" si="43"/>
        <v>N/A</v>
      </c>
      <c r="G95" s="29">
        <v>1.3002013001999999</v>
      </c>
      <c r="H95" s="24" t="str">
        <f t="shared" si="44"/>
        <v>N/A</v>
      </c>
      <c r="I95" s="25">
        <v>-0.65700000000000003</v>
      </c>
      <c r="J95" s="25">
        <v>-5.51</v>
      </c>
      <c r="K95" s="22" t="s">
        <v>49</v>
      </c>
      <c r="L95" s="27" t="str">
        <f t="shared" si="45"/>
        <v>N/A</v>
      </c>
    </row>
    <row r="96" spans="1:12" x14ac:dyDescent="0.25">
      <c r="A96" s="74" t="s">
        <v>812</v>
      </c>
      <c r="B96" s="22" t="s">
        <v>49</v>
      </c>
      <c r="C96" s="29">
        <v>1.4226307923999999</v>
      </c>
      <c r="D96" s="24" t="str">
        <f t="shared" si="42"/>
        <v>N/A</v>
      </c>
      <c r="E96" s="29">
        <v>1.3558105671</v>
      </c>
      <c r="F96" s="24" t="str">
        <f t="shared" si="43"/>
        <v>N/A</v>
      </c>
      <c r="G96" s="29">
        <v>1.2673662673999999</v>
      </c>
      <c r="H96" s="24" t="str">
        <f t="shared" si="44"/>
        <v>N/A</v>
      </c>
      <c r="I96" s="25">
        <v>-4.7</v>
      </c>
      <c r="J96" s="25">
        <v>-6.52</v>
      </c>
      <c r="K96" s="22" t="s">
        <v>49</v>
      </c>
      <c r="L96" s="27" t="str">
        <f t="shared" si="45"/>
        <v>N/A</v>
      </c>
    </row>
    <row r="97" spans="1:12" ht="12.75" customHeight="1" x14ac:dyDescent="0.25">
      <c r="A97" s="74" t="s">
        <v>813</v>
      </c>
      <c r="B97" s="22" t="s">
        <v>49</v>
      </c>
      <c r="C97" s="29">
        <v>1.6523611933</v>
      </c>
      <c r="D97" s="24" t="str">
        <f t="shared" si="42"/>
        <v>N/A</v>
      </c>
      <c r="E97" s="29">
        <v>1.5949128214999999</v>
      </c>
      <c r="F97" s="24" t="str">
        <f t="shared" si="43"/>
        <v>N/A</v>
      </c>
      <c r="G97" s="29">
        <v>1.4686664686999999</v>
      </c>
      <c r="H97" s="24" t="str">
        <f t="shared" si="44"/>
        <v>N/A</v>
      </c>
      <c r="I97" s="25">
        <v>-3.48</v>
      </c>
      <c r="J97" s="25">
        <v>-7.92</v>
      </c>
      <c r="K97" s="22" t="s">
        <v>49</v>
      </c>
      <c r="L97" s="27" t="str">
        <f t="shared" si="45"/>
        <v>N/A</v>
      </c>
    </row>
    <row r="98" spans="1:12" ht="13" x14ac:dyDescent="0.25">
      <c r="A98" s="70" t="s">
        <v>964</v>
      </c>
      <c r="B98" s="26" t="s">
        <v>49</v>
      </c>
      <c r="C98" s="30">
        <v>7134</v>
      </c>
      <c r="D98" s="24" t="str">
        <f>IF($B98="N/A","N/A",IF(C98&gt;10,"No",IF(C98&lt;-10,"No","Yes")))</f>
        <v>N/A</v>
      </c>
      <c r="E98" s="30">
        <v>6466</v>
      </c>
      <c r="F98" s="24" t="str">
        <f>IF($B98="N/A","N/A",IF(E98&gt;10,"No",IF(E98&lt;-10,"No","Yes")))</f>
        <v>N/A</v>
      </c>
      <c r="G98" s="30">
        <v>5286</v>
      </c>
      <c r="H98" s="24" t="str">
        <f>IF($B98="N/A","N/A",IF(G98&gt;10,"No",IF(G98&lt;-10,"No","Yes")))</f>
        <v>N/A</v>
      </c>
      <c r="I98" s="25">
        <v>-9.36</v>
      </c>
      <c r="J98" s="25">
        <v>-18.2</v>
      </c>
      <c r="K98" s="22" t="s">
        <v>49</v>
      </c>
      <c r="L98" s="27" t="str">
        <f t="shared" si="45"/>
        <v>N/A</v>
      </c>
    </row>
    <row r="99" spans="1:12" x14ac:dyDescent="0.25">
      <c r="A99" s="74" t="s">
        <v>961</v>
      </c>
      <c r="B99" s="26" t="s">
        <v>121</v>
      </c>
      <c r="C99" s="30">
        <v>11</v>
      </c>
      <c r="D99" s="24" t="str">
        <f t="shared" ref="D99" si="46">IF($B99="N/A","N/A",IF(C99&gt;0,"No",IF(C99&lt;0,"No","Yes")))</f>
        <v>No</v>
      </c>
      <c r="E99" s="30">
        <v>0</v>
      </c>
      <c r="F99" s="24" t="str">
        <f t="shared" ref="F99" si="47">IF($B99="N/A","N/A",IF(E99&gt;0,"No",IF(E99&lt;0,"No","Yes")))</f>
        <v>Yes</v>
      </c>
      <c r="G99" s="30">
        <v>0</v>
      </c>
      <c r="H99" s="24" t="str">
        <f t="shared" ref="H99" si="48">IF($B99="N/A","N/A",IF(G99&gt;0,"No",IF(G99&lt;0,"No","Yes")))</f>
        <v>Yes</v>
      </c>
      <c r="I99" s="25">
        <v>-100</v>
      </c>
      <c r="J99" s="25" t="s">
        <v>1205</v>
      </c>
      <c r="K99" s="22" t="s">
        <v>49</v>
      </c>
      <c r="L99" s="27" t="str">
        <f t="shared" si="45"/>
        <v>N/A</v>
      </c>
    </row>
    <row r="100" spans="1:12" x14ac:dyDescent="0.25">
      <c r="A100" s="74" t="s">
        <v>962</v>
      </c>
      <c r="B100" s="26" t="s">
        <v>121</v>
      </c>
      <c r="C100" s="30">
        <v>779</v>
      </c>
      <c r="D100" s="24" t="str">
        <f t="shared" ref="D100" si="49">IF($B100="N/A","N/A",IF(C100&gt;0,"No",IF(C100&lt;0,"No","Yes")))</f>
        <v>No</v>
      </c>
      <c r="E100" s="30">
        <v>933</v>
      </c>
      <c r="F100" s="24" t="str">
        <f t="shared" ref="F100" si="50">IF($B100="N/A","N/A",IF(E100&gt;0,"No",IF(E100&lt;0,"No","Yes")))</f>
        <v>No</v>
      </c>
      <c r="G100" s="30">
        <v>736</v>
      </c>
      <c r="H100" s="24" t="str">
        <f t="shared" ref="H100" si="51">IF($B100="N/A","N/A",IF(G100&gt;0,"No",IF(G100&lt;0,"No","Yes")))</f>
        <v>No</v>
      </c>
      <c r="I100" s="25">
        <v>19.77</v>
      </c>
      <c r="J100" s="25">
        <v>-21.1</v>
      </c>
      <c r="K100" s="22" t="s">
        <v>49</v>
      </c>
      <c r="L100" s="27" t="str">
        <f t="shared" si="45"/>
        <v>N/A</v>
      </c>
    </row>
    <row r="101" spans="1:12" ht="12.75" customHeight="1" x14ac:dyDescent="0.25">
      <c r="A101" s="74" t="s">
        <v>963</v>
      </c>
      <c r="B101" s="31" t="s">
        <v>49</v>
      </c>
      <c r="C101" s="25" t="s">
        <v>49</v>
      </c>
      <c r="D101" s="24" t="str">
        <f>IF($B101="N/A","N/A",IF(C101&gt;10,"No",IF(C101&lt;-10,"No","Yes")))</f>
        <v>N/A</v>
      </c>
      <c r="E101" s="25">
        <v>88.317256162999996</v>
      </c>
      <c r="F101" s="24" t="str">
        <f>IF($B101="N/A","N/A",IF(E101&gt;10,"No",IF(E101&lt;-10,"No","Yes")))</f>
        <v>N/A</v>
      </c>
      <c r="G101" s="25">
        <v>68.75</v>
      </c>
      <c r="H101" s="24" t="str">
        <f>IF($B101="N/A","N/A",IF(G101&gt;10,"No",IF(G101&lt;-10,"No","Yes")))</f>
        <v>N/A</v>
      </c>
      <c r="I101" s="25" t="s">
        <v>49</v>
      </c>
      <c r="J101" s="25">
        <v>-22.2</v>
      </c>
      <c r="K101" s="31" t="s">
        <v>49</v>
      </c>
      <c r="L101" s="27" t="str">
        <f t="shared" si="45"/>
        <v>N/A</v>
      </c>
    </row>
    <row r="102" spans="1:12" ht="13" x14ac:dyDescent="0.3">
      <c r="A102" s="205" t="s">
        <v>139</v>
      </c>
      <c r="B102" s="196"/>
      <c r="C102" s="196"/>
      <c r="D102" s="196"/>
      <c r="E102" s="196"/>
      <c r="F102" s="196"/>
      <c r="G102" s="196"/>
      <c r="H102" s="196"/>
      <c r="I102" s="196"/>
      <c r="J102" s="196"/>
      <c r="K102" s="196"/>
      <c r="L102" s="196"/>
    </row>
    <row r="103" spans="1:12" x14ac:dyDescent="0.25">
      <c r="A103" s="78" t="s">
        <v>310</v>
      </c>
      <c r="B103" s="26" t="s">
        <v>49</v>
      </c>
      <c r="C103" s="30">
        <v>205322</v>
      </c>
      <c r="D103" s="24" t="str">
        <f>IF($B103="N/A","N/A",IF(C103&gt;10,"No",IF(C103&lt;-10,"No","Yes")))</f>
        <v>N/A</v>
      </c>
      <c r="E103" s="30">
        <v>206930</v>
      </c>
      <c r="F103" s="24" t="str">
        <f>IF($B103="N/A","N/A",IF(E103&gt;10,"No",IF(E103&lt;-10,"No","Yes")))</f>
        <v>N/A</v>
      </c>
      <c r="G103" s="30">
        <v>210900</v>
      </c>
      <c r="H103" s="24" t="str">
        <f>IF($B103="N/A","N/A",IF(G103&gt;10,"No",IF(G103&lt;-10,"No","Yes")))</f>
        <v>N/A</v>
      </c>
      <c r="I103" s="25">
        <v>0.78320000000000001</v>
      </c>
      <c r="J103" s="25">
        <v>1.919</v>
      </c>
      <c r="K103" s="26" t="s">
        <v>107</v>
      </c>
      <c r="L103" s="27" t="str">
        <f t="shared" ref="L103:L135" si="52">IF(J103="Div by 0", "N/A", IF(K103="N/A","N/A", IF(J103&gt;VALUE(MID(K103,1,2)), "No", IF(J103&lt;-1*VALUE(MID(K103,1,2)), "No", "Yes"))))</f>
        <v>Yes</v>
      </c>
    </row>
    <row r="104" spans="1:12" x14ac:dyDescent="0.25">
      <c r="A104" s="40" t="s">
        <v>311</v>
      </c>
      <c r="B104" s="26" t="s">
        <v>49</v>
      </c>
      <c r="C104" s="30">
        <v>185425.88</v>
      </c>
      <c r="D104" s="24" t="str">
        <f>IF($B104="N/A","N/A",IF(C104&gt;10,"No",IF(C104&lt;-10,"No","Yes")))</f>
        <v>N/A</v>
      </c>
      <c r="E104" s="30">
        <v>186909.06</v>
      </c>
      <c r="F104" s="24" t="str">
        <f>IF($B104="N/A","N/A",IF(E104&gt;10,"No",IF(E104&lt;-10,"No","Yes")))</f>
        <v>N/A</v>
      </c>
      <c r="G104" s="30">
        <v>190421.3</v>
      </c>
      <c r="H104" s="24" t="str">
        <f>IF($B104="N/A","N/A",IF(G104&gt;10,"No",IF(G104&lt;-10,"No","Yes")))</f>
        <v>N/A</v>
      </c>
      <c r="I104" s="25">
        <v>0.79990000000000006</v>
      </c>
      <c r="J104" s="25">
        <v>1.879</v>
      </c>
      <c r="K104" s="26" t="s">
        <v>108</v>
      </c>
      <c r="L104" s="27" t="str">
        <f t="shared" si="52"/>
        <v>Yes</v>
      </c>
    </row>
    <row r="105" spans="1:12" x14ac:dyDescent="0.25">
      <c r="A105" s="42" t="s">
        <v>312</v>
      </c>
      <c r="B105" s="22" t="s">
        <v>115</v>
      </c>
      <c r="C105" s="29">
        <v>91.245331512999996</v>
      </c>
      <c r="D105" s="24" t="str">
        <f>IF($B105="N/A","N/A",IF(C105&gt;=90,"Yes","No"))</f>
        <v>Yes</v>
      </c>
      <c r="E105" s="29">
        <v>90.967173239999994</v>
      </c>
      <c r="F105" s="24" t="str">
        <f>IF($B105="N/A","N/A",IF(E105&gt;=90,"Yes","No"))</f>
        <v>Yes</v>
      </c>
      <c r="G105" s="29">
        <v>91.240904569999998</v>
      </c>
      <c r="H105" s="24" t="str">
        <f>IF($B105="N/A","N/A",IF(G105&gt;=90,"Yes","No"))</f>
        <v>Yes</v>
      </c>
      <c r="I105" s="25">
        <v>-0.30499999999999999</v>
      </c>
      <c r="J105" s="25">
        <v>0.3009</v>
      </c>
      <c r="K105" s="26" t="s">
        <v>107</v>
      </c>
      <c r="L105" s="27" t="str">
        <f t="shared" si="52"/>
        <v>Yes</v>
      </c>
    </row>
    <row r="106" spans="1:12" ht="12.75" customHeight="1" x14ac:dyDescent="0.25">
      <c r="A106" s="42" t="s">
        <v>698</v>
      </c>
      <c r="B106" s="22" t="s">
        <v>115</v>
      </c>
      <c r="C106" s="29">
        <v>90.980043158000001</v>
      </c>
      <c r="D106" s="24" t="str">
        <f>IF($B106="N/A","N/A",IF(C106&gt;=90,"Yes","No"))</f>
        <v>Yes</v>
      </c>
      <c r="E106" s="29">
        <v>90.760513252999999</v>
      </c>
      <c r="F106" s="24" t="str">
        <f>IF($B106="N/A","N/A",IF(E106&gt;=90,"Yes","No"))</f>
        <v>Yes</v>
      </c>
      <c r="G106" s="29">
        <v>90.896894180000004</v>
      </c>
      <c r="H106" s="24" t="str">
        <f>IF($B106="N/A","N/A",IF(G106&gt;=90,"Yes","No"))</f>
        <v>Yes</v>
      </c>
      <c r="I106" s="25">
        <v>-0.24099999999999999</v>
      </c>
      <c r="J106" s="25">
        <v>0.15029999999999999</v>
      </c>
      <c r="K106" s="26" t="s">
        <v>107</v>
      </c>
      <c r="L106" s="27" t="str">
        <f t="shared" si="52"/>
        <v>Yes</v>
      </c>
    </row>
    <row r="107" spans="1:12" ht="12.75" customHeight="1" x14ac:dyDescent="0.25">
      <c r="A107" s="78" t="s">
        <v>788</v>
      </c>
      <c r="B107" s="26" t="s">
        <v>110</v>
      </c>
      <c r="C107" s="25">
        <v>46.110589951999998</v>
      </c>
      <c r="D107" s="24" t="str">
        <f>IF($B107="N/A","N/A",IF(C107&gt;55,"No",IF(C107&lt;30,"No","Yes")))</f>
        <v>Yes</v>
      </c>
      <c r="E107" s="25">
        <v>45.772739868000002</v>
      </c>
      <c r="F107" s="24" t="str">
        <f>IF($B107="N/A","N/A",IF(E107&gt;55,"No",IF(E107&lt;30,"No","Yes")))</f>
        <v>Yes</v>
      </c>
      <c r="G107" s="25">
        <v>45.376890910999997</v>
      </c>
      <c r="H107" s="24" t="str">
        <f>IF($B107="N/A","N/A",IF(G107&gt;55,"No",IF(G107&lt;30,"No","Yes")))</f>
        <v>Yes</v>
      </c>
      <c r="I107" s="25">
        <v>-0.73299999999999998</v>
      </c>
      <c r="J107" s="25">
        <v>-0.86499999999999999</v>
      </c>
      <c r="K107" s="26" t="s">
        <v>107</v>
      </c>
      <c r="L107" s="27" t="str">
        <f t="shared" si="52"/>
        <v>Yes</v>
      </c>
    </row>
    <row r="108" spans="1:12" x14ac:dyDescent="0.25">
      <c r="A108" s="3" t="s">
        <v>1072</v>
      </c>
      <c r="B108" s="26" t="s">
        <v>0</v>
      </c>
      <c r="C108" s="25">
        <v>1.0359338014999999</v>
      </c>
      <c r="D108" s="24" t="str">
        <f>IF($B108="N/A","N/A",IF(C108&gt;=5,"No",IF(C108&lt;0,"No","Yes")))</f>
        <v>Yes</v>
      </c>
      <c r="E108" s="25">
        <v>0.46827429570000001</v>
      </c>
      <c r="F108" s="24" t="str">
        <f>IF($B108="N/A","N/A",IF(E108&gt;=5,"No",IF(E108&lt;0,"No","Yes")))</f>
        <v>Yes</v>
      </c>
      <c r="G108" s="25">
        <v>0.62541488860000005</v>
      </c>
      <c r="H108" s="24" t="str">
        <f>IF($B108="N/A","N/A",IF(G108&gt;=5,"No",IF(G108&lt;0,"No","Yes")))</f>
        <v>Yes</v>
      </c>
      <c r="I108" s="25">
        <v>-54.8</v>
      </c>
      <c r="J108" s="25">
        <v>33.56</v>
      </c>
      <c r="K108" s="26" t="s">
        <v>49</v>
      </c>
      <c r="L108" s="27" t="str">
        <f t="shared" si="52"/>
        <v>N/A</v>
      </c>
    </row>
    <row r="109" spans="1:12" x14ac:dyDescent="0.25">
      <c r="A109" s="3" t="s">
        <v>650</v>
      </c>
      <c r="B109" s="26" t="s">
        <v>49</v>
      </c>
      <c r="C109" s="25">
        <v>0</v>
      </c>
      <c r="D109" s="26" t="s">
        <v>49</v>
      </c>
      <c r="E109" s="25">
        <v>0</v>
      </c>
      <c r="F109" s="26" t="s">
        <v>49</v>
      </c>
      <c r="G109" s="25">
        <v>0</v>
      </c>
      <c r="H109" s="26" t="s">
        <v>49</v>
      </c>
      <c r="I109" s="25" t="s">
        <v>1205</v>
      </c>
      <c r="J109" s="25" t="s">
        <v>1205</v>
      </c>
      <c r="K109" s="26" t="s">
        <v>49</v>
      </c>
      <c r="L109" s="27" t="str">
        <f t="shared" si="52"/>
        <v>N/A</v>
      </c>
    </row>
    <row r="110" spans="1:12" x14ac:dyDescent="0.25">
      <c r="A110" s="3" t="s">
        <v>651</v>
      </c>
      <c r="B110" s="26" t="s">
        <v>49</v>
      </c>
      <c r="C110" s="25">
        <v>70.038768374</v>
      </c>
      <c r="D110" s="26" t="s">
        <v>49</v>
      </c>
      <c r="E110" s="25">
        <v>70.898371429999997</v>
      </c>
      <c r="F110" s="26" t="s">
        <v>49</v>
      </c>
      <c r="G110" s="25">
        <v>74.341868184000006</v>
      </c>
      <c r="H110" s="26" t="s">
        <v>49</v>
      </c>
      <c r="I110" s="25">
        <v>1.2270000000000001</v>
      </c>
      <c r="J110" s="25">
        <v>4.8570000000000002</v>
      </c>
      <c r="K110" s="26" t="s">
        <v>49</v>
      </c>
      <c r="L110" s="27" t="str">
        <f t="shared" si="52"/>
        <v>N/A</v>
      </c>
    </row>
    <row r="111" spans="1:12" x14ac:dyDescent="0.25">
      <c r="A111" s="3" t="s">
        <v>652</v>
      </c>
      <c r="B111" s="26" t="s">
        <v>49</v>
      </c>
      <c r="C111" s="25">
        <v>9.8596351096999992</v>
      </c>
      <c r="D111" s="26" t="s">
        <v>49</v>
      </c>
      <c r="E111" s="25">
        <v>9.4761513555000008</v>
      </c>
      <c r="F111" s="26" t="s">
        <v>49</v>
      </c>
      <c r="G111" s="25">
        <v>9.3745851114000001</v>
      </c>
      <c r="H111" s="26" t="s">
        <v>49</v>
      </c>
      <c r="I111" s="25">
        <v>-3.89</v>
      </c>
      <c r="J111" s="25">
        <v>-1.07</v>
      </c>
      <c r="K111" s="26" t="s">
        <v>49</v>
      </c>
      <c r="L111" s="27" t="str">
        <f t="shared" si="52"/>
        <v>N/A</v>
      </c>
    </row>
    <row r="112" spans="1:12" x14ac:dyDescent="0.25">
      <c r="A112" s="3" t="s">
        <v>653</v>
      </c>
      <c r="B112" s="26" t="s">
        <v>49</v>
      </c>
      <c r="C112" s="25">
        <v>0</v>
      </c>
      <c r="D112" s="26" t="s">
        <v>49</v>
      </c>
      <c r="E112" s="25">
        <v>0</v>
      </c>
      <c r="F112" s="26" t="s">
        <v>49</v>
      </c>
      <c r="G112" s="25">
        <v>0</v>
      </c>
      <c r="H112" s="26" t="s">
        <v>49</v>
      </c>
      <c r="I112" s="25" t="s">
        <v>1205</v>
      </c>
      <c r="J112" s="25" t="s">
        <v>1205</v>
      </c>
      <c r="K112" s="26" t="s">
        <v>49</v>
      </c>
      <c r="L112" s="27" t="str">
        <f t="shared" si="52"/>
        <v>N/A</v>
      </c>
    </row>
    <row r="113" spans="1:12" x14ac:dyDescent="0.25">
      <c r="A113" s="3" t="s">
        <v>654</v>
      </c>
      <c r="B113" s="26" t="s">
        <v>49</v>
      </c>
      <c r="C113" s="25">
        <v>0</v>
      </c>
      <c r="D113" s="26" t="s">
        <v>49</v>
      </c>
      <c r="E113" s="25">
        <v>0</v>
      </c>
      <c r="F113" s="26" t="s">
        <v>49</v>
      </c>
      <c r="G113" s="25">
        <v>0</v>
      </c>
      <c r="H113" s="26" t="s">
        <v>49</v>
      </c>
      <c r="I113" s="25" t="s">
        <v>1205</v>
      </c>
      <c r="J113" s="25" t="s">
        <v>1205</v>
      </c>
      <c r="K113" s="26" t="s">
        <v>49</v>
      </c>
      <c r="L113" s="27" t="str">
        <f t="shared" si="52"/>
        <v>N/A</v>
      </c>
    </row>
    <row r="114" spans="1:12" x14ac:dyDescent="0.25">
      <c r="A114" s="3" t="s">
        <v>655</v>
      </c>
      <c r="B114" s="26" t="s">
        <v>49</v>
      </c>
      <c r="C114" s="25">
        <v>3.9274895043</v>
      </c>
      <c r="D114" s="26" t="s">
        <v>49</v>
      </c>
      <c r="E114" s="25">
        <v>3.7911370995000002</v>
      </c>
      <c r="F114" s="26" t="s">
        <v>49</v>
      </c>
      <c r="G114" s="25">
        <v>3.6543385491000002</v>
      </c>
      <c r="H114" s="26" t="s">
        <v>49</v>
      </c>
      <c r="I114" s="25">
        <v>-3.47</v>
      </c>
      <c r="J114" s="25">
        <v>-3.61</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1205</v>
      </c>
      <c r="J115" s="25" t="s">
        <v>1205</v>
      </c>
      <c r="K115" s="26" t="s">
        <v>49</v>
      </c>
      <c r="L115" s="27" t="str">
        <f t="shared" si="52"/>
        <v>N/A</v>
      </c>
    </row>
    <row r="116" spans="1:12" x14ac:dyDescent="0.25">
      <c r="A116" s="3" t="s">
        <v>657</v>
      </c>
      <c r="B116" s="26" t="s">
        <v>49</v>
      </c>
      <c r="C116" s="25">
        <v>12.662549556</v>
      </c>
      <c r="D116" s="26" t="s">
        <v>49</v>
      </c>
      <c r="E116" s="25">
        <v>12.690764993</v>
      </c>
      <c r="F116" s="26" t="s">
        <v>49</v>
      </c>
      <c r="G116" s="25">
        <v>10.473684211</v>
      </c>
      <c r="H116" s="26" t="s">
        <v>49</v>
      </c>
      <c r="I116" s="25">
        <v>0.2228</v>
      </c>
      <c r="J116" s="25">
        <v>-17.5</v>
      </c>
      <c r="K116" s="26" t="s">
        <v>49</v>
      </c>
      <c r="L116" s="27" t="str">
        <f t="shared" si="52"/>
        <v>N/A</v>
      </c>
    </row>
    <row r="117" spans="1:12" x14ac:dyDescent="0.25">
      <c r="A117" s="3" t="s">
        <v>658</v>
      </c>
      <c r="B117" s="26" t="s">
        <v>49</v>
      </c>
      <c r="C117" s="25">
        <v>2.4756236546000001</v>
      </c>
      <c r="D117" s="26" t="s">
        <v>49</v>
      </c>
      <c r="E117" s="25">
        <v>2.6753008264</v>
      </c>
      <c r="F117" s="26" t="s">
        <v>49</v>
      </c>
      <c r="G117" s="25">
        <v>1.5301090563999999</v>
      </c>
      <c r="H117" s="26" t="s">
        <v>49</v>
      </c>
      <c r="I117" s="25">
        <v>8.0660000000000007</v>
      </c>
      <c r="J117" s="25">
        <v>-42.8</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1205</v>
      </c>
      <c r="J118" s="25" t="s">
        <v>1205</v>
      </c>
      <c r="K118" s="26" t="s">
        <v>49</v>
      </c>
      <c r="L118" s="27" t="str">
        <f t="shared" si="52"/>
        <v>N/A</v>
      </c>
    </row>
    <row r="119" spans="1:12" x14ac:dyDescent="0.25">
      <c r="A119" s="78" t="s">
        <v>844</v>
      </c>
      <c r="B119" s="26" t="s">
        <v>49</v>
      </c>
      <c r="C119" s="25">
        <v>83.737251731000001</v>
      </c>
      <c r="D119" s="26" t="s">
        <v>49</v>
      </c>
      <c r="E119" s="25">
        <v>84.057410719000003</v>
      </c>
      <c r="F119" s="26" t="s">
        <v>49</v>
      </c>
      <c r="G119" s="25">
        <v>85.440967283000006</v>
      </c>
      <c r="H119" s="26" t="s">
        <v>49</v>
      </c>
      <c r="I119" s="25">
        <v>0.38229999999999997</v>
      </c>
      <c r="J119" s="25">
        <v>1.6459999999999999</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13.787124614</v>
      </c>
      <c r="D120" s="26" t="s">
        <v>49</v>
      </c>
      <c r="E120" s="25">
        <v>13.267288454999999</v>
      </c>
      <c r="F120" s="26" t="s">
        <v>49</v>
      </c>
      <c r="G120" s="25">
        <v>13.028923661</v>
      </c>
      <c r="H120" s="26" t="s">
        <v>49</v>
      </c>
      <c r="I120" s="25">
        <v>-3.77</v>
      </c>
      <c r="J120" s="25">
        <v>-1.8</v>
      </c>
      <c r="K120" s="26" t="s">
        <v>49</v>
      </c>
      <c r="L120" s="27" t="str">
        <f t="shared" si="53"/>
        <v>N/A</v>
      </c>
    </row>
    <row r="121" spans="1:12" ht="12.75" customHeight="1" x14ac:dyDescent="0.25">
      <c r="A121" s="78" t="s">
        <v>313</v>
      </c>
      <c r="B121" s="26" t="s">
        <v>49</v>
      </c>
      <c r="C121" s="30">
        <v>21375</v>
      </c>
      <c r="D121" s="24" t="str">
        <f>IF($B121="N/A","N/A",IF(C121&gt;10,"No",IF(C121&lt;-10,"No","Yes")))</f>
        <v>N/A</v>
      </c>
      <c r="E121" s="30">
        <v>20284</v>
      </c>
      <c r="F121" s="24" t="str">
        <f>IF($B121="N/A","N/A",IF(E121&gt;10,"No",IF(E121&lt;-10,"No","Yes")))</f>
        <v>N/A</v>
      </c>
      <c r="G121" s="30">
        <v>18702</v>
      </c>
      <c r="H121" s="24" t="str">
        <f>IF($B121="N/A","N/A",IF(G121&gt;10,"No",IF(G121&lt;-10,"No","Yes")))</f>
        <v>N/A</v>
      </c>
      <c r="I121" s="25">
        <v>-5.0999999999999996</v>
      </c>
      <c r="J121" s="25">
        <v>-7.8</v>
      </c>
      <c r="K121" s="26" t="s">
        <v>107</v>
      </c>
      <c r="L121" s="27" t="str">
        <f t="shared" si="52"/>
        <v>Yes</v>
      </c>
    </row>
    <row r="122" spans="1:12" x14ac:dyDescent="0.25">
      <c r="A122" s="3" t="s">
        <v>592</v>
      </c>
      <c r="B122" s="26" t="s">
        <v>49</v>
      </c>
      <c r="C122" s="25">
        <v>1.4175438596000001</v>
      </c>
      <c r="D122" s="24" t="str">
        <f>IF($B122="N/A","N/A",IF(C122&gt;10,"No",IF(C122&lt;-10,"No","Yes")))</f>
        <v>N/A</v>
      </c>
      <c r="E122" s="25">
        <v>1.2374285151</v>
      </c>
      <c r="F122" s="24" t="str">
        <f>IF($B122="N/A","N/A",IF(E122&gt;10,"No",IF(E122&lt;-10,"No","Yes")))</f>
        <v>N/A</v>
      </c>
      <c r="G122" s="25">
        <v>0.93038177740000005</v>
      </c>
      <c r="H122" s="24" t="str">
        <f>IF($B122="N/A","N/A",IF(G122&gt;10,"No",IF(G122&lt;-10,"No","Yes")))</f>
        <v>N/A</v>
      </c>
      <c r="I122" s="25">
        <v>-12.7</v>
      </c>
      <c r="J122" s="25">
        <v>-24.8</v>
      </c>
      <c r="K122" s="26" t="s">
        <v>107</v>
      </c>
      <c r="L122" s="27" t="str">
        <f t="shared" si="52"/>
        <v>No</v>
      </c>
    </row>
    <row r="123" spans="1:12" x14ac:dyDescent="0.25">
      <c r="A123" s="3" t="s">
        <v>593</v>
      </c>
      <c r="B123" s="26" t="s">
        <v>49</v>
      </c>
      <c r="C123" s="25">
        <v>33.651461988000001</v>
      </c>
      <c r="D123" s="24" t="str">
        <f>IF($B123="N/A","N/A",IF(C123&gt;10,"No",IF(C123&lt;-10,"No","Yes")))</f>
        <v>N/A</v>
      </c>
      <c r="E123" s="25">
        <v>31.251232499</v>
      </c>
      <c r="F123" s="24" t="str">
        <f>IF($B123="N/A","N/A",IF(E123&gt;10,"No",IF(E123&lt;-10,"No","Yes")))</f>
        <v>N/A</v>
      </c>
      <c r="G123" s="25">
        <v>29.798951983999999</v>
      </c>
      <c r="H123" s="24" t="str">
        <f>IF($B123="N/A","N/A",IF(G123&gt;10,"No",IF(G123&lt;-10,"No","Yes")))</f>
        <v>N/A</v>
      </c>
      <c r="I123" s="25">
        <v>-7.13</v>
      </c>
      <c r="J123" s="25">
        <v>-4.6500000000000004</v>
      </c>
      <c r="K123" s="26" t="s">
        <v>107</v>
      </c>
      <c r="L123" s="27" t="str">
        <f t="shared" si="52"/>
        <v>Yes</v>
      </c>
    </row>
    <row r="124" spans="1:12" x14ac:dyDescent="0.25">
      <c r="A124" s="40" t="s">
        <v>34</v>
      </c>
      <c r="B124" s="26" t="s">
        <v>49</v>
      </c>
      <c r="C124" s="25">
        <v>8.3887747050999995</v>
      </c>
      <c r="D124" s="24" t="str">
        <f>IF($B124="N/A","N/A",IF(C124&gt;10,"No",IF(C124&lt;-10,"No","Yes")))</f>
        <v>N/A</v>
      </c>
      <c r="E124" s="25">
        <v>8.9189581017999995</v>
      </c>
      <c r="F124" s="24" t="str">
        <f>IF($B124="N/A","N/A",IF(E124&gt;10,"No",IF(E124&lt;-10,"No","Yes")))</f>
        <v>N/A</v>
      </c>
      <c r="G124" s="25">
        <v>9.3703176860999999</v>
      </c>
      <c r="H124" s="24" t="str">
        <f>IF($B124="N/A","N/A",IF(G124&gt;10,"No",IF(G124&lt;-10,"No","Yes")))</f>
        <v>N/A</v>
      </c>
      <c r="I124" s="25">
        <v>6.32</v>
      </c>
      <c r="J124" s="25">
        <v>5.0609999999999999</v>
      </c>
      <c r="K124" s="26" t="s">
        <v>108</v>
      </c>
      <c r="L124" s="27" t="str">
        <f t="shared" si="52"/>
        <v>Yes</v>
      </c>
    </row>
    <row r="125" spans="1:12" x14ac:dyDescent="0.25">
      <c r="A125" s="40" t="s">
        <v>898</v>
      </c>
      <c r="B125" s="26" t="s">
        <v>49</v>
      </c>
      <c r="C125" s="25" t="s">
        <v>49</v>
      </c>
      <c r="D125" s="24" t="str">
        <f t="shared" ref="D125:D126" si="54">IF($B125="N/A","N/A",IF(C125&gt;10,"No",IF(C125&lt;-10,"No","Yes")))</f>
        <v>N/A</v>
      </c>
      <c r="E125" s="25">
        <v>64.748948920000004</v>
      </c>
      <c r="F125" s="24" t="str">
        <f t="shared" ref="F125:F126" si="55">IF($B125="N/A","N/A",IF(E125&gt;10,"No",IF(E125&lt;-10,"No","Yes")))</f>
        <v>N/A</v>
      </c>
      <c r="G125" s="25">
        <v>64.474158368999994</v>
      </c>
      <c r="H125" s="24" t="str">
        <f t="shared" ref="H125:H126" si="56">IF($B125="N/A","N/A",IF(G125&gt;10,"No",IF(G125&lt;-10,"No","Yes")))</f>
        <v>N/A</v>
      </c>
      <c r="I125" s="25" t="s">
        <v>49</v>
      </c>
      <c r="J125" s="25">
        <v>-0.42399999999999999</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35.251051080000003</v>
      </c>
      <c r="F126" s="24" t="str">
        <f t="shared" si="55"/>
        <v>N/A</v>
      </c>
      <c r="G126" s="25">
        <v>35.525841630999999</v>
      </c>
      <c r="H126" s="24" t="str">
        <f t="shared" si="56"/>
        <v>N/A</v>
      </c>
      <c r="I126" s="25" t="s">
        <v>49</v>
      </c>
      <c r="J126" s="25">
        <v>0.77949999999999997</v>
      </c>
      <c r="K126" s="26" t="s">
        <v>107</v>
      </c>
      <c r="L126" s="27" t="str">
        <f>IF(J126="Div by 0", "N/A", IF(OR(J126="N/A",K126="N/A"),"N/A", IF(J126&gt;VALUE(MID(K126,1,2)), "No", IF(J126&lt;-1*VALUE(MID(K126,1,2)), "No", "Yes"))))</f>
        <v>Yes</v>
      </c>
    </row>
    <row r="127" spans="1:12" x14ac:dyDescent="0.25">
      <c r="A127" s="78" t="s">
        <v>35</v>
      </c>
      <c r="B127" s="26" t="s">
        <v>1019</v>
      </c>
      <c r="C127" s="25">
        <v>7.3236185114000003</v>
      </c>
      <c r="D127" s="24" t="str">
        <f>IF($B127="N/A","N/A",IF(C127&gt;10,"No",IF(C127&lt;5,"No","Yes")))</f>
        <v>Yes</v>
      </c>
      <c r="E127" s="25">
        <v>7.2401295124000002</v>
      </c>
      <c r="F127" s="24" t="str">
        <f>IF($B127="N/A","N/A",IF(E127&gt;10,"No",IF(E127&lt;5,"No","Yes")))</f>
        <v>Yes</v>
      </c>
      <c r="G127" s="25">
        <v>6.9089615931999999</v>
      </c>
      <c r="H127" s="24" t="str">
        <f t="shared" ref="H127:H130" si="57">IF($B127="N/A","N/A",IF(G127&gt;10,"No",IF(G127&lt;5,"No","Yes")))</f>
        <v>Yes</v>
      </c>
      <c r="I127" s="25">
        <v>-1.1399999999999999</v>
      </c>
      <c r="J127" s="25">
        <v>-4.57</v>
      </c>
      <c r="K127" s="26" t="s">
        <v>108</v>
      </c>
      <c r="L127" s="27" t="str">
        <f t="shared" si="52"/>
        <v>Yes</v>
      </c>
    </row>
    <row r="128" spans="1:12" x14ac:dyDescent="0.25">
      <c r="A128" s="70" t="s">
        <v>815</v>
      </c>
      <c r="B128" s="26" t="s">
        <v>1019</v>
      </c>
      <c r="C128" s="25">
        <v>6.1513135465</v>
      </c>
      <c r="D128" s="24" t="str">
        <f>IF($B128="N/A","N/A",IF(C128&gt;10,"No",IF(C128&lt;5,"No","Yes")))</f>
        <v>Yes</v>
      </c>
      <c r="E128" s="25">
        <v>6.2480065722999996</v>
      </c>
      <c r="F128" s="24" t="str">
        <f t="shared" ref="F128:F130" si="58">IF($B128="N/A","N/A",IF(E128&gt;10,"No",IF(E128&lt;5,"No","Yes")))</f>
        <v>Yes</v>
      </c>
      <c r="G128" s="25">
        <v>6.1223328592000001</v>
      </c>
      <c r="H128" s="24" t="str">
        <f t="shared" si="57"/>
        <v>Yes</v>
      </c>
      <c r="I128" s="25">
        <v>1.5720000000000001</v>
      </c>
      <c r="J128" s="25">
        <v>-2.0099999999999998</v>
      </c>
      <c r="K128" s="26" t="s">
        <v>108</v>
      </c>
      <c r="L128" s="27" t="str">
        <f t="shared" ref="L128:L132" si="59">IF(J128="Div by 0", "N/A", IF(K128="N/A","N/A", IF(J128&gt;VALUE(MID(K128,1,2)), "No", IF(J128&lt;-1*VALUE(MID(K128,1,2)), "No", "Yes"))))</f>
        <v>Yes</v>
      </c>
    </row>
    <row r="129" spans="1:12" x14ac:dyDescent="0.25">
      <c r="A129" s="70" t="s">
        <v>816</v>
      </c>
      <c r="B129" s="26" t="s">
        <v>1019</v>
      </c>
      <c r="C129" s="25">
        <v>6.4396411489999998</v>
      </c>
      <c r="D129" s="24" t="str">
        <f>IF($B129="N/A","N/A",IF(C129&gt;10,"No",IF(C129&lt;5,"No","Yes")))</f>
        <v>Yes</v>
      </c>
      <c r="E129" s="25">
        <v>6.2451070409999998</v>
      </c>
      <c r="F129" s="24" t="str">
        <f t="shared" si="58"/>
        <v>Yes</v>
      </c>
      <c r="G129" s="25">
        <v>6.0184921763999997</v>
      </c>
      <c r="H129" s="24" t="str">
        <f t="shared" si="57"/>
        <v>Yes</v>
      </c>
      <c r="I129" s="25">
        <v>-3.02</v>
      </c>
      <c r="J129" s="25">
        <v>-3.63</v>
      </c>
      <c r="K129" s="26" t="s">
        <v>108</v>
      </c>
      <c r="L129" s="27" t="str">
        <f t="shared" si="59"/>
        <v>Yes</v>
      </c>
    </row>
    <row r="130" spans="1:12" ht="12.75" customHeight="1" x14ac:dyDescent="0.25">
      <c r="A130" s="70" t="s">
        <v>817</v>
      </c>
      <c r="B130" s="26" t="s">
        <v>1019</v>
      </c>
      <c r="C130" s="25">
        <v>7.3562501826000002</v>
      </c>
      <c r="D130" s="24" t="str">
        <f>IF($B130="N/A","N/A",IF(C130&gt;10,"No",IF(C130&lt;5,"No","Yes")))</f>
        <v>Yes</v>
      </c>
      <c r="E130" s="25">
        <v>7.2560769342000002</v>
      </c>
      <c r="F130" s="24" t="str">
        <f t="shared" si="58"/>
        <v>Yes</v>
      </c>
      <c r="G130" s="25">
        <v>6.9284020863000002</v>
      </c>
      <c r="H130" s="24" t="str">
        <f t="shared" si="57"/>
        <v>Yes</v>
      </c>
      <c r="I130" s="25">
        <v>-1.36</v>
      </c>
      <c r="J130" s="25">
        <v>-4.5199999999999996</v>
      </c>
      <c r="K130" s="26" t="s">
        <v>108</v>
      </c>
      <c r="L130" s="27" t="str">
        <f t="shared" si="59"/>
        <v>Yes</v>
      </c>
    </row>
    <row r="131" spans="1:12" x14ac:dyDescent="0.25">
      <c r="A131" s="70" t="s">
        <v>837</v>
      </c>
      <c r="B131" s="26" t="s">
        <v>49</v>
      </c>
      <c r="C131" s="30">
        <v>4437</v>
      </c>
      <c r="D131" s="24" t="str">
        <f>IF($B131="N/A","N/A",IF(C131&gt;10,"No",IF(C131&lt;-10,"No","Yes")))</f>
        <v>N/A</v>
      </c>
      <c r="E131" s="30">
        <v>3481</v>
      </c>
      <c r="F131" s="24" t="str">
        <f>IF($B131="N/A","N/A",IF(E131&gt;10,"No",IF(E131&lt;-10,"No","Yes")))</f>
        <v>N/A</v>
      </c>
      <c r="G131" s="30">
        <v>2592</v>
      </c>
      <c r="H131" s="24" t="str">
        <f>IF($B131="N/A","N/A",IF(G131&gt;10,"No",IF(G131&lt;-10,"No","Yes")))</f>
        <v>N/A</v>
      </c>
      <c r="I131" s="25">
        <v>-21.5</v>
      </c>
      <c r="J131" s="25">
        <v>-25.5</v>
      </c>
      <c r="K131" s="26" t="s">
        <v>107</v>
      </c>
      <c r="L131" s="27" t="str">
        <f t="shared" si="59"/>
        <v>No</v>
      </c>
    </row>
    <row r="132" spans="1:12" x14ac:dyDescent="0.25">
      <c r="A132" s="70" t="s">
        <v>838</v>
      </c>
      <c r="B132" s="26" t="s">
        <v>49</v>
      </c>
      <c r="C132" s="30">
        <v>2345</v>
      </c>
      <c r="D132" s="24" t="str">
        <f>IF($B132="N/A","N/A",IF(C132&gt;10,"No",IF(C132&lt;-10,"No","Yes")))</f>
        <v>N/A</v>
      </c>
      <c r="E132" s="30">
        <v>2364</v>
      </c>
      <c r="F132" s="24" t="str">
        <f>IF($B132="N/A","N/A",IF(E132&gt;10,"No",IF(E132&lt;-10,"No","Yes")))</f>
        <v>N/A</v>
      </c>
      <c r="G132" s="30">
        <v>2078</v>
      </c>
      <c r="H132" s="24" t="str">
        <f>IF($B132="N/A","N/A",IF(G132&gt;10,"No",IF(G132&lt;-10,"No","Yes")))</f>
        <v>N/A</v>
      </c>
      <c r="I132" s="25">
        <v>0.81020000000000003</v>
      </c>
      <c r="J132" s="25">
        <v>-12.1</v>
      </c>
      <c r="K132" s="26" t="s">
        <v>107</v>
      </c>
      <c r="L132" s="27" t="str">
        <f t="shared" si="59"/>
        <v>No</v>
      </c>
    </row>
    <row r="133" spans="1:12" x14ac:dyDescent="0.25">
      <c r="A133" s="78" t="s">
        <v>23</v>
      </c>
      <c r="B133" s="26" t="s">
        <v>49</v>
      </c>
      <c r="C133" s="25">
        <v>99.061474172000004</v>
      </c>
      <c r="D133" s="24" t="str">
        <f>IF($B133="N/A","N/A",IF(C133&gt;10,"No",IF(C133&lt;-10,"No","Yes")))</f>
        <v>N/A</v>
      </c>
      <c r="E133" s="25">
        <v>99.648190209000006</v>
      </c>
      <c r="F133" s="24" t="str">
        <f>IF($B133="N/A","N/A",IF(E133&gt;10,"No",IF(E133&lt;-10,"No","Yes")))</f>
        <v>N/A</v>
      </c>
      <c r="G133" s="25">
        <v>99.437174016</v>
      </c>
      <c r="H133" s="24" t="str">
        <f>IF($B133="N/A","N/A",IF(G133&gt;10,"No",IF(G133&lt;-10,"No","Yes")))</f>
        <v>N/A</v>
      </c>
      <c r="I133" s="25">
        <v>0.59230000000000005</v>
      </c>
      <c r="J133" s="25">
        <v>-0.21199999999999999</v>
      </c>
      <c r="K133" s="26" t="s">
        <v>108</v>
      </c>
      <c r="L133" s="27" t="str">
        <f t="shared" si="52"/>
        <v>Yes</v>
      </c>
    </row>
    <row r="134" spans="1:12" x14ac:dyDescent="0.25">
      <c r="A134" s="78" t="s">
        <v>314</v>
      </c>
      <c r="B134" s="26" t="s">
        <v>49</v>
      </c>
      <c r="C134" s="25">
        <v>98.386391012999994</v>
      </c>
      <c r="D134" s="24" t="str">
        <f>IF($B134="N/A","N/A",IF(C134&gt;10,"No",IF(C134&lt;-10,"No","Yes")))</f>
        <v>N/A</v>
      </c>
      <c r="E134" s="25">
        <v>98.392838091000002</v>
      </c>
      <c r="F134" s="24" t="str">
        <f>IF($B134="N/A","N/A",IF(E134&gt;10,"No",IF(E134&lt;-10,"No","Yes")))</f>
        <v>N/A</v>
      </c>
      <c r="G134" s="25">
        <v>98.534187199000002</v>
      </c>
      <c r="H134" s="24" t="str">
        <f>IF($B134="N/A","N/A",IF(G134&gt;10,"No",IF(G134&lt;-10,"No","Yes")))</f>
        <v>N/A</v>
      </c>
      <c r="I134" s="25">
        <v>6.6E-3</v>
      </c>
      <c r="J134" s="25">
        <v>0.14369999999999999</v>
      </c>
      <c r="K134" s="26" t="s">
        <v>108</v>
      </c>
      <c r="L134" s="27" t="str">
        <f t="shared" si="52"/>
        <v>Yes</v>
      </c>
    </row>
    <row r="135" spans="1:12" x14ac:dyDescent="0.25">
      <c r="A135" s="40" t="s">
        <v>315</v>
      </c>
      <c r="B135" s="26" t="s">
        <v>49</v>
      </c>
      <c r="C135" s="30">
        <v>194500</v>
      </c>
      <c r="D135" s="24" t="str">
        <f>IF($B135="N/A","N/A",IF(C135&gt;10,"No",IF(C135&lt;-10,"No","Yes")))</f>
        <v>N/A</v>
      </c>
      <c r="E135" s="30">
        <v>195891</v>
      </c>
      <c r="F135" s="24" t="str">
        <f>IF($B135="N/A","N/A",IF(E135&gt;10,"No",IF(E135&lt;-10,"No","Yes")))</f>
        <v>N/A</v>
      </c>
      <c r="G135" s="30">
        <v>200257</v>
      </c>
      <c r="H135" s="24" t="str">
        <f>IF($B135="N/A","N/A",IF(G135&gt;10,"No",IF(G135&lt;-10,"No","Yes")))</f>
        <v>N/A</v>
      </c>
      <c r="I135" s="25">
        <v>0.71519999999999995</v>
      </c>
      <c r="J135" s="25">
        <v>2.2290000000000001</v>
      </c>
      <c r="K135" s="26" t="s">
        <v>107</v>
      </c>
      <c r="L135" s="27" t="str">
        <f t="shared" si="52"/>
        <v>Yes</v>
      </c>
    </row>
    <row r="136" spans="1:12" x14ac:dyDescent="0.25">
      <c r="A136" s="196" t="s">
        <v>316</v>
      </c>
      <c r="B136" s="196"/>
      <c r="C136" s="196"/>
      <c r="D136" s="196"/>
      <c r="E136" s="196"/>
      <c r="F136" s="196"/>
      <c r="G136" s="196"/>
      <c r="H136" s="196"/>
      <c r="I136" s="196"/>
      <c r="J136" s="196"/>
      <c r="K136" s="196"/>
      <c r="L136" s="196"/>
    </row>
    <row r="137" spans="1:12" x14ac:dyDescent="0.25">
      <c r="A137" s="78" t="s">
        <v>881</v>
      </c>
      <c r="B137" s="26" t="s">
        <v>49</v>
      </c>
      <c r="C137" s="25">
        <v>1.0591259639999999</v>
      </c>
      <c r="D137" s="24" t="str">
        <f>IF($B137="N/A","N/A",IF(C137&gt;10,"No",IF(C137&lt;-10,"No","Yes")))</f>
        <v>N/A</v>
      </c>
      <c r="E137" s="25">
        <v>1.2501850519</v>
      </c>
      <c r="F137" s="24" t="str">
        <f>IF($B137="N/A","N/A",IF(E137&gt;10,"No",IF(E137&lt;-10,"No","Yes")))</f>
        <v>N/A</v>
      </c>
      <c r="G137" s="25">
        <v>1.2224291785000001</v>
      </c>
      <c r="H137" s="24" t="str">
        <f>IF($B137="N/A","N/A",IF(G137&gt;10,"No",IF(G137&lt;-10,"No","Yes")))</f>
        <v>N/A</v>
      </c>
      <c r="I137" s="25">
        <v>18.04</v>
      </c>
      <c r="J137" s="25">
        <v>-2.2200000000000002</v>
      </c>
      <c r="K137" s="26" t="s">
        <v>108</v>
      </c>
      <c r="L137" s="27" t="str">
        <f>IF(J137="Div by 0", "N/A", IF(K137="N/A","N/A", IF(J137&gt;VALUE(MID(K137,1,2)), "No", IF(J137&lt;-1*VALUE(MID(K137,1,2)), "No", "Yes"))))</f>
        <v>Yes</v>
      </c>
    </row>
    <row r="138" spans="1:12" x14ac:dyDescent="0.25">
      <c r="A138" s="78" t="s">
        <v>882</v>
      </c>
      <c r="B138" s="26" t="s">
        <v>49</v>
      </c>
      <c r="C138" s="25">
        <v>9.2827763496000006</v>
      </c>
      <c r="D138" s="24" t="str">
        <f>IF($B138="N/A","N/A",IF(C138&gt;10,"No",IF(C138&lt;-10,"No","Yes")))</f>
        <v>N/A</v>
      </c>
      <c r="E138" s="25">
        <v>9.3061957926000005</v>
      </c>
      <c r="F138" s="24" t="str">
        <f>IF($B138="N/A","N/A",IF(E138&gt;10,"No",IF(E138&lt;-10,"No","Yes")))</f>
        <v>N/A</v>
      </c>
      <c r="G138" s="25">
        <v>9.2740828036000007</v>
      </c>
      <c r="H138" s="24" t="str">
        <f>IF($B138="N/A","N/A",IF(G138&gt;10,"No",IF(G138&lt;-10,"No","Yes")))</f>
        <v>N/A</v>
      </c>
      <c r="I138" s="25">
        <v>0.25230000000000002</v>
      </c>
      <c r="J138" s="25">
        <v>-0.34499999999999997</v>
      </c>
      <c r="K138" s="26" t="s">
        <v>108</v>
      </c>
      <c r="L138" s="27" t="str">
        <f>IF(J138="Div by 0", "N/A", IF(K138="N/A","N/A", IF(J138&gt;VALUE(MID(K138,1,2)), "No", IF(J138&lt;-1*VALUE(MID(K138,1,2)), "No", "Yes"))))</f>
        <v>Yes</v>
      </c>
    </row>
    <row r="139" spans="1:12" x14ac:dyDescent="0.25">
      <c r="A139" s="78" t="s">
        <v>28</v>
      </c>
      <c r="B139" s="26" t="s">
        <v>49</v>
      </c>
      <c r="C139" s="25">
        <v>89.658097686000005</v>
      </c>
      <c r="D139" s="24" t="str">
        <f>IF($B139="N/A","N/A",IF(C139&gt;10,"No",IF(C139&lt;-10,"No","Yes")))</f>
        <v>N/A</v>
      </c>
      <c r="E139" s="25">
        <v>89.443619155999997</v>
      </c>
      <c r="F139" s="24" t="str">
        <f>IF($B139="N/A","N/A",IF(E139&gt;10,"No",IF(E139&lt;-10,"No","Yes")))</f>
        <v>N/A</v>
      </c>
      <c r="G139" s="25">
        <v>89.503488017999999</v>
      </c>
      <c r="H139" s="24" t="str">
        <f>IF($B139="N/A","N/A",IF(G139&gt;10,"No",IF(G139&lt;-10,"No","Yes")))</f>
        <v>N/A</v>
      </c>
      <c r="I139" s="25">
        <v>-0.23899999999999999</v>
      </c>
      <c r="J139" s="25">
        <v>6.6900000000000001E-2</v>
      </c>
      <c r="K139" s="26" t="s">
        <v>108</v>
      </c>
      <c r="L139" s="27" t="str">
        <f>IF(J139="Div by 0", "N/A", IF(K139="N/A","N/A", IF(J139&gt;VALUE(MID(K139,1,2)), "No", IF(J139&lt;-1*VALUE(MID(K139,1,2)), "No", "Yes"))))</f>
        <v>Yes</v>
      </c>
    </row>
    <row r="140" spans="1:12" x14ac:dyDescent="0.25">
      <c r="A140" s="196" t="s">
        <v>317</v>
      </c>
      <c r="B140" s="196"/>
      <c r="C140" s="196"/>
      <c r="D140" s="196"/>
      <c r="E140" s="196"/>
      <c r="F140" s="196"/>
      <c r="G140" s="196"/>
      <c r="H140" s="196"/>
      <c r="I140" s="196"/>
      <c r="J140" s="196"/>
      <c r="K140" s="196"/>
      <c r="L140" s="196"/>
    </row>
    <row r="141" spans="1:12" x14ac:dyDescent="0.25">
      <c r="A141" s="40" t="s">
        <v>318</v>
      </c>
      <c r="B141" s="26" t="s">
        <v>49</v>
      </c>
      <c r="C141" s="25">
        <v>55.721257342000001</v>
      </c>
      <c r="D141" s="24" t="str">
        <f>IF($B141="N/A","N/A",IF(C141&gt;10,"No",IF(C141&lt;-10,"No","Yes")))</f>
        <v>N/A</v>
      </c>
      <c r="E141" s="25">
        <v>55.382496496000002</v>
      </c>
      <c r="F141" s="24" t="str">
        <f>IF($B141="N/A","N/A",IF(E141&gt;10,"No",IF(E141&lt;-10,"No","Yes")))</f>
        <v>N/A</v>
      </c>
      <c r="G141" s="25">
        <v>55.028923661</v>
      </c>
      <c r="H141" s="24" t="str">
        <f>IF($B141="N/A","N/A",IF(G141&gt;10,"No",IF(G141&lt;-10,"No","Yes")))</f>
        <v>N/A</v>
      </c>
      <c r="I141" s="25">
        <v>-0.60799999999999998</v>
      </c>
      <c r="J141" s="25">
        <v>-0.63800000000000001</v>
      </c>
      <c r="K141" s="26" t="s">
        <v>108</v>
      </c>
      <c r="L141" s="27" t="str">
        <f>IF(J141="Div by 0", "N/A", IF(K141="N/A","N/A", IF(J141&gt;VALUE(MID(K141,1,2)), "No", IF(J141&lt;-1*VALUE(MID(K141,1,2)), "No", "Yes"))))</f>
        <v>Yes</v>
      </c>
    </row>
    <row r="142" spans="1:12" x14ac:dyDescent="0.25">
      <c r="A142" s="40" t="s">
        <v>319</v>
      </c>
      <c r="B142" s="26" t="s">
        <v>49</v>
      </c>
      <c r="C142" s="25">
        <v>42.916979183999999</v>
      </c>
      <c r="D142" s="24" t="str">
        <f>IF($B142="N/A","N/A",IF(C142&gt;10,"No",IF(C142&lt;-10,"No","Yes")))</f>
        <v>N/A</v>
      </c>
      <c r="E142" s="25">
        <v>43.261006137000003</v>
      </c>
      <c r="F142" s="24" t="str">
        <f>IF($B142="N/A","N/A",IF(E142&gt;10,"No",IF(E142&lt;-10,"No","Yes")))</f>
        <v>N/A</v>
      </c>
      <c r="G142" s="25">
        <v>43.604077762000003</v>
      </c>
      <c r="H142" s="24" t="str">
        <f>IF($B142="N/A","N/A",IF(G142&gt;10,"No",IF(G142&lt;-10,"No","Yes")))</f>
        <v>N/A</v>
      </c>
      <c r="I142" s="25">
        <v>0.80159999999999998</v>
      </c>
      <c r="J142" s="25">
        <v>0.79300000000000004</v>
      </c>
      <c r="K142" s="26" t="s">
        <v>108</v>
      </c>
      <c r="L142" s="27" t="str">
        <f>IF(J142="Div by 0", "N/A", IF(K142="N/A","N/A", IF(J142&gt;VALUE(MID(K142,1,2)), "No", IF(J142&lt;-1*VALUE(MID(K142,1,2)), "No", "Yes"))))</f>
        <v>Yes</v>
      </c>
    </row>
    <row r="143" spans="1:12" x14ac:dyDescent="0.25">
      <c r="A143" s="40" t="s">
        <v>320</v>
      </c>
      <c r="B143" s="26" t="s">
        <v>49</v>
      </c>
      <c r="C143" s="25">
        <v>0.51626226119999996</v>
      </c>
      <c r="D143" s="24" t="str">
        <f>IF($B143="N/A","N/A",IF(C143&gt;10,"No",IF(C143&lt;-10,"No","Yes")))</f>
        <v>N/A</v>
      </c>
      <c r="E143" s="25">
        <v>0.5301309622</v>
      </c>
      <c r="F143" s="24" t="str">
        <f>IF($B143="N/A","N/A",IF(E143&gt;10,"No",IF(E143&lt;-10,"No","Yes")))</f>
        <v>N/A</v>
      </c>
      <c r="G143" s="25">
        <v>0.55049786629999997</v>
      </c>
      <c r="H143" s="24" t="str">
        <f>IF($B143="N/A","N/A",IF(G143&gt;10,"No",IF(G143&lt;-10,"No","Yes")))</f>
        <v>N/A</v>
      </c>
      <c r="I143" s="25">
        <v>2.6859999999999999</v>
      </c>
      <c r="J143" s="25">
        <v>3.8420000000000001</v>
      </c>
      <c r="K143" s="26" t="s">
        <v>108</v>
      </c>
      <c r="L143" s="27" t="str">
        <f>IF(J143="Div by 0", "N/A", IF(K143="N/A","N/A", IF(J143&gt;VALUE(MID(K143,1,2)), "No", IF(J143&lt;-1*VALUE(MID(K143,1,2)), "No", "Yes"))))</f>
        <v>Yes</v>
      </c>
    </row>
    <row r="144" spans="1:12" ht="12.75" customHeight="1" x14ac:dyDescent="0.25">
      <c r="A144" s="40" t="s">
        <v>321</v>
      </c>
      <c r="B144" s="26" t="s">
        <v>49</v>
      </c>
      <c r="C144" s="25">
        <v>0.8455012127</v>
      </c>
      <c r="D144" s="24" t="str">
        <f>IF($B144="N/A","N/A",IF(C144&gt;10,"No",IF(C144&lt;-10,"No","Yes")))</f>
        <v>N/A</v>
      </c>
      <c r="E144" s="25">
        <v>0.82636640409999995</v>
      </c>
      <c r="F144" s="24" t="str">
        <f>IF($B144="N/A","N/A",IF(E144&gt;10,"No",IF(E144&lt;-10,"No","Yes")))</f>
        <v>N/A</v>
      </c>
      <c r="G144" s="25">
        <v>0.81650071120000001</v>
      </c>
      <c r="H144" s="24" t="str">
        <f>IF($B144="N/A","N/A",IF(G144&gt;10,"No",IF(G144&lt;-10,"No","Yes")))</f>
        <v>N/A</v>
      </c>
      <c r="I144" s="25">
        <v>-2.2599999999999998</v>
      </c>
      <c r="J144" s="25">
        <v>-1.19</v>
      </c>
      <c r="K144" s="26" t="s">
        <v>108</v>
      </c>
      <c r="L144" s="27" t="str">
        <f>IF(J144="Div by 0", "N/A", IF(K144="N/A","N/A", IF(J144&gt;VALUE(MID(K144,1,2)), "No", IF(J144&lt;-1*VALUE(MID(K144,1,2)), "No", "Yes"))))</f>
        <v>Yes</v>
      </c>
    </row>
    <row r="145" spans="1:12" ht="13" x14ac:dyDescent="0.3">
      <c r="A145" s="205" t="s">
        <v>146</v>
      </c>
      <c r="B145" s="196"/>
      <c r="C145" s="196"/>
      <c r="D145" s="196"/>
      <c r="E145" s="196"/>
      <c r="F145" s="196"/>
      <c r="G145" s="196"/>
      <c r="H145" s="196"/>
      <c r="I145" s="196"/>
      <c r="J145" s="196"/>
      <c r="K145" s="196"/>
      <c r="L145" s="196"/>
    </row>
    <row r="146" spans="1:12" ht="12.75" customHeight="1" x14ac:dyDescent="0.25">
      <c r="A146" s="78" t="s">
        <v>726</v>
      </c>
      <c r="B146" s="26" t="s">
        <v>116</v>
      </c>
      <c r="C146" s="25">
        <v>99.902342211999994</v>
      </c>
      <c r="D146" s="24" t="str">
        <f>IF($B146="N/A","N/A",IF(C146&gt;=99,"Yes","No"))</f>
        <v>Yes</v>
      </c>
      <c r="E146" s="25">
        <v>99.854828135000005</v>
      </c>
      <c r="F146" s="24" t="str">
        <f>IF($B146="N/A","N/A",IF(E146&gt;=99,"Yes","No"))</f>
        <v>Yes</v>
      </c>
      <c r="G146" s="25">
        <v>99.875088672000004</v>
      </c>
      <c r="H146" s="24" t="str">
        <f>IF($B146="N/A","N/A",IF(G146&gt;=99,"Yes","No"))</f>
        <v>Yes</v>
      </c>
      <c r="I146" s="25">
        <v>-4.8000000000000001E-2</v>
      </c>
      <c r="J146" s="25">
        <v>2.0299999999999999E-2</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11.665103189</v>
      </c>
      <c r="D147" s="24" t="str">
        <f>IF($B147="N/A","N/A",IF(C147&gt;10,"No",IF(C147&lt;-10,"No","Yes")))</f>
        <v>N/A</v>
      </c>
      <c r="E147" s="25">
        <v>11.671404674</v>
      </c>
      <c r="F147" s="24" t="str">
        <f>IF($B147="N/A","N/A",IF(E147&gt;10,"No",IF(E147&lt;-10,"No","Yes")))</f>
        <v>N/A</v>
      </c>
      <c r="G147" s="25">
        <v>11.460681968999999</v>
      </c>
      <c r="H147" s="24" t="str">
        <f>IF($B147="N/A","N/A",IF(G147&gt;10,"No",IF(G147&lt;-10,"No","Yes")))</f>
        <v>N/A</v>
      </c>
      <c r="I147" s="25">
        <v>5.3999999999999999E-2</v>
      </c>
      <c r="J147" s="25">
        <v>-1.81</v>
      </c>
      <c r="K147" s="26" t="s">
        <v>107</v>
      </c>
      <c r="L147" s="27" t="str">
        <f t="shared" si="60"/>
        <v>Yes</v>
      </c>
    </row>
    <row r="148" spans="1:12" ht="12.75" customHeight="1" x14ac:dyDescent="0.25">
      <c r="A148" s="42" t="s">
        <v>727</v>
      </c>
      <c r="B148" s="26" t="s">
        <v>8</v>
      </c>
      <c r="C148" s="29">
        <v>99.713880974999995</v>
      </c>
      <c r="D148" s="24" t="str">
        <f>IF($B148="N/A","N/A",IF(C148&gt;=98,"Yes","No"))</f>
        <v>Yes</v>
      </c>
      <c r="E148" s="29">
        <v>99.723297255999995</v>
      </c>
      <c r="F148" s="24" t="str">
        <f>IF($B148="N/A","N/A",IF(E148&gt;=98,"Yes","No"))</f>
        <v>Yes</v>
      </c>
      <c r="G148" s="29">
        <v>99.686959897999998</v>
      </c>
      <c r="H148" s="24" t="str">
        <f>IF($B148="N/A","N/A",IF(G148&gt;=98,"Yes","No"))</f>
        <v>Yes</v>
      </c>
      <c r="I148" s="25">
        <v>9.4000000000000004E-3</v>
      </c>
      <c r="J148" s="25">
        <v>-3.5999999999999997E-2</v>
      </c>
      <c r="K148" s="26" t="s">
        <v>107</v>
      </c>
      <c r="L148" s="27" t="str">
        <f t="shared" si="60"/>
        <v>Yes</v>
      </c>
    </row>
    <row r="149" spans="1:12" ht="12.75" customHeight="1" x14ac:dyDescent="0.25">
      <c r="A149" s="42" t="s">
        <v>728</v>
      </c>
      <c r="B149" s="26" t="s">
        <v>117</v>
      </c>
      <c r="C149" s="29">
        <v>92.171173656999997</v>
      </c>
      <c r="D149" s="24" t="str">
        <f>IF($B149="N/A","N/A",IF(C149&gt;=80,"Yes","No"))</f>
        <v>Yes</v>
      </c>
      <c r="E149" s="29">
        <v>92.394459299000005</v>
      </c>
      <c r="F149" s="24" t="str">
        <f>IF($B149="N/A","N/A",IF(E149&gt;=80,"Yes","No"))</f>
        <v>Yes</v>
      </c>
      <c r="G149" s="29">
        <v>92.406100128000006</v>
      </c>
      <c r="H149" s="24" t="str">
        <f>IF($B149="N/A","N/A",IF(G149&gt;=80,"Yes","No"))</f>
        <v>Yes</v>
      </c>
      <c r="I149" s="25">
        <v>0.24229999999999999</v>
      </c>
      <c r="J149" s="25">
        <v>1.26E-2</v>
      </c>
      <c r="K149" s="26" t="s">
        <v>107</v>
      </c>
      <c r="L149" s="27" t="str">
        <f t="shared" si="60"/>
        <v>Yes</v>
      </c>
    </row>
    <row r="150" spans="1:12" ht="27.75" customHeight="1" x14ac:dyDescent="0.25">
      <c r="A150" s="78" t="s">
        <v>699</v>
      </c>
      <c r="B150" s="26" t="s">
        <v>147</v>
      </c>
      <c r="C150" s="25">
        <v>96.303607126000003</v>
      </c>
      <c r="D150" s="24" t="str">
        <f>IF($B150="N/A","N/A",IF(C150&gt;=100,"Yes","No"))</f>
        <v>No</v>
      </c>
      <c r="E150" s="25">
        <v>94.274447624999993</v>
      </c>
      <c r="F150" s="24" t="str">
        <f t="shared" ref="F150:F151" si="61">IF($B150="N/A","N/A",IF(E150&gt;=100,"Yes","No"))</f>
        <v>No</v>
      </c>
      <c r="G150" s="25">
        <v>95.401844185000002</v>
      </c>
      <c r="H150" s="24" t="str">
        <f t="shared" ref="H150:H151" si="62">IF($B150="N/A","N/A",IF(G150&gt;=100,"Yes","No"))</f>
        <v>No</v>
      </c>
      <c r="I150" s="25">
        <v>-2.11</v>
      </c>
      <c r="J150" s="25">
        <v>1.196</v>
      </c>
      <c r="K150" s="26" t="s">
        <v>1191</v>
      </c>
      <c r="L150" s="27" t="str">
        <f t="shared" si="60"/>
        <v>Yes</v>
      </c>
    </row>
    <row r="151" spans="1:12" ht="30.75" customHeight="1" x14ac:dyDescent="0.25">
      <c r="A151" s="42" t="s">
        <v>818</v>
      </c>
      <c r="B151" s="26" t="s">
        <v>147</v>
      </c>
      <c r="C151" s="25">
        <v>95.919710959</v>
      </c>
      <c r="D151" s="24" t="str">
        <f>IF($B151="N/A","N/A",IF(C151&gt;=100,"Yes","No"))</f>
        <v>No</v>
      </c>
      <c r="E151" s="25">
        <v>93.364084285999994</v>
      </c>
      <c r="F151" s="24" t="str">
        <f t="shared" si="61"/>
        <v>No</v>
      </c>
      <c r="G151" s="25">
        <v>94.771112212999995</v>
      </c>
      <c r="H151" s="24" t="str">
        <f t="shared" si="62"/>
        <v>No</v>
      </c>
      <c r="I151" s="25">
        <v>-2.66</v>
      </c>
      <c r="J151" s="25">
        <v>1.5069999999999999</v>
      </c>
      <c r="K151" s="26" t="s">
        <v>1191</v>
      </c>
      <c r="L151" s="27" t="str">
        <f t="shared" ref="L151" si="63">IF(J151="Div by 0", "N/A", IF(K151="N/A","N/A", IF(J151&gt;VALUE(MID(K151,1,2)), "No", IF(J151&lt;-1*VALUE(MID(K151,1,2)), "No", "Yes"))))</f>
        <v>Yes</v>
      </c>
    </row>
    <row r="152" spans="1:12" ht="26.25" customHeight="1" x14ac:dyDescent="0.25">
      <c r="A152" s="78" t="s">
        <v>700</v>
      </c>
      <c r="B152" s="26" t="s">
        <v>49</v>
      </c>
      <c r="C152" s="25">
        <v>91.570629303999993</v>
      </c>
      <c r="D152" s="23" t="s">
        <v>148</v>
      </c>
      <c r="E152" s="25">
        <v>90.608177643999994</v>
      </c>
      <c r="F152" s="23" t="s">
        <v>148</v>
      </c>
      <c r="G152" s="25">
        <v>92.735444400999995</v>
      </c>
      <c r="H152" s="24" t="str">
        <f>IF($B152="N/A","N/A",IF(G152&lt;100,"No",IF(G152=100,"No","Yes")))</f>
        <v>N/A</v>
      </c>
      <c r="I152" s="25">
        <v>-1.05</v>
      </c>
      <c r="J152" s="25">
        <v>2.3479999999999999</v>
      </c>
      <c r="K152" s="26" t="s">
        <v>1191</v>
      </c>
      <c r="L152" s="27" t="str">
        <f t="shared" si="60"/>
        <v>Yes</v>
      </c>
    </row>
    <row r="153" spans="1:12" ht="27.75" customHeight="1" x14ac:dyDescent="0.25">
      <c r="A153" s="78" t="s">
        <v>900</v>
      </c>
      <c r="B153" s="22" t="s">
        <v>49</v>
      </c>
      <c r="C153" s="25" t="s">
        <v>49</v>
      </c>
      <c r="D153" s="24" t="str">
        <f>IF($B153="N/A","N/A",IF(C153&gt;10,"No",IF(C153&lt;-10,"No","Yes")))</f>
        <v>N/A</v>
      </c>
      <c r="E153" s="25">
        <v>97.048287134999995</v>
      </c>
      <c r="F153" s="24" t="str">
        <f>IF($B153="N/A","N/A",IF(E153&gt;10,"No",IF(E153&lt;-10,"No","Yes")))</f>
        <v>N/A</v>
      </c>
      <c r="G153" s="25">
        <v>98.880369685000005</v>
      </c>
      <c r="H153" s="24" t="str">
        <f>IF($B153="N/A","N/A",IF(G153&gt;10,"No",IF(G153&lt;-10,"No","Yes")))</f>
        <v>N/A</v>
      </c>
      <c r="I153" s="25" t="s">
        <v>49</v>
      </c>
      <c r="J153" s="25">
        <v>1.8879999999999999</v>
      </c>
      <c r="K153" s="26" t="s">
        <v>1191</v>
      </c>
      <c r="L153" s="27" t="str">
        <f>IF(J153="Div by 0", "N/A", IF(OR(J153="N/A",K153="N/A"),"N/A", IF(J153&gt;VALUE(MID(K153,1,2)), "No", IF(J153&lt;-1*VALUE(MID(K153,1,2)), "No", "Yes"))))</f>
        <v>Yes</v>
      </c>
    </row>
    <row r="154" spans="1:12" x14ac:dyDescent="0.25">
      <c r="A154" s="42" t="s">
        <v>522</v>
      </c>
      <c r="B154" s="22" t="s">
        <v>49</v>
      </c>
      <c r="C154" s="23">
        <v>126974</v>
      </c>
      <c r="D154" s="24" t="str">
        <f t="shared" ref="D154:D180" si="64">IF($B154="N/A","N/A",IF(C154&gt;10,"No",IF(C154&lt;-10,"No","Yes")))</f>
        <v>N/A</v>
      </c>
      <c r="E154" s="23">
        <v>128124</v>
      </c>
      <c r="F154" s="24" t="str">
        <f t="shared" ref="F154:F180" si="65">IF($B154="N/A","N/A",IF(E154&gt;10,"No",IF(E154&lt;-10,"No","Yes")))</f>
        <v>N/A</v>
      </c>
      <c r="G154" s="23">
        <v>129692</v>
      </c>
      <c r="H154" s="24" t="str">
        <f t="shared" ref="H154:H180" si="66">IF($B154="N/A","N/A",IF(G154&gt;10,"No",IF(G154&lt;-10,"No","Yes")))</f>
        <v>N/A</v>
      </c>
      <c r="I154" s="25">
        <v>0.90569999999999995</v>
      </c>
      <c r="J154" s="25">
        <v>1.224</v>
      </c>
      <c r="K154" s="26" t="s">
        <v>107</v>
      </c>
      <c r="L154" s="27" t="str">
        <f t="shared" si="60"/>
        <v>Yes</v>
      </c>
    </row>
    <row r="155" spans="1:12" x14ac:dyDescent="0.25">
      <c r="A155" s="39" t="s">
        <v>701</v>
      </c>
      <c r="B155" s="22" t="s">
        <v>49</v>
      </c>
      <c r="C155" s="23">
        <v>33851</v>
      </c>
      <c r="D155" s="24" t="str">
        <f t="shared" si="64"/>
        <v>N/A</v>
      </c>
      <c r="E155" s="23">
        <v>34145</v>
      </c>
      <c r="F155" s="24" t="str">
        <f t="shared" si="65"/>
        <v>N/A</v>
      </c>
      <c r="G155" s="23">
        <v>34467</v>
      </c>
      <c r="H155" s="24" t="str">
        <f t="shared" si="66"/>
        <v>N/A</v>
      </c>
      <c r="I155" s="25">
        <v>0.86850000000000005</v>
      </c>
      <c r="J155" s="25">
        <v>0.94299999999999995</v>
      </c>
      <c r="K155" s="26" t="s">
        <v>107</v>
      </c>
      <c r="L155" s="27" t="str">
        <f t="shared" si="60"/>
        <v>Yes</v>
      </c>
    </row>
    <row r="156" spans="1:12" x14ac:dyDescent="0.25">
      <c r="A156" s="39" t="s">
        <v>702</v>
      </c>
      <c r="B156" s="22" t="s">
        <v>49</v>
      </c>
      <c r="C156" s="23">
        <v>4725</v>
      </c>
      <c r="D156" s="24" t="str">
        <f t="shared" si="64"/>
        <v>N/A</v>
      </c>
      <c r="E156" s="23">
        <v>4861</v>
      </c>
      <c r="F156" s="24" t="str">
        <f t="shared" si="65"/>
        <v>N/A</v>
      </c>
      <c r="G156" s="23">
        <v>4996</v>
      </c>
      <c r="H156" s="24" t="str">
        <f t="shared" si="66"/>
        <v>N/A</v>
      </c>
      <c r="I156" s="25">
        <v>2.8780000000000001</v>
      </c>
      <c r="J156" s="25">
        <v>2.7770000000000001</v>
      </c>
      <c r="K156" s="26" t="s">
        <v>107</v>
      </c>
      <c r="L156" s="27" t="str">
        <f t="shared" si="60"/>
        <v>Yes</v>
      </c>
    </row>
    <row r="157" spans="1:12" x14ac:dyDescent="0.25">
      <c r="A157" s="39" t="s">
        <v>703</v>
      </c>
      <c r="B157" s="22" t="s">
        <v>49</v>
      </c>
      <c r="C157" s="23">
        <v>44996</v>
      </c>
      <c r="D157" s="24" t="str">
        <f t="shared" si="64"/>
        <v>N/A</v>
      </c>
      <c r="E157" s="23">
        <v>45263</v>
      </c>
      <c r="F157" s="24" t="str">
        <f t="shared" si="65"/>
        <v>N/A</v>
      </c>
      <c r="G157" s="23">
        <v>45506</v>
      </c>
      <c r="H157" s="24" t="str">
        <f t="shared" si="66"/>
        <v>N/A</v>
      </c>
      <c r="I157" s="25">
        <v>0.59340000000000004</v>
      </c>
      <c r="J157" s="25">
        <v>0.53690000000000004</v>
      </c>
      <c r="K157" s="26" t="s">
        <v>107</v>
      </c>
      <c r="L157" s="27" t="str">
        <f t="shared" si="60"/>
        <v>Yes</v>
      </c>
    </row>
    <row r="158" spans="1:12" x14ac:dyDescent="0.25">
      <c r="A158" s="39" t="s">
        <v>704</v>
      </c>
      <c r="B158" s="22" t="s">
        <v>49</v>
      </c>
      <c r="C158" s="23">
        <v>43402</v>
      </c>
      <c r="D158" s="24" t="str">
        <f t="shared" si="64"/>
        <v>N/A</v>
      </c>
      <c r="E158" s="23">
        <v>43855</v>
      </c>
      <c r="F158" s="24" t="str">
        <f t="shared" si="65"/>
        <v>N/A</v>
      </c>
      <c r="G158" s="23">
        <v>44723</v>
      </c>
      <c r="H158" s="24" t="str">
        <f t="shared" si="66"/>
        <v>N/A</v>
      </c>
      <c r="I158" s="25">
        <v>1.044</v>
      </c>
      <c r="J158" s="25">
        <v>1.9790000000000001</v>
      </c>
      <c r="K158" s="26" t="s">
        <v>107</v>
      </c>
      <c r="L158" s="27" t="str">
        <f t="shared" si="60"/>
        <v>Yes</v>
      </c>
    </row>
    <row r="159" spans="1:12" x14ac:dyDescent="0.25">
      <c r="A159" s="39" t="s">
        <v>705</v>
      </c>
      <c r="B159" s="22" t="s">
        <v>49</v>
      </c>
      <c r="C159" s="23">
        <v>0</v>
      </c>
      <c r="D159" s="24" t="str">
        <f t="shared" si="64"/>
        <v>N/A</v>
      </c>
      <c r="E159" s="23">
        <v>0</v>
      </c>
      <c r="F159" s="24" t="str">
        <f t="shared" si="65"/>
        <v>N/A</v>
      </c>
      <c r="G159" s="23">
        <v>0</v>
      </c>
      <c r="H159" s="24" t="str">
        <f t="shared" si="66"/>
        <v>N/A</v>
      </c>
      <c r="I159" s="25" t="s">
        <v>1205</v>
      </c>
      <c r="J159" s="25" t="s">
        <v>1205</v>
      </c>
      <c r="K159" s="26" t="s">
        <v>107</v>
      </c>
      <c r="L159" s="27" t="str">
        <f t="shared" si="60"/>
        <v>N/A</v>
      </c>
    </row>
    <row r="160" spans="1:12" x14ac:dyDescent="0.25">
      <c r="A160" s="42" t="s">
        <v>525</v>
      </c>
      <c r="B160" s="22" t="s">
        <v>49</v>
      </c>
      <c r="C160" s="23">
        <v>191880</v>
      </c>
      <c r="D160" s="24" t="str">
        <f t="shared" si="64"/>
        <v>N/A</v>
      </c>
      <c r="E160" s="23">
        <v>194878</v>
      </c>
      <c r="F160" s="24" t="str">
        <f t="shared" si="65"/>
        <v>N/A</v>
      </c>
      <c r="G160" s="23">
        <v>201358</v>
      </c>
      <c r="H160" s="24" t="str">
        <f t="shared" si="66"/>
        <v>N/A</v>
      </c>
      <c r="I160" s="25">
        <v>1.5620000000000001</v>
      </c>
      <c r="J160" s="25">
        <v>3.3250000000000002</v>
      </c>
      <c r="K160" s="26" t="s">
        <v>107</v>
      </c>
      <c r="L160" s="27" t="str">
        <f t="shared" si="60"/>
        <v>Yes</v>
      </c>
    </row>
    <row r="161" spans="1:12" x14ac:dyDescent="0.25">
      <c r="A161" s="39" t="s">
        <v>706</v>
      </c>
      <c r="B161" s="22" t="s">
        <v>49</v>
      </c>
      <c r="C161" s="23">
        <v>136791</v>
      </c>
      <c r="D161" s="24" t="str">
        <f t="shared" si="64"/>
        <v>N/A</v>
      </c>
      <c r="E161" s="23">
        <v>138720</v>
      </c>
      <c r="F161" s="24" t="str">
        <f t="shared" si="65"/>
        <v>N/A</v>
      </c>
      <c r="G161" s="23">
        <v>142923</v>
      </c>
      <c r="H161" s="24" t="str">
        <f t="shared" si="66"/>
        <v>N/A</v>
      </c>
      <c r="I161" s="25">
        <v>1.41</v>
      </c>
      <c r="J161" s="25">
        <v>3.03</v>
      </c>
      <c r="K161" s="26" t="s">
        <v>107</v>
      </c>
      <c r="L161" s="27" t="str">
        <f t="shared" si="60"/>
        <v>Yes</v>
      </c>
    </row>
    <row r="162" spans="1:12" x14ac:dyDescent="0.25">
      <c r="A162" s="39" t="s">
        <v>707</v>
      </c>
      <c r="B162" s="22" t="s">
        <v>49</v>
      </c>
      <c r="C162" s="23">
        <v>1387</v>
      </c>
      <c r="D162" s="24" t="str">
        <f t="shared" si="64"/>
        <v>N/A</v>
      </c>
      <c r="E162" s="23">
        <v>1404</v>
      </c>
      <c r="F162" s="24" t="str">
        <f t="shared" si="65"/>
        <v>N/A</v>
      </c>
      <c r="G162" s="23">
        <v>1405</v>
      </c>
      <c r="H162" s="24" t="str">
        <f t="shared" si="66"/>
        <v>N/A</v>
      </c>
      <c r="I162" s="25">
        <v>1.226</v>
      </c>
      <c r="J162" s="25">
        <v>7.1199999999999999E-2</v>
      </c>
      <c r="K162" s="26" t="s">
        <v>107</v>
      </c>
      <c r="L162" s="27" t="str">
        <f t="shared" si="60"/>
        <v>Yes</v>
      </c>
    </row>
    <row r="163" spans="1:12" x14ac:dyDescent="0.25">
      <c r="A163" s="39" t="s">
        <v>790</v>
      </c>
      <c r="B163" s="22" t="s">
        <v>49</v>
      </c>
      <c r="C163" s="23">
        <v>30187</v>
      </c>
      <c r="D163" s="24" t="str">
        <f t="shared" si="64"/>
        <v>N/A</v>
      </c>
      <c r="E163" s="23">
        <v>31111</v>
      </c>
      <c r="F163" s="24" t="str">
        <f t="shared" si="65"/>
        <v>N/A</v>
      </c>
      <c r="G163" s="23">
        <v>28426</v>
      </c>
      <c r="H163" s="24" t="str">
        <f t="shared" si="66"/>
        <v>N/A</v>
      </c>
      <c r="I163" s="25">
        <v>3.0609999999999999</v>
      </c>
      <c r="J163" s="25">
        <v>-8.6300000000000008</v>
      </c>
      <c r="K163" s="26" t="s">
        <v>107</v>
      </c>
      <c r="L163" s="27" t="str">
        <f t="shared" si="60"/>
        <v>Yes</v>
      </c>
    </row>
    <row r="164" spans="1:12" x14ac:dyDescent="0.25">
      <c r="A164" s="39" t="s">
        <v>722</v>
      </c>
      <c r="B164" s="22" t="s">
        <v>49</v>
      </c>
      <c r="C164" s="23">
        <v>23515</v>
      </c>
      <c r="D164" s="24" t="str">
        <f t="shared" si="64"/>
        <v>N/A</v>
      </c>
      <c r="E164" s="23">
        <v>23643</v>
      </c>
      <c r="F164" s="24" t="str">
        <f t="shared" si="65"/>
        <v>N/A</v>
      </c>
      <c r="G164" s="23">
        <v>28604</v>
      </c>
      <c r="H164" s="24" t="str">
        <f t="shared" si="66"/>
        <v>N/A</v>
      </c>
      <c r="I164" s="25">
        <v>0.54430000000000001</v>
      </c>
      <c r="J164" s="25">
        <v>20.98</v>
      </c>
      <c r="K164" s="26" t="s">
        <v>107</v>
      </c>
      <c r="L164" s="27" t="str">
        <f t="shared" si="60"/>
        <v>No</v>
      </c>
    </row>
    <row r="165" spans="1:12" x14ac:dyDescent="0.25">
      <c r="A165" s="39" t="s">
        <v>708</v>
      </c>
      <c r="B165" s="22" t="s">
        <v>49</v>
      </c>
      <c r="C165" s="23">
        <v>0</v>
      </c>
      <c r="D165" s="24" t="str">
        <f t="shared" si="64"/>
        <v>N/A</v>
      </c>
      <c r="E165" s="23">
        <v>0</v>
      </c>
      <c r="F165" s="24" t="str">
        <f t="shared" si="65"/>
        <v>N/A</v>
      </c>
      <c r="G165" s="23">
        <v>0</v>
      </c>
      <c r="H165" s="24" t="str">
        <f t="shared" si="66"/>
        <v>N/A</v>
      </c>
      <c r="I165" s="25" t="s">
        <v>1205</v>
      </c>
      <c r="J165" s="25" t="s">
        <v>1205</v>
      </c>
      <c r="K165" s="26" t="s">
        <v>107</v>
      </c>
      <c r="L165" s="27" t="str">
        <f t="shared" si="60"/>
        <v>N/A</v>
      </c>
    </row>
    <row r="166" spans="1:12" x14ac:dyDescent="0.25">
      <c r="A166" s="42" t="s">
        <v>528</v>
      </c>
      <c r="B166" s="22" t="s">
        <v>49</v>
      </c>
      <c r="C166" s="23">
        <v>571091</v>
      </c>
      <c r="D166" s="24" t="str">
        <f t="shared" si="64"/>
        <v>N/A</v>
      </c>
      <c r="E166" s="23">
        <v>591971</v>
      </c>
      <c r="F166" s="24" t="str">
        <f t="shared" si="65"/>
        <v>N/A</v>
      </c>
      <c r="G166" s="23">
        <v>628354</v>
      </c>
      <c r="H166" s="24" t="str">
        <f t="shared" si="66"/>
        <v>N/A</v>
      </c>
      <c r="I166" s="25">
        <v>3.6560000000000001</v>
      </c>
      <c r="J166" s="25">
        <v>6.1459999999999999</v>
      </c>
      <c r="K166" s="26" t="s">
        <v>107</v>
      </c>
      <c r="L166" s="27" t="str">
        <f t="shared" si="60"/>
        <v>Yes</v>
      </c>
    </row>
    <row r="167" spans="1:12" x14ac:dyDescent="0.25">
      <c r="A167" s="39" t="s">
        <v>709</v>
      </c>
      <c r="B167" s="22" t="s">
        <v>49</v>
      </c>
      <c r="C167" s="23">
        <v>161786</v>
      </c>
      <c r="D167" s="24" t="str">
        <f t="shared" si="64"/>
        <v>N/A</v>
      </c>
      <c r="E167" s="23">
        <v>159616</v>
      </c>
      <c r="F167" s="24" t="str">
        <f t="shared" si="65"/>
        <v>N/A</v>
      </c>
      <c r="G167" s="23">
        <v>153347</v>
      </c>
      <c r="H167" s="24" t="str">
        <f t="shared" si="66"/>
        <v>N/A</v>
      </c>
      <c r="I167" s="25">
        <v>-1.34</v>
      </c>
      <c r="J167" s="25">
        <v>-3.93</v>
      </c>
      <c r="K167" s="26" t="s">
        <v>107</v>
      </c>
      <c r="L167" s="27" t="str">
        <f t="shared" si="60"/>
        <v>Yes</v>
      </c>
    </row>
    <row r="168" spans="1:12" x14ac:dyDescent="0.25">
      <c r="A168" s="39" t="s">
        <v>710</v>
      </c>
      <c r="B168" s="22" t="s">
        <v>49</v>
      </c>
      <c r="C168" s="23">
        <v>0</v>
      </c>
      <c r="D168" s="24" t="str">
        <f t="shared" si="64"/>
        <v>N/A</v>
      </c>
      <c r="E168" s="23">
        <v>0</v>
      </c>
      <c r="F168" s="24" t="str">
        <f t="shared" si="65"/>
        <v>N/A</v>
      </c>
      <c r="G168" s="23">
        <v>0</v>
      </c>
      <c r="H168" s="24" t="str">
        <f t="shared" si="66"/>
        <v>N/A</v>
      </c>
      <c r="I168" s="25" t="s">
        <v>1205</v>
      </c>
      <c r="J168" s="25" t="s">
        <v>1205</v>
      </c>
      <c r="K168" s="26" t="s">
        <v>107</v>
      </c>
      <c r="L168" s="27" t="str">
        <f t="shared" si="60"/>
        <v>N/A</v>
      </c>
    </row>
    <row r="169" spans="1:12" x14ac:dyDescent="0.25">
      <c r="A169" s="39" t="s">
        <v>711</v>
      </c>
      <c r="B169" s="22" t="s">
        <v>49</v>
      </c>
      <c r="C169" s="23">
        <v>21</v>
      </c>
      <c r="D169" s="24" t="str">
        <f t="shared" si="64"/>
        <v>N/A</v>
      </c>
      <c r="E169" s="23">
        <v>26</v>
      </c>
      <c r="F169" s="24" t="str">
        <f t="shared" si="65"/>
        <v>N/A</v>
      </c>
      <c r="G169" s="23">
        <v>24</v>
      </c>
      <c r="H169" s="24" t="str">
        <f t="shared" si="66"/>
        <v>N/A</v>
      </c>
      <c r="I169" s="25">
        <v>23.81</v>
      </c>
      <c r="J169" s="25">
        <v>-7.69</v>
      </c>
      <c r="K169" s="26" t="s">
        <v>107</v>
      </c>
      <c r="L169" s="27" t="str">
        <f t="shared" si="60"/>
        <v>Yes</v>
      </c>
    </row>
    <row r="170" spans="1:12" x14ac:dyDescent="0.25">
      <c r="A170" s="39" t="s">
        <v>712</v>
      </c>
      <c r="B170" s="22" t="s">
        <v>49</v>
      </c>
      <c r="C170" s="23">
        <v>360659</v>
      </c>
      <c r="D170" s="24" t="str">
        <f t="shared" si="64"/>
        <v>N/A</v>
      </c>
      <c r="E170" s="23">
        <v>380860</v>
      </c>
      <c r="F170" s="24" t="str">
        <f t="shared" si="65"/>
        <v>N/A</v>
      </c>
      <c r="G170" s="23">
        <v>416554</v>
      </c>
      <c r="H170" s="24" t="str">
        <f t="shared" si="66"/>
        <v>N/A</v>
      </c>
      <c r="I170" s="25">
        <v>5.601</v>
      </c>
      <c r="J170" s="25">
        <v>9.3719999999999999</v>
      </c>
      <c r="K170" s="26" t="s">
        <v>107</v>
      </c>
      <c r="L170" s="27" t="str">
        <f t="shared" si="60"/>
        <v>Yes</v>
      </c>
    </row>
    <row r="171" spans="1:12" x14ac:dyDescent="0.25">
      <c r="A171" s="39" t="s">
        <v>713</v>
      </c>
      <c r="B171" s="22" t="s">
        <v>49</v>
      </c>
      <c r="C171" s="23">
        <v>21413</v>
      </c>
      <c r="D171" s="24" t="str">
        <f t="shared" si="64"/>
        <v>N/A</v>
      </c>
      <c r="E171" s="23">
        <v>23190</v>
      </c>
      <c r="F171" s="24" t="str">
        <f t="shared" si="65"/>
        <v>N/A</v>
      </c>
      <c r="G171" s="23">
        <v>29935</v>
      </c>
      <c r="H171" s="24" t="str">
        <f t="shared" si="66"/>
        <v>N/A</v>
      </c>
      <c r="I171" s="25">
        <v>8.2989999999999995</v>
      </c>
      <c r="J171" s="25">
        <v>29.09</v>
      </c>
      <c r="K171" s="26" t="s">
        <v>107</v>
      </c>
      <c r="L171" s="27" t="str">
        <f t="shared" si="60"/>
        <v>No</v>
      </c>
    </row>
    <row r="172" spans="1:12" x14ac:dyDescent="0.25">
      <c r="A172" s="39" t="s">
        <v>714</v>
      </c>
      <c r="B172" s="22" t="s">
        <v>49</v>
      </c>
      <c r="C172" s="23">
        <v>27212</v>
      </c>
      <c r="D172" s="24" t="str">
        <f t="shared" si="64"/>
        <v>N/A</v>
      </c>
      <c r="E172" s="23">
        <v>27931</v>
      </c>
      <c r="F172" s="24" t="str">
        <f t="shared" si="65"/>
        <v>N/A</v>
      </c>
      <c r="G172" s="23">
        <v>28153</v>
      </c>
      <c r="H172" s="24" t="str">
        <f t="shared" si="66"/>
        <v>N/A</v>
      </c>
      <c r="I172" s="25">
        <v>2.6419999999999999</v>
      </c>
      <c r="J172" s="25">
        <v>0.79479999999999995</v>
      </c>
      <c r="K172" s="26" t="s">
        <v>107</v>
      </c>
      <c r="L172" s="27" t="str">
        <f t="shared" si="60"/>
        <v>Yes</v>
      </c>
    </row>
    <row r="173" spans="1:12" x14ac:dyDescent="0.25">
      <c r="A173" s="39" t="s">
        <v>715</v>
      </c>
      <c r="B173" s="22" t="s">
        <v>49</v>
      </c>
      <c r="C173" s="23">
        <v>0</v>
      </c>
      <c r="D173" s="24" t="str">
        <f t="shared" si="64"/>
        <v>N/A</v>
      </c>
      <c r="E173" s="23">
        <v>348</v>
      </c>
      <c r="F173" s="24" t="str">
        <f t="shared" si="65"/>
        <v>N/A</v>
      </c>
      <c r="G173" s="23">
        <v>341</v>
      </c>
      <c r="H173" s="24" t="str">
        <f t="shared" si="66"/>
        <v>N/A</v>
      </c>
      <c r="I173" s="25" t="s">
        <v>1205</v>
      </c>
      <c r="J173" s="25">
        <v>-2.0099999999999998</v>
      </c>
      <c r="K173" s="26" t="s">
        <v>107</v>
      </c>
      <c r="L173" s="27" t="str">
        <f t="shared" si="60"/>
        <v>Yes</v>
      </c>
    </row>
    <row r="174" spans="1:12" x14ac:dyDescent="0.25">
      <c r="A174" s="42" t="s">
        <v>530</v>
      </c>
      <c r="B174" s="22" t="s">
        <v>49</v>
      </c>
      <c r="C174" s="23">
        <v>217440</v>
      </c>
      <c r="D174" s="24" t="str">
        <f t="shared" si="64"/>
        <v>N/A</v>
      </c>
      <c r="E174" s="23">
        <v>235999</v>
      </c>
      <c r="F174" s="24" t="str">
        <f t="shared" si="65"/>
        <v>N/A</v>
      </c>
      <c r="G174" s="23">
        <v>252716</v>
      </c>
      <c r="H174" s="24" t="str">
        <f t="shared" si="66"/>
        <v>N/A</v>
      </c>
      <c r="I174" s="25">
        <v>8.5350000000000001</v>
      </c>
      <c r="J174" s="25">
        <v>7.0839999999999996</v>
      </c>
      <c r="K174" s="26" t="s">
        <v>107</v>
      </c>
      <c r="L174" s="27" t="str">
        <f t="shared" si="60"/>
        <v>Yes</v>
      </c>
    </row>
    <row r="175" spans="1:12" x14ac:dyDescent="0.25">
      <c r="A175" s="39" t="s">
        <v>716</v>
      </c>
      <c r="B175" s="22" t="s">
        <v>49</v>
      </c>
      <c r="C175" s="23">
        <v>77234</v>
      </c>
      <c r="D175" s="24" t="str">
        <f t="shared" si="64"/>
        <v>N/A</v>
      </c>
      <c r="E175" s="23">
        <v>81090</v>
      </c>
      <c r="F175" s="24" t="str">
        <f t="shared" si="65"/>
        <v>N/A</v>
      </c>
      <c r="G175" s="23">
        <v>80876</v>
      </c>
      <c r="H175" s="24" t="str">
        <f t="shared" si="66"/>
        <v>N/A</v>
      </c>
      <c r="I175" s="25">
        <v>4.9930000000000003</v>
      </c>
      <c r="J175" s="25">
        <v>-0.26400000000000001</v>
      </c>
      <c r="K175" s="26" t="s">
        <v>107</v>
      </c>
      <c r="L175" s="27" t="str">
        <f t="shared" si="60"/>
        <v>Yes</v>
      </c>
    </row>
    <row r="176" spans="1:12" x14ac:dyDescent="0.25">
      <c r="A176" s="39" t="s">
        <v>717</v>
      </c>
      <c r="B176" s="22" t="s">
        <v>49</v>
      </c>
      <c r="C176" s="23">
        <v>0</v>
      </c>
      <c r="D176" s="24" t="str">
        <f t="shared" si="64"/>
        <v>N/A</v>
      </c>
      <c r="E176" s="23">
        <v>0</v>
      </c>
      <c r="F176" s="24" t="str">
        <f t="shared" si="65"/>
        <v>N/A</v>
      </c>
      <c r="G176" s="23">
        <v>0</v>
      </c>
      <c r="H176" s="24" t="str">
        <f t="shared" si="66"/>
        <v>N/A</v>
      </c>
      <c r="I176" s="25" t="s">
        <v>1205</v>
      </c>
      <c r="J176" s="25" t="s">
        <v>1205</v>
      </c>
      <c r="K176" s="26" t="s">
        <v>107</v>
      </c>
      <c r="L176" s="27" t="str">
        <f t="shared" si="60"/>
        <v>N/A</v>
      </c>
    </row>
    <row r="177" spans="1:12" x14ac:dyDescent="0.25">
      <c r="A177" s="39" t="s">
        <v>718</v>
      </c>
      <c r="B177" s="22" t="s">
        <v>49</v>
      </c>
      <c r="C177" s="23">
        <v>0</v>
      </c>
      <c r="D177" s="24" t="str">
        <f t="shared" si="64"/>
        <v>N/A</v>
      </c>
      <c r="E177" s="23">
        <v>0</v>
      </c>
      <c r="F177" s="24" t="str">
        <f t="shared" si="65"/>
        <v>N/A</v>
      </c>
      <c r="G177" s="23">
        <v>0</v>
      </c>
      <c r="H177" s="24" t="str">
        <f t="shared" si="66"/>
        <v>N/A</v>
      </c>
      <c r="I177" s="25" t="s">
        <v>1205</v>
      </c>
      <c r="J177" s="25" t="s">
        <v>1205</v>
      </c>
      <c r="K177" s="26" t="s">
        <v>107</v>
      </c>
      <c r="L177" s="27" t="str">
        <f t="shared" si="60"/>
        <v>N/A</v>
      </c>
    </row>
    <row r="178" spans="1:12" x14ac:dyDescent="0.25">
      <c r="A178" s="39" t="s">
        <v>719</v>
      </c>
      <c r="B178" s="22" t="s">
        <v>49</v>
      </c>
      <c r="C178" s="23">
        <v>22853</v>
      </c>
      <c r="D178" s="24" t="str">
        <f t="shared" si="64"/>
        <v>N/A</v>
      </c>
      <c r="E178" s="23">
        <v>21457</v>
      </c>
      <c r="F178" s="24" t="str">
        <f t="shared" si="65"/>
        <v>N/A</v>
      </c>
      <c r="G178" s="23">
        <v>21851</v>
      </c>
      <c r="H178" s="24" t="str">
        <f t="shared" si="66"/>
        <v>N/A</v>
      </c>
      <c r="I178" s="25">
        <v>-6.11</v>
      </c>
      <c r="J178" s="25">
        <v>1.8360000000000001</v>
      </c>
      <c r="K178" s="26" t="s">
        <v>107</v>
      </c>
      <c r="L178" s="27" t="str">
        <f t="shared" si="60"/>
        <v>Yes</v>
      </c>
    </row>
    <row r="179" spans="1:12" x14ac:dyDescent="0.25">
      <c r="A179" s="39" t="s">
        <v>720</v>
      </c>
      <c r="B179" s="22" t="s">
        <v>49</v>
      </c>
      <c r="C179" s="23">
        <v>37816</v>
      </c>
      <c r="D179" s="24" t="str">
        <f t="shared" si="64"/>
        <v>N/A</v>
      </c>
      <c r="E179" s="23">
        <v>36674</v>
      </c>
      <c r="F179" s="24" t="str">
        <f t="shared" si="65"/>
        <v>N/A</v>
      </c>
      <c r="G179" s="23">
        <v>36567</v>
      </c>
      <c r="H179" s="24" t="str">
        <f t="shared" si="66"/>
        <v>N/A</v>
      </c>
      <c r="I179" s="25">
        <v>-3.02</v>
      </c>
      <c r="J179" s="25">
        <v>-0.29199999999999998</v>
      </c>
      <c r="K179" s="26" t="s">
        <v>107</v>
      </c>
      <c r="L179" s="27" t="str">
        <f t="shared" si="60"/>
        <v>Yes</v>
      </c>
    </row>
    <row r="180" spans="1:12" x14ac:dyDescent="0.25">
      <c r="A180" s="39" t="s">
        <v>721</v>
      </c>
      <c r="B180" s="22" t="s">
        <v>49</v>
      </c>
      <c r="C180" s="23">
        <v>79537</v>
      </c>
      <c r="D180" s="24" t="str">
        <f t="shared" si="64"/>
        <v>N/A</v>
      </c>
      <c r="E180" s="23">
        <v>96778</v>
      </c>
      <c r="F180" s="24" t="str">
        <f t="shared" si="65"/>
        <v>N/A</v>
      </c>
      <c r="G180" s="23">
        <v>113422</v>
      </c>
      <c r="H180" s="24" t="str">
        <f t="shared" si="66"/>
        <v>N/A</v>
      </c>
      <c r="I180" s="25">
        <v>21.68</v>
      </c>
      <c r="J180" s="25">
        <v>17.2</v>
      </c>
      <c r="K180" s="26" t="s">
        <v>107</v>
      </c>
      <c r="L180" s="27" t="str">
        <f t="shared" si="60"/>
        <v>No</v>
      </c>
    </row>
    <row r="181" spans="1:12" ht="13" x14ac:dyDescent="0.3">
      <c r="A181" s="205" t="s">
        <v>149</v>
      </c>
      <c r="B181" s="196"/>
      <c r="C181" s="196"/>
      <c r="D181" s="196"/>
      <c r="E181" s="196"/>
      <c r="F181" s="196"/>
      <c r="G181" s="196"/>
      <c r="H181" s="196"/>
      <c r="I181" s="196"/>
      <c r="J181" s="196"/>
      <c r="K181" s="196"/>
      <c r="L181" s="196"/>
    </row>
    <row r="182" spans="1:12" x14ac:dyDescent="0.25">
      <c r="A182" s="196" t="s">
        <v>22</v>
      </c>
      <c r="B182" s="196"/>
      <c r="C182" s="196"/>
      <c r="D182" s="196"/>
      <c r="E182" s="196"/>
      <c r="F182" s="196"/>
      <c r="G182" s="196"/>
      <c r="H182" s="196"/>
      <c r="I182" s="196"/>
      <c r="J182" s="196"/>
      <c r="K182" s="196"/>
      <c r="L182" s="196"/>
    </row>
    <row r="183" spans="1:12" ht="29.25" customHeight="1" x14ac:dyDescent="0.25">
      <c r="A183" s="36" t="s">
        <v>1074</v>
      </c>
      <c r="B183" s="30" t="s">
        <v>49</v>
      </c>
      <c r="C183" s="30">
        <v>46503</v>
      </c>
      <c r="D183" s="24" t="str">
        <f t="shared" ref="D183:D188" si="67">IF($B183="N/A","N/A",IF(C183&gt;10,"No",IF(C183&lt;-10,"No","Yes")))</f>
        <v>N/A</v>
      </c>
      <c r="E183" s="30">
        <v>46148</v>
      </c>
      <c r="F183" s="24" t="str">
        <f t="shared" ref="F183:F188" si="68">IF($B183="N/A","N/A",IF(E183&gt;10,"No",IF(E183&lt;-10,"No","Yes")))</f>
        <v>N/A</v>
      </c>
      <c r="G183" s="30">
        <v>45684</v>
      </c>
      <c r="H183" s="24" t="str">
        <f t="shared" ref="H183:H188" si="69">IF($B183="N/A","N/A",IF(G183&gt;10,"No",IF(G183&lt;-10,"No","Yes")))</f>
        <v>N/A</v>
      </c>
      <c r="I183" s="25">
        <v>-0.76300000000000001</v>
      </c>
      <c r="J183" s="25">
        <v>-1.01</v>
      </c>
      <c r="K183" s="26" t="s">
        <v>1191</v>
      </c>
      <c r="L183" s="27" t="str">
        <f t="shared" ref="L183:L188" si="70">IF(J183="Div by 0", "N/A", IF(K183="N/A","N/A", IF(J183&gt;VALUE(MID(K183,1,2)), "No", IF(J183&lt;-1*VALUE(MID(K183,1,2)), "No", "Yes"))))</f>
        <v>Yes</v>
      </c>
    </row>
    <row r="184" spans="1:12" x14ac:dyDescent="0.25">
      <c r="A184" s="78" t="s">
        <v>1075</v>
      </c>
      <c r="B184" s="26" t="s">
        <v>49</v>
      </c>
      <c r="C184" s="25">
        <v>4.1993525287000004</v>
      </c>
      <c r="D184" s="24" t="str">
        <f t="shared" si="67"/>
        <v>N/A</v>
      </c>
      <c r="E184" s="25">
        <v>4.0094806824000004</v>
      </c>
      <c r="F184" s="24" t="str">
        <f t="shared" si="68"/>
        <v>N/A</v>
      </c>
      <c r="G184" s="25">
        <v>3.7689337689000002</v>
      </c>
      <c r="H184" s="24" t="str">
        <f t="shared" si="69"/>
        <v>N/A</v>
      </c>
      <c r="I184" s="25">
        <v>-4.5199999999999996</v>
      </c>
      <c r="J184" s="25">
        <v>-6</v>
      </c>
      <c r="K184" s="26" t="s">
        <v>1191</v>
      </c>
      <c r="L184" s="27" t="str">
        <f t="shared" si="70"/>
        <v>Yes</v>
      </c>
    </row>
    <row r="185" spans="1:12" x14ac:dyDescent="0.25">
      <c r="A185" s="3" t="s">
        <v>1076</v>
      </c>
      <c r="B185" s="26" t="s">
        <v>49</v>
      </c>
      <c r="C185" s="25">
        <v>26.625135855</v>
      </c>
      <c r="D185" s="24" t="str">
        <f t="shared" si="67"/>
        <v>N/A</v>
      </c>
      <c r="E185" s="25">
        <v>25.979519839999998</v>
      </c>
      <c r="F185" s="24" t="str">
        <f t="shared" si="68"/>
        <v>N/A</v>
      </c>
      <c r="G185" s="25">
        <v>25.341578509000001</v>
      </c>
      <c r="H185" s="24" t="str">
        <f t="shared" si="69"/>
        <v>N/A</v>
      </c>
      <c r="I185" s="25">
        <v>-2.42</v>
      </c>
      <c r="J185" s="25">
        <v>-2.46</v>
      </c>
      <c r="K185" s="26" t="s">
        <v>1191</v>
      </c>
      <c r="L185" s="27" t="str">
        <f t="shared" si="70"/>
        <v>Yes</v>
      </c>
    </row>
    <row r="186" spans="1:12" x14ac:dyDescent="0.25">
      <c r="A186" s="3" t="s">
        <v>1077</v>
      </c>
      <c r="B186" s="26" t="s">
        <v>49</v>
      </c>
      <c r="C186" s="25">
        <v>5.8833646029000004</v>
      </c>
      <c r="D186" s="24" t="str">
        <f t="shared" si="67"/>
        <v>N/A</v>
      </c>
      <c r="E186" s="25">
        <v>5.8882993463000002</v>
      </c>
      <c r="F186" s="24" t="str">
        <f t="shared" si="68"/>
        <v>N/A</v>
      </c>
      <c r="G186" s="25">
        <v>5.7072477875000001</v>
      </c>
      <c r="H186" s="24" t="str">
        <f t="shared" si="69"/>
        <v>N/A</v>
      </c>
      <c r="I186" s="25">
        <v>8.3900000000000002E-2</v>
      </c>
      <c r="J186" s="25">
        <v>-3.07</v>
      </c>
      <c r="K186" s="26" t="s">
        <v>1191</v>
      </c>
      <c r="L186" s="27" t="str">
        <f t="shared" si="70"/>
        <v>Yes</v>
      </c>
    </row>
    <row r="187" spans="1:12" x14ac:dyDescent="0.25">
      <c r="A187" s="3" t="s">
        <v>1078</v>
      </c>
      <c r="B187" s="26" t="s">
        <v>49</v>
      </c>
      <c r="C187" s="25">
        <v>0.24076723320000001</v>
      </c>
      <c r="D187" s="24" t="str">
        <f t="shared" si="67"/>
        <v>N/A</v>
      </c>
      <c r="E187" s="25">
        <v>0.22720707600000001</v>
      </c>
      <c r="F187" s="24" t="str">
        <f t="shared" si="68"/>
        <v>N/A</v>
      </c>
      <c r="G187" s="25">
        <v>0.2041842656</v>
      </c>
      <c r="H187" s="24" t="str">
        <f t="shared" si="69"/>
        <v>N/A</v>
      </c>
      <c r="I187" s="25">
        <v>-5.63</v>
      </c>
      <c r="J187" s="25">
        <v>-10.1</v>
      </c>
      <c r="K187" s="26" t="s">
        <v>1191</v>
      </c>
      <c r="L187" s="27" t="str">
        <f t="shared" si="70"/>
        <v>Yes</v>
      </c>
    </row>
    <row r="188" spans="1:12" x14ac:dyDescent="0.25">
      <c r="A188" s="3" t="s">
        <v>1079</v>
      </c>
      <c r="B188" s="26" t="s">
        <v>49</v>
      </c>
      <c r="C188" s="25">
        <v>1.4716703500000001E-2</v>
      </c>
      <c r="D188" s="24" t="str">
        <f t="shared" si="67"/>
        <v>N/A</v>
      </c>
      <c r="E188" s="25">
        <v>1.7796685600000001E-2</v>
      </c>
      <c r="F188" s="24" t="str">
        <f t="shared" si="68"/>
        <v>N/A</v>
      </c>
      <c r="G188" s="25">
        <v>1.70151474E-2</v>
      </c>
      <c r="H188" s="24" t="str">
        <f t="shared" si="69"/>
        <v>N/A</v>
      </c>
      <c r="I188" s="25">
        <v>20.93</v>
      </c>
      <c r="J188" s="25">
        <v>-4.3899999999999997</v>
      </c>
      <c r="K188" s="26" t="s">
        <v>1191</v>
      </c>
      <c r="L188" s="27" t="str">
        <f t="shared" si="70"/>
        <v>Yes</v>
      </c>
    </row>
    <row r="189" spans="1:12" x14ac:dyDescent="0.25">
      <c r="A189" s="196" t="s">
        <v>150</v>
      </c>
      <c r="B189" s="196"/>
      <c r="C189" s="196"/>
      <c r="D189" s="196"/>
      <c r="E189" s="196"/>
      <c r="F189" s="196"/>
      <c r="G189" s="196"/>
      <c r="H189" s="196"/>
      <c r="I189" s="196"/>
      <c r="J189" s="196"/>
      <c r="K189" s="196"/>
      <c r="L189" s="196"/>
    </row>
    <row r="190" spans="1:12" ht="12.75" customHeight="1" x14ac:dyDescent="0.25">
      <c r="A190" s="36" t="s">
        <v>1080</v>
      </c>
      <c r="B190" s="22" t="s">
        <v>49</v>
      </c>
      <c r="C190" s="23">
        <v>60286</v>
      </c>
      <c r="D190" s="24" t="str">
        <f t="shared" ref="D190:D196" si="71">IF($B190="N/A","N/A",IF(C190&gt;10,"No",IF(C190&lt;-10,"No","Yes")))</f>
        <v>N/A</v>
      </c>
      <c r="E190" s="23">
        <v>61419</v>
      </c>
      <c r="F190" s="24" t="str">
        <f t="shared" ref="F190:F196" si="72">IF($B190="N/A","N/A",IF(E190&gt;10,"No",IF(E190&lt;-10,"No","Yes")))</f>
        <v>N/A</v>
      </c>
      <c r="G190" s="23">
        <v>63605</v>
      </c>
      <c r="H190" s="24" t="str">
        <f t="shared" ref="H190:H196" si="73">IF($B190="N/A","N/A",IF(G190&gt;10,"No",IF(G190&lt;-10,"No","Yes")))</f>
        <v>N/A</v>
      </c>
      <c r="I190" s="25">
        <v>1.879</v>
      </c>
      <c r="J190" s="25">
        <v>3.5590000000000002</v>
      </c>
      <c r="K190" s="26" t="s">
        <v>1191</v>
      </c>
      <c r="L190" s="27" t="str">
        <f t="shared" ref="L190:L197" si="74">IF(J190="Div by 0", "N/A", IF(K190="N/A","N/A", IF(J190&gt;VALUE(MID(K190,1,2)), "No", IF(J190&lt;-1*VALUE(MID(K190,1,2)), "No", "Yes"))))</f>
        <v>Yes</v>
      </c>
    </row>
    <row r="191" spans="1:12" ht="12.75" customHeight="1" x14ac:dyDescent="0.25">
      <c r="A191" s="78" t="s">
        <v>1081</v>
      </c>
      <c r="B191" s="22" t="s">
        <v>49</v>
      </c>
      <c r="C191" s="29">
        <v>5.4439964421000004</v>
      </c>
      <c r="D191" s="24" t="str">
        <f t="shared" si="71"/>
        <v>N/A</v>
      </c>
      <c r="E191" s="29">
        <v>5.3362722985</v>
      </c>
      <c r="F191" s="24" t="str">
        <f t="shared" si="72"/>
        <v>N/A</v>
      </c>
      <c r="G191" s="29">
        <v>5.2474177474000001</v>
      </c>
      <c r="H191" s="24" t="str">
        <f t="shared" si="73"/>
        <v>N/A</v>
      </c>
      <c r="I191" s="25">
        <v>-1.98</v>
      </c>
      <c r="J191" s="25">
        <v>-1.67</v>
      </c>
      <c r="K191" s="26" t="s">
        <v>1191</v>
      </c>
      <c r="L191" s="27" t="str">
        <f t="shared" si="74"/>
        <v>Yes</v>
      </c>
    </row>
    <row r="192" spans="1:12" ht="12.75" customHeight="1" x14ac:dyDescent="0.25">
      <c r="A192" s="3" t="s">
        <v>1082</v>
      </c>
      <c r="B192" s="22" t="s">
        <v>49</v>
      </c>
      <c r="C192" s="29">
        <v>19.780427489000001</v>
      </c>
      <c r="D192" s="24" t="str">
        <f t="shared" si="71"/>
        <v>N/A</v>
      </c>
      <c r="E192" s="29">
        <v>20.380256626000001</v>
      </c>
      <c r="F192" s="24" t="str">
        <f t="shared" si="72"/>
        <v>N/A</v>
      </c>
      <c r="G192" s="29">
        <v>20.982018936999999</v>
      </c>
      <c r="H192" s="24" t="str">
        <f t="shared" si="73"/>
        <v>N/A</v>
      </c>
      <c r="I192" s="25">
        <v>3.032</v>
      </c>
      <c r="J192" s="25">
        <v>2.9529999999999998</v>
      </c>
      <c r="K192" s="26" t="s">
        <v>1191</v>
      </c>
      <c r="L192" s="27" t="str">
        <f t="shared" si="74"/>
        <v>Yes</v>
      </c>
    </row>
    <row r="193" spans="1:12" ht="12.75" customHeight="1" x14ac:dyDescent="0.25">
      <c r="A193" s="3" t="s">
        <v>1083</v>
      </c>
      <c r="B193" s="22" t="s">
        <v>49</v>
      </c>
      <c r="C193" s="29">
        <v>17.512507816999999</v>
      </c>
      <c r="D193" s="24" t="str">
        <f t="shared" si="71"/>
        <v>N/A</v>
      </c>
      <c r="E193" s="29">
        <v>17.335461160000001</v>
      </c>
      <c r="F193" s="24" t="str">
        <f t="shared" si="72"/>
        <v>N/A</v>
      </c>
      <c r="G193" s="29">
        <v>17.185808360999999</v>
      </c>
      <c r="H193" s="24" t="str">
        <f t="shared" si="73"/>
        <v>N/A</v>
      </c>
      <c r="I193" s="25">
        <v>-1.01</v>
      </c>
      <c r="J193" s="25">
        <v>-0.86299999999999999</v>
      </c>
      <c r="K193" s="26" t="s">
        <v>1191</v>
      </c>
      <c r="L193" s="27" t="str">
        <f t="shared" si="74"/>
        <v>Yes</v>
      </c>
    </row>
    <row r="194" spans="1:12" ht="12.75" customHeight="1" x14ac:dyDescent="0.25">
      <c r="A194" s="3" t="s">
        <v>1084</v>
      </c>
      <c r="B194" s="22" t="s">
        <v>49</v>
      </c>
      <c r="C194" s="29">
        <v>0.18333330410000001</v>
      </c>
      <c r="D194" s="24" t="str">
        <f t="shared" si="71"/>
        <v>N/A</v>
      </c>
      <c r="E194" s="29">
        <v>0.17500857310000001</v>
      </c>
      <c r="F194" s="24" t="str">
        <f t="shared" si="72"/>
        <v>N/A</v>
      </c>
      <c r="G194" s="29">
        <v>0.20147878429999999</v>
      </c>
      <c r="H194" s="24" t="str">
        <f t="shared" si="73"/>
        <v>N/A</v>
      </c>
      <c r="I194" s="25">
        <v>-4.54</v>
      </c>
      <c r="J194" s="25">
        <v>15.13</v>
      </c>
      <c r="K194" s="26" t="s">
        <v>1191</v>
      </c>
      <c r="L194" s="27" t="str">
        <f t="shared" si="74"/>
        <v>Yes</v>
      </c>
    </row>
    <row r="195" spans="1:12" ht="12.75" customHeight="1" x14ac:dyDescent="0.25">
      <c r="A195" s="3" t="s">
        <v>1085</v>
      </c>
      <c r="B195" s="22" t="s">
        <v>49</v>
      </c>
      <c r="C195" s="29">
        <v>0.23914643120000001</v>
      </c>
      <c r="D195" s="24" t="str">
        <f t="shared" si="71"/>
        <v>N/A</v>
      </c>
      <c r="E195" s="29">
        <v>0.2067805372</v>
      </c>
      <c r="F195" s="24" t="str">
        <f t="shared" si="72"/>
        <v>N/A</v>
      </c>
      <c r="G195" s="29">
        <v>0.20655597589999999</v>
      </c>
      <c r="H195" s="24" t="str">
        <f t="shared" si="73"/>
        <v>N/A</v>
      </c>
      <c r="I195" s="25">
        <v>-13.5</v>
      </c>
      <c r="J195" s="25">
        <v>-0.109</v>
      </c>
      <c r="K195" s="26" t="s">
        <v>1191</v>
      </c>
      <c r="L195" s="27" t="str">
        <f t="shared" si="74"/>
        <v>Yes</v>
      </c>
    </row>
    <row r="196" spans="1:12" ht="12.75" customHeight="1" x14ac:dyDescent="0.25">
      <c r="A196" s="78" t="s">
        <v>1086</v>
      </c>
      <c r="B196" s="22" t="s">
        <v>49</v>
      </c>
      <c r="C196" s="23">
        <v>3473</v>
      </c>
      <c r="D196" s="24" t="str">
        <f t="shared" si="71"/>
        <v>N/A</v>
      </c>
      <c r="E196" s="23">
        <v>3478</v>
      </c>
      <c r="F196" s="24" t="str">
        <f t="shared" si="72"/>
        <v>N/A</v>
      </c>
      <c r="G196" s="23">
        <v>3451</v>
      </c>
      <c r="H196" s="24" t="str">
        <f t="shared" si="73"/>
        <v>N/A</v>
      </c>
      <c r="I196" s="25">
        <v>0.14399999999999999</v>
      </c>
      <c r="J196" s="25">
        <v>-0.77600000000000002</v>
      </c>
      <c r="K196" s="26" t="s">
        <v>1191</v>
      </c>
      <c r="L196" s="27" t="str">
        <f t="shared" si="74"/>
        <v>Yes</v>
      </c>
    </row>
    <row r="197" spans="1:12" ht="25" x14ac:dyDescent="0.25">
      <c r="A197" s="36" t="s">
        <v>1087</v>
      </c>
      <c r="B197" s="22" t="s">
        <v>49</v>
      </c>
      <c r="C197" s="23">
        <v>60841</v>
      </c>
      <c r="D197" s="24" t="str">
        <f>IF($B197="N/A","N/A",IF(C197&gt;10,"No",IF(C197&lt;-10,"No","Yes")))</f>
        <v>N/A</v>
      </c>
      <c r="E197" s="23">
        <v>61981</v>
      </c>
      <c r="F197" s="24" t="str">
        <f>IF($B197="N/A","N/A",IF(E197&gt;10,"No",IF(E197&lt;-10,"No","Yes")))</f>
        <v>N/A</v>
      </c>
      <c r="G197" s="23">
        <v>64459</v>
      </c>
      <c r="H197" s="24" t="str">
        <f>IF($B197="N/A","N/A",IF(G197&gt;10,"No",IF(G197&lt;-10,"No","Yes")))</f>
        <v>N/A</v>
      </c>
      <c r="I197" s="25">
        <v>1.8740000000000001</v>
      </c>
      <c r="J197" s="25">
        <v>3.9980000000000002</v>
      </c>
      <c r="K197" s="26" t="s">
        <v>1191</v>
      </c>
      <c r="L197" s="27" t="str">
        <f t="shared" si="74"/>
        <v>Yes</v>
      </c>
    </row>
    <row r="198" spans="1:12" x14ac:dyDescent="0.25">
      <c r="A198" s="196" t="s">
        <v>470</v>
      </c>
      <c r="B198" s="196"/>
      <c r="C198" s="196"/>
      <c r="D198" s="196"/>
      <c r="E198" s="196"/>
      <c r="F198" s="196"/>
      <c r="G198" s="196"/>
      <c r="H198" s="196"/>
      <c r="I198" s="196"/>
      <c r="J198" s="196"/>
      <c r="K198" s="196"/>
      <c r="L198" s="196"/>
    </row>
    <row r="199" spans="1:12" ht="12.75" customHeight="1" x14ac:dyDescent="0.25">
      <c r="A199" s="40" t="s">
        <v>520</v>
      </c>
      <c r="B199" s="22" t="s">
        <v>49</v>
      </c>
      <c r="C199" s="23">
        <v>22373</v>
      </c>
      <c r="D199" s="24" t="str">
        <f t="shared" ref="D199:D272" si="75">IF($B199="N/A","N/A",IF(C199&gt;10,"No",IF(C199&lt;-10,"No","Yes")))</f>
        <v>N/A</v>
      </c>
      <c r="E199" s="23">
        <v>22614</v>
      </c>
      <c r="F199" s="24" t="str">
        <f t="shared" ref="F199:F272" si="76">IF($B199="N/A","N/A",IF(E199&gt;10,"No",IF(E199&lt;-10,"No","Yes")))</f>
        <v>N/A</v>
      </c>
      <c r="G199" s="23">
        <v>23673</v>
      </c>
      <c r="H199" s="24" t="str">
        <f t="shared" ref="H199:H251" si="77">IF($B199="N/A","N/A",IF(G199&gt;10,"No",IF(G199&lt;-10,"No","Yes")))</f>
        <v>N/A</v>
      </c>
      <c r="I199" s="25">
        <v>1.077</v>
      </c>
      <c r="J199" s="25">
        <v>4.6829999999999998</v>
      </c>
      <c r="K199" s="26" t="s">
        <v>1191</v>
      </c>
      <c r="L199" s="27" t="str">
        <f t="shared" ref="L199:L235" si="78">IF(J199="Div by 0", "N/A", IF(K199="N/A","N/A", IF(J199&gt;VALUE(MID(K199,1,2)), "No", IF(J199&lt;-1*VALUE(MID(K199,1,2)), "No", "Yes"))))</f>
        <v>Yes</v>
      </c>
    </row>
    <row r="200" spans="1:12" x14ac:dyDescent="0.25">
      <c r="A200" s="40" t="s">
        <v>322</v>
      </c>
      <c r="B200" s="22" t="s">
        <v>49</v>
      </c>
      <c r="C200" s="29">
        <v>2.0203452277</v>
      </c>
      <c r="D200" s="24" t="str">
        <f t="shared" si="75"/>
        <v>N/A</v>
      </c>
      <c r="E200" s="29">
        <v>1.9647741214000001</v>
      </c>
      <c r="F200" s="24" t="str">
        <f t="shared" si="76"/>
        <v>N/A</v>
      </c>
      <c r="G200" s="29">
        <v>1.953024453</v>
      </c>
      <c r="H200" s="24" t="str">
        <f t="shared" si="77"/>
        <v>N/A</v>
      </c>
      <c r="I200" s="25">
        <v>-2.75</v>
      </c>
      <c r="J200" s="25">
        <v>-0.59799999999999998</v>
      </c>
      <c r="K200" s="26" t="s">
        <v>1191</v>
      </c>
      <c r="L200" s="27" t="str">
        <f t="shared" si="78"/>
        <v>Yes</v>
      </c>
    </row>
    <row r="201" spans="1:12" x14ac:dyDescent="0.25">
      <c r="A201" s="3" t="s">
        <v>594</v>
      </c>
      <c r="B201" s="22" t="s">
        <v>49</v>
      </c>
      <c r="C201" s="29">
        <v>7.4605824815000004</v>
      </c>
      <c r="D201" s="24" t="str">
        <f t="shared" si="75"/>
        <v>N/A</v>
      </c>
      <c r="E201" s="29">
        <v>7.6699135212999998</v>
      </c>
      <c r="F201" s="24" t="str">
        <f t="shared" si="76"/>
        <v>N/A</v>
      </c>
      <c r="G201" s="29">
        <v>8.2641951701000007</v>
      </c>
      <c r="H201" s="24" t="str">
        <f t="shared" si="77"/>
        <v>N/A</v>
      </c>
      <c r="I201" s="25">
        <v>2.806</v>
      </c>
      <c r="J201" s="25">
        <v>7.7480000000000002</v>
      </c>
      <c r="K201" s="26" t="s">
        <v>1191</v>
      </c>
      <c r="L201" s="27" t="str">
        <f t="shared" si="78"/>
        <v>Yes</v>
      </c>
    </row>
    <row r="202" spans="1:12" x14ac:dyDescent="0.25">
      <c r="A202" s="3" t="s">
        <v>595</v>
      </c>
      <c r="B202" s="22" t="s">
        <v>49</v>
      </c>
      <c r="C202" s="29">
        <v>6.7015843234999997</v>
      </c>
      <c r="D202" s="24" t="str">
        <f t="shared" si="75"/>
        <v>N/A</v>
      </c>
      <c r="E202" s="29">
        <v>6.5389628382999998</v>
      </c>
      <c r="F202" s="24" t="str">
        <f t="shared" si="76"/>
        <v>N/A</v>
      </c>
      <c r="G202" s="29">
        <v>6.4179223074999996</v>
      </c>
      <c r="H202" s="24" t="str">
        <f t="shared" si="77"/>
        <v>N/A</v>
      </c>
      <c r="I202" s="25">
        <v>-2.4300000000000002</v>
      </c>
      <c r="J202" s="25">
        <v>-1.85</v>
      </c>
      <c r="K202" s="26" t="s">
        <v>1191</v>
      </c>
      <c r="L202" s="27" t="str">
        <f t="shared" si="78"/>
        <v>Yes</v>
      </c>
    </row>
    <row r="203" spans="1:12" x14ac:dyDescent="0.25">
      <c r="A203" s="3" t="s">
        <v>596</v>
      </c>
      <c r="B203" s="22" t="s">
        <v>49</v>
      </c>
      <c r="C203" s="29">
        <v>6.6539308E-3</v>
      </c>
      <c r="D203" s="24" t="str">
        <f t="shared" si="75"/>
        <v>N/A</v>
      </c>
      <c r="E203" s="29">
        <v>5.7435246000000001E-3</v>
      </c>
      <c r="F203" s="24" t="str">
        <f t="shared" si="76"/>
        <v>N/A</v>
      </c>
      <c r="G203" s="29">
        <v>4.4560868999999996E-3</v>
      </c>
      <c r="H203" s="24" t="str">
        <f t="shared" si="77"/>
        <v>N/A</v>
      </c>
      <c r="I203" s="25">
        <v>-13.7</v>
      </c>
      <c r="J203" s="25">
        <v>-22.4</v>
      </c>
      <c r="K203" s="26" t="s">
        <v>1191</v>
      </c>
      <c r="L203" s="27" t="str">
        <f t="shared" si="78"/>
        <v>Yes</v>
      </c>
    </row>
    <row r="204" spans="1:12" x14ac:dyDescent="0.25">
      <c r="A204" s="3" t="s">
        <v>597</v>
      </c>
      <c r="B204" s="22" t="s">
        <v>49</v>
      </c>
      <c r="C204" s="29">
        <v>1.3796908999999999E-3</v>
      </c>
      <c r="D204" s="24" t="str">
        <f t="shared" si="75"/>
        <v>N/A</v>
      </c>
      <c r="E204" s="29">
        <v>4.2373061000000002E-3</v>
      </c>
      <c r="F204" s="24" t="str">
        <f t="shared" si="76"/>
        <v>N/A</v>
      </c>
      <c r="G204" s="29">
        <v>1.5828044000000001E-3</v>
      </c>
      <c r="H204" s="24" t="str">
        <f t="shared" si="77"/>
        <v>N/A</v>
      </c>
      <c r="I204" s="25">
        <v>207.1</v>
      </c>
      <c r="J204" s="25">
        <v>-62.6</v>
      </c>
      <c r="K204" s="26" t="s">
        <v>1191</v>
      </c>
      <c r="L204" s="27" t="str">
        <f t="shared" si="78"/>
        <v>No</v>
      </c>
    </row>
    <row r="205" spans="1:12" x14ac:dyDescent="0.25">
      <c r="A205" s="3" t="s">
        <v>543</v>
      </c>
      <c r="B205" s="22" t="s">
        <v>49</v>
      </c>
      <c r="C205" s="23">
        <v>9146</v>
      </c>
      <c r="D205" s="24" t="str">
        <f>IF($B205="N/A","N/A",IF(C205&gt;10,"No",IF(C205&lt;-10,"No","Yes")))</f>
        <v>N/A</v>
      </c>
      <c r="E205" s="23">
        <v>9514</v>
      </c>
      <c r="F205" s="24" t="str">
        <f>IF($B205="N/A","N/A",IF(E205&gt;10,"No",IF(E205&lt;-10,"No","Yes")))</f>
        <v>N/A</v>
      </c>
      <c r="G205" s="23">
        <v>10408</v>
      </c>
      <c r="H205" s="24" t="str">
        <f>IF($B205="N/A","N/A",IF(G205&gt;10,"No",IF(G205&lt;-10,"No","Yes")))</f>
        <v>N/A</v>
      </c>
      <c r="I205" s="25">
        <v>4.024</v>
      </c>
      <c r="J205" s="25">
        <v>9.3970000000000002</v>
      </c>
      <c r="K205" s="26" t="s">
        <v>1191</v>
      </c>
      <c r="L205" s="27" t="str">
        <f t="shared" ref="L205:L209" si="79">IF(J205="Div by 0", "N/A", IF(K205="N/A","N/A", IF(J205&gt;VALUE(MID(K205,1,2)), "No", IF(J205&lt;-1*VALUE(MID(K205,1,2)), "No", "Yes"))))</f>
        <v>Yes</v>
      </c>
    </row>
    <row r="206" spans="1:12" x14ac:dyDescent="0.25">
      <c r="A206" s="3" t="s">
        <v>544</v>
      </c>
      <c r="B206" s="22" t="s">
        <v>49</v>
      </c>
      <c r="C206" s="23">
        <v>327</v>
      </c>
      <c r="D206" s="24" t="str">
        <f>IF($B206="N/A","N/A",IF(C206&gt;10,"No",IF(C206&lt;-10,"No","Yes")))</f>
        <v>N/A</v>
      </c>
      <c r="E206" s="23">
        <v>313</v>
      </c>
      <c r="F206" s="24" t="str">
        <f>IF($B206="N/A","N/A",IF(E206&gt;10,"No",IF(E206&lt;-10,"No","Yes")))</f>
        <v>N/A</v>
      </c>
      <c r="G206" s="23">
        <v>310</v>
      </c>
      <c r="H206" s="24" t="str">
        <f>IF($B206="N/A","N/A",IF(G206&gt;10,"No",IF(G206&lt;-10,"No","Yes")))</f>
        <v>N/A</v>
      </c>
      <c r="I206" s="25">
        <v>-4.28</v>
      </c>
      <c r="J206" s="25">
        <v>-0.95799999999999996</v>
      </c>
      <c r="K206" s="26" t="s">
        <v>1191</v>
      </c>
      <c r="L206" s="27" t="str">
        <f t="shared" si="79"/>
        <v>Yes</v>
      </c>
    </row>
    <row r="207" spans="1:12" x14ac:dyDescent="0.25">
      <c r="A207" s="3" t="s">
        <v>545</v>
      </c>
      <c r="B207" s="22" t="s">
        <v>49</v>
      </c>
      <c r="C207" s="23">
        <v>8458</v>
      </c>
      <c r="D207" s="24" t="str">
        <f>IF($B207="N/A","N/A",IF(C207&gt;10,"No",IF(C207&lt;-10,"No","Yes")))</f>
        <v>N/A</v>
      </c>
      <c r="E207" s="23">
        <v>8461</v>
      </c>
      <c r="F207" s="24" t="str">
        <f>IF($B207="N/A","N/A",IF(E207&gt;10,"No",IF(E207&lt;-10,"No","Yes")))</f>
        <v>N/A</v>
      </c>
      <c r="G207" s="23">
        <v>8725</v>
      </c>
      <c r="H207" s="24" t="str">
        <f>IF($B207="N/A","N/A",IF(G207&gt;10,"No",IF(G207&lt;-10,"No","Yes")))</f>
        <v>N/A</v>
      </c>
      <c r="I207" s="25">
        <v>3.5499999999999997E-2</v>
      </c>
      <c r="J207" s="25">
        <v>3.12</v>
      </c>
      <c r="K207" s="26" t="s">
        <v>1191</v>
      </c>
      <c r="L207" s="27" t="str">
        <f t="shared" si="79"/>
        <v>Yes</v>
      </c>
    </row>
    <row r="208" spans="1:12" x14ac:dyDescent="0.25">
      <c r="A208" s="3" t="s">
        <v>546</v>
      </c>
      <c r="B208" s="22" t="s">
        <v>49</v>
      </c>
      <c r="C208" s="23">
        <v>4401</v>
      </c>
      <c r="D208" s="24" t="str">
        <f>IF($B208="N/A","N/A",IF(C208&gt;10,"No",IF(C208&lt;-10,"No","Yes")))</f>
        <v>N/A</v>
      </c>
      <c r="E208" s="23">
        <v>4282</v>
      </c>
      <c r="F208" s="24" t="str">
        <f>IF($B208="N/A","N/A",IF(E208&gt;10,"No",IF(E208&lt;-10,"No","Yes")))</f>
        <v>N/A</v>
      </c>
      <c r="G208" s="23">
        <v>4198</v>
      </c>
      <c r="H208" s="24" t="str">
        <f>IF($B208="N/A","N/A",IF(G208&gt;10,"No",IF(G208&lt;-10,"No","Yes")))</f>
        <v>N/A</v>
      </c>
      <c r="I208" s="25">
        <v>-2.7</v>
      </c>
      <c r="J208" s="25">
        <v>-1.96</v>
      </c>
      <c r="K208" s="26" t="s">
        <v>1191</v>
      </c>
      <c r="L208" s="27" t="str">
        <f t="shared" si="79"/>
        <v>Yes</v>
      </c>
    </row>
    <row r="209" spans="1:12" x14ac:dyDescent="0.25">
      <c r="A209" s="3" t="s">
        <v>547</v>
      </c>
      <c r="B209" s="22" t="s">
        <v>49</v>
      </c>
      <c r="C209" s="23">
        <v>41</v>
      </c>
      <c r="D209" s="24" t="str">
        <f>IF($B209="N/A","N/A",IF(C209&gt;10,"No",IF(C209&lt;-10,"No","Yes")))</f>
        <v>N/A</v>
      </c>
      <c r="E209" s="23">
        <v>44</v>
      </c>
      <c r="F209" s="24" t="str">
        <f>IF($B209="N/A","N/A",IF(E209&gt;10,"No",IF(E209&lt;-10,"No","Yes")))</f>
        <v>N/A</v>
      </c>
      <c r="G209" s="23">
        <v>32</v>
      </c>
      <c r="H209" s="24" t="str">
        <f>IF($B209="N/A","N/A",IF(G209&gt;10,"No",IF(G209&lt;-10,"No","Yes")))</f>
        <v>N/A</v>
      </c>
      <c r="I209" s="25">
        <v>7.3170000000000002</v>
      </c>
      <c r="J209" s="25">
        <v>-27.3</v>
      </c>
      <c r="K209" s="26" t="s">
        <v>1191</v>
      </c>
      <c r="L209" s="27" t="str">
        <f t="shared" si="79"/>
        <v>Yes</v>
      </c>
    </row>
    <row r="210" spans="1:12" ht="12.75" customHeight="1" x14ac:dyDescent="0.25">
      <c r="A210" s="78" t="s">
        <v>599</v>
      </c>
      <c r="B210" s="22" t="s">
        <v>49</v>
      </c>
      <c r="C210" s="23">
        <v>10472</v>
      </c>
      <c r="D210" s="24" t="str">
        <f t="shared" si="75"/>
        <v>N/A</v>
      </c>
      <c r="E210" s="23">
        <v>10863</v>
      </c>
      <c r="F210" s="24" t="str">
        <f t="shared" si="76"/>
        <v>N/A</v>
      </c>
      <c r="G210" s="23">
        <v>12033</v>
      </c>
      <c r="H210" s="24" t="str">
        <f t="shared" si="77"/>
        <v>N/A</v>
      </c>
      <c r="I210" s="25">
        <v>3.734</v>
      </c>
      <c r="J210" s="25">
        <v>10.77</v>
      </c>
      <c r="K210" s="26" t="s">
        <v>1191</v>
      </c>
      <c r="L210" s="27" t="str">
        <f t="shared" si="78"/>
        <v>Yes</v>
      </c>
    </row>
    <row r="211" spans="1:12" x14ac:dyDescent="0.25">
      <c r="A211" s="3" t="s">
        <v>543</v>
      </c>
      <c r="B211" s="22" t="s">
        <v>49</v>
      </c>
      <c r="C211" s="23">
        <v>8448</v>
      </c>
      <c r="D211" s="24" t="str">
        <f>IF($B211="N/A","N/A",IF(C211&gt;10,"No",IF(C211&lt;-10,"No","Yes")))</f>
        <v>N/A</v>
      </c>
      <c r="E211" s="23">
        <v>8774</v>
      </c>
      <c r="F211" s="24" t="str">
        <f>IF($B211="N/A","N/A",IF(E211&gt;10,"No",IF(E211&lt;-10,"No","Yes")))</f>
        <v>N/A</v>
      </c>
      <c r="G211" s="23">
        <v>9629</v>
      </c>
      <c r="H211" s="24" t="str">
        <f>IF($B211="N/A","N/A",IF(G211&gt;10,"No",IF(G211&lt;-10,"No","Yes")))</f>
        <v>N/A</v>
      </c>
      <c r="I211" s="25">
        <v>3.859</v>
      </c>
      <c r="J211" s="25">
        <v>9.7449999999999992</v>
      </c>
      <c r="K211" s="26" t="s">
        <v>1191</v>
      </c>
      <c r="L211" s="27" t="str">
        <f t="shared" si="78"/>
        <v>Yes</v>
      </c>
    </row>
    <row r="212" spans="1:12" x14ac:dyDescent="0.25">
      <c r="A212" s="3" t="s">
        <v>544</v>
      </c>
      <c r="B212" s="22" t="s">
        <v>49</v>
      </c>
      <c r="C212" s="23">
        <v>288</v>
      </c>
      <c r="D212" s="24" t="str">
        <f>IF($B212="N/A","N/A",IF(C212&gt;10,"No",IF(C212&lt;-10,"No","Yes")))</f>
        <v>N/A</v>
      </c>
      <c r="E212" s="23">
        <v>272</v>
      </c>
      <c r="F212" s="24" t="str">
        <f>IF($B212="N/A","N/A",IF(E212&gt;10,"No",IF(E212&lt;-10,"No","Yes")))</f>
        <v>N/A</v>
      </c>
      <c r="G212" s="23">
        <v>271</v>
      </c>
      <c r="H212" s="24" t="str">
        <f>IF($B212="N/A","N/A",IF(G212&gt;10,"No",IF(G212&lt;-10,"No","Yes")))</f>
        <v>N/A</v>
      </c>
      <c r="I212" s="25">
        <v>-5.56</v>
      </c>
      <c r="J212" s="25">
        <v>-0.36799999999999999</v>
      </c>
      <c r="K212" s="26" t="s">
        <v>1191</v>
      </c>
      <c r="L212" s="27" t="str">
        <f t="shared" si="78"/>
        <v>Yes</v>
      </c>
    </row>
    <row r="213" spans="1:12" x14ac:dyDescent="0.25">
      <c r="A213" s="3" t="s">
        <v>545</v>
      </c>
      <c r="B213" s="22" t="s">
        <v>49</v>
      </c>
      <c r="C213" s="23">
        <v>1439</v>
      </c>
      <c r="D213" s="24" t="str">
        <f>IF($B213="N/A","N/A",IF(C213&gt;10,"No",IF(C213&lt;-10,"No","Yes")))</f>
        <v>N/A</v>
      </c>
      <c r="E213" s="23">
        <v>1473</v>
      </c>
      <c r="F213" s="24" t="str">
        <f>IF($B213="N/A","N/A",IF(E213&gt;10,"No",IF(E213&lt;-10,"No","Yes")))</f>
        <v>N/A</v>
      </c>
      <c r="G213" s="23">
        <v>1714</v>
      </c>
      <c r="H213" s="24" t="str">
        <f>IF($B213="N/A","N/A",IF(G213&gt;10,"No",IF(G213&lt;-10,"No","Yes")))</f>
        <v>N/A</v>
      </c>
      <c r="I213" s="25">
        <v>2.363</v>
      </c>
      <c r="J213" s="25">
        <v>16.36</v>
      </c>
      <c r="K213" s="26" t="s">
        <v>1191</v>
      </c>
      <c r="L213" s="27" t="str">
        <f t="shared" si="78"/>
        <v>Yes</v>
      </c>
    </row>
    <row r="214" spans="1:12" x14ac:dyDescent="0.25">
      <c r="A214" s="3" t="s">
        <v>546</v>
      </c>
      <c r="B214" s="22" t="s">
        <v>49</v>
      </c>
      <c r="C214" s="23">
        <v>297</v>
      </c>
      <c r="D214" s="24" t="str">
        <f>IF($B214="N/A","N/A",IF(C214&gt;10,"No",IF(C214&lt;-10,"No","Yes")))</f>
        <v>N/A</v>
      </c>
      <c r="E214" s="23">
        <v>343</v>
      </c>
      <c r="F214" s="24" t="str">
        <f>IF($B214="N/A","N/A",IF(E214&gt;10,"No",IF(E214&lt;-10,"No","Yes")))</f>
        <v>N/A</v>
      </c>
      <c r="G214" s="23">
        <v>419</v>
      </c>
      <c r="H214" s="24" t="str">
        <f>IF($B214="N/A","N/A",IF(G214&gt;10,"No",IF(G214&lt;-10,"No","Yes")))</f>
        <v>N/A</v>
      </c>
      <c r="I214" s="25">
        <v>15.49</v>
      </c>
      <c r="J214" s="25">
        <v>22.16</v>
      </c>
      <c r="K214" s="26" t="s">
        <v>1191</v>
      </c>
      <c r="L214" s="27" t="str">
        <f t="shared" si="78"/>
        <v>Yes</v>
      </c>
    </row>
    <row r="215" spans="1:12" x14ac:dyDescent="0.25">
      <c r="A215" s="3" t="s">
        <v>547</v>
      </c>
      <c r="B215" s="22" t="s">
        <v>49</v>
      </c>
      <c r="C215" s="23">
        <v>0</v>
      </c>
      <c r="D215" s="24" t="str">
        <f>IF($B215="N/A","N/A",IF(C215&gt;10,"No",IF(C215&lt;-10,"No","Yes")))</f>
        <v>N/A</v>
      </c>
      <c r="E215" s="23">
        <v>11</v>
      </c>
      <c r="F215" s="24" t="str">
        <f>IF($B215="N/A","N/A",IF(E215&gt;10,"No",IF(E215&lt;-10,"No","Yes")))</f>
        <v>N/A</v>
      </c>
      <c r="G215" s="23">
        <v>0</v>
      </c>
      <c r="H215" s="24" t="str">
        <f>IF($B215="N/A","N/A",IF(G215&gt;10,"No",IF(G215&lt;-10,"No","Yes")))</f>
        <v>N/A</v>
      </c>
      <c r="I215" s="25" t="s">
        <v>1205</v>
      </c>
      <c r="J215" s="25">
        <v>-100</v>
      </c>
      <c r="K215" s="26" t="s">
        <v>1191</v>
      </c>
      <c r="L215" s="27" t="str">
        <f t="shared" si="78"/>
        <v>No</v>
      </c>
    </row>
    <row r="216" spans="1:12" x14ac:dyDescent="0.25">
      <c r="A216" s="78" t="s">
        <v>600</v>
      </c>
      <c r="B216" s="22" t="s">
        <v>49</v>
      </c>
      <c r="C216" s="23">
        <v>0</v>
      </c>
      <c r="D216" s="24" t="str">
        <f t="shared" si="75"/>
        <v>N/A</v>
      </c>
      <c r="E216" s="23">
        <v>0</v>
      </c>
      <c r="F216" s="24" t="str">
        <f t="shared" si="76"/>
        <v>N/A</v>
      </c>
      <c r="G216" s="23">
        <v>0</v>
      </c>
      <c r="H216" s="24" t="str">
        <f t="shared" si="77"/>
        <v>N/A</v>
      </c>
      <c r="I216" s="25" t="s">
        <v>1205</v>
      </c>
      <c r="J216" s="25" t="s">
        <v>1205</v>
      </c>
      <c r="K216" s="26" t="s">
        <v>1191</v>
      </c>
      <c r="L216" s="27" t="str">
        <f t="shared" si="78"/>
        <v>N/A</v>
      </c>
    </row>
    <row r="217" spans="1:12" x14ac:dyDescent="0.25">
      <c r="A217" s="3" t="s">
        <v>543</v>
      </c>
      <c r="B217" s="22" t="s">
        <v>49</v>
      </c>
      <c r="C217" s="23">
        <v>0</v>
      </c>
      <c r="D217" s="24" t="str">
        <f t="shared" si="75"/>
        <v>N/A</v>
      </c>
      <c r="E217" s="23">
        <v>0</v>
      </c>
      <c r="F217" s="24" t="str">
        <f t="shared" si="76"/>
        <v>N/A</v>
      </c>
      <c r="G217" s="23">
        <v>0</v>
      </c>
      <c r="H217" s="24" t="str">
        <f t="shared" si="77"/>
        <v>N/A</v>
      </c>
      <c r="I217" s="25" t="s">
        <v>1205</v>
      </c>
      <c r="J217" s="25" t="s">
        <v>1205</v>
      </c>
      <c r="K217" s="26" t="s">
        <v>1191</v>
      </c>
      <c r="L217" s="27" t="str">
        <f t="shared" si="78"/>
        <v>N/A</v>
      </c>
    </row>
    <row r="218" spans="1:12" x14ac:dyDescent="0.25">
      <c r="A218" s="3" t="s">
        <v>544</v>
      </c>
      <c r="B218" s="22" t="s">
        <v>49</v>
      </c>
      <c r="C218" s="23">
        <v>0</v>
      </c>
      <c r="D218" s="24" t="str">
        <f t="shared" si="75"/>
        <v>N/A</v>
      </c>
      <c r="E218" s="23">
        <v>0</v>
      </c>
      <c r="F218" s="24" t="str">
        <f t="shared" si="76"/>
        <v>N/A</v>
      </c>
      <c r="G218" s="23">
        <v>0</v>
      </c>
      <c r="H218" s="24" t="str">
        <f t="shared" si="77"/>
        <v>N/A</v>
      </c>
      <c r="I218" s="25" t="s">
        <v>1205</v>
      </c>
      <c r="J218" s="25" t="s">
        <v>1205</v>
      </c>
      <c r="K218" s="26" t="s">
        <v>1191</v>
      </c>
      <c r="L218" s="27" t="str">
        <f t="shared" si="78"/>
        <v>N/A</v>
      </c>
    </row>
    <row r="219" spans="1:12" x14ac:dyDescent="0.25">
      <c r="A219" s="3" t="s">
        <v>545</v>
      </c>
      <c r="B219" s="22" t="s">
        <v>49</v>
      </c>
      <c r="C219" s="23">
        <v>0</v>
      </c>
      <c r="D219" s="24" t="str">
        <f t="shared" si="75"/>
        <v>N/A</v>
      </c>
      <c r="E219" s="23">
        <v>0</v>
      </c>
      <c r="F219" s="24" t="str">
        <f t="shared" si="76"/>
        <v>N/A</v>
      </c>
      <c r="G219" s="23">
        <v>0</v>
      </c>
      <c r="H219" s="24" t="str">
        <f t="shared" si="77"/>
        <v>N/A</v>
      </c>
      <c r="I219" s="25" t="s">
        <v>1205</v>
      </c>
      <c r="J219" s="25" t="s">
        <v>1205</v>
      </c>
      <c r="K219" s="26" t="s">
        <v>1191</v>
      </c>
      <c r="L219" s="27" t="str">
        <f t="shared" si="78"/>
        <v>N/A</v>
      </c>
    </row>
    <row r="220" spans="1:12" x14ac:dyDescent="0.25">
      <c r="A220" s="3" t="s">
        <v>546</v>
      </c>
      <c r="B220" s="22" t="s">
        <v>49</v>
      </c>
      <c r="C220" s="23">
        <v>0</v>
      </c>
      <c r="D220" s="24" t="str">
        <f t="shared" si="75"/>
        <v>N/A</v>
      </c>
      <c r="E220" s="23">
        <v>0</v>
      </c>
      <c r="F220" s="24" t="str">
        <f t="shared" si="76"/>
        <v>N/A</v>
      </c>
      <c r="G220" s="23">
        <v>0</v>
      </c>
      <c r="H220" s="24" t="str">
        <f t="shared" si="77"/>
        <v>N/A</v>
      </c>
      <c r="I220" s="25" t="s">
        <v>1205</v>
      </c>
      <c r="J220" s="25" t="s">
        <v>1205</v>
      </c>
      <c r="K220" s="26" t="s">
        <v>1191</v>
      </c>
      <c r="L220" s="27" t="str">
        <f t="shared" si="78"/>
        <v>N/A</v>
      </c>
    </row>
    <row r="221" spans="1:12" x14ac:dyDescent="0.25">
      <c r="A221" s="3" t="s">
        <v>547</v>
      </c>
      <c r="B221" s="22" t="s">
        <v>49</v>
      </c>
      <c r="C221" s="23">
        <v>0</v>
      </c>
      <c r="D221" s="24" t="str">
        <f t="shared" si="75"/>
        <v>N/A</v>
      </c>
      <c r="E221" s="23">
        <v>0</v>
      </c>
      <c r="F221" s="24" t="str">
        <f t="shared" si="76"/>
        <v>N/A</v>
      </c>
      <c r="G221" s="23">
        <v>0</v>
      </c>
      <c r="H221" s="24" t="str">
        <f t="shared" si="77"/>
        <v>N/A</v>
      </c>
      <c r="I221" s="25" t="s">
        <v>1205</v>
      </c>
      <c r="J221" s="25" t="s">
        <v>1205</v>
      </c>
      <c r="K221" s="26" t="s">
        <v>1191</v>
      </c>
      <c r="L221" s="27" t="str">
        <f t="shared" si="78"/>
        <v>N/A</v>
      </c>
    </row>
    <row r="222" spans="1:12" ht="12.75" customHeight="1" x14ac:dyDescent="0.25">
      <c r="A222" s="78" t="s">
        <v>601</v>
      </c>
      <c r="B222" s="26" t="s">
        <v>49</v>
      </c>
      <c r="C222" s="30">
        <v>280</v>
      </c>
      <c r="D222" s="24" t="str">
        <f t="shared" si="75"/>
        <v>N/A</v>
      </c>
      <c r="E222" s="30">
        <v>289</v>
      </c>
      <c r="F222" s="24" t="str">
        <f t="shared" si="76"/>
        <v>N/A</v>
      </c>
      <c r="G222" s="30">
        <v>296</v>
      </c>
      <c r="H222" s="24" t="str">
        <f t="shared" si="77"/>
        <v>N/A</v>
      </c>
      <c r="I222" s="25">
        <v>3.214</v>
      </c>
      <c r="J222" s="25">
        <v>2.4220000000000002</v>
      </c>
      <c r="K222" s="26" t="s">
        <v>1191</v>
      </c>
      <c r="L222" s="24" t="str">
        <f t="shared" si="78"/>
        <v>Yes</v>
      </c>
    </row>
    <row r="223" spans="1:12" x14ac:dyDescent="0.25">
      <c r="A223" s="3" t="s">
        <v>543</v>
      </c>
      <c r="B223" s="22" t="s">
        <v>49</v>
      </c>
      <c r="C223" s="23">
        <v>18</v>
      </c>
      <c r="D223" s="24" t="str">
        <f t="shared" si="75"/>
        <v>N/A</v>
      </c>
      <c r="E223" s="23">
        <v>20</v>
      </c>
      <c r="F223" s="24" t="str">
        <f t="shared" si="76"/>
        <v>N/A</v>
      </c>
      <c r="G223" s="23">
        <v>21</v>
      </c>
      <c r="H223" s="24" t="str">
        <f t="shared" si="77"/>
        <v>N/A</v>
      </c>
      <c r="I223" s="25">
        <v>11.11</v>
      </c>
      <c r="J223" s="25">
        <v>5</v>
      </c>
      <c r="K223" s="26" t="s">
        <v>1191</v>
      </c>
      <c r="L223" s="27" t="str">
        <f t="shared" si="78"/>
        <v>Yes</v>
      </c>
    </row>
    <row r="224" spans="1:12" x14ac:dyDescent="0.25">
      <c r="A224" s="3" t="s">
        <v>544</v>
      </c>
      <c r="B224" s="22" t="s">
        <v>49</v>
      </c>
      <c r="C224" s="23">
        <v>11</v>
      </c>
      <c r="D224" s="24" t="str">
        <f t="shared" si="75"/>
        <v>N/A</v>
      </c>
      <c r="E224" s="23">
        <v>11</v>
      </c>
      <c r="F224" s="24" t="str">
        <f t="shared" si="76"/>
        <v>N/A</v>
      </c>
      <c r="G224" s="23">
        <v>11</v>
      </c>
      <c r="H224" s="24" t="str">
        <f t="shared" si="77"/>
        <v>N/A</v>
      </c>
      <c r="I224" s="25">
        <v>0</v>
      </c>
      <c r="J224" s="25">
        <v>0</v>
      </c>
      <c r="K224" s="26" t="s">
        <v>1191</v>
      </c>
      <c r="L224" s="27" t="str">
        <f t="shared" si="78"/>
        <v>Yes</v>
      </c>
    </row>
    <row r="225" spans="1:12" x14ac:dyDescent="0.25">
      <c r="A225" s="3" t="s">
        <v>545</v>
      </c>
      <c r="B225" s="22" t="s">
        <v>49</v>
      </c>
      <c r="C225" s="23">
        <v>128</v>
      </c>
      <c r="D225" s="24" t="str">
        <f t="shared" si="75"/>
        <v>N/A</v>
      </c>
      <c r="E225" s="23">
        <v>128</v>
      </c>
      <c r="F225" s="24" t="str">
        <f t="shared" si="76"/>
        <v>N/A</v>
      </c>
      <c r="G225" s="23">
        <v>115</v>
      </c>
      <c r="H225" s="24" t="str">
        <f t="shared" si="77"/>
        <v>N/A</v>
      </c>
      <c r="I225" s="25">
        <v>0</v>
      </c>
      <c r="J225" s="25">
        <v>-10.199999999999999</v>
      </c>
      <c r="K225" s="26" t="s">
        <v>1191</v>
      </c>
      <c r="L225" s="27" t="str">
        <f t="shared" si="78"/>
        <v>Yes</v>
      </c>
    </row>
    <row r="226" spans="1:12" x14ac:dyDescent="0.25">
      <c r="A226" s="3" t="s">
        <v>546</v>
      </c>
      <c r="B226" s="22" t="s">
        <v>49</v>
      </c>
      <c r="C226" s="23">
        <v>131</v>
      </c>
      <c r="D226" s="24" t="str">
        <f t="shared" si="75"/>
        <v>N/A</v>
      </c>
      <c r="E226" s="23">
        <v>140</v>
      </c>
      <c r="F226" s="24" t="str">
        <f t="shared" si="76"/>
        <v>N/A</v>
      </c>
      <c r="G226" s="23">
        <v>158</v>
      </c>
      <c r="H226" s="24" t="str">
        <f t="shared" si="77"/>
        <v>N/A</v>
      </c>
      <c r="I226" s="25">
        <v>6.87</v>
      </c>
      <c r="J226" s="25">
        <v>12.86</v>
      </c>
      <c r="K226" s="26" t="s">
        <v>1191</v>
      </c>
      <c r="L226" s="27" t="str">
        <f t="shared" si="78"/>
        <v>Yes</v>
      </c>
    </row>
    <row r="227" spans="1:12" x14ac:dyDescent="0.25">
      <c r="A227" s="3" t="s">
        <v>547</v>
      </c>
      <c r="B227" s="22" t="s">
        <v>49</v>
      </c>
      <c r="C227" s="23">
        <v>11</v>
      </c>
      <c r="D227" s="24" t="str">
        <f t="shared" si="75"/>
        <v>N/A</v>
      </c>
      <c r="E227" s="23">
        <v>0</v>
      </c>
      <c r="F227" s="24" t="str">
        <f t="shared" si="76"/>
        <v>N/A</v>
      </c>
      <c r="G227" s="23">
        <v>11</v>
      </c>
      <c r="H227" s="24" t="str">
        <f t="shared" si="77"/>
        <v>N/A</v>
      </c>
      <c r="I227" s="25">
        <v>-100</v>
      </c>
      <c r="J227" s="25" t="s">
        <v>1205</v>
      </c>
      <c r="K227" s="26" t="s">
        <v>1191</v>
      </c>
      <c r="L227" s="27" t="str">
        <f t="shared" si="78"/>
        <v>N/A</v>
      </c>
    </row>
    <row r="228" spans="1:12" ht="12.75" customHeight="1" x14ac:dyDescent="0.25">
      <c r="A228" s="78" t="s">
        <v>602</v>
      </c>
      <c r="B228" s="26" t="s">
        <v>49</v>
      </c>
      <c r="C228" s="30">
        <v>341</v>
      </c>
      <c r="D228" s="24" t="str">
        <f t="shared" si="75"/>
        <v>N/A</v>
      </c>
      <c r="E228" s="30">
        <v>354</v>
      </c>
      <c r="F228" s="24" t="str">
        <f t="shared" si="76"/>
        <v>N/A</v>
      </c>
      <c r="G228" s="30">
        <v>352</v>
      </c>
      <c r="H228" s="24" t="str">
        <f t="shared" si="77"/>
        <v>N/A</v>
      </c>
      <c r="I228" s="25">
        <v>3.8119999999999998</v>
      </c>
      <c r="J228" s="25">
        <v>-0.56499999999999995</v>
      </c>
      <c r="K228" s="26" t="s">
        <v>1191</v>
      </c>
      <c r="L228" s="24" t="str">
        <f t="shared" si="78"/>
        <v>Yes</v>
      </c>
    </row>
    <row r="229" spans="1:12" x14ac:dyDescent="0.25">
      <c r="A229" s="3" t="s">
        <v>543</v>
      </c>
      <c r="B229" s="22" t="s">
        <v>49</v>
      </c>
      <c r="C229" s="23">
        <v>11</v>
      </c>
      <c r="D229" s="24" t="str">
        <f t="shared" si="75"/>
        <v>N/A</v>
      </c>
      <c r="E229" s="23">
        <v>11</v>
      </c>
      <c r="F229" s="24" t="str">
        <f t="shared" si="76"/>
        <v>N/A</v>
      </c>
      <c r="G229" s="23">
        <v>11</v>
      </c>
      <c r="H229" s="24" t="str">
        <f t="shared" si="77"/>
        <v>N/A</v>
      </c>
      <c r="I229" s="25">
        <v>0</v>
      </c>
      <c r="J229" s="25">
        <v>50</v>
      </c>
      <c r="K229" s="26" t="s">
        <v>1191</v>
      </c>
      <c r="L229" s="27" t="str">
        <f t="shared" si="78"/>
        <v>No</v>
      </c>
    </row>
    <row r="230" spans="1:12" x14ac:dyDescent="0.25">
      <c r="A230" s="3" t="s">
        <v>544</v>
      </c>
      <c r="B230" s="22" t="s">
        <v>49</v>
      </c>
      <c r="C230" s="23">
        <v>0</v>
      </c>
      <c r="D230" s="24" t="str">
        <f t="shared" si="75"/>
        <v>N/A</v>
      </c>
      <c r="E230" s="23">
        <v>11</v>
      </c>
      <c r="F230" s="24" t="str">
        <f t="shared" si="76"/>
        <v>N/A</v>
      </c>
      <c r="G230" s="23">
        <v>11</v>
      </c>
      <c r="H230" s="24" t="str">
        <f t="shared" si="77"/>
        <v>N/A</v>
      </c>
      <c r="I230" s="25" t="s">
        <v>1205</v>
      </c>
      <c r="J230" s="25">
        <v>0</v>
      </c>
      <c r="K230" s="26" t="s">
        <v>1191</v>
      </c>
      <c r="L230" s="27" t="str">
        <f t="shared" si="78"/>
        <v>Yes</v>
      </c>
    </row>
    <row r="231" spans="1:12" x14ac:dyDescent="0.25">
      <c r="A231" s="3" t="s">
        <v>545</v>
      </c>
      <c r="B231" s="22" t="s">
        <v>49</v>
      </c>
      <c r="C231" s="23">
        <v>240</v>
      </c>
      <c r="D231" s="24" t="str">
        <f t="shared" si="75"/>
        <v>N/A</v>
      </c>
      <c r="E231" s="23">
        <v>258</v>
      </c>
      <c r="F231" s="24" t="str">
        <f t="shared" si="76"/>
        <v>N/A</v>
      </c>
      <c r="G231" s="23">
        <v>267</v>
      </c>
      <c r="H231" s="24" t="str">
        <f t="shared" si="77"/>
        <v>N/A</v>
      </c>
      <c r="I231" s="25">
        <v>7.5</v>
      </c>
      <c r="J231" s="25">
        <v>3.488</v>
      </c>
      <c r="K231" s="26" t="s">
        <v>1191</v>
      </c>
      <c r="L231" s="27" t="str">
        <f t="shared" si="78"/>
        <v>Yes</v>
      </c>
    </row>
    <row r="232" spans="1:12" x14ac:dyDescent="0.25">
      <c r="A232" s="3" t="s">
        <v>546</v>
      </c>
      <c r="B232" s="22" t="s">
        <v>49</v>
      </c>
      <c r="C232" s="23">
        <v>99</v>
      </c>
      <c r="D232" s="24" t="str">
        <f t="shared" si="75"/>
        <v>N/A</v>
      </c>
      <c r="E232" s="23">
        <v>93</v>
      </c>
      <c r="F232" s="24" t="str">
        <f t="shared" si="76"/>
        <v>N/A</v>
      </c>
      <c r="G232" s="23">
        <v>81</v>
      </c>
      <c r="H232" s="24" t="str">
        <f t="shared" si="77"/>
        <v>N/A</v>
      </c>
      <c r="I232" s="25">
        <v>-6.06</v>
      </c>
      <c r="J232" s="25">
        <v>-12.9</v>
      </c>
      <c r="K232" s="26" t="s">
        <v>1191</v>
      </c>
      <c r="L232" s="27" t="str">
        <f t="shared" si="78"/>
        <v>Yes</v>
      </c>
    </row>
    <row r="233" spans="1:12" x14ac:dyDescent="0.25">
      <c r="A233" s="3" t="s">
        <v>547</v>
      </c>
      <c r="B233" s="22" t="s">
        <v>49</v>
      </c>
      <c r="C233" s="23">
        <v>0</v>
      </c>
      <c r="D233" s="24" t="str">
        <f t="shared" si="75"/>
        <v>N/A</v>
      </c>
      <c r="E233" s="23">
        <v>0</v>
      </c>
      <c r="F233" s="24" t="str">
        <f t="shared" si="76"/>
        <v>N/A</v>
      </c>
      <c r="G233" s="23">
        <v>0</v>
      </c>
      <c r="H233" s="24" t="str">
        <f t="shared" si="77"/>
        <v>N/A</v>
      </c>
      <c r="I233" s="25" t="s">
        <v>1205</v>
      </c>
      <c r="J233" s="25" t="s">
        <v>1205</v>
      </c>
      <c r="K233" s="26" t="s">
        <v>1191</v>
      </c>
      <c r="L233" s="27" t="str">
        <f t="shared" si="78"/>
        <v>N/A</v>
      </c>
    </row>
    <row r="234" spans="1:12" ht="12.75" customHeight="1" x14ac:dyDescent="0.25">
      <c r="A234" s="78" t="s">
        <v>603</v>
      </c>
      <c r="B234" s="26" t="s">
        <v>49</v>
      </c>
      <c r="C234" s="30">
        <v>443</v>
      </c>
      <c r="D234" s="24" t="str">
        <f t="shared" si="75"/>
        <v>N/A</v>
      </c>
      <c r="E234" s="30">
        <v>399</v>
      </c>
      <c r="F234" s="24" t="str">
        <f t="shared" si="76"/>
        <v>N/A</v>
      </c>
      <c r="G234" s="30">
        <v>339</v>
      </c>
      <c r="H234" s="24" t="str">
        <f t="shared" si="77"/>
        <v>N/A</v>
      </c>
      <c r="I234" s="25">
        <v>-9.93</v>
      </c>
      <c r="J234" s="25">
        <v>-15</v>
      </c>
      <c r="K234" s="26" t="s">
        <v>1191</v>
      </c>
      <c r="L234" s="24" t="str">
        <f t="shared" si="78"/>
        <v>Yes</v>
      </c>
    </row>
    <row r="235" spans="1:12" x14ac:dyDescent="0.25">
      <c r="A235" s="3" t="s">
        <v>543</v>
      </c>
      <c r="B235" s="22" t="s">
        <v>49</v>
      </c>
      <c r="C235" s="23">
        <v>26</v>
      </c>
      <c r="D235" s="24" t="str">
        <f t="shared" si="75"/>
        <v>N/A</v>
      </c>
      <c r="E235" s="23">
        <v>28</v>
      </c>
      <c r="F235" s="24" t="str">
        <f t="shared" si="76"/>
        <v>N/A</v>
      </c>
      <c r="G235" s="23">
        <v>27</v>
      </c>
      <c r="H235" s="24" t="str">
        <f t="shared" si="77"/>
        <v>N/A</v>
      </c>
      <c r="I235" s="25">
        <v>7.6920000000000002</v>
      </c>
      <c r="J235" s="25">
        <v>-3.57</v>
      </c>
      <c r="K235" s="26" t="s">
        <v>1191</v>
      </c>
      <c r="L235" s="27" t="str">
        <f t="shared" si="78"/>
        <v>Yes</v>
      </c>
    </row>
    <row r="236" spans="1:12" x14ac:dyDescent="0.25">
      <c r="A236" s="3" t="s">
        <v>544</v>
      </c>
      <c r="B236" s="22" t="s">
        <v>49</v>
      </c>
      <c r="C236" s="23">
        <v>11</v>
      </c>
      <c r="D236" s="24" t="str">
        <f t="shared" si="75"/>
        <v>N/A</v>
      </c>
      <c r="E236" s="23">
        <v>0</v>
      </c>
      <c r="F236" s="24" t="str">
        <f t="shared" si="76"/>
        <v>N/A</v>
      </c>
      <c r="G236" s="23">
        <v>0</v>
      </c>
      <c r="H236" s="24" t="str">
        <f t="shared" si="77"/>
        <v>N/A</v>
      </c>
      <c r="I236" s="25">
        <v>-100</v>
      </c>
      <c r="J236" s="25" t="s">
        <v>1205</v>
      </c>
      <c r="K236" s="26" t="s">
        <v>1191</v>
      </c>
      <c r="L236" s="27" t="str">
        <f t="shared" ref="L236:L267" si="80">IF(J236="Div by 0", "N/A", IF(K236="N/A","N/A", IF(J236&gt;VALUE(MID(K236,1,2)), "No", IF(J236&lt;-1*VALUE(MID(K236,1,2)), "No", "Yes"))))</f>
        <v>N/A</v>
      </c>
    </row>
    <row r="237" spans="1:12" x14ac:dyDescent="0.25">
      <c r="A237" s="3" t="s">
        <v>545</v>
      </c>
      <c r="B237" s="22" t="s">
        <v>49</v>
      </c>
      <c r="C237" s="23">
        <v>296</v>
      </c>
      <c r="D237" s="24" t="str">
        <f t="shared" si="75"/>
        <v>N/A</v>
      </c>
      <c r="E237" s="23">
        <v>260</v>
      </c>
      <c r="F237" s="24" t="str">
        <f t="shared" si="76"/>
        <v>N/A</v>
      </c>
      <c r="G237" s="23">
        <v>228</v>
      </c>
      <c r="H237" s="24" t="str">
        <f t="shared" si="77"/>
        <v>N/A</v>
      </c>
      <c r="I237" s="25">
        <v>-12.2</v>
      </c>
      <c r="J237" s="25">
        <v>-12.3</v>
      </c>
      <c r="K237" s="26" t="s">
        <v>1191</v>
      </c>
      <c r="L237" s="27" t="str">
        <f t="shared" si="80"/>
        <v>Yes</v>
      </c>
    </row>
    <row r="238" spans="1:12" x14ac:dyDescent="0.25">
      <c r="A238" s="3" t="s">
        <v>546</v>
      </c>
      <c r="B238" s="22" t="s">
        <v>49</v>
      </c>
      <c r="C238" s="23">
        <v>90</v>
      </c>
      <c r="D238" s="24" t="str">
        <f t="shared" si="75"/>
        <v>N/A</v>
      </c>
      <c r="E238" s="23">
        <v>75</v>
      </c>
      <c r="F238" s="24" t="str">
        <f t="shared" si="76"/>
        <v>N/A</v>
      </c>
      <c r="G238" s="23">
        <v>59</v>
      </c>
      <c r="H238" s="24" t="str">
        <f t="shared" si="77"/>
        <v>N/A</v>
      </c>
      <c r="I238" s="25">
        <v>-16.7</v>
      </c>
      <c r="J238" s="25">
        <v>-21.3</v>
      </c>
      <c r="K238" s="26" t="s">
        <v>1191</v>
      </c>
      <c r="L238" s="27" t="str">
        <f t="shared" si="80"/>
        <v>Yes</v>
      </c>
    </row>
    <row r="239" spans="1:12" x14ac:dyDescent="0.25">
      <c r="A239" s="3" t="s">
        <v>547</v>
      </c>
      <c r="B239" s="22" t="s">
        <v>49</v>
      </c>
      <c r="C239" s="23">
        <v>30</v>
      </c>
      <c r="D239" s="24" t="str">
        <f t="shared" si="75"/>
        <v>N/A</v>
      </c>
      <c r="E239" s="23">
        <v>36</v>
      </c>
      <c r="F239" s="24" t="str">
        <f t="shared" si="76"/>
        <v>N/A</v>
      </c>
      <c r="G239" s="23">
        <v>25</v>
      </c>
      <c r="H239" s="24" t="str">
        <f t="shared" si="77"/>
        <v>N/A</v>
      </c>
      <c r="I239" s="25">
        <v>20</v>
      </c>
      <c r="J239" s="25">
        <v>-30.6</v>
      </c>
      <c r="K239" s="26" t="s">
        <v>1191</v>
      </c>
      <c r="L239" s="27" t="str">
        <f t="shared" si="80"/>
        <v>No</v>
      </c>
    </row>
    <row r="240" spans="1:12" ht="12.75" customHeight="1" x14ac:dyDescent="0.25">
      <c r="A240" s="78" t="s">
        <v>604</v>
      </c>
      <c r="B240" s="26" t="s">
        <v>49</v>
      </c>
      <c r="C240" s="30">
        <v>10837</v>
      </c>
      <c r="D240" s="24" t="str">
        <f t="shared" si="75"/>
        <v>N/A</v>
      </c>
      <c r="E240" s="30">
        <v>10709</v>
      </c>
      <c r="F240" s="24" t="str">
        <f t="shared" si="76"/>
        <v>N/A</v>
      </c>
      <c r="G240" s="30">
        <v>10653</v>
      </c>
      <c r="H240" s="24" t="str">
        <f t="shared" si="77"/>
        <v>N/A</v>
      </c>
      <c r="I240" s="25">
        <v>-1.18</v>
      </c>
      <c r="J240" s="25">
        <v>-0.52300000000000002</v>
      </c>
      <c r="K240" s="26" t="s">
        <v>1191</v>
      </c>
      <c r="L240" s="24" t="str">
        <f t="shared" si="80"/>
        <v>Yes</v>
      </c>
    </row>
    <row r="241" spans="1:12" x14ac:dyDescent="0.25">
      <c r="A241" s="3" t="s">
        <v>543</v>
      </c>
      <c r="B241" s="22" t="s">
        <v>49</v>
      </c>
      <c r="C241" s="23">
        <v>652</v>
      </c>
      <c r="D241" s="24" t="str">
        <f t="shared" si="75"/>
        <v>N/A</v>
      </c>
      <c r="E241" s="23">
        <v>690</v>
      </c>
      <c r="F241" s="24" t="str">
        <f t="shared" si="76"/>
        <v>N/A</v>
      </c>
      <c r="G241" s="23">
        <v>728</v>
      </c>
      <c r="H241" s="24" t="str">
        <f t="shared" si="77"/>
        <v>N/A</v>
      </c>
      <c r="I241" s="25">
        <v>5.8280000000000003</v>
      </c>
      <c r="J241" s="25">
        <v>5.5069999999999997</v>
      </c>
      <c r="K241" s="26" t="s">
        <v>1191</v>
      </c>
      <c r="L241" s="27" t="str">
        <f t="shared" si="80"/>
        <v>Yes</v>
      </c>
    </row>
    <row r="242" spans="1:12" x14ac:dyDescent="0.25">
      <c r="A242" s="3" t="s">
        <v>544</v>
      </c>
      <c r="B242" s="22" t="s">
        <v>49</v>
      </c>
      <c r="C242" s="23">
        <v>37</v>
      </c>
      <c r="D242" s="24" t="str">
        <f t="shared" si="75"/>
        <v>N/A</v>
      </c>
      <c r="E242" s="23">
        <v>39</v>
      </c>
      <c r="F242" s="24" t="str">
        <f t="shared" si="76"/>
        <v>N/A</v>
      </c>
      <c r="G242" s="23">
        <v>37</v>
      </c>
      <c r="H242" s="24" t="str">
        <f t="shared" si="77"/>
        <v>N/A</v>
      </c>
      <c r="I242" s="25">
        <v>5.4050000000000002</v>
      </c>
      <c r="J242" s="25">
        <v>-5.13</v>
      </c>
      <c r="K242" s="26" t="s">
        <v>1191</v>
      </c>
      <c r="L242" s="27" t="str">
        <f t="shared" si="80"/>
        <v>Yes</v>
      </c>
    </row>
    <row r="243" spans="1:12" x14ac:dyDescent="0.25">
      <c r="A243" s="3" t="s">
        <v>545</v>
      </c>
      <c r="B243" s="22" t="s">
        <v>49</v>
      </c>
      <c r="C243" s="23">
        <v>6355</v>
      </c>
      <c r="D243" s="24" t="str">
        <f t="shared" si="75"/>
        <v>N/A</v>
      </c>
      <c r="E243" s="23">
        <v>6342</v>
      </c>
      <c r="F243" s="24" t="str">
        <f t="shared" si="76"/>
        <v>N/A</v>
      </c>
      <c r="G243" s="23">
        <v>6401</v>
      </c>
      <c r="H243" s="24" t="str">
        <f t="shared" si="77"/>
        <v>N/A</v>
      </c>
      <c r="I243" s="25">
        <v>-0.20499999999999999</v>
      </c>
      <c r="J243" s="25">
        <v>0.93030000000000002</v>
      </c>
      <c r="K243" s="26" t="s">
        <v>1191</v>
      </c>
      <c r="L243" s="27" t="str">
        <f t="shared" si="80"/>
        <v>Yes</v>
      </c>
    </row>
    <row r="244" spans="1:12" x14ac:dyDescent="0.25">
      <c r="A244" s="3" t="s">
        <v>546</v>
      </c>
      <c r="B244" s="22" t="s">
        <v>49</v>
      </c>
      <c r="C244" s="23">
        <v>3784</v>
      </c>
      <c r="D244" s="24" t="str">
        <f t="shared" si="75"/>
        <v>N/A</v>
      </c>
      <c r="E244" s="23">
        <v>3631</v>
      </c>
      <c r="F244" s="24" t="str">
        <f t="shared" si="76"/>
        <v>N/A</v>
      </c>
      <c r="G244" s="23">
        <v>3481</v>
      </c>
      <c r="H244" s="24" t="str">
        <f t="shared" si="77"/>
        <v>N/A</v>
      </c>
      <c r="I244" s="25">
        <v>-4.04</v>
      </c>
      <c r="J244" s="25">
        <v>-4.13</v>
      </c>
      <c r="K244" s="26" t="s">
        <v>1191</v>
      </c>
      <c r="L244" s="27" t="str">
        <f t="shared" si="80"/>
        <v>Yes</v>
      </c>
    </row>
    <row r="245" spans="1:12" x14ac:dyDescent="0.25">
      <c r="A245" s="3" t="s">
        <v>547</v>
      </c>
      <c r="B245" s="22" t="s">
        <v>49</v>
      </c>
      <c r="C245" s="23">
        <v>11</v>
      </c>
      <c r="D245" s="24" t="str">
        <f t="shared" si="75"/>
        <v>N/A</v>
      </c>
      <c r="E245" s="23">
        <v>11</v>
      </c>
      <c r="F245" s="24" t="str">
        <f t="shared" si="76"/>
        <v>N/A</v>
      </c>
      <c r="G245" s="23">
        <v>11</v>
      </c>
      <c r="H245" s="24" t="str">
        <f t="shared" si="77"/>
        <v>N/A</v>
      </c>
      <c r="I245" s="25">
        <v>-22.2</v>
      </c>
      <c r="J245" s="25">
        <v>-14.3</v>
      </c>
      <c r="K245" s="26" t="s">
        <v>1191</v>
      </c>
      <c r="L245" s="27" t="str">
        <f t="shared" si="80"/>
        <v>Yes</v>
      </c>
    </row>
    <row r="246" spans="1:12" ht="12.75" customHeight="1" x14ac:dyDescent="0.25">
      <c r="A246" s="78" t="s">
        <v>605</v>
      </c>
      <c r="B246" s="22" t="s">
        <v>49</v>
      </c>
      <c r="C246" s="23">
        <v>0</v>
      </c>
      <c r="D246" s="24" t="str">
        <f t="shared" si="75"/>
        <v>N/A</v>
      </c>
      <c r="E246" s="23">
        <v>0</v>
      </c>
      <c r="F246" s="24" t="str">
        <f t="shared" si="76"/>
        <v>N/A</v>
      </c>
      <c r="G246" s="23">
        <v>0</v>
      </c>
      <c r="H246" s="24" t="str">
        <f t="shared" si="77"/>
        <v>N/A</v>
      </c>
      <c r="I246" s="25" t="s">
        <v>1205</v>
      </c>
      <c r="J246" s="25" t="s">
        <v>1205</v>
      </c>
      <c r="K246" s="26" t="s">
        <v>1191</v>
      </c>
      <c r="L246" s="27" t="str">
        <f t="shared" si="80"/>
        <v>N/A</v>
      </c>
    </row>
    <row r="247" spans="1:12" x14ac:dyDescent="0.25">
      <c r="A247" s="3" t="s">
        <v>543</v>
      </c>
      <c r="B247" s="22" t="s">
        <v>49</v>
      </c>
      <c r="C247" s="23">
        <v>0</v>
      </c>
      <c r="D247" s="24" t="str">
        <f t="shared" si="75"/>
        <v>N/A</v>
      </c>
      <c r="E247" s="23">
        <v>0</v>
      </c>
      <c r="F247" s="24" t="str">
        <f t="shared" si="76"/>
        <v>N/A</v>
      </c>
      <c r="G247" s="23">
        <v>0</v>
      </c>
      <c r="H247" s="24" t="str">
        <f t="shared" si="77"/>
        <v>N/A</v>
      </c>
      <c r="I247" s="25" t="s">
        <v>1205</v>
      </c>
      <c r="J247" s="25" t="s">
        <v>1205</v>
      </c>
      <c r="K247" s="26" t="s">
        <v>1191</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1205</v>
      </c>
      <c r="J248" s="25" t="s">
        <v>1205</v>
      </c>
      <c r="K248" s="26" t="s">
        <v>1191</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1205</v>
      </c>
      <c r="J249" s="25" t="s">
        <v>1205</v>
      </c>
      <c r="K249" s="26" t="s">
        <v>1191</v>
      </c>
      <c r="L249" s="27" t="str">
        <f t="shared" si="80"/>
        <v>N/A</v>
      </c>
    </row>
    <row r="250" spans="1:12" x14ac:dyDescent="0.25">
      <c r="A250" s="3" t="s">
        <v>546</v>
      </c>
      <c r="B250" s="22" t="s">
        <v>49</v>
      </c>
      <c r="C250" s="23">
        <v>0</v>
      </c>
      <c r="D250" s="24" t="str">
        <f t="shared" si="75"/>
        <v>N/A</v>
      </c>
      <c r="E250" s="23">
        <v>0</v>
      </c>
      <c r="F250" s="24" t="str">
        <f t="shared" si="76"/>
        <v>N/A</v>
      </c>
      <c r="G250" s="23">
        <v>0</v>
      </c>
      <c r="H250" s="24" t="str">
        <f t="shared" si="77"/>
        <v>N/A</v>
      </c>
      <c r="I250" s="25" t="s">
        <v>1205</v>
      </c>
      <c r="J250" s="25" t="s">
        <v>1205</v>
      </c>
      <c r="K250" s="26" t="s">
        <v>1191</v>
      </c>
      <c r="L250" s="27" t="str">
        <f t="shared" si="80"/>
        <v>N/A</v>
      </c>
    </row>
    <row r="251" spans="1:12" x14ac:dyDescent="0.25">
      <c r="A251" s="3" t="s">
        <v>547</v>
      </c>
      <c r="B251" s="22" t="s">
        <v>49</v>
      </c>
      <c r="C251" s="23">
        <v>0</v>
      </c>
      <c r="D251" s="24" t="str">
        <f t="shared" si="75"/>
        <v>N/A</v>
      </c>
      <c r="E251" s="23">
        <v>0</v>
      </c>
      <c r="F251" s="24" t="str">
        <f t="shared" si="76"/>
        <v>N/A</v>
      </c>
      <c r="G251" s="23">
        <v>0</v>
      </c>
      <c r="H251" s="24" t="str">
        <f t="shared" si="77"/>
        <v>N/A</v>
      </c>
      <c r="I251" s="25" t="s">
        <v>1205</v>
      </c>
      <c r="J251" s="25" t="s">
        <v>1205</v>
      </c>
      <c r="K251" s="26" t="s">
        <v>1191</v>
      </c>
      <c r="L251" s="27" t="str">
        <f t="shared" si="80"/>
        <v>N/A</v>
      </c>
    </row>
    <row r="252" spans="1:12" ht="12.75" customHeight="1" x14ac:dyDescent="0.25">
      <c r="A252" s="78" t="s">
        <v>857</v>
      </c>
      <c r="B252" s="22" t="s">
        <v>49</v>
      </c>
      <c r="C252" s="23">
        <v>0</v>
      </c>
      <c r="D252" s="24" t="str">
        <f t="shared" si="75"/>
        <v>N/A</v>
      </c>
      <c r="E252" s="23">
        <v>0</v>
      </c>
      <c r="F252" s="24" t="str">
        <f t="shared" si="76"/>
        <v>N/A</v>
      </c>
      <c r="G252" s="23">
        <v>0</v>
      </c>
      <c r="H252" s="24" t="str">
        <f t="shared" ref="H252:H269" si="81">IF($B252="N/A","N/A",IF(G252&gt;10,"No",IF(G252&lt;-10,"No","Yes")))</f>
        <v>N/A</v>
      </c>
      <c r="I252" s="25" t="s">
        <v>1205</v>
      </c>
      <c r="J252" s="25" t="s">
        <v>1205</v>
      </c>
      <c r="K252" s="26" t="s">
        <v>1191</v>
      </c>
      <c r="L252" s="27" t="str">
        <f t="shared" si="80"/>
        <v>N/A</v>
      </c>
    </row>
    <row r="253" spans="1:12" x14ac:dyDescent="0.25">
      <c r="A253" s="3" t="s">
        <v>543</v>
      </c>
      <c r="B253" s="22" t="s">
        <v>49</v>
      </c>
      <c r="C253" s="23">
        <v>0</v>
      </c>
      <c r="D253" s="24" t="str">
        <f t="shared" si="75"/>
        <v>N/A</v>
      </c>
      <c r="E253" s="23">
        <v>0</v>
      </c>
      <c r="F253" s="24" t="str">
        <f t="shared" si="76"/>
        <v>N/A</v>
      </c>
      <c r="G253" s="23">
        <v>0</v>
      </c>
      <c r="H253" s="24" t="str">
        <f t="shared" si="81"/>
        <v>N/A</v>
      </c>
      <c r="I253" s="25" t="s">
        <v>1205</v>
      </c>
      <c r="J253" s="25" t="s">
        <v>1205</v>
      </c>
      <c r="K253" s="26" t="s">
        <v>1191</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1205</v>
      </c>
      <c r="J254" s="25" t="s">
        <v>1205</v>
      </c>
      <c r="K254" s="26" t="s">
        <v>1191</v>
      </c>
      <c r="L254" s="27" t="str">
        <f t="shared" si="80"/>
        <v>N/A</v>
      </c>
    </row>
    <row r="255" spans="1:12" x14ac:dyDescent="0.25">
      <c r="A255" s="3" t="s">
        <v>545</v>
      </c>
      <c r="B255" s="22" t="s">
        <v>49</v>
      </c>
      <c r="C255" s="23">
        <v>0</v>
      </c>
      <c r="D255" s="24" t="str">
        <f t="shared" si="75"/>
        <v>N/A</v>
      </c>
      <c r="E255" s="23">
        <v>0</v>
      </c>
      <c r="F255" s="24" t="str">
        <f t="shared" si="76"/>
        <v>N/A</v>
      </c>
      <c r="G255" s="23">
        <v>0</v>
      </c>
      <c r="H255" s="24" t="str">
        <f t="shared" si="81"/>
        <v>N/A</v>
      </c>
      <c r="I255" s="25" t="s">
        <v>1205</v>
      </c>
      <c r="J255" s="25" t="s">
        <v>1205</v>
      </c>
      <c r="K255" s="26" t="s">
        <v>1191</v>
      </c>
      <c r="L255" s="27" t="str">
        <f t="shared" si="80"/>
        <v>N/A</v>
      </c>
    </row>
    <row r="256" spans="1:12" x14ac:dyDescent="0.25">
      <c r="A256" s="3" t="s">
        <v>546</v>
      </c>
      <c r="B256" s="22" t="s">
        <v>49</v>
      </c>
      <c r="C256" s="23">
        <v>0</v>
      </c>
      <c r="D256" s="24" t="str">
        <f t="shared" si="75"/>
        <v>N/A</v>
      </c>
      <c r="E256" s="23">
        <v>0</v>
      </c>
      <c r="F256" s="24" t="str">
        <f t="shared" si="76"/>
        <v>N/A</v>
      </c>
      <c r="G256" s="23">
        <v>0</v>
      </c>
      <c r="H256" s="24" t="str">
        <f t="shared" si="81"/>
        <v>N/A</v>
      </c>
      <c r="I256" s="25" t="s">
        <v>1205</v>
      </c>
      <c r="J256" s="25" t="s">
        <v>1205</v>
      </c>
      <c r="K256" s="26" t="s">
        <v>1191</v>
      </c>
      <c r="L256" s="27" t="str">
        <f t="shared" si="80"/>
        <v>N/A</v>
      </c>
    </row>
    <row r="257" spans="1:12" x14ac:dyDescent="0.25">
      <c r="A257" s="3" t="s">
        <v>547</v>
      </c>
      <c r="B257" s="22" t="s">
        <v>49</v>
      </c>
      <c r="C257" s="23">
        <v>0</v>
      </c>
      <c r="D257" s="24" t="str">
        <f t="shared" si="75"/>
        <v>N/A</v>
      </c>
      <c r="E257" s="23">
        <v>0</v>
      </c>
      <c r="F257" s="24" t="str">
        <f t="shared" si="76"/>
        <v>N/A</v>
      </c>
      <c r="G257" s="23">
        <v>0</v>
      </c>
      <c r="H257" s="24" t="str">
        <f t="shared" si="81"/>
        <v>N/A</v>
      </c>
      <c r="I257" s="25" t="s">
        <v>1205</v>
      </c>
      <c r="J257" s="25" t="s">
        <v>1205</v>
      </c>
      <c r="K257" s="26" t="s">
        <v>1191</v>
      </c>
      <c r="L257" s="27" t="str">
        <f t="shared" si="80"/>
        <v>N/A</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1205</v>
      </c>
      <c r="J258" s="25" t="s">
        <v>1205</v>
      </c>
      <c r="K258" s="26" t="s">
        <v>1191</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1205</v>
      </c>
      <c r="J259" s="25" t="s">
        <v>1205</v>
      </c>
      <c r="K259" s="26" t="s">
        <v>1191</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1205</v>
      </c>
      <c r="J260" s="25" t="s">
        <v>1205</v>
      </c>
      <c r="K260" s="26" t="s">
        <v>1191</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1205</v>
      </c>
      <c r="J261" s="25" t="s">
        <v>1205</v>
      </c>
      <c r="K261" s="26" t="s">
        <v>1191</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1205</v>
      </c>
      <c r="J262" s="25" t="s">
        <v>1205</v>
      </c>
      <c r="K262" s="26" t="s">
        <v>1191</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1205</v>
      </c>
      <c r="J263" s="25" t="s">
        <v>1205</v>
      </c>
      <c r="K263" s="26" t="s">
        <v>1191</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1205</v>
      </c>
      <c r="J264" s="25" t="s">
        <v>1205</v>
      </c>
      <c r="K264" s="26" t="s">
        <v>1191</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1205</v>
      </c>
      <c r="J265" s="25" t="s">
        <v>1205</v>
      </c>
      <c r="K265" s="26" t="s">
        <v>1191</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1205</v>
      </c>
      <c r="J266" s="25" t="s">
        <v>1205</v>
      </c>
      <c r="K266" s="26" t="s">
        <v>1191</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1205</v>
      </c>
      <c r="J267" s="25" t="s">
        <v>1205</v>
      </c>
      <c r="K267" s="26" t="s">
        <v>1191</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1205</v>
      </c>
      <c r="J268" s="25" t="s">
        <v>1205</v>
      </c>
      <c r="K268" s="26" t="s">
        <v>1191</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1205</v>
      </c>
      <c r="J269" s="25" t="s">
        <v>1205</v>
      </c>
      <c r="K269" s="26" t="s">
        <v>1191</v>
      </c>
      <c r="L269" s="27" t="str">
        <f>IF(J269="Div by 0", "N/A", IF(K269="N/A","N/A", IF(J269&gt;VALUE(MID(K269,1,2)), "No", IF(J269&lt;-1*VALUE(MID(K269,1,2)), "No", "Yes"))))</f>
        <v>N/A</v>
      </c>
    </row>
    <row r="270" spans="1:12" ht="12.75" customHeight="1" x14ac:dyDescent="0.25">
      <c r="A270" s="36" t="s">
        <v>323</v>
      </c>
      <c r="B270" s="22" t="s">
        <v>154</v>
      </c>
      <c r="C270" s="29">
        <v>2.8024851382999998</v>
      </c>
      <c r="D270" s="24" t="str">
        <f>IF($B270="N/A","N/A",IF(C270&lt;15,"Yes","No"))</f>
        <v>Yes</v>
      </c>
      <c r="E270" s="29">
        <v>2.7814628105999999</v>
      </c>
      <c r="F270" s="24" t="str">
        <f>IF($B270="N/A","N/A",IF(E270&lt;15,"Yes","No"))</f>
        <v>Yes</v>
      </c>
      <c r="G270" s="29">
        <v>4.3805178896000001</v>
      </c>
      <c r="H270" s="24" t="str">
        <f>IF($B270="N/A","N/A",IF(G270&lt;15,"Yes","No"))</f>
        <v>Yes</v>
      </c>
      <c r="I270" s="25">
        <v>-0.75</v>
      </c>
      <c r="J270" s="25">
        <v>57.49</v>
      </c>
      <c r="K270" s="26" t="s">
        <v>1191</v>
      </c>
      <c r="L270" s="27" t="str">
        <f>IF(J270="Div by 0", "N/A", IF(K270="N/A","N/A", IF(J270&gt;VALUE(MID(K270,1,2)), "No", IF(J270&lt;-1*VALUE(MID(K270,1,2)), "No", "Yes"))))</f>
        <v>No</v>
      </c>
    </row>
    <row r="271" spans="1:12" ht="12.75" customHeight="1" x14ac:dyDescent="0.25">
      <c r="A271" s="36" t="s">
        <v>768</v>
      </c>
      <c r="B271" s="22" t="s">
        <v>138</v>
      </c>
      <c r="C271" s="29">
        <v>0.5988023952</v>
      </c>
      <c r="D271" s="24" t="str">
        <f>IF($B271="N/A","N/A",IF(C271&lt;10,"Yes","No"))</f>
        <v>Yes</v>
      </c>
      <c r="E271" s="29">
        <v>0.46181011449999998</v>
      </c>
      <c r="F271" s="24" t="str">
        <f>IF($B271="N/A","N/A",IF(E271&lt;10,"Yes","No"))</f>
        <v>Yes</v>
      </c>
      <c r="G271" s="29">
        <v>0.25117877760000001</v>
      </c>
      <c r="H271" s="24" t="str">
        <f>IF($B271="N/A","N/A",IF(G271&lt;10,"Yes","No"))</f>
        <v>Yes</v>
      </c>
      <c r="I271" s="25">
        <v>-22.9</v>
      </c>
      <c r="J271" s="25">
        <v>-45.6</v>
      </c>
      <c r="K271" s="26" t="s">
        <v>1191</v>
      </c>
      <c r="L271" s="27" t="str">
        <f>IF(J271="Div by 0", "N/A", IF(K271="N/A","N/A", IF(J271&gt;VALUE(MID(K271,1,2)), "No", IF(J271&lt;-1*VALUE(MID(K271,1,2)), "No", "Yes"))))</f>
        <v>No</v>
      </c>
    </row>
    <row r="272" spans="1:12" ht="12.75" customHeight="1" x14ac:dyDescent="0.25">
      <c r="A272" s="78" t="s">
        <v>324</v>
      </c>
      <c r="B272" s="22" t="s">
        <v>49</v>
      </c>
      <c r="C272" s="29">
        <v>16.649532918999999</v>
      </c>
      <c r="D272" s="24" t="str">
        <f t="shared" si="75"/>
        <v>N/A</v>
      </c>
      <c r="E272" s="29">
        <v>17.679313699000001</v>
      </c>
      <c r="F272" s="24" t="str">
        <f t="shared" si="76"/>
        <v>N/A</v>
      </c>
      <c r="G272" s="29">
        <v>17.95294217</v>
      </c>
      <c r="H272" s="24" t="str">
        <f>IF($B272="N/A","N/A",IF(G272&gt;10,"No",IF(G272&lt;-10,"No","Yes")))</f>
        <v>N/A</v>
      </c>
      <c r="I272" s="25">
        <v>6.1849999999999996</v>
      </c>
      <c r="J272" s="25">
        <v>1.548</v>
      </c>
      <c r="K272" s="26" t="s">
        <v>1191</v>
      </c>
      <c r="L272" s="27" t="str">
        <f>IF(J272="Div by 0", "N/A", IF(K272="N/A","N/A", IF(J272&gt;VALUE(MID(K272,1,2)), "No", IF(J272&lt;-1*VALUE(MID(K272,1,2)), "No", "Yes"))))</f>
        <v>Yes</v>
      </c>
    </row>
    <row r="273" spans="1:12" ht="25" x14ac:dyDescent="0.25">
      <c r="A273" s="75" t="s">
        <v>819</v>
      </c>
      <c r="B273" s="22" t="s">
        <v>154</v>
      </c>
      <c r="C273" s="27">
        <v>2.5790014750000001</v>
      </c>
      <c r="D273" s="24" t="str">
        <f>IF($B273="N/A","N/A",IF(C273&lt;15,"Yes","No"))</f>
        <v>Yes</v>
      </c>
      <c r="E273" s="27">
        <v>2.4807641284000002</v>
      </c>
      <c r="F273" s="24" t="str">
        <f>IF($B273="N/A","N/A",IF(E273&lt;15,"Yes","No"))</f>
        <v>Yes</v>
      </c>
      <c r="G273" s="27">
        <v>4.0299074895000002</v>
      </c>
      <c r="H273" s="24" t="str">
        <f>IF($B273="N/A","N/A",IF(G273&lt;15,"Yes","No"))</f>
        <v>Yes</v>
      </c>
      <c r="I273" s="25">
        <v>-3.81</v>
      </c>
      <c r="J273" s="25">
        <v>62.45</v>
      </c>
      <c r="K273" s="26" t="s">
        <v>1191</v>
      </c>
      <c r="L273" s="27" t="str">
        <f t="shared" ref="L273" si="84">IF(J273="Div by 0", "N/A", IF(K273="N/A","N/A", IF(J273&gt;VALUE(MID(K273,1,2)), "No", IF(J273&lt;-1*VALUE(MID(K273,1,2)), "No", "Yes"))))</f>
        <v>No</v>
      </c>
    </row>
    <row r="274" spans="1:12" ht="25" x14ac:dyDescent="0.25">
      <c r="A274" s="75" t="s">
        <v>820</v>
      </c>
      <c r="B274" s="22" t="s">
        <v>49</v>
      </c>
      <c r="C274" s="23">
        <v>331</v>
      </c>
      <c r="D274" s="24" t="str">
        <f>IF($B274="N/A","N/A",IF(C274&gt;10,"No",IF(C274&lt;-10,"No","Yes")))</f>
        <v>N/A</v>
      </c>
      <c r="E274" s="23">
        <v>318</v>
      </c>
      <c r="F274" s="24" t="str">
        <f>IF($B274="N/A","N/A",IF(E274&gt;10,"No",IF(E274&lt;-10,"No","Yes")))</f>
        <v>N/A</v>
      </c>
      <c r="G274" s="23">
        <v>13</v>
      </c>
      <c r="H274" s="24" t="str">
        <f>IF($B274="N/A","N/A",IF(G274&gt;10,"No",IF(G274&lt;-10,"No","Yes")))</f>
        <v>N/A</v>
      </c>
      <c r="I274" s="25">
        <v>-3.93</v>
      </c>
      <c r="J274" s="25">
        <v>-95.9</v>
      </c>
      <c r="K274" s="26" t="s">
        <v>1191</v>
      </c>
      <c r="L274" s="27" t="str">
        <f>IF(J274="Div by 0", "N/A", IF(K274="N/A","N/A", IF(J274&gt;VALUE(MID(K274,1,2)), "No", IF(J274&lt;-1*VALUE(MID(K274,1,2)), "No", "Yes"))))</f>
        <v>No</v>
      </c>
    </row>
    <row r="275" spans="1:12" x14ac:dyDescent="0.25">
      <c r="A275" s="75" t="s">
        <v>957</v>
      </c>
      <c r="B275" s="22" t="s">
        <v>49</v>
      </c>
      <c r="C275" s="23" t="s">
        <v>49</v>
      </c>
      <c r="D275" s="24" t="str">
        <f t="shared" ref="D275" si="85">IF($B275="N/A","N/A",IF(C275&gt;10,"No",IF(C275&lt;-10,"No","Yes")))</f>
        <v>N/A</v>
      </c>
      <c r="E275" s="23">
        <v>22087</v>
      </c>
      <c r="F275" s="24" t="str">
        <f t="shared" ref="F275" si="86">IF($B275="N/A","N/A",IF(E275&gt;10,"No",IF(E275&lt;-10,"No","Yes")))</f>
        <v>N/A</v>
      </c>
      <c r="G275" s="23">
        <v>22693</v>
      </c>
      <c r="H275" s="24" t="str">
        <f>IF($B275="N/A","N/A",IF(G275&gt;10,"No",IF(G275&lt;-10,"No","Yes")))</f>
        <v>N/A</v>
      </c>
      <c r="I275" s="25" t="s">
        <v>49</v>
      </c>
      <c r="J275" s="25">
        <v>2.7440000000000002</v>
      </c>
      <c r="K275" s="26" t="s">
        <v>1191</v>
      </c>
      <c r="L275" s="27" t="str">
        <f>IF(J275="Div by 0", "N/A", IF(OR(J275="N/A",K275="N/A"),"N/A", IF(J275&gt;VALUE(MID(K275,1,2)), "No", IF(J275&lt;-1*VALUE(MID(K275,1,2)), "No", "Yes"))))</f>
        <v>Yes</v>
      </c>
    </row>
    <row r="276" spans="1:12" ht="13" x14ac:dyDescent="0.3">
      <c r="A276" s="205" t="s">
        <v>151</v>
      </c>
      <c r="B276" s="205"/>
      <c r="C276" s="205"/>
      <c r="D276" s="205"/>
      <c r="E276" s="205"/>
      <c r="F276" s="205"/>
      <c r="G276" s="205"/>
      <c r="H276" s="205"/>
      <c r="I276" s="205"/>
      <c r="J276" s="205"/>
      <c r="K276" s="205"/>
      <c r="L276" s="205"/>
    </row>
    <row r="277" spans="1:12" x14ac:dyDescent="0.25">
      <c r="A277" s="78" t="s">
        <v>325</v>
      </c>
      <c r="B277" s="22" t="s">
        <v>49</v>
      </c>
      <c r="C277" s="23">
        <v>83648</v>
      </c>
      <c r="D277" s="24" t="str">
        <f t="shared" ref="D277:D307" si="87">IF($B277="N/A","N/A",IF(C277&gt;10,"No",IF(C277&lt;-10,"No","Yes")))</f>
        <v>N/A</v>
      </c>
      <c r="E277" s="23">
        <v>101056</v>
      </c>
      <c r="F277" s="24" t="str">
        <f t="shared" ref="F277:F307" si="88">IF($B277="N/A","N/A",IF(E277&gt;10,"No",IF(E277&lt;-10,"No","Yes")))</f>
        <v>N/A</v>
      </c>
      <c r="G277" s="23">
        <v>117034</v>
      </c>
      <c r="H277" s="24" t="str">
        <f t="shared" ref="H277:H307" si="89">IF($B277="N/A","N/A",IF(G277&gt;10,"No",IF(G277&lt;-10,"No","Yes")))</f>
        <v>N/A</v>
      </c>
      <c r="I277" s="25">
        <v>20.81</v>
      </c>
      <c r="J277" s="25">
        <v>15.81</v>
      </c>
      <c r="K277" s="26" t="s">
        <v>1191</v>
      </c>
      <c r="L277" s="27" t="str">
        <f t="shared" ref="L277:L307" si="90">IF(J277="Div by 0", "N/A", IF(K277="N/A","N/A", IF(J277&gt;VALUE(MID(K277,1,2)), "No", IF(J277&lt;-1*VALUE(MID(K277,1,2)), "No", "Yes"))))</f>
        <v>Yes</v>
      </c>
    </row>
    <row r="278" spans="1:12" x14ac:dyDescent="0.25">
      <c r="A278" s="3" t="s">
        <v>548</v>
      </c>
      <c r="B278" s="22" t="s">
        <v>49</v>
      </c>
      <c r="C278" s="29">
        <v>0.17641406900000001</v>
      </c>
      <c r="D278" s="24" t="str">
        <f t="shared" si="87"/>
        <v>N/A</v>
      </c>
      <c r="E278" s="29">
        <v>0.20995285820000001</v>
      </c>
      <c r="F278" s="24" t="str">
        <f t="shared" si="88"/>
        <v>N/A</v>
      </c>
      <c r="G278" s="29">
        <v>1.2336921299999999E-2</v>
      </c>
      <c r="H278" s="24" t="str">
        <f t="shared" si="89"/>
        <v>N/A</v>
      </c>
      <c r="I278" s="25">
        <v>19.010000000000002</v>
      </c>
      <c r="J278" s="25">
        <v>-94.1</v>
      </c>
      <c r="K278" s="26" t="s">
        <v>1191</v>
      </c>
      <c r="L278" s="27" t="str">
        <f t="shared" si="90"/>
        <v>No</v>
      </c>
    </row>
    <row r="279" spans="1:12" x14ac:dyDescent="0.25">
      <c r="A279" s="3" t="s">
        <v>549</v>
      </c>
      <c r="B279" s="22" t="s">
        <v>49</v>
      </c>
      <c r="C279" s="29">
        <v>0.48572024180000001</v>
      </c>
      <c r="D279" s="24" t="str">
        <f t="shared" si="87"/>
        <v>N/A</v>
      </c>
      <c r="E279" s="29">
        <v>0.60755960139999998</v>
      </c>
      <c r="F279" s="24" t="str">
        <f t="shared" si="88"/>
        <v>N/A</v>
      </c>
      <c r="G279" s="29">
        <v>0.15196813640000001</v>
      </c>
      <c r="H279" s="24" t="str">
        <f t="shared" si="89"/>
        <v>N/A</v>
      </c>
      <c r="I279" s="25">
        <v>25.08</v>
      </c>
      <c r="J279" s="25">
        <v>-75</v>
      </c>
      <c r="K279" s="26" t="s">
        <v>1191</v>
      </c>
      <c r="L279" s="27" t="str">
        <f t="shared" si="90"/>
        <v>No</v>
      </c>
    </row>
    <row r="280" spans="1:12" x14ac:dyDescent="0.25">
      <c r="A280" s="3" t="s">
        <v>550</v>
      </c>
      <c r="B280" s="22" t="s">
        <v>49</v>
      </c>
      <c r="C280" s="29">
        <v>4.0273792000000003E-3</v>
      </c>
      <c r="D280" s="24" t="str">
        <f t="shared" si="87"/>
        <v>N/A</v>
      </c>
      <c r="E280" s="29">
        <v>1.0642413200000001E-2</v>
      </c>
      <c r="F280" s="24" t="str">
        <f t="shared" si="88"/>
        <v>N/A</v>
      </c>
      <c r="G280" s="29">
        <v>5.9043150799999999E-2</v>
      </c>
      <c r="H280" s="24" t="str">
        <f t="shared" si="89"/>
        <v>N/A</v>
      </c>
      <c r="I280" s="25">
        <v>164.3</v>
      </c>
      <c r="J280" s="25">
        <v>454.8</v>
      </c>
      <c r="K280" s="26" t="s">
        <v>1191</v>
      </c>
      <c r="L280" s="27" t="str">
        <f t="shared" si="90"/>
        <v>No</v>
      </c>
    </row>
    <row r="281" spans="1:12" x14ac:dyDescent="0.25">
      <c r="A281" s="3" t="s">
        <v>551</v>
      </c>
      <c r="B281" s="22" t="s">
        <v>49</v>
      </c>
      <c r="C281" s="29">
        <v>37.927244297000001</v>
      </c>
      <c r="D281" s="24" t="str">
        <f t="shared" si="87"/>
        <v>N/A</v>
      </c>
      <c r="E281" s="29">
        <v>42.178144822999997</v>
      </c>
      <c r="F281" s="24" t="str">
        <f t="shared" si="88"/>
        <v>N/A</v>
      </c>
      <c r="G281" s="29">
        <v>46.036262049000001</v>
      </c>
      <c r="H281" s="24" t="str">
        <f t="shared" si="89"/>
        <v>N/A</v>
      </c>
      <c r="I281" s="25">
        <v>11.21</v>
      </c>
      <c r="J281" s="25">
        <v>9.1470000000000002</v>
      </c>
      <c r="K281" s="26" t="s">
        <v>1191</v>
      </c>
      <c r="L281" s="27" t="str">
        <f t="shared" si="90"/>
        <v>Yes</v>
      </c>
    </row>
    <row r="282" spans="1:12" x14ac:dyDescent="0.25">
      <c r="A282" s="3" t="s">
        <v>552</v>
      </c>
      <c r="B282" s="22" t="s">
        <v>49</v>
      </c>
      <c r="C282" s="29">
        <v>92.601138102999997</v>
      </c>
      <c r="D282" s="24" t="str">
        <f t="shared" si="87"/>
        <v>N/A</v>
      </c>
      <c r="E282" s="29">
        <v>93.485790057000003</v>
      </c>
      <c r="F282" s="24" t="str">
        <f t="shared" si="88"/>
        <v>N/A</v>
      </c>
      <c r="G282" s="29">
        <v>94.749389066000006</v>
      </c>
      <c r="H282" s="24" t="str">
        <f t="shared" si="89"/>
        <v>N/A</v>
      </c>
      <c r="I282" s="25">
        <v>0.95530000000000004</v>
      </c>
      <c r="J282" s="25">
        <v>1.3520000000000001</v>
      </c>
      <c r="K282" s="26" t="s">
        <v>1191</v>
      </c>
      <c r="L282" s="27" t="str">
        <f t="shared" si="90"/>
        <v>Yes</v>
      </c>
    </row>
    <row r="283" spans="1:12" x14ac:dyDescent="0.25">
      <c r="A283" s="78" t="s">
        <v>326</v>
      </c>
      <c r="B283" s="22" t="s">
        <v>49</v>
      </c>
      <c r="C283" s="23">
        <v>22186</v>
      </c>
      <c r="D283" s="24" t="str">
        <f t="shared" si="87"/>
        <v>N/A</v>
      </c>
      <c r="E283" s="23">
        <v>25767</v>
      </c>
      <c r="F283" s="24" t="str">
        <f t="shared" si="88"/>
        <v>N/A</v>
      </c>
      <c r="G283" s="23">
        <v>28537</v>
      </c>
      <c r="H283" s="24" t="str">
        <f t="shared" si="89"/>
        <v>N/A</v>
      </c>
      <c r="I283" s="25">
        <v>16.14</v>
      </c>
      <c r="J283" s="25">
        <v>10.75</v>
      </c>
      <c r="K283" s="26" t="s">
        <v>1191</v>
      </c>
      <c r="L283" s="27" t="str">
        <f t="shared" si="90"/>
        <v>Yes</v>
      </c>
    </row>
    <row r="284" spans="1:12" x14ac:dyDescent="0.25">
      <c r="A284" s="3" t="s">
        <v>553</v>
      </c>
      <c r="B284" s="22" t="s">
        <v>49</v>
      </c>
      <c r="C284" s="29">
        <v>0</v>
      </c>
      <c r="D284" s="24" t="str">
        <f t="shared" si="87"/>
        <v>N/A</v>
      </c>
      <c r="E284" s="29">
        <v>0</v>
      </c>
      <c r="F284" s="24" t="str">
        <f t="shared" si="88"/>
        <v>N/A</v>
      </c>
      <c r="G284" s="29">
        <v>0</v>
      </c>
      <c r="H284" s="24" t="str">
        <f t="shared" si="89"/>
        <v>N/A</v>
      </c>
      <c r="I284" s="25" t="s">
        <v>1205</v>
      </c>
      <c r="J284" s="25" t="s">
        <v>1205</v>
      </c>
      <c r="K284" s="26" t="s">
        <v>1191</v>
      </c>
      <c r="L284" s="27" t="str">
        <f t="shared" si="90"/>
        <v>N/A</v>
      </c>
    </row>
    <row r="285" spans="1:12" x14ac:dyDescent="0.25">
      <c r="A285" s="3" t="s">
        <v>554</v>
      </c>
      <c r="B285" s="22" t="s">
        <v>49</v>
      </c>
      <c r="C285" s="29">
        <v>10.678549093000001</v>
      </c>
      <c r="D285" s="24" t="str">
        <f t="shared" si="87"/>
        <v>N/A</v>
      </c>
      <c r="E285" s="29">
        <v>12.32668644</v>
      </c>
      <c r="F285" s="24" t="str">
        <f t="shared" si="88"/>
        <v>N/A</v>
      </c>
      <c r="G285" s="29">
        <v>13.159149376</v>
      </c>
      <c r="H285" s="24" t="str">
        <f t="shared" si="89"/>
        <v>N/A</v>
      </c>
      <c r="I285" s="25">
        <v>15.43</v>
      </c>
      <c r="J285" s="25">
        <v>6.7530000000000001</v>
      </c>
      <c r="K285" s="26" t="s">
        <v>1191</v>
      </c>
      <c r="L285" s="27" t="str">
        <f t="shared" si="90"/>
        <v>Yes</v>
      </c>
    </row>
    <row r="286" spans="1:12" x14ac:dyDescent="0.25">
      <c r="A286" s="3" t="s">
        <v>555</v>
      </c>
      <c r="B286" s="22" t="s">
        <v>49</v>
      </c>
      <c r="C286" s="29">
        <v>0.29259785220000001</v>
      </c>
      <c r="D286" s="24" t="str">
        <f t="shared" si="87"/>
        <v>N/A</v>
      </c>
      <c r="E286" s="29">
        <v>0.28920335619999998</v>
      </c>
      <c r="F286" s="24" t="str">
        <f t="shared" si="88"/>
        <v>N/A</v>
      </c>
      <c r="G286" s="29">
        <v>0.31654131270000002</v>
      </c>
      <c r="H286" s="24" t="str">
        <f t="shared" si="89"/>
        <v>N/A</v>
      </c>
      <c r="I286" s="25">
        <v>-1.1599999999999999</v>
      </c>
      <c r="J286" s="25">
        <v>9.4529999999999994</v>
      </c>
      <c r="K286" s="26" t="s">
        <v>1191</v>
      </c>
      <c r="L286" s="27" t="str">
        <f t="shared" si="90"/>
        <v>Yes</v>
      </c>
    </row>
    <row r="287" spans="1:12" x14ac:dyDescent="0.25">
      <c r="A287" s="3" t="s">
        <v>556</v>
      </c>
      <c r="B287" s="22" t="s">
        <v>49</v>
      </c>
      <c r="C287" s="29">
        <v>1.14974246E-2</v>
      </c>
      <c r="D287" s="24" t="str">
        <f t="shared" si="87"/>
        <v>N/A</v>
      </c>
      <c r="E287" s="29">
        <v>1.39831101E-2</v>
      </c>
      <c r="F287" s="24" t="str">
        <f t="shared" si="88"/>
        <v>N/A</v>
      </c>
      <c r="G287" s="29">
        <v>2.0180756300000002E-2</v>
      </c>
      <c r="H287" s="24" t="str">
        <f t="shared" si="89"/>
        <v>N/A</v>
      </c>
      <c r="I287" s="25">
        <v>21.62</v>
      </c>
      <c r="J287" s="25">
        <v>44.32</v>
      </c>
      <c r="K287" s="26" t="s">
        <v>1191</v>
      </c>
      <c r="L287" s="27" t="str">
        <f t="shared" si="90"/>
        <v>No</v>
      </c>
    </row>
    <row r="288" spans="1:12" x14ac:dyDescent="0.25">
      <c r="A288" s="3" t="s">
        <v>552</v>
      </c>
      <c r="B288" s="22" t="s">
        <v>49</v>
      </c>
      <c r="C288" s="29">
        <v>99.873794285000002</v>
      </c>
      <c r="D288" s="24" t="str">
        <f t="shared" si="87"/>
        <v>N/A</v>
      </c>
      <c r="E288" s="29">
        <v>99.883572010999998</v>
      </c>
      <c r="F288" s="24" t="str">
        <f t="shared" si="88"/>
        <v>N/A</v>
      </c>
      <c r="G288" s="29">
        <v>99.884360654999995</v>
      </c>
      <c r="H288" s="24" t="str">
        <f t="shared" si="89"/>
        <v>N/A</v>
      </c>
      <c r="I288" s="25">
        <v>9.7999999999999997E-3</v>
      </c>
      <c r="J288" s="25">
        <v>8.0000000000000004E-4</v>
      </c>
      <c r="K288" s="26" t="s">
        <v>1191</v>
      </c>
      <c r="L288" s="27" t="str">
        <f t="shared" si="90"/>
        <v>Yes</v>
      </c>
    </row>
    <row r="289" spans="1:12" x14ac:dyDescent="0.25">
      <c r="A289" s="3" t="s">
        <v>901</v>
      </c>
      <c r="B289" s="22" t="s">
        <v>49</v>
      </c>
      <c r="C289" s="29" t="s">
        <v>49</v>
      </c>
      <c r="D289" s="24" t="str">
        <f t="shared" si="87"/>
        <v>N/A</v>
      </c>
      <c r="E289" s="29">
        <v>99.883572010999998</v>
      </c>
      <c r="F289" s="24" t="str">
        <f t="shared" si="88"/>
        <v>N/A</v>
      </c>
      <c r="G289" s="29">
        <v>99.992991555000003</v>
      </c>
      <c r="H289" s="24" t="str">
        <f t="shared" si="89"/>
        <v>N/A</v>
      </c>
      <c r="I289" s="25" t="s">
        <v>49</v>
      </c>
      <c r="J289" s="25">
        <v>0.1095</v>
      </c>
      <c r="K289" s="26" t="s">
        <v>1191</v>
      </c>
      <c r="L289" s="27" t="str">
        <f>IF(J289="Div by 0", "N/A", IF(OR(J289="N/A",K289="N/A"),"N/A", IF(J289&gt;VALUE(MID(K289,1,2)), "No", IF(J289&lt;-1*VALUE(MID(K289,1,2)), "No", "Yes"))))</f>
        <v>Yes</v>
      </c>
    </row>
    <row r="290" spans="1:12" x14ac:dyDescent="0.25">
      <c r="A290" s="78" t="s">
        <v>327</v>
      </c>
      <c r="B290" s="22" t="s">
        <v>49</v>
      </c>
      <c r="C290" s="23">
        <v>0</v>
      </c>
      <c r="D290" s="24" t="str">
        <f t="shared" si="87"/>
        <v>N/A</v>
      </c>
      <c r="E290" s="23">
        <v>0</v>
      </c>
      <c r="F290" s="24" t="str">
        <f t="shared" si="88"/>
        <v>N/A</v>
      </c>
      <c r="G290" s="23">
        <v>0</v>
      </c>
      <c r="H290" s="24" t="str">
        <f t="shared" si="89"/>
        <v>N/A</v>
      </c>
      <c r="I290" s="25" t="s">
        <v>1205</v>
      </c>
      <c r="J290" s="25" t="s">
        <v>1205</v>
      </c>
      <c r="K290" s="26" t="s">
        <v>1191</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1205</v>
      </c>
      <c r="J291" s="25" t="s">
        <v>1205</v>
      </c>
      <c r="K291" s="26" t="s">
        <v>1191</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1205</v>
      </c>
      <c r="J292" s="25" t="s">
        <v>1205</v>
      </c>
      <c r="K292" s="26" t="s">
        <v>1191</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1205</v>
      </c>
      <c r="J293" s="25" t="s">
        <v>1205</v>
      </c>
      <c r="K293" s="26" t="s">
        <v>1191</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1205</v>
      </c>
      <c r="J294" s="25" t="s">
        <v>1205</v>
      </c>
      <c r="K294" s="26" t="s">
        <v>1191</v>
      </c>
      <c r="L294" s="27" t="str">
        <f t="shared" si="90"/>
        <v>N/A</v>
      </c>
    </row>
    <row r="295" spans="1:12" x14ac:dyDescent="0.25">
      <c r="A295" s="3" t="s">
        <v>552</v>
      </c>
      <c r="B295" s="22" t="s">
        <v>49</v>
      </c>
      <c r="C295" s="29" t="s">
        <v>1205</v>
      </c>
      <c r="D295" s="24" t="str">
        <f t="shared" si="87"/>
        <v>N/A</v>
      </c>
      <c r="E295" s="29" t="s">
        <v>1205</v>
      </c>
      <c r="F295" s="24" t="str">
        <f t="shared" si="88"/>
        <v>N/A</v>
      </c>
      <c r="G295" s="29" t="s">
        <v>1205</v>
      </c>
      <c r="H295" s="24" t="str">
        <f t="shared" si="89"/>
        <v>N/A</v>
      </c>
      <c r="I295" s="25" t="s">
        <v>1205</v>
      </c>
      <c r="J295" s="25" t="s">
        <v>1205</v>
      </c>
      <c r="K295" s="26" t="s">
        <v>1191</v>
      </c>
      <c r="L295" s="27" t="str">
        <f t="shared" si="90"/>
        <v>N/A</v>
      </c>
    </row>
    <row r="296" spans="1:12" x14ac:dyDescent="0.25">
      <c r="A296" s="3" t="s">
        <v>901</v>
      </c>
      <c r="B296" s="22" t="s">
        <v>49</v>
      </c>
      <c r="C296" s="29" t="s">
        <v>49</v>
      </c>
      <c r="D296" s="24" t="str">
        <f t="shared" si="87"/>
        <v>N/A</v>
      </c>
      <c r="E296" s="29" t="s">
        <v>1205</v>
      </c>
      <c r="F296" s="24" t="str">
        <f t="shared" si="88"/>
        <v>N/A</v>
      </c>
      <c r="G296" s="29" t="s">
        <v>1205</v>
      </c>
      <c r="H296" s="24" t="str">
        <f t="shared" si="89"/>
        <v>N/A</v>
      </c>
      <c r="I296" s="25" t="s">
        <v>49</v>
      </c>
      <c r="J296" s="25" t="s">
        <v>1205</v>
      </c>
      <c r="K296" s="26" t="s">
        <v>1191</v>
      </c>
      <c r="L296" s="27" t="str">
        <f>IF(J296="Div by 0", "N/A", IF(OR(J296="N/A",K296="N/A"),"N/A", IF(J296&gt;VALUE(MID(K296,1,2)), "No", IF(J296&lt;-1*VALUE(MID(K296,1,2)), "No", "Yes"))))</f>
        <v>N/A</v>
      </c>
    </row>
    <row r="297" spans="1:12" x14ac:dyDescent="0.25">
      <c r="A297" s="78" t="s">
        <v>328</v>
      </c>
      <c r="B297" s="22" t="s">
        <v>49</v>
      </c>
      <c r="C297" s="23">
        <v>82970</v>
      </c>
      <c r="D297" s="24" t="str">
        <f t="shared" si="87"/>
        <v>N/A</v>
      </c>
      <c r="E297" s="23">
        <v>100184</v>
      </c>
      <c r="F297" s="24" t="str">
        <f t="shared" si="88"/>
        <v>N/A</v>
      </c>
      <c r="G297" s="23">
        <v>114823</v>
      </c>
      <c r="H297" s="24" t="str">
        <f t="shared" si="89"/>
        <v>N/A</v>
      </c>
      <c r="I297" s="25">
        <v>20.75</v>
      </c>
      <c r="J297" s="25">
        <v>14.61</v>
      </c>
      <c r="K297" s="26" t="s">
        <v>1191</v>
      </c>
      <c r="L297" s="27" t="str">
        <f t="shared" si="90"/>
        <v>Yes</v>
      </c>
    </row>
    <row r="298" spans="1:12" x14ac:dyDescent="0.25">
      <c r="A298" s="78" t="s">
        <v>606</v>
      </c>
      <c r="B298" s="22" t="s">
        <v>49</v>
      </c>
      <c r="C298" s="23">
        <v>0</v>
      </c>
      <c r="D298" s="24" t="str">
        <f t="shared" si="87"/>
        <v>N/A</v>
      </c>
      <c r="E298" s="23">
        <v>0</v>
      </c>
      <c r="F298" s="24" t="str">
        <f t="shared" si="88"/>
        <v>N/A</v>
      </c>
      <c r="G298" s="23">
        <v>0</v>
      </c>
      <c r="H298" s="24" t="str">
        <f t="shared" si="89"/>
        <v>N/A</v>
      </c>
      <c r="I298" s="25" t="s">
        <v>1205</v>
      </c>
      <c r="J298" s="25" t="s">
        <v>1205</v>
      </c>
      <c r="K298" s="26" t="s">
        <v>1191</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1205</v>
      </c>
      <c r="J299" s="25" t="s">
        <v>1205</v>
      </c>
      <c r="K299" s="26" t="s">
        <v>1191</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1205</v>
      </c>
      <c r="J300" s="25" t="s">
        <v>1205</v>
      </c>
      <c r="K300" s="26" t="s">
        <v>1191</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1205</v>
      </c>
      <c r="J301" s="25" t="s">
        <v>1205</v>
      </c>
      <c r="K301" s="26" t="s">
        <v>1191</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1205</v>
      </c>
      <c r="J302" s="25" t="s">
        <v>1205</v>
      </c>
      <c r="K302" s="26" t="s">
        <v>1191</v>
      </c>
      <c r="L302" s="27" t="str">
        <f t="shared" si="90"/>
        <v>N/A</v>
      </c>
    </row>
    <row r="303" spans="1:12" x14ac:dyDescent="0.25">
      <c r="A303" s="3" t="s">
        <v>552</v>
      </c>
      <c r="B303" s="22" t="s">
        <v>49</v>
      </c>
      <c r="C303" s="29" t="s">
        <v>1205</v>
      </c>
      <c r="D303" s="24" t="str">
        <f t="shared" si="87"/>
        <v>N/A</v>
      </c>
      <c r="E303" s="29" t="s">
        <v>1205</v>
      </c>
      <c r="F303" s="24" t="str">
        <f t="shared" si="88"/>
        <v>N/A</v>
      </c>
      <c r="G303" s="29" t="s">
        <v>1205</v>
      </c>
      <c r="H303" s="24" t="str">
        <f t="shared" si="89"/>
        <v>N/A</v>
      </c>
      <c r="I303" s="25" t="s">
        <v>1205</v>
      </c>
      <c r="J303" s="25" t="s">
        <v>1205</v>
      </c>
      <c r="K303" s="26" t="s">
        <v>1191</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1205</v>
      </c>
      <c r="J304" s="25" t="s">
        <v>1205</v>
      </c>
      <c r="K304" s="26" t="s">
        <v>1191</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1205</v>
      </c>
      <c r="J305" s="25" t="s">
        <v>1205</v>
      </c>
      <c r="K305" s="26" t="s">
        <v>1191</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1205</v>
      </c>
      <c r="J306" s="25" t="s">
        <v>1205</v>
      </c>
      <c r="K306" s="26" t="s">
        <v>1191</v>
      </c>
      <c r="L306" s="27" t="str">
        <f t="shared" si="90"/>
        <v>N/A</v>
      </c>
    </row>
    <row r="307" spans="1:12" x14ac:dyDescent="0.25">
      <c r="A307" s="78" t="s">
        <v>332</v>
      </c>
      <c r="B307" s="22" t="s">
        <v>49</v>
      </c>
      <c r="C307" s="23">
        <v>0</v>
      </c>
      <c r="D307" s="24" t="str">
        <f t="shared" si="87"/>
        <v>N/A</v>
      </c>
      <c r="E307" s="23">
        <v>0</v>
      </c>
      <c r="F307" s="24" t="str">
        <f t="shared" si="88"/>
        <v>N/A</v>
      </c>
      <c r="G307" s="23">
        <v>0</v>
      </c>
      <c r="H307" s="24" t="str">
        <f t="shared" si="89"/>
        <v>N/A</v>
      </c>
      <c r="I307" s="25" t="s">
        <v>1205</v>
      </c>
      <c r="J307" s="25" t="s">
        <v>1205</v>
      </c>
      <c r="K307" s="26" t="s">
        <v>1191</v>
      </c>
      <c r="L307" s="27" t="str">
        <f t="shared" si="90"/>
        <v>N/A</v>
      </c>
    </row>
    <row r="308" spans="1:12" x14ac:dyDescent="0.25">
      <c r="A308" s="70" t="s">
        <v>821</v>
      </c>
      <c r="B308" s="22" t="s">
        <v>49</v>
      </c>
      <c r="C308" s="23">
        <v>1</v>
      </c>
      <c r="D308" s="24" t="str">
        <f t="shared" ref="D308" si="91">IF($B308="N/A","N/A",IF(C308&gt;10,"No",IF(C308&lt;-10,"No","Yes")))</f>
        <v>N/A</v>
      </c>
      <c r="E308" s="23">
        <v>1</v>
      </c>
      <c r="F308" s="24" t="str">
        <f t="shared" ref="F308" si="92">IF($B308="N/A","N/A",IF(E308&gt;10,"No",IF(E308&lt;-10,"No","Yes")))</f>
        <v>N/A</v>
      </c>
      <c r="G308" s="23">
        <v>1</v>
      </c>
      <c r="H308" s="24" t="str">
        <f t="shared" ref="H308" si="93">IF($B308="N/A","N/A",IF(G308&gt;10,"No",IF(G308&lt;-10,"No","Yes")))</f>
        <v>N/A</v>
      </c>
      <c r="I308" s="25">
        <v>0</v>
      </c>
      <c r="J308" s="25">
        <v>0</v>
      </c>
      <c r="K308" s="26" t="s">
        <v>1191</v>
      </c>
      <c r="L308" s="27" t="str">
        <f t="shared" ref="L308:L309" si="94">IF(J308="Div by 0", "N/A", IF(K308="N/A","N/A", IF(J308&gt;VALUE(MID(K308,1,2)), "No", IF(J308&lt;-1*VALUE(MID(K308,1,2)), "No", "Yes"))))</f>
        <v>Yes</v>
      </c>
    </row>
    <row r="309" spans="1:12" x14ac:dyDescent="0.25">
      <c r="A309" s="70" t="s">
        <v>822</v>
      </c>
      <c r="B309" s="26" t="s">
        <v>121</v>
      </c>
      <c r="C309" s="30">
        <v>0</v>
      </c>
      <c r="D309" s="24" t="str">
        <f t="shared" ref="D309:D310" si="95">IF($B309="N/A","N/A",IF(C309&gt;0,"No",IF(C309&lt;0,"No","Yes")))</f>
        <v>Yes</v>
      </c>
      <c r="E309" s="30">
        <v>0</v>
      </c>
      <c r="F309" s="24" t="str">
        <f t="shared" ref="F309:F310" si="96">IF($B309="N/A","N/A",IF(E309&gt;0,"No",IF(E309&lt;0,"No","Yes")))</f>
        <v>Yes</v>
      </c>
      <c r="G309" s="30">
        <v>0</v>
      </c>
      <c r="H309" s="24" t="str">
        <f t="shared" ref="H309:H310" si="97">IF($B309="N/A","N/A",IF(G309&gt;0,"No",IF(G309&lt;0,"No","Yes")))</f>
        <v>Yes</v>
      </c>
      <c r="I309" s="25" t="s">
        <v>1205</v>
      </c>
      <c r="J309" s="25" t="s">
        <v>1205</v>
      </c>
      <c r="K309" s="26" t="s">
        <v>1191</v>
      </c>
      <c r="L309" s="27" t="str">
        <f t="shared" si="94"/>
        <v>N/A</v>
      </c>
    </row>
    <row r="310" spans="1:12" x14ac:dyDescent="0.25">
      <c r="A310" s="70" t="s">
        <v>823</v>
      </c>
      <c r="B310" s="26" t="s">
        <v>121</v>
      </c>
      <c r="C310" s="30">
        <v>0</v>
      </c>
      <c r="D310" s="24" t="str">
        <f t="shared" si="95"/>
        <v>Yes</v>
      </c>
      <c r="E310" s="30">
        <v>0</v>
      </c>
      <c r="F310" s="24" t="str">
        <f t="shared" si="96"/>
        <v>Yes</v>
      </c>
      <c r="G310" s="30">
        <v>0</v>
      </c>
      <c r="H310" s="24" t="str">
        <f t="shared" si="97"/>
        <v>Yes</v>
      </c>
      <c r="I310" s="25" t="s">
        <v>1205</v>
      </c>
      <c r="J310" s="25" t="s">
        <v>1205</v>
      </c>
      <c r="K310" s="26" t="s">
        <v>1191</v>
      </c>
      <c r="L310" s="27" t="str">
        <f t="shared" ref="L310" si="98">IF(J310="Div by 0", "N/A", IF(K310="N/A","N/A", IF(J310&gt;VALUE(MID(K310,1,2)), "No", IF(J310&lt;-1*VALUE(MID(K310,1,2)), "No", "Yes"))))</f>
        <v>N/A</v>
      </c>
    </row>
    <row r="311" spans="1:12" ht="13" x14ac:dyDescent="0.3">
      <c r="A311" s="205" t="s">
        <v>1094</v>
      </c>
      <c r="B311" s="196"/>
      <c r="C311" s="196"/>
      <c r="D311" s="196"/>
      <c r="E311" s="196"/>
      <c r="F311" s="196"/>
      <c r="G311" s="196"/>
      <c r="H311" s="196"/>
      <c r="I311" s="196"/>
      <c r="J311" s="196"/>
      <c r="K311" s="196"/>
      <c r="L311" s="196"/>
    </row>
    <row r="312" spans="1:12" ht="13" x14ac:dyDescent="0.3">
      <c r="A312" s="193" t="s">
        <v>1095</v>
      </c>
      <c r="B312" s="194"/>
      <c r="C312" s="194"/>
      <c r="D312" s="194"/>
      <c r="E312" s="194"/>
      <c r="F312" s="194"/>
      <c r="G312" s="194"/>
      <c r="H312" s="194"/>
      <c r="I312" s="194"/>
      <c r="J312" s="194"/>
      <c r="K312" s="194"/>
      <c r="L312" s="194"/>
    </row>
    <row r="313" spans="1:12" x14ac:dyDescent="0.25">
      <c r="A313" s="36" t="s">
        <v>1096</v>
      </c>
      <c r="B313" s="30" t="s">
        <v>49</v>
      </c>
      <c r="C313" s="30" t="s">
        <v>49</v>
      </c>
      <c r="D313" s="24" t="str">
        <f>IF($B313="N/A","N/A",IF(C313&gt;10,"No",IF(C313&lt;-10,"No","Yes")))</f>
        <v>N/A</v>
      </c>
      <c r="E313" s="30" t="s">
        <v>49</v>
      </c>
      <c r="F313" s="24" t="str">
        <f t="shared" ref="F313:F314" si="99">IF($B313="N/A","N/A",IF(E313&gt;10,"No",IF(E313&lt;-10,"No","Yes")))</f>
        <v>N/A</v>
      </c>
      <c r="G313" s="30">
        <v>1044412</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1097</v>
      </c>
      <c r="B314" s="30" t="s">
        <v>49</v>
      </c>
      <c r="C314" s="30" t="s">
        <v>49</v>
      </c>
      <c r="D314" s="24" t="str">
        <f>IF($B314="N/A","N/A",IF(C314&gt;10,"No",IF(C314&lt;-10,"No","Yes")))</f>
        <v>N/A</v>
      </c>
      <c r="E314" s="30" t="s">
        <v>49</v>
      </c>
      <c r="F314" s="24" t="str">
        <f t="shared" si="99"/>
        <v>N/A</v>
      </c>
      <c r="G314" s="30">
        <v>867564.5</v>
      </c>
      <c r="H314" s="24" t="str">
        <f t="shared" si="100"/>
        <v>N/A</v>
      </c>
      <c r="I314" s="25" t="s">
        <v>49</v>
      </c>
      <c r="J314" s="25" t="s">
        <v>49</v>
      </c>
      <c r="K314" s="30" t="s">
        <v>49</v>
      </c>
      <c r="L314" s="27" t="str">
        <f t="shared" si="101"/>
        <v>N/A</v>
      </c>
    </row>
    <row r="315" spans="1:12" ht="13" x14ac:dyDescent="0.3">
      <c r="A315" s="197" t="s">
        <v>1098</v>
      </c>
      <c r="B315" s="196"/>
      <c r="C315" s="196"/>
      <c r="D315" s="196"/>
      <c r="E315" s="196"/>
      <c r="F315" s="196"/>
      <c r="G315" s="196"/>
      <c r="H315" s="196"/>
      <c r="I315" s="196"/>
      <c r="J315" s="196"/>
      <c r="K315" s="196"/>
      <c r="L315" s="196"/>
    </row>
    <row r="316" spans="1:12" x14ac:dyDescent="0.25">
      <c r="A316" s="36" t="s">
        <v>1099</v>
      </c>
      <c r="B316" s="30" t="s">
        <v>49</v>
      </c>
      <c r="C316" s="30">
        <v>13574</v>
      </c>
      <c r="D316" s="24" t="str">
        <f>IF($B316="N/A","N/A",IF(C316&gt;10,"No",IF(C316&lt;-10,"No","Yes")))</f>
        <v>N/A</v>
      </c>
      <c r="E316" s="30">
        <v>12965</v>
      </c>
      <c r="F316" s="24" t="str">
        <f>IF($B316="N/A","N/A",IF(E316&gt;10,"No",IF(E316&lt;-10,"No","Yes")))</f>
        <v>N/A</v>
      </c>
      <c r="G316" s="30">
        <v>12677</v>
      </c>
      <c r="H316" s="24" t="str">
        <f>IF($B316="N/A","N/A",IF(G316&gt;10,"No",IF(G316&lt;-10,"No","Yes")))</f>
        <v>N/A</v>
      </c>
      <c r="I316" s="25">
        <v>-4.49</v>
      </c>
      <c r="J316" s="25">
        <v>-2.2200000000000002</v>
      </c>
      <c r="K316" s="30" t="s">
        <v>49</v>
      </c>
      <c r="L316" s="27" t="str">
        <f>IF(J316="Div by 0", "N/A", IF(K316="N/A","N/A", IF(J316&gt;VALUE(MID(K316,1,2)), "No", IF(J316&lt;-1*VALUE(MID(K316,1,2)), "No", "Yes"))))</f>
        <v>N/A</v>
      </c>
    </row>
    <row r="317" spans="1:12" x14ac:dyDescent="0.25">
      <c r="A317" s="36" t="s">
        <v>1100</v>
      </c>
      <c r="B317" s="30" t="s">
        <v>49</v>
      </c>
      <c r="C317" s="30">
        <v>14066</v>
      </c>
      <c r="D317" s="24" t="str">
        <f>IF($B317="N/A","N/A",IF(C317&gt;10,"No",IF(C317&lt;-10,"No","Yes")))</f>
        <v>N/A</v>
      </c>
      <c r="E317" s="30">
        <v>13518</v>
      </c>
      <c r="F317" s="24" t="str">
        <f>IF($B317="N/A","N/A",IF(E317&gt;10,"No",IF(E317&lt;-10,"No","Yes")))</f>
        <v>N/A</v>
      </c>
      <c r="G317" s="30">
        <v>13245</v>
      </c>
      <c r="H317" s="24" t="str">
        <f>IF($B317="N/A","N/A",IF(G317&gt;10,"No",IF(G317&lt;-10,"No","Yes")))</f>
        <v>N/A</v>
      </c>
      <c r="I317" s="25">
        <v>-3.9</v>
      </c>
      <c r="J317" s="25">
        <v>-2.02</v>
      </c>
      <c r="K317" s="30" t="s">
        <v>49</v>
      </c>
      <c r="L317" s="27" t="str">
        <f>IF(J317="Div by 0", "N/A", IF(K317="N/A","N/A", IF(J317&gt;VALUE(MID(K317,1,2)), "No", IF(J317&lt;-1*VALUE(MID(K317,1,2)), "No", "Yes"))))</f>
        <v>N/A</v>
      </c>
    </row>
    <row r="318" spans="1:12" ht="12.75" customHeight="1" x14ac:dyDescent="0.25">
      <c r="A318" s="36" t="s">
        <v>1101</v>
      </c>
      <c r="B318" s="30" t="s">
        <v>49</v>
      </c>
      <c r="C318" s="30">
        <v>2021.6666667</v>
      </c>
      <c r="D318" s="24" t="str">
        <f>IF($B318="N/A","N/A",IF(C318&gt;10,"No",IF(C318&lt;-10,"No","Yes")))</f>
        <v>N/A</v>
      </c>
      <c r="E318" s="30" t="s">
        <v>1205</v>
      </c>
      <c r="F318" s="24" t="str">
        <f>IF($B318="N/A","N/A",IF(E318&gt;10,"No",IF(E318&lt;-10,"No","Yes")))</f>
        <v>N/A</v>
      </c>
      <c r="G318" s="30">
        <v>1926.5</v>
      </c>
      <c r="H318" s="24" t="str">
        <f>IF($B318="N/A","N/A",IF(G318&gt;10,"No",IF(G318&lt;-10,"No","Yes")))</f>
        <v>N/A</v>
      </c>
      <c r="I318" s="25" t="s">
        <v>1205</v>
      </c>
      <c r="J318" s="25" t="s">
        <v>1205</v>
      </c>
      <c r="K318" s="30" t="s">
        <v>49</v>
      </c>
      <c r="L318" s="27" t="str">
        <f>IF(J318="Div by 0", "N/A", IF(K318="N/A","N/A", IF(J318&gt;VALUE(MID(K318,1,2)), "No", IF(J318&lt;-1*VALUE(MID(K318,1,2)), "No", "Yes"))))</f>
        <v>N/A</v>
      </c>
    </row>
    <row r="319" spans="1:12" ht="13" x14ac:dyDescent="0.3">
      <c r="A319" s="197" t="s">
        <v>1150</v>
      </c>
      <c r="B319" s="196"/>
      <c r="C319" s="196"/>
      <c r="D319" s="196"/>
      <c r="E319" s="196"/>
      <c r="F319" s="196"/>
      <c r="G319" s="196"/>
      <c r="H319" s="196"/>
      <c r="I319" s="196"/>
      <c r="J319" s="196"/>
      <c r="K319" s="196"/>
      <c r="L319" s="196"/>
    </row>
    <row r="320" spans="1:12" x14ac:dyDescent="0.25">
      <c r="A320" s="36" t="s">
        <v>1102</v>
      </c>
      <c r="B320" s="30" t="s">
        <v>49</v>
      </c>
      <c r="C320" s="30">
        <v>27816</v>
      </c>
      <c r="D320" s="24" t="str">
        <f>IF($B320="N/A","N/A",IF(C320&gt;10,"No",IF(C320&lt;-10,"No","Yes")))</f>
        <v>N/A</v>
      </c>
      <c r="E320" s="30">
        <v>26997</v>
      </c>
      <c r="F320" s="24" t="str">
        <f>IF($B320="N/A","N/A",IF(E320&gt;10,"No",IF(E320&lt;-10,"No","Yes")))</f>
        <v>N/A</v>
      </c>
      <c r="G320" s="30">
        <v>26975</v>
      </c>
      <c r="H320" s="24" t="str">
        <f>IF($B320="N/A","N/A",IF(G320&gt;10,"No",IF(G320&lt;-10,"No","Yes")))</f>
        <v>N/A</v>
      </c>
      <c r="I320" s="25">
        <v>-2.94</v>
      </c>
      <c r="J320" s="25">
        <v>-8.1000000000000003E-2</v>
      </c>
      <c r="K320" s="30" t="s">
        <v>49</v>
      </c>
      <c r="L320" s="27" t="str">
        <f>IF(J320="Div by 0", "N/A", IF(K320="N/A","N/A", IF(J320&gt;VALUE(MID(K320,1,2)), "No", IF(J320&lt;-1*VALUE(MID(K320,1,2)), "No", "Yes"))))</f>
        <v>N/A</v>
      </c>
    </row>
    <row r="321" spans="1:12" x14ac:dyDescent="0.25">
      <c r="A321" s="36" t="s">
        <v>1103</v>
      </c>
      <c r="B321" s="30" t="s">
        <v>49</v>
      </c>
      <c r="C321" s="30">
        <v>29266</v>
      </c>
      <c r="D321" s="24" t="str">
        <f>IF($B321="N/A","N/A",IF(C321&gt;10,"No",IF(C321&lt;-10,"No","Yes")))</f>
        <v>N/A</v>
      </c>
      <c r="E321" s="30">
        <v>28324</v>
      </c>
      <c r="F321" s="24" t="str">
        <f>IF($B321="N/A","N/A",IF(E321&gt;10,"No",IF(E321&lt;-10,"No","Yes")))</f>
        <v>N/A</v>
      </c>
      <c r="G321" s="30">
        <v>28378</v>
      </c>
      <c r="H321" s="24" t="str">
        <f>IF($B321="N/A","N/A",IF(G321&gt;10,"No",IF(G321&lt;-10,"No","Yes")))</f>
        <v>N/A</v>
      </c>
      <c r="I321" s="25">
        <v>-3.22</v>
      </c>
      <c r="J321" s="25">
        <v>0.19070000000000001</v>
      </c>
      <c r="K321" s="30" t="s">
        <v>49</v>
      </c>
      <c r="L321" s="27" t="str">
        <f>IF(J321="Div by 0", "N/A", IF(K321="N/A","N/A", IF(J321&gt;VALUE(MID(K321,1,2)), "No", IF(J321&lt;-1*VALUE(MID(K321,1,2)), "No", "Yes"))))</f>
        <v>N/A</v>
      </c>
    </row>
    <row r="322" spans="1:12" ht="12.75" customHeight="1" x14ac:dyDescent="0.25">
      <c r="A322" s="36" t="s">
        <v>1104</v>
      </c>
      <c r="B322" s="30" t="s">
        <v>49</v>
      </c>
      <c r="C322" s="30">
        <v>27229.916667000001</v>
      </c>
      <c r="D322" s="24" t="str">
        <f>IF($B322="N/A","N/A",IF(C322&gt;10,"No",IF(C322&lt;-10,"No","Yes")))</f>
        <v>N/A</v>
      </c>
      <c r="E322" s="30">
        <v>26158.25</v>
      </c>
      <c r="F322" s="24" t="str">
        <f>IF($B322="N/A","N/A",IF(E322&gt;10,"No",IF(E322&lt;-10,"No","Yes")))</f>
        <v>N/A</v>
      </c>
      <c r="G322" s="30">
        <v>25858.916667000001</v>
      </c>
      <c r="H322" s="24" t="str">
        <f>IF($B322="N/A","N/A",IF(G322&gt;10,"No",IF(G322&lt;-10,"No","Yes")))</f>
        <v>N/A</v>
      </c>
      <c r="I322" s="25">
        <v>-3.94</v>
      </c>
      <c r="J322" s="25">
        <v>-1.1399999999999999</v>
      </c>
      <c r="K322" s="30" t="s">
        <v>49</v>
      </c>
      <c r="L322" s="27" t="str">
        <f>IF(J322="Div by 0", "N/A", IF(K322="N/A","N/A", IF(J322&gt;VALUE(MID(K322,1,2)), "No", IF(J322&lt;-1*VALUE(MID(K322,1,2)), "No", "Yes"))))</f>
        <v>N/A</v>
      </c>
    </row>
    <row r="323" spans="1:12" x14ac:dyDescent="0.25">
      <c r="A323" s="36" t="s">
        <v>1105</v>
      </c>
      <c r="B323" s="22" t="s">
        <v>156</v>
      </c>
      <c r="C323" s="29">
        <v>13.547500998</v>
      </c>
      <c r="D323" s="24" t="str">
        <f>IF($B323="N/A","N/A",IF(C323&lt;=40,"Yes","No"))</f>
        <v>Yes</v>
      </c>
      <c r="E323" s="29">
        <v>13.046440824999999</v>
      </c>
      <c r="F323" s="24" t="str">
        <f>IF($B323="N/A","N/A",IF(E323&lt;=40,"Yes","No"))</f>
        <v>Yes</v>
      </c>
      <c r="G323" s="29">
        <v>12.790422001</v>
      </c>
      <c r="H323" s="24" t="str">
        <f>IF($B323="N/A","N/A",IF(G323&lt;=40,"Yes","No"))</f>
        <v>Yes</v>
      </c>
      <c r="I323" s="25">
        <v>-3.7</v>
      </c>
      <c r="J323" s="25">
        <v>-1.96</v>
      </c>
      <c r="K323" s="26" t="s">
        <v>108</v>
      </c>
      <c r="L323" s="27" t="str">
        <f>IF(J323="Div by 0", "N/A", IF(K323="N/A","N/A", IF(J323&gt;VALUE(MID(K323,1,2)), "No", IF(J323&lt;-1*VALUE(MID(K323,1,2)), "No", "Yes"))))</f>
        <v>Yes</v>
      </c>
    </row>
    <row r="324" spans="1:12" ht="13" x14ac:dyDescent="0.3">
      <c r="A324" s="193" t="s">
        <v>1106</v>
      </c>
      <c r="B324" s="194"/>
      <c r="C324" s="194"/>
      <c r="D324" s="194"/>
      <c r="E324" s="194"/>
      <c r="F324" s="194"/>
      <c r="G324" s="194"/>
      <c r="H324" s="194"/>
      <c r="I324" s="194"/>
      <c r="J324" s="194"/>
      <c r="K324" s="194"/>
      <c r="L324" s="194"/>
    </row>
    <row r="325" spans="1:12" x14ac:dyDescent="0.25">
      <c r="A325" s="119" t="s">
        <v>1107</v>
      </c>
      <c r="B325" s="30" t="s">
        <v>49</v>
      </c>
      <c r="C325" s="30" t="s">
        <v>49</v>
      </c>
      <c r="D325" s="24" t="str">
        <f>IF($B325="N/A","N/A",IF(C325&gt;10,"No",IF(C325&lt;-10,"No","Yes")))</f>
        <v>N/A</v>
      </c>
      <c r="E325" s="30" t="s">
        <v>49</v>
      </c>
      <c r="F325" s="24" t="str">
        <f t="shared" ref="F325:F326" si="102">IF($B325="N/A","N/A",IF(E325&gt;10,"No",IF(E325&lt;-10,"No","Yes")))</f>
        <v>N/A</v>
      </c>
      <c r="G325" s="30">
        <v>9526</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1108</v>
      </c>
      <c r="B326" s="30" t="s">
        <v>49</v>
      </c>
      <c r="C326" s="30" t="s">
        <v>49</v>
      </c>
      <c r="D326" s="24" t="str">
        <f>IF($B326="N/A","N/A",IF(C326&gt;10,"No",IF(C326&lt;-10,"No","Yes")))</f>
        <v>N/A</v>
      </c>
      <c r="E326" s="30" t="s">
        <v>49</v>
      </c>
      <c r="F326" s="24" t="str">
        <f t="shared" si="102"/>
        <v>N/A</v>
      </c>
      <c r="G326" s="30">
        <v>1677.75</v>
      </c>
      <c r="H326" s="24" t="str">
        <f t="shared" si="103"/>
        <v>N/A</v>
      </c>
      <c r="I326" s="25" t="s">
        <v>49</v>
      </c>
      <c r="J326" s="25" t="s">
        <v>49</v>
      </c>
      <c r="K326" s="30" t="s">
        <v>49</v>
      </c>
      <c r="L326" s="27" t="str">
        <f t="shared" si="104"/>
        <v>N/A</v>
      </c>
    </row>
    <row r="327" spans="1:12" ht="13" x14ac:dyDescent="0.3">
      <c r="A327" s="193" t="s">
        <v>1109</v>
      </c>
      <c r="B327" s="194"/>
      <c r="C327" s="194"/>
      <c r="D327" s="194"/>
      <c r="E327" s="194"/>
      <c r="F327" s="194"/>
      <c r="G327" s="194"/>
      <c r="H327" s="194"/>
      <c r="I327" s="194"/>
      <c r="J327" s="194"/>
      <c r="K327" s="194"/>
      <c r="L327" s="194"/>
    </row>
    <row r="328" spans="1:12" x14ac:dyDescent="0.25">
      <c r="A328" s="119" t="s">
        <v>1110</v>
      </c>
      <c r="B328" s="30" t="s">
        <v>49</v>
      </c>
      <c r="C328" s="30" t="s">
        <v>49</v>
      </c>
      <c r="D328" s="24" t="str">
        <f>IF($B328="N/A","N/A",IF(C328&gt;10,"No",IF(C328&lt;-10,"No","Yes")))</f>
        <v>N/A</v>
      </c>
      <c r="E328" s="30" t="s">
        <v>49</v>
      </c>
      <c r="F328" s="24" t="str">
        <f t="shared" ref="F328:F329" si="105">IF($B328="N/A","N/A",IF(E328&gt;10,"No",IF(E328&lt;-10,"No","Yes")))</f>
        <v>N/A</v>
      </c>
      <c r="G328" s="30">
        <v>145222</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1111</v>
      </c>
      <c r="B329" s="30" t="s">
        <v>49</v>
      </c>
      <c r="C329" s="30" t="s">
        <v>49</v>
      </c>
      <c r="D329" s="24" t="str">
        <f>IF($B329="N/A","N/A",IF(C329&gt;10,"No",IF(C329&lt;-10,"No","Yes")))</f>
        <v>N/A</v>
      </c>
      <c r="E329" s="30" t="s">
        <v>49</v>
      </c>
      <c r="F329" s="24" t="str">
        <f t="shared" si="105"/>
        <v>N/A</v>
      </c>
      <c r="G329" s="30">
        <v>111552.41667000001</v>
      </c>
      <c r="H329" s="24" t="str">
        <f t="shared" si="106"/>
        <v>N/A</v>
      </c>
      <c r="I329" s="25" t="s">
        <v>49</v>
      </c>
      <c r="J329" s="25" t="s">
        <v>49</v>
      </c>
      <c r="K329" s="30" t="s">
        <v>49</v>
      </c>
      <c r="L329" s="27" t="str">
        <f t="shared" si="107"/>
        <v>N/A</v>
      </c>
    </row>
    <row r="330" spans="1:12" ht="13" x14ac:dyDescent="0.3">
      <c r="A330" s="197" t="s">
        <v>1112</v>
      </c>
      <c r="B330" s="196"/>
      <c r="C330" s="196"/>
      <c r="D330" s="196"/>
      <c r="E330" s="196"/>
      <c r="F330" s="196"/>
      <c r="G330" s="196"/>
      <c r="H330" s="196"/>
      <c r="I330" s="196"/>
      <c r="J330" s="196"/>
      <c r="K330" s="196"/>
      <c r="L330" s="196"/>
    </row>
    <row r="331" spans="1:12" x14ac:dyDescent="0.25">
      <c r="A331" s="36" t="s">
        <v>1113</v>
      </c>
      <c r="B331" s="30" t="s">
        <v>49</v>
      </c>
      <c r="C331" s="30">
        <v>0</v>
      </c>
      <c r="D331" s="24" t="str">
        <f>IF($B331="N/A","N/A",IF(C331&gt;10,"No",IF(C331&lt;-10,"No","Yes")))</f>
        <v>N/A</v>
      </c>
      <c r="E331" s="30">
        <v>0</v>
      </c>
      <c r="F331" s="24" t="str">
        <f>IF($B331="N/A","N/A",IF(E331&gt;10,"No",IF(E331&lt;-10,"No","Yes")))</f>
        <v>N/A</v>
      </c>
      <c r="G331" s="30">
        <v>0</v>
      </c>
      <c r="H331" s="24" t="str">
        <f>IF($B331="N/A","N/A",IF(G331&gt;10,"No",IF(G331&lt;-10,"No","Yes")))</f>
        <v>N/A</v>
      </c>
      <c r="I331" s="25" t="s">
        <v>1205</v>
      </c>
      <c r="J331" s="25" t="s">
        <v>1205</v>
      </c>
      <c r="K331" s="30" t="s">
        <v>49</v>
      </c>
      <c r="L331" s="27" t="str">
        <f>IF(J331="Div by 0", "N/A", IF(K331="N/A","N/A", IF(J331&gt;VALUE(MID(K331,1,2)), "No", IF(J331&lt;-1*VALUE(MID(K331,1,2)), "No", "Yes"))))</f>
        <v>N/A</v>
      </c>
    </row>
    <row r="332" spans="1:12" x14ac:dyDescent="0.25">
      <c r="A332" s="36" t="s">
        <v>1114</v>
      </c>
      <c r="B332" s="30" t="s">
        <v>49</v>
      </c>
      <c r="C332" s="30">
        <v>0</v>
      </c>
      <c r="D332" s="24" t="str">
        <f>IF($B332="N/A","N/A",IF(C332&gt;10,"No",IF(C332&lt;-10,"No","Yes")))</f>
        <v>N/A</v>
      </c>
      <c r="E332" s="30">
        <v>0</v>
      </c>
      <c r="F332" s="24" t="str">
        <f>IF($B332="N/A","N/A",IF(E332&gt;10,"No",IF(E332&lt;-10,"No","Yes")))</f>
        <v>N/A</v>
      </c>
      <c r="G332" s="30">
        <v>0</v>
      </c>
      <c r="H332" s="24" t="str">
        <f>IF($B332="N/A","N/A",IF(G332&gt;10,"No",IF(G332&lt;-10,"No","Yes")))</f>
        <v>N/A</v>
      </c>
      <c r="I332" s="25" t="s">
        <v>1205</v>
      </c>
      <c r="J332" s="25" t="s">
        <v>1205</v>
      </c>
      <c r="K332" s="30" t="s">
        <v>49</v>
      </c>
      <c r="L332" s="27" t="str">
        <f>IF(J332="Div by 0", "N/A", IF(K332="N/A","N/A", IF(J332&gt;VALUE(MID(K332,1,2)), "No", IF(J332&lt;-1*VALUE(MID(K332,1,2)), "No", "Yes"))))</f>
        <v>N/A</v>
      </c>
    </row>
    <row r="333" spans="1:12" x14ac:dyDescent="0.25">
      <c r="A333" s="36" t="s">
        <v>1115</v>
      </c>
      <c r="B333" s="22" t="s">
        <v>49</v>
      </c>
      <c r="C333" s="25" t="s">
        <v>1205</v>
      </c>
      <c r="D333" s="24" t="str">
        <f>IF($B333="N/A","N/A",IF(C333&gt;10,"No",IF(C333&lt;-10,"No","Yes")))</f>
        <v>N/A</v>
      </c>
      <c r="E333" s="25" t="s">
        <v>1205</v>
      </c>
      <c r="F333" s="24" t="str">
        <f>IF($B333="N/A","N/A",IF(E333&gt;10,"No",IF(E333&lt;-10,"No","Yes")))</f>
        <v>N/A</v>
      </c>
      <c r="G333" s="25" t="s">
        <v>1205</v>
      </c>
      <c r="H333" s="24" t="str">
        <f>IF($B333="N/A","N/A",IF(G333&gt;10,"No",IF(G333&lt;-10,"No","Yes")))</f>
        <v>N/A</v>
      </c>
      <c r="I333" s="25" t="s">
        <v>1205</v>
      </c>
      <c r="J333" s="25" t="s">
        <v>1205</v>
      </c>
      <c r="K333" s="22" t="s">
        <v>49</v>
      </c>
      <c r="L333" s="27" t="str">
        <f>IF(J333="Div by 0", "N/A", IF(K333="N/A","N/A", IF(J333&gt;VALUE(MID(K333,1,2)), "No", IF(J333&lt;-1*VALUE(MID(K333,1,2)), "No", "Yes"))))</f>
        <v>N/A</v>
      </c>
    </row>
    <row r="334" spans="1:12" ht="12.75" customHeight="1" x14ac:dyDescent="0.25">
      <c r="A334" s="36" t="s">
        <v>1116</v>
      </c>
      <c r="B334" s="30" t="s">
        <v>49</v>
      </c>
      <c r="C334" s="30">
        <v>0</v>
      </c>
      <c r="D334" s="24" t="str">
        <f>IF($B334="N/A","N/A",IF(C334&gt;10,"No",IF(C334&lt;-10,"No","Yes")))</f>
        <v>N/A</v>
      </c>
      <c r="E334" s="30">
        <v>0</v>
      </c>
      <c r="F334" s="24" t="str">
        <f>IF($B334="N/A","N/A",IF(E334&gt;10,"No",IF(E334&lt;-10,"No","Yes")))</f>
        <v>N/A</v>
      </c>
      <c r="G334" s="30">
        <v>0</v>
      </c>
      <c r="H334" s="24" t="str">
        <f>IF($B334="N/A","N/A",IF(G334&gt;10,"No",IF(G334&lt;-10,"No","Yes")))</f>
        <v>N/A</v>
      </c>
      <c r="I334" s="25" t="s">
        <v>1205</v>
      </c>
      <c r="J334" s="25" t="s">
        <v>1205</v>
      </c>
      <c r="K334" s="30" t="s">
        <v>49</v>
      </c>
      <c r="L334" s="27" t="str">
        <f>IF(J334="Div by 0", "N/A", IF(K334="N/A","N/A", IF(J334&gt;VALUE(MID(K334,1,2)), "No", IF(J334&lt;-1*VALUE(MID(K334,1,2)), "No", "Yes"))))</f>
        <v>N/A</v>
      </c>
    </row>
    <row r="335" spans="1:12" ht="13" x14ac:dyDescent="0.3">
      <c r="A335" s="193" t="s">
        <v>1117</v>
      </c>
      <c r="B335" s="194"/>
      <c r="C335" s="194"/>
      <c r="D335" s="194"/>
      <c r="E335" s="194"/>
      <c r="F335" s="194"/>
      <c r="G335" s="194"/>
      <c r="H335" s="194"/>
      <c r="I335" s="194"/>
      <c r="J335" s="194"/>
      <c r="K335" s="194"/>
      <c r="L335" s="194"/>
    </row>
    <row r="336" spans="1:12" x14ac:dyDescent="0.25">
      <c r="A336" s="36" t="s">
        <v>1118</v>
      </c>
      <c r="B336" s="30" t="s">
        <v>49</v>
      </c>
      <c r="C336" s="30" t="s">
        <v>1205</v>
      </c>
      <c r="D336" s="24" t="str">
        <f>IF($B336="N/A","N/A",IF(C336&gt;10,"No",IF(C336&lt;-10,"No","Yes")))</f>
        <v>N/A</v>
      </c>
      <c r="E336" s="30">
        <v>0</v>
      </c>
      <c r="F336" s="24" t="str">
        <f>IF($B336="N/A","N/A",IF(E336&gt;10,"No",IF(E336&lt;-10,"No","Yes")))</f>
        <v>N/A</v>
      </c>
      <c r="G336" s="30">
        <v>0</v>
      </c>
      <c r="H336" s="24" t="str">
        <f>IF($B336="N/A","N/A",IF(G336&gt;10,"No",IF(G336&lt;-10,"No","Yes")))</f>
        <v>N/A</v>
      </c>
      <c r="I336" s="25" t="s">
        <v>1205</v>
      </c>
      <c r="J336" s="25" t="s">
        <v>1205</v>
      </c>
      <c r="K336" s="30" t="s">
        <v>49</v>
      </c>
      <c r="L336" s="27" t="str">
        <f>IF(J336="Div by 0", "N/A", IF(K336="N/A","N/A", IF(J336&gt;VALUE(MID(K336,1,2)), "No", IF(J336&lt;-1*VALUE(MID(K336,1,2)), "No", "Yes"))))</f>
        <v>N/A</v>
      </c>
    </row>
    <row r="337" spans="1:12" x14ac:dyDescent="0.25">
      <c r="A337" s="36" t="s">
        <v>1119</v>
      </c>
      <c r="B337" s="30" t="s">
        <v>49</v>
      </c>
      <c r="C337" s="30" t="s">
        <v>1205</v>
      </c>
      <c r="D337" s="24" t="str">
        <f>IF($B337="N/A","N/A",IF(C337&gt;10,"No",IF(C337&lt;-10,"No","Yes")))</f>
        <v>N/A</v>
      </c>
      <c r="E337" s="30">
        <v>0</v>
      </c>
      <c r="F337" s="24" t="str">
        <f>IF($B337="N/A","N/A",IF(E337&gt;10,"No",IF(E337&lt;-10,"No","Yes")))</f>
        <v>N/A</v>
      </c>
      <c r="G337" s="30">
        <v>0</v>
      </c>
      <c r="H337" s="24" t="str">
        <f>IF($B337="N/A","N/A",IF(G337&gt;10,"No",IF(G337&lt;-10,"No","Yes")))</f>
        <v>N/A</v>
      </c>
      <c r="I337" s="25" t="s">
        <v>1205</v>
      </c>
      <c r="J337" s="25" t="s">
        <v>1205</v>
      </c>
      <c r="K337" s="30" t="s">
        <v>49</v>
      </c>
      <c r="L337" s="27" t="str">
        <f>IF(J337="Div by 0", "N/A", IF(K337="N/A","N/A", IF(J337&gt;VALUE(MID(K337,1,2)), "No", IF(J337&lt;-1*VALUE(MID(K337,1,2)), "No", "Yes"))))</f>
        <v>N/A</v>
      </c>
    </row>
    <row r="338" spans="1:12" ht="13" x14ac:dyDescent="0.3">
      <c r="A338" s="193" t="s">
        <v>1120</v>
      </c>
      <c r="B338" s="194"/>
      <c r="C338" s="194"/>
      <c r="D338" s="194"/>
      <c r="E338" s="194"/>
      <c r="F338" s="194"/>
      <c r="G338" s="194"/>
      <c r="H338" s="194"/>
      <c r="I338" s="194"/>
      <c r="J338" s="194"/>
      <c r="K338" s="194"/>
      <c r="L338" s="194"/>
    </row>
    <row r="339" spans="1:12" x14ac:dyDescent="0.25">
      <c r="A339" s="36" t="s">
        <v>1121</v>
      </c>
      <c r="B339" s="30" t="s">
        <v>49</v>
      </c>
      <c r="C339" s="30" t="s">
        <v>1205</v>
      </c>
      <c r="D339" s="24" t="str">
        <f>IF($B339="N/A","N/A",IF(C339&gt;10,"No",IF(C339&lt;-10,"No","Yes")))</f>
        <v>N/A</v>
      </c>
      <c r="E339" s="30">
        <v>11</v>
      </c>
      <c r="F339" s="24" t="str">
        <f>IF($B339="N/A","N/A",IF(E339&gt;10,"No",IF(E339&lt;-10,"No","Yes")))</f>
        <v>N/A</v>
      </c>
      <c r="G339" s="30">
        <v>85</v>
      </c>
      <c r="H339" s="24" t="str">
        <f>IF($B339="N/A","N/A",IF(G339&gt;10,"No",IF(G339&lt;-10,"No","Yes")))</f>
        <v>N/A</v>
      </c>
      <c r="I339" s="25" t="s">
        <v>1205</v>
      </c>
      <c r="J339" s="25">
        <v>750</v>
      </c>
      <c r="K339" s="30" t="s">
        <v>49</v>
      </c>
      <c r="L339" s="27" t="str">
        <f>IF(J339="Div by 0", "N/A", IF(K339="N/A","N/A", IF(J339&gt;VALUE(MID(K339,1,2)), "No", IF(J339&lt;-1*VALUE(MID(K339,1,2)), "No", "Yes"))))</f>
        <v>N/A</v>
      </c>
    </row>
    <row r="340" spans="1:12" x14ac:dyDescent="0.25">
      <c r="A340" s="36" t="s">
        <v>1122</v>
      </c>
      <c r="B340" s="30" t="s">
        <v>49</v>
      </c>
      <c r="C340" s="30" t="s">
        <v>1205</v>
      </c>
      <c r="D340" s="24" t="str">
        <f>IF($B340="N/A","N/A",IF(C340&gt;10,"No",IF(C340&lt;-10,"No","Yes")))</f>
        <v>N/A</v>
      </c>
      <c r="E340" s="30">
        <v>1.75</v>
      </c>
      <c r="F340" s="24" t="str">
        <f>IF($B340="N/A","N/A",IF(E340&gt;10,"No",IF(E340&lt;-10,"No","Yes")))</f>
        <v>N/A</v>
      </c>
      <c r="G340" s="30">
        <v>44.25</v>
      </c>
      <c r="H340" s="24" t="str">
        <f>IF($B340="N/A","N/A",IF(G340&gt;10,"No",IF(G340&lt;-10,"No","Yes")))</f>
        <v>N/A</v>
      </c>
      <c r="I340" s="25" t="s">
        <v>1205</v>
      </c>
      <c r="J340" s="25">
        <v>2429</v>
      </c>
      <c r="K340" s="30" t="s">
        <v>49</v>
      </c>
      <c r="L340" s="27" t="str">
        <f>IF(J340="Div by 0", "N/A", IF(K340="N/A","N/A", IF(J340&gt;VALUE(MID(K340,1,2)), "No", IF(J340&lt;-1*VALUE(MID(K340,1,2)), "No", "Yes"))))</f>
        <v>N/A</v>
      </c>
    </row>
    <row r="341" spans="1:12" ht="13" x14ac:dyDescent="0.3">
      <c r="A341" s="193" t="s">
        <v>1123</v>
      </c>
      <c r="B341" s="194"/>
      <c r="C341" s="194"/>
      <c r="D341" s="194"/>
      <c r="E341" s="194"/>
      <c r="F341" s="194"/>
      <c r="G341" s="194"/>
      <c r="H341" s="194"/>
      <c r="I341" s="194"/>
      <c r="J341" s="194"/>
      <c r="K341" s="194"/>
      <c r="L341" s="194"/>
    </row>
    <row r="342" spans="1:12" x14ac:dyDescent="0.25">
      <c r="A342" s="36" t="s">
        <v>1124</v>
      </c>
      <c r="B342" s="30" t="s">
        <v>49</v>
      </c>
      <c r="C342" s="30" t="s">
        <v>1205</v>
      </c>
      <c r="D342" s="24" t="str">
        <f>IF($B342="N/A","N/A",IF(C342&gt;10,"No",IF(C342&lt;-10,"No","Yes")))</f>
        <v>N/A</v>
      </c>
      <c r="E342" s="30">
        <v>0</v>
      </c>
      <c r="F342" s="24" t="str">
        <f>IF($B342="N/A","N/A",IF(E342&gt;10,"No",IF(E342&lt;-10,"No","Yes")))</f>
        <v>N/A</v>
      </c>
      <c r="G342" s="30">
        <v>0</v>
      </c>
      <c r="H342" s="24" t="str">
        <f>IF($B342="N/A","N/A",IF(G342&gt;10,"No",IF(G342&lt;-10,"No","Yes")))</f>
        <v>N/A</v>
      </c>
      <c r="I342" s="25" t="s">
        <v>1205</v>
      </c>
      <c r="J342" s="25" t="s">
        <v>1205</v>
      </c>
      <c r="K342" s="30" t="s">
        <v>49</v>
      </c>
      <c r="L342" s="27" t="str">
        <f>IF(J342="Div by 0", "N/A", IF(K342="N/A","N/A", IF(J342&gt;VALUE(MID(K342,1,2)), "No", IF(J342&lt;-1*VALUE(MID(K342,1,2)), "No", "Yes"))))</f>
        <v>N/A</v>
      </c>
    </row>
    <row r="343" spans="1:12" x14ac:dyDescent="0.25">
      <c r="A343" s="36" t="s">
        <v>1125</v>
      </c>
      <c r="B343" s="30" t="s">
        <v>49</v>
      </c>
      <c r="C343" s="30" t="s">
        <v>1205</v>
      </c>
      <c r="D343" s="24" t="str">
        <f>IF($B343="N/A","N/A",IF(C343&gt;10,"No",IF(C343&lt;-10,"No","Yes")))</f>
        <v>N/A</v>
      </c>
      <c r="E343" s="30">
        <v>0</v>
      </c>
      <c r="F343" s="24" t="str">
        <f>IF($B343="N/A","N/A",IF(E343&gt;10,"No",IF(E343&lt;-10,"No","Yes")))</f>
        <v>N/A</v>
      </c>
      <c r="G343" s="30">
        <v>0</v>
      </c>
      <c r="H343" s="24" t="str">
        <f>IF($B343="N/A","N/A",IF(G343&gt;10,"No",IF(G343&lt;-10,"No","Yes")))</f>
        <v>N/A</v>
      </c>
      <c r="I343" s="25" t="s">
        <v>1205</v>
      </c>
      <c r="J343" s="25" t="s">
        <v>1205</v>
      </c>
      <c r="K343" s="30" t="s">
        <v>49</v>
      </c>
      <c r="L343" s="27" t="str">
        <f>IF(J343="Div by 0", "N/A", IF(K343="N/A","N/A", IF(J343&gt;VALUE(MID(K343,1,2)), "No", IF(J343&lt;-1*VALUE(MID(K343,1,2)), "No", "Yes"))))</f>
        <v>N/A</v>
      </c>
    </row>
    <row r="344" spans="1:12" ht="13" x14ac:dyDescent="0.3">
      <c r="A344" s="193" t="s">
        <v>1126</v>
      </c>
      <c r="B344" s="194"/>
      <c r="C344" s="194"/>
      <c r="D344" s="194"/>
      <c r="E344" s="194"/>
      <c r="F344" s="194"/>
      <c r="G344" s="194"/>
      <c r="H344" s="194"/>
      <c r="I344" s="194"/>
      <c r="J344" s="194"/>
      <c r="K344" s="194"/>
      <c r="L344" s="194"/>
    </row>
    <row r="345" spans="1:12" x14ac:dyDescent="0.25">
      <c r="A345" s="36" t="s">
        <v>1127</v>
      </c>
      <c r="B345" s="30" t="s">
        <v>49</v>
      </c>
      <c r="C345" s="30" t="s">
        <v>1205</v>
      </c>
      <c r="D345" s="24" t="str">
        <f>IF($B345="N/A","N/A",IF(C345&gt;10,"No",IF(C345&lt;-10,"No","Yes")))</f>
        <v>N/A</v>
      </c>
      <c r="E345" s="30">
        <v>0</v>
      </c>
      <c r="F345" s="24" t="str">
        <f>IF($B345="N/A","N/A",IF(E345&gt;10,"No",IF(E345&lt;-10,"No","Yes")))</f>
        <v>N/A</v>
      </c>
      <c r="G345" s="30">
        <v>0</v>
      </c>
      <c r="H345" s="24" t="str">
        <f>IF($B345="N/A","N/A",IF(G345&gt;10,"No",IF(G345&lt;-10,"No","Yes")))</f>
        <v>N/A</v>
      </c>
      <c r="I345" s="25" t="s">
        <v>1205</v>
      </c>
      <c r="J345" s="25" t="s">
        <v>1205</v>
      </c>
      <c r="K345" s="30" t="s">
        <v>49</v>
      </c>
      <c r="L345" s="27" t="str">
        <f>IF(J345="Div by 0", "N/A", IF(K345="N/A","N/A", IF(J345&gt;VALUE(MID(K345,1,2)), "No", IF(J345&lt;-1*VALUE(MID(K345,1,2)), "No", "Yes"))))</f>
        <v>N/A</v>
      </c>
    </row>
    <row r="346" spans="1:12" x14ac:dyDescent="0.25">
      <c r="A346" s="36" t="s">
        <v>1128</v>
      </c>
      <c r="B346" s="30" t="s">
        <v>49</v>
      </c>
      <c r="C346" s="30" t="s">
        <v>1205</v>
      </c>
      <c r="D346" s="24" t="str">
        <f>IF($B346="N/A","N/A",IF(C346&gt;10,"No",IF(C346&lt;-10,"No","Yes")))</f>
        <v>N/A</v>
      </c>
      <c r="E346" s="30">
        <v>0</v>
      </c>
      <c r="F346" s="24" t="str">
        <f>IF($B346="N/A","N/A",IF(E346&gt;10,"No",IF(E346&lt;-10,"No","Yes")))</f>
        <v>N/A</v>
      </c>
      <c r="G346" s="30">
        <v>0</v>
      </c>
      <c r="H346" s="24" t="str">
        <f>IF($B346="N/A","N/A",IF(G346&gt;10,"No",IF(G346&lt;-10,"No","Yes")))</f>
        <v>N/A</v>
      </c>
      <c r="I346" s="25" t="s">
        <v>1205</v>
      </c>
      <c r="J346" s="25" t="s">
        <v>1205</v>
      </c>
      <c r="K346" s="30" t="s">
        <v>49</v>
      </c>
      <c r="L346" s="27" t="str">
        <f>IF(J346="Div by 0", "N/A", IF(K346="N/A","N/A", IF(J346&gt;VALUE(MID(K346,1,2)), "No", IF(J346&lt;-1*VALUE(MID(K346,1,2)), "No", "Yes"))))</f>
        <v>N/A</v>
      </c>
    </row>
    <row r="347" spans="1:12" ht="13" x14ac:dyDescent="0.3">
      <c r="A347" s="198" t="s">
        <v>1129</v>
      </c>
      <c r="B347" s="199"/>
      <c r="C347" s="199"/>
      <c r="D347" s="199"/>
      <c r="E347" s="199"/>
      <c r="F347" s="199"/>
      <c r="G347" s="199"/>
      <c r="H347" s="199"/>
      <c r="I347" s="199"/>
      <c r="J347" s="199"/>
      <c r="K347" s="199"/>
      <c r="L347" s="200"/>
    </row>
    <row r="348" spans="1:12" x14ac:dyDescent="0.25">
      <c r="A348" s="119" t="s">
        <v>1190</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1130</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1131</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5" t="s">
        <v>1132</v>
      </c>
      <c r="B351" s="196"/>
      <c r="C351" s="196"/>
      <c r="D351" s="196"/>
      <c r="E351" s="196"/>
      <c r="F351" s="196"/>
      <c r="G351" s="196"/>
      <c r="H351" s="196"/>
      <c r="I351" s="196"/>
      <c r="J351" s="196"/>
      <c r="K351" s="196"/>
      <c r="L351" s="196"/>
    </row>
    <row r="352" spans="1:12" ht="12.75" customHeight="1" x14ac:dyDescent="0.25">
      <c r="A352" s="35" t="s">
        <v>1133</v>
      </c>
      <c r="B352" s="30" t="s">
        <v>49</v>
      </c>
      <c r="C352" s="30">
        <v>0</v>
      </c>
      <c r="D352" s="30" t="s">
        <v>49</v>
      </c>
      <c r="E352" s="30">
        <v>0</v>
      </c>
      <c r="F352" s="30" t="s">
        <v>49</v>
      </c>
      <c r="G352" s="30">
        <v>0</v>
      </c>
      <c r="H352" s="30" t="s">
        <v>49</v>
      </c>
      <c r="I352" s="25" t="s">
        <v>1205</v>
      </c>
      <c r="J352" s="25" t="s">
        <v>1205</v>
      </c>
      <c r="K352" s="30" t="s">
        <v>49</v>
      </c>
      <c r="L352" s="27" t="str">
        <f>IF(J352="Div by 0", "N/A", IF(K352="N/A","N/A", IF(J352&gt;VALUE(MID(K352,1,2)), "No", IF(J352&lt;-1*VALUE(MID(K352,1,2)), "No", "Yes"))))</f>
        <v>N/A</v>
      </c>
    </row>
    <row r="353" spans="1:12" x14ac:dyDescent="0.25">
      <c r="A353" s="35" t="s">
        <v>1134</v>
      </c>
      <c r="B353" s="30" t="s">
        <v>49</v>
      </c>
      <c r="C353" s="30">
        <v>0</v>
      </c>
      <c r="D353" s="30" t="s">
        <v>49</v>
      </c>
      <c r="E353" s="30">
        <v>0</v>
      </c>
      <c r="F353" s="30" t="s">
        <v>49</v>
      </c>
      <c r="G353" s="30">
        <v>0</v>
      </c>
      <c r="H353" s="30" t="s">
        <v>49</v>
      </c>
      <c r="I353" s="25" t="s">
        <v>1205</v>
      </c>
      <c r="J353" s="25" t="s">
        <v>1205</v>
      </c>
      <c r="K353" s="30" t="s">
        <v>49</v>
      </c>
      <c r="L353" s="27" t="str">
        <f>IF(J353="Div by 0", "N/A", IF(K353="N/A","N/A", IF(J353&gt;VALUE(MID(K353,1,2)), "No", IF(J353&lt;-1*VALUE(MID(K353,1,2)), "No", "Yes"))))</f>
        <v>N/A</v>
      </c>
    </row>
    <row r="354" spans="1:12" x14ac:dyDescent="0.25">
      <c r="A354" s="35" t="s">
        <v>1135</v>
      </c>
      <c r="B354" s="30" t="s">
        <v>49</v>
      </c>
      <c r="C354" s="30">
        <v>0</v>
      </c>
      <c r="D354" s="30" t="s">
        <v>49</v>
      </c>
      <c r="E354" s="30">
        <v>0</v>
      </c>
      <c r="F354" s="30" t="s">
        <v>49</v>
      </c>
      <c r="G354" s="30">
        <v>0</v>
      </c>
      <c r="H354" s="30" t="s">
        <v>49</v>
      </c>
      <c r="I354" s="25" t="s">
        <v>1205</v>
      </c>
      <c r="J354" s="25" t="s">
        <v>1205</v>
      </c>
      <c r="K354" s="30" t="s">
        <v>49</v>
      </c>
      <c r="L354" s="27" t="str">
        <f>IF(J354="Div by 0", "N/A", IF(K354="N/A","N/A", IF(J354&gt;VALUE(MID(K354,1,2)), "No", IF(J354&lt;-1*VALUE(MID(K354,1,2)), "No", "Yes"))))</f>
        <v>N/A</v>
      </c>
    </row>
    <row r="355" spans="1:12" x14ac:dyDescent="0.25">
      <c r="A355" s="35" t="s">
        <v>1138</v>
      </c>
      <c r="B355" s="30" t="s">
        <v>49</v>
      </c>
      <c r="C355" s="30">
        <v>0</v>
      </c>
      <c r="D355" s="30" t="s">
        <v>49</v>
      </c>
      <c r="E355" s="30">
        <v>0</v>
      </c>
      <c r="F355" s="30" t="s">
        <v>49</v>
      </c>
      <c r="G355" s="30">
        <v>0</v>
      </c>
      <c r="H355" s="30" t="s">
        <v>49</v>
      </c>
      <c r="I355" s="25" t="s">
        <v>1205</v>
      </c>
      <c r="J355" s="25" t="s">
        <v>1205</v>
      </c>
      <c r="K355" s="30" t="s">
        <v>49</v>
      </c>
      <c r="L355" s="27" t="str">
        <f>IF(J355="Div by 0", "N/A", IF(K355="N/A","N/A", IF(J355&gt;VALUE(MID(K355,1,2)), "No", IF(J355&lt;-1*VALUE(MID(K355,1,2)), "No", "Yes"))))</f>
        <v>N/A</v>
      </c>
    </row>
    <row r="356" spans="1:12" ht="13" x14ac:dyDescent="0.3">
      <c r="A356" s="195" t="s">
        <v>1136</v>
      </c>
      <c r="B356" s="196"/>
      <c r="C356" s="196"/>
      <c r="D356" s="196"/>
      <c r="E356" s="196"/>
      <c r="F356" s="196"/>
      <c r="G356" s="196"/>
      <c r="H356" s="196"/>
      <c r="I356" s="196"/>
      <c r="J356" s="196"/>
      <c r="K356" s="196"/>
      <c r="L356" s="196"/>
    </row>
    <row r="357" spans="1:12" ht="12.75" customHeight="1" x14ac:dyDescent="0.25">
      <c r="A357" s="120" t="s">
        <v>1137</v>
      </c>
      <c r="B357" s="30" t="s">
        <v>49</v>
      </c>
      <c r="C357" s="30" t="s">
        <v>49</v>
      </c>
      <c r="D357" s="30" t="s">
        <v>49</v>
      </c>
      <c r="E357" s="30" t="s">
        <v>49</v>
      </c>
      <c r="F357" s="30" t="s">
        <v>49</v>
      </c>
      <c r="G357" s="30">
        <v>40523</v>
      </c>
      <c r="H357" s="30" t="s">
        <v>49</v>
      </c>
      <c r="I357" s="25" t="s">
        <v>49</v>
      </c>
      <c r="J357" s="25" t="s">
        <v>49</v>
      </c>
      <c r="K357" s="30" t="s">
        <v>49</v>
      </c>
      <c r="L357" s="27" t="str">
        <f>IF(J357="Div by 0", "N/A", IF(K357="N/A","N/A", IF(J357&gt;VALUE(MID(K357,1,2)), "No", IF(J357&lt;-1*VALUE(MID(K357,1,2)), "No", "Yes"))))</f>
        <v>N/A</v>
      </c>
    </row>
    <row r="358" spans="1:12" ht="13" x14ac:dyDescent="0.3">
      <c r="A358" s="205" t="s">
        <v>140</v>
      </c>
      <c r="B358" s="196"/>
      <c r="C358" s="196"/>
      <c r="D358" s="196"/>
      <c r="E358" s="196"/>
      <c r="F358" s="196"/>
      <c r="G358" s="196"/>
      <c r="H358" s="196"/>
      <c r="I358" s="196"/>
      <c r="J358" s="196"/>
      <c r="K358" s="196"/>
      <c r="L358" s="196"/>
    </row>
    <row r="359" spans="1:12" x14ac:dyDescent="0.25">
      <c r="A359" s="37" t="s">
        <v>333</v>
      </c>
      <c r="B359" s="22" t="s">
        <v>49</v>
      </c>
      <c r="C359" s="23">
        <v>914342</v>
      </c>
      <c r="D359" s="24" t="str">
        <f>IF($B359="N/A","N/A",IF(C359&gt;10,"No",IF(C359&lt;-10,"No","Yes")))</f>
        <v>N/A</v>
      </c>
      <c r="E359" s="23">
        <v>948111</v>
      </c>
      <c r="F359" s="24" t="str">
        <f>IF($B359="N/A","N/A",IF(E359&gt;10,"No",IF(E359&lt;-10,"No","Yes")))</f>
        <v>N/A</v>
      </c>
      <c r="G359" s="23">
        <v>1004091</v>
      </c>
      <c r="H359" s="24" t="str">
        <f>IF($B359="N/A","N/A",IF(G359&gt;10,"No",IF(G359&lt;-10,"No","Yes")))</f>
        <v>N/A</v>
      </c>
      <c r="I359" s="25">
        <v>3.6930000000000001</v>
      </c>
      <c r="J359" s="25">
        <v>5.9039999999999999</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110935</v>
      </c>
      <c r="F360" s="24" t="str">
        <f t="shared" ref="F360:F363" si="112">IF($B360="N/A","N/A",IF(E360&gt;10,"No",IF(E360&lt;-10,"No","Yes")))</f>
        <v>N/A</v>
      </c>
      <c r="G360" s="23">
        <v>112669</v>
      </c>
      <c r="H360" s="24" t="str">
        <f t="shared" ref="H360:H363" si="113">IF($B360="N/A","N/A",IF(G360&gt;10,"No",IF(G360&lt;-10,"No","Yes")))</f>
        <v>N/A</v>
      </c>
      <c r="I360" s="25" t="s">
        <v>49</v>
      </c>
      <c r="J360" s="25">
        <v>1.5629999999999999</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177918</v>
      </c>
      <c r="F361" s="24" t="str">
        <f t="shared" si="112"/>
        <v>N/A</v>
      </c>
      <c r="G361" s="23">
        <v>183397</v>
      </c>
      <c r="H361" s="24" t="str">
        <f t="shared" si="113"/>
        <v>N/A</v>
      </c>
      <c r="I361" s="25" t="s">
        <v>49</v>
      </c>
      <c r="J361" s="25">
        <v>3.08</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491049</v>
      </c>
      <c r="F362" s="24" t="str">
        <f t="shared" si="112"/>
        <v>N/A</v>
      </c>
      <c r="G362" s="23">
        <v>527134</v>
      </c>
      <c r="H362" s="24" t="str">
        <f t="shared" si="113"/>
        <v>N/A</v>
      </c>
      <c r="I362" s="25" t="s">
        <v>49</v>
      </c>
      <c r="J362" s="25">
        <v>7.3490000000000002</v>
      </c>
      <c r="K362" s="26" t="s">
        <v>108</v>
      </c>
      <c r="L362" s="27" t="str">
        <f t="shared" si="114"/>
        <v>Yes</v>
      </c>
    </row>
    <row r="363" spans="1:12" x14ac:dyDescent="0.25">
      <c r="A363" s="39" t="s">
        <v>905</v>
      </c>
      <c r="B363" s="22" t="s">
        <v>49</v>
      </c>
      <c r="C363" s="23" t="s">
        <v>49</v>
      </c>
      <c r="D363" s="24" t="str">
        <f t="shared" si="111"/>
        <v>N/A</v>
      </c>
      <c r="E363" s="23">
        <v>168209</v>
      </c>
      <c r="F363" s="24" t="str">
        <f t="shared" si="112"/>
        <v>N/A</v>
      </c>
      <c r="G363" s="23">
        <v>180891</v>
      </c>
      <c r="H363" s="24" t="str">
        <f t="shared" si="113"/>
        <v>N/A</v>
      </c>
      <c r="I363" s="25" t="s">
        <v>49</v>
      </c>
      <c r="J363" s="25">
        <v>7.5389999999999997</v>
      </c>
      <c r="K363" s="26" t="s">
        <v>108</v>
      </c>
      <c r="L363" s="27" t="str">
        <f t="shared" si="114"/>
        <v>Yes</v>
      </c>
    </row>
    <row r="364" spans="1:12" x14ac:dyDescent="0.25">
      <c r="A364" s="78" t="s">
        <v>1020</v>
      </c>
      <c r="B364" s="25" t="s">
        <v>49</v>
      </c>
      <c r="C364" s="23" t="s">
        <v>49</v>
      </c>
      <c r="D364" s="27" t="str">
        <f t="shared" ref="D364:F367" si="115">IF($B364="N/A","N/A",IF(C364&lt;0,"No","Yes"))</f>
        <v>N/A</v>
      </c>
      <c r="E364" s="23" t="s">
        <v>49</v>
      </c>
      <c r="F364" s="27" t="str">
        <f t="shared" si="115"/>
        <v>N/A</v>
      </c>
      <c r="G364" s="23">
        <v>538104</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27787</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292886</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106077</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87.339091937000006</v>
      </c>
      <c r="D368" s="24" t="str">
        <f>IF($B368="N/A","N/A",IF(C368&gt;80,"Yes","No"))</f>
        <v>Yes</v>
      </c>
      <c r="E368" s="29">
        <v>86.617495208999998</v>
      </c>
      <c r="F368" s="24" t="str">
        <f>IF($B368="N/A","N/A",IF(E368&gt;80,"Yes","No"))</f>
        <v>Yes</v>
      </c>
      <c r="G368" s="29">
        <v>85.951970489000004</v>
      </c>
      <c r="H368" s="24" t="str">
        <f>IF($B368="N/A","N/A",IF(G368&gt;80,"Yes","No"))</f>
        <v>Yes</v>
      </c>
      <c r="I368" s="25">
        <v>-0.82599999999999996</v>
      </c>
      <c r="J368" s="25">
        <v>-0.76800000000000002</v>
      </c>
      <c r="K368" s="26" t="s">
        <v>108</v>
      </c>
      <c r="L368" s="27" t="str">
        <f t="shared" si="110"/>
        <v>Yes</v>
      </c>
    </row>
    <row r="369" spans="1:12" x14ac:dyDescent="0.25">
      <c r="A369" s="121" t="s">
        <v>1139</v>
      </c>
      <c r="B369" s="22" t="s">
        <v>0</v>
      </c>
      <c r="C369" s="29">
        <v>0.22431431560000001</v>
      </c>
      <c r="D369" s="24" t="str">
        <f>IF($B369="N/A","N/A",IF(C369&gt;=5,"No",IF(C369&lt;0,"No","Yes")))</f>
        <v>Yes</v>
      </c>
      <c r="E369" s="29">
        <v>0.20662137659999999</v>
      </c>
      <c r="F369" s="24" t="str">
        <f>IF($B369="N/A","N/A",IF(E369&gt;=5,"No",IF(E369&lt;0,"No","Yes")))</f>
        <v>Yes</v>
      </c>
      <c r="G369" s="29">
        <v>0.19868717080000001</v>
      </c>
      <c r="H369" s="24" t="str">
        <f>IF($B369="N/A","N/A",IF(G369&gt;=5,"No",IF(G369&lt;0,"No","Yes")))</f>
        <v>Yes</v>
      </c>
      <c r="I369" s="25">
        <v>-7.89</v>
      </c>
      <c r="J369" s="25">
        <v>-3.84</v>
      </c>
      <c r="K369" s="26" t="s">
        <v>108</v>
      </c>
      <c r="L369" s="27" t="str">
        <f t="shared" si="110"/>
        <v>Yes</v>
      </c>
    </row>
    <row r="370" spans="1:12" x14ac:dyDescent="0.25">
      <c r="A370" s="121" t="s">
        <v>1151</v>
      </c>
      <c r="B370" s="26" t="s">
        <v>0</v>
      </c>
      <c r="C370" s="29">
        <v>3.0854975490999998</v>
      </c>
      <c r="D370" s="24" t="str">
        <f>IF($B370="N/A","N/A",IF(C370&gt;=5,"No",IF(C370&lt;0,"No","Yes")))</f>
        <v>Yes</v>
      </c>
      <c r="E370" s="29">
        <v>2.8304702718999999</v>
      </c>
      <c r="F370" s="24" t="str">
        <f>IF($B370="N/A","N/A",IF(E370&gt;=5,"No",IF(E370&lt;0,"No","Yes")))</f>
        <v>Yes</v>
      </c>
      <c r="G370" s="29">
        <v>2.6315343927999999</v>
      </c>
      <c r="H370" s="24" t="str">
        <f>IF($B370="N/A","N/A",IF(G370&gt;=5,"No",IF(G370&lt;0,"No","Yes")))</f>
        <v>Yes</v>
      </c>
      <c r="I370" s="25">
        <v>-8.27</v>
      </c>
      <c r="J370" s="25">
        <v>-7.03</v>
      </c>
      <c r="K370" s="26" t="s">
        <v>108</v>
      </c>
      <c r="L370" s="27" t="str">
        <f t="shared" si="110"/>
        <v>Yes</v>
      </c>
    </row>
    <row r="371" spans="1:12" x14ac:dyDescent="0.25">
      <c r="A371" s="121" t="s">
        <v>1140</v>
      </c>
      <c r="B371" s="26" t="s">
        <v>0</v>
      </c>
      <c r="C371" s="29">
        <v>0.20790907559999999</v>
      </c>
      <c r="D371" s="24" t="str">
        <f>IF($B371="N/A","N/A",IF(C371&gt;=5,"No",IF(C371&lt;0,"No","Yes")))</f>
        <v>Yes</v>
      </c>
      <c r="E371" s="29">
        <v>0.1558889202</v>
      </c>
      <c r="F371" s="24" t="str">
        <f>IF($B371="N/A","N/A",IF(E371&gt;=5,"No",IF(E371&lt;0,"No","Yes")))</f>
        <v>Yes</v>
      </c>
      <c r="G371" s="29">
        <v>0.1548664414</v>
      </c>
      <c r="H371" s="24" t="str">
        <f>IF($B371="N/A","N/A",IF(G371&gt;=5,"No",IF(G371&lt;0,"No","Yes")))</f>
        <v>Yes</v>
      </c>
      <c r="I371" s="25">
        <v>-25</v>
      </c>
      <c r="J371" s="25">
        <v>-0.65600000000000003</v>
      </c>
      <c r="K371" s="26" t="s">
        <v>108</v>
      </c>
      <c r="L371" s="27" t="str">
        <f t="shared" si="110"/>
        <v>Yes</v>
      </c>
    </row>
    <row r="372" spans="1:12" x14ac:dyDescent="0.25">
      <c r="A372" s="121" t="s">
        <v>1141</v>
      </c>
      <c r="B372" s="26" t="s">
        <v>7</v>
      </c>
      <c r="C372" s="29">
        <v>9.1431871225000005</v>
      </c>
      <c r="D372" s="24" t="str">
        <f>IF($B372="N/A","N/A",IF(C372&gt;0,"No",IF(C372&lt;0,"No","Yes")))</f>
        <v>No</v>
      </c>
      <c r="E372" s="29">
        <v>10.189524221999999</v>
      </c>
      <c r="F372" s="24" t="str">
        <f>IF($B372="N/A","N/A",IF(E372&gt;0,"No",IF(E372&lt;0,"No","Yes")))</f>
        <v>No</v>
      </c>
      <c r="G372" s="29">
        <v>11.058360248</v>
      </c>
      <c r="H372" s="24" t="str">
        <f>IF($B372="N/A","N/A",IF(G372&gt;0,"No",IF(G372&lt;0,"No","Yes")))</f>
        <v>No</v>
      </c>
      <c r="I372" s="25">
        <v>11.44</v>
      </c>
      <c r="J372" s="25">
        <v>8.5269999999999992</v>
      </c>
      <c r="K372" s="26" t="s">
        <v>108</v>
      </c>
      <c r="L372" s="27" t="str">
        <f t="shared" si="110"/>
        <v>Yes</v>
      </c>
    </row>
    <row r="373" spans="1:12" x14ac:dyDescent="0.25">
      <c r="A373" s="121" t="s">
        <v>1142</v>
      </c>
      <c r="B373" s="26" t="s">
        <v>0</v>
      </c>
      <c r="C373" s="29">
        <v>0</v>
      </c>
      <c r="D373" s="24" t="str">
        <f>IF($B373="N/A","N/A",IF(C373&gt;=5,"No",IF(C373&lt;0,"No","Yes")))</f>
        <v>Yes</v>
      </c>
      <c r="E373" s="29">
        <v>0</v>
      </c>
      <c r="F373" s="24" t="str">
        <f>IF($B373="N/A","N/A",IF(E373&gt;=5,"No",IF(E373&lt;0,"No","Yes")))</f>
        <v>Yes</v>
      </c>
      <c r="G373" s="29">
        <v>0</v>
      </c>
      <c r="H373" s="24" t="str">
        <f>IF($B373="N/A","N/A",IF(G373&gt;=5,"No",IF(G373&lt;0,"No","Yes")))</f>
        <v>Yes</v>
      </c>
      <c r="I373" s="25" t="s">
        <v>1205</v>
      </c>
      <c r="J373" s="25" t="s">
        <v>1205</v>
      </c>
      <c r="K373" s="26" t="s">
        <v>108</v>
      </c>
      <c r="L373" s="27" t="str">
        <f t="shared" si="110"/>
        <v>N/A</v>
      </c>
    </row>
    <row r="374" spans="1:12" ht="12.75" customHeight="1" x14ac:dyDescent="0.25">
      <c r="A374" s="121" t="s">
        <v>1143</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1205</v>
      </c>
      <c r="J374" s="25" t="s">
        <v>1205</v>
      </c>
      <c r="K374" s="26" t="s">
        <v>108</v>
      </c>
      <c r="L374" s="27" t="str">
        <f t="shared" ref="L374:L375" si="124">IF(J374="Div by 0", "N/A", IF(K374="N/A","N/A", IF(J374&gt;VALUE(MID(K374,1,2)), "No", IF(J374&lt;-1*VALUE(MID(K374,1,2)), "No", "Yes"))))</f>
        <v>N/A</v>
      </c>
    </row>
    <row r="375" spans="1:12" x14ac:dyDescent="0.25">
      <c r="A375" s="121" t="s">
        <v>1144</v>
      </c>
      <c r="B375" s="26" t="s">
        <v>7</v>
      </c>
      <c r="C375" s="29">
        <v>0</v>
      </c>
      <c r="D375" s="24" t="str">
        <f t="shared" si="121"/>
        <v>Yes</v>
      </c>
      <c r="E375" s="29">
        <v>0</v>
      </c>
      <c r="F375" s="24" t="str">
        <f t="shared" si="122"/>
        <v>Yes</v>
      </c>
      <c r="G375" s="29">
        <v>4.5812581E-3</v>
      </c>
      <c r="H375" s="24" t="str">
        <f t="shared" si="123"/>
        <v>No</v>
      </c>
      <c r="I375" s="25" t="s">
        <v>1205</v>
      </c>
      <c r="J375" s="25" t="s">
        <v>1205</v>
      </c>
      <c r="K375" s="26" t="s">
        <v>108</v>
      </c>
      <c r="L375" s="27" t="str">
        <f t="shared" si="124"/>
        <v>N/A</v>
      </c>
    </row>
    <row r="376" spans="1:12" x14ac:dyDescent="0.25">
      <c r="A376" s="122" t="s">
        <v>466</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1205</v>
      </c>
      <c r="J376" s="25" t="s">
        <v>1205</v>
      </c>
      <c r="K376" s="26" t="s">
        <v>108</v>
      </c>
      <c r="L376" s="27" t="str">
        <f t="shared" si="110"/>
        <v>N/A</v>
      </c>
    </row>
    <row r="377" spans="1:12" x14ac:dyDescent="0.25">
      <c r="A377" s="122" t="s">
        <v>1145</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1205</v>
      </c>
      <c r="J377" s="25" t="s">
        <v>1205</v>
      </c>
      <c r="K377" s="26" t="s">
        <v>108</v>
      </c>
      <c r="L377" s="27" t="str">
        <f t="shared" ref="L377" si="125">IF(J377="Div by 0", "N/A", IF(K377="N/A","N/A", IF(J377&gt;VALUE(MID(K377,1,2)), "No", IF(J377&lt;-1*VALUE(MID(K377,1,2)), "No", "Yes"))))</f>
        <v>N/A</v>
      </c>
    </row>
    <row r="378" spans="1:12" x14ac:dyDescent="0.25">
      <c r="A378" s="122" t="s">
        <v>1146</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1205</v>
      </c>
      <c r="J378" s="25" t="s">
        <v>1205</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1147</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1205</v>
      </c>
      <c r="J380" s="25" t="s">
        <v>1205</v>
      </c>
      <c r="K380" s="26" t="s">
        <v>108</v>
      </c>
      <c r="L380" s="27" t="str">
        <f t="shared" si="110"/>
        <v>N/A</v>
      </c>
    </row>
    <row r="381" spans="1:12" ht="12.75" customHeight="1" x14ac:dyDescent="0.25">
      <c r="A381" s="122" t="s">
        <v>1148</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1205</v>
      </c>
      <c r="J381" s="25" t="s">
        <v>1205</v>
      </c>
      <c r="K381" s="26" t="s">
        <v>108</v>
      </c>
      <c r="L381" s="27" t="str">
        <f t="shared" si="110"/>
        <v>N/A</v>
      </c>
    </row>
    <row r="382" spans="1:12" x14ac:dyDescent="0.25">
      <c r="A382" s="122" t="s">
        <v>1149</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1205</v>
      </c>
      <c r="J382" s="25" t="s">
        <v>1205</v>
      </c>
      <c r="K382" s="26" t="s">
        <v>108</v>
      </c>
      <c r="L382" s="27" t="str">
        <f t="shared" si="110"/>
        <v>N/A</v>
      </c>
    </row>
    <row r="383" spans="1:12" x14ac:dyDescent="0.25">
      <c r="A383" s="39" t="s">
        <v>467</v>
      </c>
      <c r="B383" s="22" t="s">
        <v>729</v>
      </c>
      <c r="C383" s="29">
        <v>7.6926357971000003</v>
      </c>
      <c r="D383" s="24" t="str">
        <f>IF($B383="N/A","N/A",IF(C383&gt;15,"No",IF(C383&lt;2,"No","Yes")))</f>
        <v>Yes</v>
      </c>
      <c r="E383" s="29">
        <v>8.1189860680999999</v>
      </c>
      <c r="F383" s="24" t="str">
        <f>IF($B383="N/A","N/A",IF(E383&gt;15,"No",IF(E383&lt;2,"No","Yes")))</f>
        <v>Yes</v>
      </c>
      <c r="G383" s="29">
        <v>7.9882201911999999</v>
      </c>
      <c r="H383" s="24" t="str">
        <f>IF($B383="N/A","N/A",IF(G383&gt;15,"No",IF(G383&lt;2,"No","Yes")))</f>
        <v>Yes</v>
      </c>
      <c r="I383" s="25">
        <v>5.5419999999999998</v>
      </c>
      <c r="J383" s="25">
        <v>-1.61</v>
      </c>
      <c r="K383" s="26" t="s">
        <v>108</v>
      </c>
      <c r="L383" s="27" t="str">
        <f t="shared" si="110"/>
        <v>Yes</v>
      </c>
    </row>
    <row r="384" spans="1:12" x14ac:dyDescent="0.25">
      <c r="A384" s="39" t="s">
        <v>468</v>
      </c>
      <c r="B384" s="22" t="s">
        <v>49</v>
      </c>
      <c r="C384" s="23">
        <v>82208</v>
      </c>
      <c r="D384" s="24" t="str">
        <f>IF($B384="N/A","N/A",IF(C384&gt;10,"No",IF(C384&lt;-10,"No","Yes")))</f>
        <v>N/A</v>
      </c>
      <c r="E384" s="23">
        <v>79962</v>
      </c>
      <c r="F384" s="24" t="str">
        <f>IF($B384="N/A","N/A",IF(E384&gt;10,"No",IF(E384&lt;-10,"No","Yes")))</f>
        <v>N/A</v>
      </c>
      <c r="G384" s="23">
        <v>75046</v>
      </c>
      <c r="H384" s="24" t="str">
        <f>IF($B384="N/A","N/A",IF(G384&gt;10,"No",IF(G384&lt;-10,"No","Yes")))</f>
        <v>N/A</v>
      </c>
      <c r="I384" s="25">
        <v>-2.73</v>
      </c>
      <c r="J384" s="25">
        <v>-6.15</v>
      </c>
      <c r="K384" s="26" t="s">
        <v>108</v>
      </c>
      <c r="L384" s="27" t="str">
        <f t="shared" si="110"/>
        <v>Yes</v>
      </c>
    </row>
    <row r="385" spans="1:12" x14ac:dyDescent="0.25">
      <c r="A385" s="39" t="s">
        <v>791</v>
      </c>
      <c r="B385" s="22" t="s">
        <v>49</v>
      </c>
      <c r="C385" s="23">
        <v>44045</v>
      </c>
      <c r="D385" s="24" t="str">
        <f>IF($B385="N/A","N/A",IF(C385&gt;10,"No",IF(C385&lt;-10,"No","Yes")))</f>
        <v>N/A</v>
      </c>
      <c r="E385" s="23">
        <v>46205</v>
      </c>
      <c r="F385" s="24" t="str">
        <f>IF($B385="N/A","N/A",IF(E385&gt;10,"No",IF(E385&lt;-10,"No","Yes")))</f>
        <v>N/A</v>
      </c>
      <c r="G385" s="23">
        <v>53916</v>
      </c>
      <c r="H385" s="24" t="str">
        <f>IF($B385="N/A","N/A",IF(G385&gt;10,"No",IF(G385&lt;-10,"No","Yes")))</f>
        <v>N/A</v>
      </c>
      <c r="I385" s="25">
        <v>4.9039999999999999</v>
      </c>
      <c r="J385" s="25">
        <v>16.690000000000001</v>
      </c>
      <c r="K385" s="26" t="s">
        <v>108</v>
      </c>
      <c r="L385" s="27" t="str">
        <f t="shared" si="110"/>
        <v>No</v>
      </c>
    </row>
    <row r="386" spans="1:12" x14ac:dyDescent="0.25">
      <c r="A386" s="39" t="s">
        <v>792</v>
      </c>
      <c r="B386" s="22" t="s">
        <v>49</v>
      </c>
      <c r="C386" s="23">
        <v>64090</v>
      </c>
      <c r="D386" s="24" t="str">
        <f>IF($B386="N/A","N/A",IF(C386&gt;10,"No",IF(C386&lt;-10,"No","Yes")))</f>
        <v>N/A</v>
      </c>
      <c r="E386" s="23">
        <v>78794</v>
      </c>
      <c r="F386" s="24" t="str">
        <f>IF($B386="N/A","N/A",IF(E386&gt;10,"No",IF(E386&lt;-10,"No","Yes")))</f>
        <v>N/A</v>
      </c>
      <c r="G386" s="23">
        <v>93723</v>
      </c>
      <c r="H386" s="24" t="str">
        <f>IF($B386="N/A","N/A",IF(G386&gt;10,"No",IF(G386&lt;-10,"No","Yes")))</f>
        <v>N/A</v>
      </c>
      <c r="I386" s="25">
        <v>22.94</v>
      </c>
      <c r="J386" s="25">
        <v>18.95</v>
      </c>
      <c r="K386" s="26" t="s">
        <v>108</v>
      </c>
      <c r="L386" s="27" t="str">
        <f t="shared" si="110"/>
        <v>No</v>
      </c>
    </row>
    <row r="387" spans="1:12" x14ac:dyDescent="0.25">
      <c r="A387" s="39" t="s">
        <v>793</v>
      </c>
      <c r="B387" s="22" t="s">
        <v>49</v>
      </c>
      <c r="C387" s="23">
        <v>10902</v>
      </c>
      <c r="D387" s="24" t="str">
        <f>IF($B387="N/A","N/A",IF(C387&gt;10,"No",IF(C387&lt;-10,"No","Yes")))</f>
        <v>N/A</v>
      </c>
      <c r="E387" s="23">
        <v>11345</v>
      </c>
      <c r="F387" s="24" t="str">
        <f>IF($B387="N/A","N/A",IF(E387&gt;10,"No",IF(E387&lt;-10,"No","Yes")))</f>
        <v>N/A</v>
      </c>
      <c r="G387" s="23">
        <v>12065</v>
      </c>
      <c r="H387" s="24" t="str">
        <f>IF($B387="N/A","N/A",IF(G387&gt;10,"No",IF(G387&lt;-10,"No","Yes")))</f>
        <v>N/A</v>
      </c>
      <c r="I387" s="25">
        <v>4.0629999999999997</v>
      </c>
      <c r="J387" s="25">
        <v>6.3460000000000001</v>
      </c>
      <c r="K387" s="26" t="s">
        <v>108</v>
      </c>
      <c r="L387" s="27" t="str">
        <f t="shared" si="110"/>
        <v>Yes</v>
      </c>
    </row>
    <row r="388" spans="1:12" x14ac:dyDescent="0.25">
      <c r="A388" s="39" t="s">
        <v>794</v>
      </c>
      <c r="B388" s="22" t="s">
        <v>49</v>
      </c>
      <c r="C388" s="23">
        <v>3215</v>
      </c>
      <c r="D388" s="24" t="str">
        <f>IF($B388="N/A","N/A",IF(C388&gt;10,"No",IF(C388&lt;-10,"No","Yes")))</f>
        <v>N/A</v>
      </c>
      <c r="E388" s="23">
        <v>4159</v>
      </c>
      <c r="F388" s="24" t="str">
        <f>IF($B388="N/A","N/A",IF(E388&gt;10,"No",IF(E388&lt;-10,"No","Yes")))</f>
        <v>N/A</v>
      </c>
      <c r="G388" s="23">
        <v>7343</v>
      </c>
      <c r="H388" s="24" t="str">
        <f>IF($B388="N/A","N/A",IF(G388&gt;10,"No",IF(G388&lt;-10,"No","Yes")))</f>
        <v>N/A</v>
      </c>
      <c r="I388" s="25">
        <v>29.36</v>
      </c>
      <c r="J388" s="25">
        <v>76.56</v>
      </c>
      <c r="K388" s="26" t="s">
        <v>108</v>
      </c>
      <c r="L388" s="27" t="str">
        <f t="shared" si="110"/>
        <v>No</v>
      </c>
    </row>
    <row r="389" spans="1:12" ht="13" x14ac:dyDescent="0.3">
      <c r="A389" s="205" t="s">
        <v>152</v>
      </c>
      <c r="B389" s="196"/>
      <c r="C389" s="196"/>
      <c r="D389" s="196"/>
      <c r="E389" s="196"/>
      <c r="F389" s="196"/>
      <c r="G389" s="196"/>
      <c r="H389" s="196"/>
      <c r="I389" s="196"/>
      <c r="J389" s="196"/>
      <c r="K389" s="196"/>
      <c r="L389" s="196"/>
    </row>
    <row r="390" spans="1:12" x14ac:dyDescent="0.25">
      <c r="A390" s="40" t="s">
        <v>287</v>
      </c>
      <c r="B390" s="26" t="s">
        <v>49</v>
      </c>
      <c r="C390" s="38">
        <v>7262443686</v>
      </c>
      <c r="D390" s="24" t="str">
        <f t="shared" ref="D390:D396" si="127">IF($B390="N/A","N/A",IF(C390&gt;10,"No",IF(C390&lt;-10,"No","Yes")))</f>
        <v>N/A</v>
      </c>
      <c r="E390" s="38">
        <v>7750060877</v>
      </c>
      <c r="F390" s="24" t="str">
        <f t="shared" ref="F390:F396" si="128">IF($B390="N/A","N/A",IF(E390&gt;10,"No",IF(E390&lt;-10,"No","Yes")))</f>
        <v>N/A</v>
      </c>
      <c r="G390" s="38">
        <v>8167906018</v>
      </c>
      <c r="H390" s="24" t="str">
        <f t="shared" ref="H390:H396" si="129">IF($B390="N/A","N/A",IF(G390&gt;10,"No",IF(G390&lt;-10,"No","Yes")))</f>
        <v>N/A</v>
      </c>
      <c r="I390" s="25">
        <v>6.7140000000000004</v>
      </c>
      <c r="J390" s="25">
        <v>5.3920000000000003</v>
      </c>
      <c r="K390" s="26" t="s">
        <v>1191</v>
      </c>
      <c r="L390" s="27" t="str">
        <f t="shared" ref="L390:L397" si="130">IF(J390="Div by 0", "N/A", IF(K390="N/A","N/A", IF(J390&gt;VALUE(MID(K390,1,2)), "No", IF(J390&lt;-1*VALUE(MID(K390,1,2)), "No", "Yes"))))</f>
        <v>Yes</v>
      </c>
    </row>
    <row r="391" spans="1:12" x14ac:dyDescent="0.25">
      <c r="A391" s="40" t="s">
        <v>334</v>
      </c>
      <c r="B391" s="26" t="s">
        <v>49</v>
      </c>
      <c r="C391" s="38">
        <v>6558.192215</v>
      </c>
      <c r="D391" s="24" t="str">
        <f t="shared" si="127"/>
        <v>N/A</v>
      </c>
      <c r="E391" s="38">
        <v>6733.4921066999996</v>
      </c>
      <c r="F391" s="24" t="str">
        <f t="shared" si="128"/>
        <v>N/A</v>
      </c>
      <c r="G391" s="38">
        <v>6738.5292034000004</v>
      </c>
      <c r="H391" s="24" t="str">
        <f t="shared" si="129"/>
        <v>N/A</v>
      </c>
      <c r="I391" s="25">
        <v>2.673</v>
      </c>
      <c r="J391" s="25">
        <v>7.4800000000000005E-2</v>
      </c>
      <c r="K391" s="26" t="s">
        <v>1191</v>
      </c>
      <c r="L391" s="27" t="str">
        <f t="shared" si="130"/>
        <v>Yes</v>
      </c>
    </row>
    <row r="392" spans="1:12" x14ac:dyDescent="0.25">
      <c r="A392" s="40" t="s">
        <v>39</v>
      </c>
      <c r="B392" s="26" t="s">
        <v>49</v>
      </c>
      <c r="C392" s="38">
        <v>791</v>
      </c>
      <c r="D392" s="24" t="str">
        <f t="shared" si="127"/>
        <v>N/A</v>
      </c>
      <c r="E392" s="38">
        <v>900</v>
      </c>
      <c r="F392" s="24" t="str">
        <f t="shared" si="128"/>
        <v>N/A</v>
      </c>
      <c r="G392" s="38">
        <v>1047</v>
      </c>
      <c r="H392" s="24" t="str">
        <f t="shared" si="129"/>
        <v>N/A</v>
      </c>
      <c r="I392" s="25">
        <v>13.78</v>
      </c>
      <c r="J392" s="25">
        <v>16.329999999999998</v>
      </c>
      <c r="K392" s="26" t="s">
        <v>1191</v>
      </c>
      <c r="L392" s="27" t="str">
        <f t="shared" si="130"/>
        <v>Yes</v>
      </c>
    </row>
    <row r="393" spans="1:12" x14ac:dyDescent="0.25">
      <c r="A393" s="40" t="s">
        <v>40</v>
      </c>
      <c r="B393" s="26" t="s">
        <v>49</v>
      </c>
      <c r="C393" s="38">
        <v>1265</v>
      </c>
      <c r="D393" s="24" t="str">
        <f t="shared" si="127"/>
        <v>N/A</v>
      </c>
      <c r="E393" s="38">
        <v>1380</v>
      </c>
      <c r="F393" s="24" t="str">
        <f t="shared" si="128"/>
        <v>N/A</v>
      </c>
      <c r="G393" s="38">
        <v>1638</v>
      </c>
      <c r="H393" s="24" t="str">
        <f t="shared" si="129"/>
        <v>N/A</v>
      </c>
      <c r="I393" s="25">
        <v>9.0909999999999993</v>
      </c>
      <c r="J393" s="25">
        <v>18.7</v>
      </c>
      <c r="K393" s="26" t="s">
        <v>1191</v>
      </c>
      <c r="L393" s="27" t="str">
        <f t="shared" si="130"/>
        <v>Yes</v>
      </c>
    </row>
    <row r="394" spans="1:12" x14ac:dyDescent="0.25">
      <c r="A394" s="40" t="s">
        <v>41</v>
      </c>
      <c r="B394" s="26" t="s">
        <v>49</v>
      </c>
      <c r="C394" s="38">
        <v>3199</v>
      </c>
      <c r="D394" s="24" t="str">
        <f t="shared" si="127"/>
        <v>N/A</v>
      </c>
      <c r="E394" s="38">
        <v>3502</v>
      </c>
      <c r="F394" s="24" t="str">
        <f t="shared" si="128"/>
        <v>N/A</v>
      </c>
      <c r="G394" s="38">
        <v>3404</v>
      </c>
      <c r="H394" s="24" t="str">
        <f t="shared" si="129"/>
        <v>N/A</v>
      </c>
      <c r="I394" s="25">
        <v>9.4719999999999995</v>
      </c>
      <c r="J394" s="25">
        <v>-2.8</v>
      </c>
      <c r="K394" s="26" t="s">
        <v>1191</v>
      </c>
      <c r="L394" s="27" t="str">
        <f t="shared" si="130"/>
        <v>Yes</v>
      </c>
    </row>
    <row r="395" spans="1:12" x14ac:dyDescent="0.25">
      <c r="A395" s="40" t="s">
        <v>29</v>
      </c>
      <c r="B395" s="26" t="s">
        <v>49</v>
      </c>
      <c r="C395" s="38">
        <v>32419</v>
      </c>
      <c r="D395" s="24" t="str">
        <f t="shared" si="127"/>
        <v>N/A</v>
      </c>
      <c r="E395" s="38">
        <v>31779</v>
      </c>
      <c r="F395" s="24" t="str">
        <f t="shared" si="128"/>
        <v>N/A</v>
      </c>
      <c r="G395" s="38">
        <v>30577</v>
      </c>
      <c r="H395" s="24" t="str">
        <f t="shared" si="129"/>
        <v>N/A</v>
      </c>
      <c r="I395" s="25">
        <v>-1.97</v>
      </c>
      <c r="J395" s="25">
        <v>-3.78</v>
      </c>
      <c r="K395" s="26" t="s">
        <v>1191</v>
      </c>
      <c r="L395" s="27" t="str">
        <f t="shared" si="130"/>
        <v>Yes</v>
      </c>
    </row>
    <row r="396" spans="1:12" x14ac:dyDescent="0.25">
      <c r="A396" s="40" t="s">
        <v>42</v>
      </c>
      <c r="B396" s="26" t="s">
        <v>49</v>
      </c>
      <c r="C396" s="38">
        <v>88708</v>
      </c>
      <c r="D396" s="24" t="str">
        <f t="shared" si="127"/>
        <v>N/A</v>
      </c>
      <c r="E396" s="38">
        <v>88520</v>
      </c>
      <c r="F396" s="24" t="str">
        <f t="shared" si="128"/>
        <v>N/A</v>
      </c>
      <c r="G396" s="38">
        <v>87854</v>
      </c>
      <c r="H396" s="24" t="str">
        <f t="shared" si="129"/>
        <v>N/A</v>
      </c>
      <c r="I396" s="25">
        <v>-0.21199999999999999</v>
      </c>
      <c r="J396" s="25">
        <v>-0.752</v>
      </c>
      <c r="K396" s="26" t="s">
        <v>1191</v>
      </c>
      <c r="L396" s="27" t="str">
        <f t="shared" si="130"/>
        <v>Yes</v>
      </c>
    </row>
    <row r="397" spans="1:12" x14ac:dyDescent="0.25">
      <c r="A397" s="40" t="s">
        <v>335</v>
      </c>
      <c r="B397" s="26" t="s">
        <v>49</v>
      </c>
      <c r="C397" s="38">
        <v>1334114</v>
      </c>
      <c r="D397" s="24" t="str">
        <f>IF($B397="N/A","N/A",IF(C397&gt;10,"No",IF(C397&lt;-10,"No","Yes")))</f>
        <v>N/A</v>
      </c>
      <c r="E397" s="38">
        <v>1634499</v>
      </c>
      <c r="F397" s="24" t="str">
        <f>IF($B397="N/A","N/A",IF(E397&gt;10,"No",IF(E397&lt;-10,"No","Yes")))</f>
        <v>N/A</v>
      </c>
      <c r="G397" s="38">
        <v>1869981</v>
      </c>
      <c r="H397" s="24" t="str">
        <f>IF($B397="N/A","N/A",IF(G397&gt;10,"No",IF(G397&lt;-10,"No","Yes")))</f>
        <v>N/A</v>
      </c>
      <c r="I397" s="25">
        <v>22.52</v>
      </c>
      <c r="J397" s="25">
        <v>14.41</v>
      </c>
      <c r="K397" s="26" t="s">
        <v>1191</v>
      </c>
      <c r="L397" s="27" t="str">
        <f t="shared" si="130"/>
        <v>Yes</v>
      </c>
    </row>
    <row r="398" spans="1:12" x14ac:dyDescent="0.25">
      <c r="A398" s="196" t="s">
        <v>846</v>
      </c>
      <c r="B398" s="196"/>
      <c r="C398" s="196"/>
      <c r="D398" s="196"/>
      <c r="E398" s="196"/>
      <c r="F398" s="196"/>
      <c r="G398" s="196"/>
      <c r="H398" s="196"/>
      <c r="I398" s="196"/>
      <c r="J398" s="196"/>
      <c r="K398" s="196"/>
      <c r="L398" s="196"/>
    </row>
    <row r="399" spans="1:12" x14ac:dyDescent="0.25">
      <c r="A399" s="44" t="s">
        <v>847</v>
      </c>
      <c r="B399" s="22" t="s">
        <v>49</v>
      </c>
      <c r="C399" s="29">
        <v>9.6010872461000005</v>
      </c>
      <c r="D399" s="24" t="str">
        <f t="shared" ref="D399:D403" si="131">IF($B399="N/A","N/A",IF(C399&gt;10,"No",IF(C399&lt;-10,"No","Yes")))</f>
        <v>N/A</v>
      </c>
      <c r="E399" s="29">
        <v>8.6058566151000004</v>
      </c>
      <c r="F399" s="24" t="str">
        <f t="shared" ref="F399:F403" si="132">IF($B399="N/A","N/A",IF(E399&gt;10,"No",IF(E399&lt;-10,"No","Yes")))</f>
        <v>N/A</v>
      </c>
      <c r="G399" s="29">
        <v>6.3053988054000003</v>
      </c>
      <c r="H399" s="24" t="str">
        <f t="shared" ref="H399:H403" si="133">IF($B399="N/A","N/A",IF(G399&gt;10,"No",IF(G399&lt;-10,"No","Yes")))</f>
        <v>N/A</v>
      </c>
      <c r="I399" s="25">
        <v>-10.4</v>
      </c>
      <c r="J399" s="25">
        <v>-26.7</v>
      </c>
      <c r="K399" s="26" t="s">
        <v>1191</v>
      </c>
      <c r="L399" s="27" t="str">
        <f t="shared" ref="L399:L403" si="134">IF(J399="Div by 0", "N/A", IF(K399="N/A","N/A", IF(J399&gt;VALUE(MID(K399,1,2)), "No", IF(J399&lt;-1*VALUE(MID(K399,1,2)), "No", "Yes"))))</f>
        <v>Yes</v>
      </c>
    </row>
    <row r="400" spans="1:12" x14ac:dyDescent="0.25">
      <c r="A400" s="3" t="s">
        <v>523</v>
      </c>
      <c r="B400" s="22" t="s">
        <v>49</v>
      </c>
      <c r="C400" s="29">
        <v>23.184273946000001</v>
      </c>
      <c r="D400" s="24" t="str">
        <f t="shared" si="131"/>
        <v>N/A</v>
      </c>
      <c r="E400" s="29">
        <v>22.431394586</v>
      </c>
      <c r="F400" s="24" t="str">
        <f t="shared" si="132"/>
        <v>N/A</v>
      </c>
      <c r="G400" s="29">
        <v>17.513030873000002</v>
      </c>
      <c r="H400" s="24" t="str">
        <f t="shared" si="133"/>
        <v>N/A</v>
      </c>
      <c r="I400" s="25">
        <v>-3.25</v>
      </c>
      <c r="J400" s="25">
        <v>-21.9</v>
      </c>
      <c r="K400" s="26" t="s">
        <v>1191</v>
      </c>
      <c r="L400" s="27" t="str">
        <f t="shared" si="134"/>
        <v>Yes</v>
      </c>
    </row>
    <row r="401" spans="1:12" x14ac:dyDescent="0.25">
      <c r="A401" s="3" t="s">
        <v>526</v>
      </c>
      <c r="B401" s="22" t="s">
        <v>49</v>
      </c>
      <c r="C401" s="29">
        <v>11.672399415999999</v>
      </c>
      <c r="D401" s="24" t="str">
        <f t="shared" si="131"/>
        <v>N/A</v>
      </c>
      <c r="E401" s="29">
        <v>10.203306683999999</v>
      </c>
      <c r="F401" s="24" t="str">
        <f t="shared" si="132"/>
        <v>N/A</v>
      </c>
      <c r="G401" s="29">
        <v>6.3265427746</v>
      </c>
      <c r="H401" s="24" t="str">
        <f t="shared" si="133"/>
        <v>N/A</v>
      </c>
      <c r="I401" s="25">
        <v>-12.6</v>
      </c>
      <c r="J401" s="25">
        <v>-38</v>
      </c>
      <c r="K401" s="26" t="s">
        <v>1191</v>
      </c>
      <c r="L401" s="27" t="str">
        <f t="shared" si="134"/>
        <v>No</v>
      </c>
    </row>
    <row r="402" spans="1:12" x14ac:dyDescent="0.25">
      <c r="A402" s="3" t="s">
        <v>529</v>
      </c>
      <c r="B402" s="22" t="s">
        <v>49</v>
      </c>
      <c r="C402" s="29">
        <v>6.1913075149000001</v>
      </c>
      <c r="D402" s="24" t="str">
        <f t="shared" si="131"/>
        <v>N/A</v>
      </c>
      <c r="E402" s="29">
        <v>5.5119254153000004</v>
      </c>
      <c r="F402" s="24" t="str">
        <f t="shared" si="132"/>
        <v>N/A</v>
      </c>
      <c r="G402" s="29">
        <v>4.0364189612999999</v>
      </c>
      <c r="H402" s="24" t="str">
        <f t="shared" si="133"/>
        <v>N/A</v>
      </c>
      <c r="I402" s="25">
        <v>-11</v>
      </c>
      <c r="J402" s="25">
        <v>-26.8</v>
      </c>
      <c r="K402" s="26" t="s">
        <v>1191</v>
      </c>
      <c r="L402" s="27" t="str">
        <f t="shared" si="134"/>
        <v>Yes</v>
      </c>
    </row>
    <row r="403" spans="1:12" x14ac:dyDescent="0.25">
      <c r="A403" s="3" t="s">
        <v>531</v>
      </c>
      <c r="B403" s="22" t="s">
        <v>49</v>
      </c>
      <c r="C403" s="29">
        <v>8.7969094922999993</v>
      </c>
      <c r="D403" s="24" t="str">
        <f t="shared" si="131"/>
        <v>N/A</v>
      </c>
      <c r="E403" s="29">
        <v>7.5415573795000004</v>
      </c>
      <c r="F403" s="24" t="str">
        <f t="shared" si="132"/>
        <v>N/A</v>
      </c>
      <c r="G403" s="29">
        <v>6.1784770256000003</v>
      </c>
      <c r="H403" s="24" t="str">
        <f t="shared" si="133"/>
        <v>N/A</v>
      </c>
      <c r="I403" s="25">
        <v>-14.3</v>
      </c>
      <c r="J403" s="25">
        <v>-18.100000000000001</v>
      </c>
      <c r="K403" s="26" t="s">
        <v>1191</v>
      </c>
      <c r="L403" s="27" t="str">
        <f t="shared" si="134"/>
        <v>Yes</v>
      </c>
    </row>
    <row r="404" spans="1:12" x14ac:dyDescent="0.25">
      <c r="A404" s="196" t="s">
        <v>157</v>
      </c>
      <c r="B404" s="196"/>
      <c r="C404" s="196"/>
      <c r="D404" s="196"/>
      <c r="E404" s="196"/>
      <c r="F404" s="196"/>
      <c r="G404" s="196"/>
      <c r="H404" s="196"/>
      <c r="I404" s="196"/>
      <c r="J404" s="196"/>
      <c r="K404" s="196"/>
      <c r="L404" s="196"/>
    </row>
    <row r="405" spans="1:12" x14ac:dyDescent="0.25">
      <c r="A405" s="40" t="s">
        <v>336</v>
      </c>
      <c r="B405" s="26" t="s">
        <v>49</v>
      </c>
      <c r="C405" s="23">
        <v>11</v>
      </c>
      <c r="D405" s="24" t="str">
        <f>IF($B405="N/A","N/A",IF(C405&gt;10,"No",IF(C405&lt;-10,"No","Yes")))</f>
        <v>N/A</v>
      </c>
      <c r="E405" s="23">
        <v>11</v>
      </c>
      <c r="F405" s="24" t="str">
        <f>IF($B405="N/A","N/A",IF(E405&gt;10,"No",IF(E405&lt;-10,"No","Yes")))</f>
        <v>N/A</v>
      </c>
      <c r="G405" s="23">
        <v>11</v>
      </c>
      <c r="H405" s="24" t="str">
        <f>IF($B405="N/A","N/A",IF(G405&gt;10,"No",IF(G405&lt;-10,"No","Yes")))</f>
        <v>N/A</v>
      </c>
      <c r="I405" s="25">
        <v>0</v>
      </c>
      <c r="J405" s="25">
        <v>0</v>
      </c>
      <c r="K405" s="26" t="s">
        <v>49</v>
      </c>
      <c r="L405" s="27" t="str">
        <f>IF(J405="Div by 0", "N/A", IF(K405="N/A","N/A", IF(J405&gt;VALUE(MID(K405,1,2)), "No", IF(J405&lt;-1*VALUE(MID(K405,1,2)), "No", "Yes"))))</f>
        <v>N/A</v>
      </c>
    </row>
    <row r="406" spans="1:12" x14ac:dyDescent="0.25">
      <c r="A406" s="40" t="s">
        <v>337</v>
      </c>
      <c r="B406" s="26" t="s">
        <v>49</v>
      </c>
      <c r="C406" s="23">
        <v>25</v>
      </c>
      <c r="D406" s="24" t="str">
        <f>IF($B406="N/A","N/A",IF(C406&gt;10,"No",IF(C406&lt;-10,"No","Yes")))</f>
        <v>N/A</v>
      </c>
      <c r="E406" s="23">
        <v>28</v>
      </c>
      <c r="F406" s="24" t="str">
        <f>IF($B406="N/A","N/A",IF(E406&gt;10,"No",IF(E406&lt;-10,"No","Yes")))</f>
        <v>N/A</v>
      </c>
      <c r="G406" s="23">
        <v>35</v>
      </c>
      <c r="H406" s="24" t="str">
        <f>IF($B406="N/A","N/A",IF(G406&gt;10,"No",IF(G406&lt;-10,"No","Yes")))</f>
        <v>N/A</v>
      </c>
      <c r="I406" s="25">
        <v>12</v>
      </c>
      <c r="J406" s="25">
        <v>25</v>
      </c>
      <c r="K406" s="26" t="s">
        <v>49</v>
      </c>
      <c r="L406" s="27" t="str">
        <f>IF(J406="Div by 0", "N/A", IF(K406="N/A","N/A", IF(J406&gt;VALUE(MID(K406,1,2)), "No", IF(J406&lt;-1*VALUE(MID(K406,1,2)), "No", "Yes"))))</f>
        <v>N/A</v>
      </c>
    </row>
    <row r="407" spans="1:12" x14ac:dyDescent="0.25">
      <c r="A407" s="196" t="s">
        <v>338</v>
      </c>
      <c r="B407" s="196"/>
      <c r="C407" s="196"/>
      <c r="D407" s="196"/>
      <c r="E407" s="196"/>
      <c r="F407" s="196"/>
      <c r="G407" s="196"/>
      <c r="H407" s="196"/>
      <c r="I407" s="196"/>
      <c r="J407" s="196"/>
      <c r="K407" s="196"/>
      <c r="L407" s="196"/>
    </row>
    <row r="408" spans="1:12" x14ac:dyDescent="0.25">
      <c r="A408" s="40" t="s">
        <v>334</v>
      </c>
      <c r="B408" s="26" t="s">
        <v>49</v>
      </c>
      <c r="C408" s="38">
        <v>6558.192215</v>
      </c>
      <c r="D408" s="24" t="str">
        <f>IF($B408="N/A","N/A",IF(C408&gt;10,"No",IF(C408&lt;-10,"No","Yes")))</f>
        <v>N/A</v>
      </c>
      <c r="E408" s="38">
        <v>6733.4921066999996</v>
      </c>
      <c r="F408" s="24" t="str">
        <f>IF($B408="N/A","N/A",IF(E408&gt;10,"No",IF(E408&lt;-10,"No","Yes")))</f>
        <v>N/A</v>
      </c>
      <c r="G408" s="38">
        <v>6738.5292034000004</v>
      </c>
      <c r="H408" s="24" t="str">
        <f>IF($B408="N/A","N/A",IF(G408&gt;10,"No",IF(G408&lt;-10,"No","Yes")))</f>
        <v>N/A</v>
      </c>
      <c r="I408" s="25">
        <v>2.673</v>
      </c>
      <c r="J408" s="25">
        <v>7.4800000000000005E-2</v>
      </c>
      <c r="K408" s="26" t="s">
        <v>1191</v>
      </c>
      <c r="L408" s="27" t="str">
        <f>IF(J408="Div by 0", "N/A", IF(K408="N/A","N/A", IF(J408&gt;VALUE(MID(K408,1,2)), "No", IF(J408&lt;-1*VALUE(MID(K408,1,2)), "No", "Yes"))))</f>
        <v>Yes</v>
      </c>
    </row>
    <row r="409" spans="1:12" x14ac:dyDescent="0.25">
      <c r="A409" s="3" t="s">
        <v>523</v>
      </c>
      <c r="B409" s="26" t="s">
        <v>49</v>
      </c>
      <c r="C409" s="38">
        <v>16156.090813999999</v>
      </c>
      <c r="D409" s="24" t="str">
        <f>IF($B409="N/A","N/A",IF(C409&gt;10,"No",IF(C409&lt;-10,"No","Yes")))</f>
        <v>N/A</v>
      </c>
      <c r="E409" s="38">
        <v>16799.899543</v>
      </c>
      <c r="F409" s="24" t="str">
        <f>IF($B409="N/A","N/A",IF(E409&gt;10,"No",IF(E409&lt;-10,"No","Yes")))</f>
        <v>N/A</v>
      </c>
      <c r="G409" s="38">
        <v>17157.738518999999</v>
      </c>
      <c r="H409" s="24" t="str">
        <f>IF($B409="N/A","N/A",IF(G409&gt;10,"No",IF(G409&lt;-10,"No","Yes")))</f>
        <v>N/A</v>
      </c>
      <c r="I409" s="25">
        <v>3.9849999999999999</v>
      </c>
      <c r="J409" s="25">
        <v>2.13</v>
      </c>
      <c r="K409" s="26" t="s">
        <v>1191</v>
      </c>
      <c r="L409" s="27" t="str">
        <f>IF(J409="Div by 0", "N/A", IF(K409="N/A","N/A", IF(J409&gt;VALUE(MID(K409,1,2)), "No", IF(J409&lt;-1*VALUE(MID(K409,1,2)), "No", "Yes"))))</f>
        <v>Yes</v>
      </c>
    </row>
    <row r="410" spans="1:12" x14ac:dyDescent="0.25">
      <c r="A410" s="3" t="s">
        <v>526</v>
      </c>
      <c r="B410" s="26" t="s">
        <v>49</v>
      </c>
      <c r="C410" s="38">
        <v>17823.203612000001</v>
      </c>
      <c r="D410" s="24" t="str">
        <f>IF($B410="N/A","N/A",IF(C410&gt;10,"No",IF(C410&lt;-10,"No","Yes")))</f>
        <v>N/A</v>
      </c>
      <c r="E410" s="38">
        <v>18465.247273000001</v>
      </c>
      <c r="F410" s="24" t="str">
        <f>IF($B410="N/A","N/A",IF(E410&gt;10,"No",IF(E410&lt;-10,"No","Yes")))</f>
        <v>N/A</v>
      </c>
      <c r="G410" s="38">
        <v>18686.452597</v>
      </c>
      <c r="H410" s="24" t="str">
        <f>IF($B410="N/A","N/A",IF(G410&gt;10,"No",IF(G410&lt;-10,"No","Yes")))</f>
        <v>N/A</v>
      </c>
      <c r="I410" s="25">
        <v>3.6019999999999999</v>
      </c>
      <c r="J410" s="25">
        <v>1.198</v>
      </c>
      <c r="K410" s="26" t="s">
        <v>1191</v>
      </c>
      <c r="L410" s="27" t="str">
        <f>IF(J410="Div by 0", "N/A", IF(K410="N/A","N/A", IF(J410&gt;VALUE(MID(K410,1,2)), "No", IF(J410&lt;-1*VALUE(MID(K410,1,2)), "No", "Yes"))))</f>
        <v>Yes</v>
      </c>
    </row>
    <row r="411" spans="1:12" x14ac:dyDescent="0.25">
      <c r="A411" s="3" t="s">
        <v>529</v>
      </c>
      <c r="B411" s="26" t="s">
        <v>49</v>
      </c>
      <c r="C411" s="38">
        <v>1898.2398986999999</v>
      </c>
      <c r="D411" s="24" t="str">
        <f>IF($B411="N/A","N/A",IF(C411&gt;10,"No",IF(C411&lt;-10,"No","Yes")))</f>
        <v>N/A</v>
      </c>
      <c r="E411" s="38">
        <v>2026.5871013999999</v>
      </c>
      <c r="F411" s="24" t="str">
        <f>IF($B411="N/A","N/A",IF(E411&gt;10,"No",IF(E411&lt;-10,"No","Yes")))</f>
        <v>N/A</v>
      </c>
      <c r="G411" s="38">
        <v>2089.4593414000001</v>
      </c>
      <c r="H411" s="24" t="str">
        <f>IF($B411="N/A","N/A",IF(G411&gt;10,"No",IF(G411&lt;-10,"No","Yes")))</f>
        <v>N/A</v>
      </c>
      <c r="I411" s="25">
        <v>6.7610000000000001</v>
      </c>
      <c r="J411" s="25">
        <v>3.1019999999999999</v>
      </c>
      <c r="K411" s="26" t="s">
        <v>1191</v>
      </c>
      <c r="L411" s="27" t="str">
        <f>IF(J411="Div by 0", "N/A", IF(K411="N/A","N/A", IF(J411&gt;VALUE(MID(K411,1,2)), "No", IF(J411&lt;-1*VALUE(MID(K411,1,2)), "No", "Yes"))))</f>
        <v>Yes</v>
      </c>
    </row>
    <row r="412" spans="1:12" x14ac:dyDescent="0.25">
      <c r="A412" s="3" t="s">
        <v>531</v>
      </c>
      <c r="B412" s="26" t="s">
        <v>49</v>
      </c>
      <c r="C412" s="38">
        <v>3251.7300405000001</v>
      </c>
      <c r="D412" s="24" t="str">
        <f>IF($B412="N/A","N/A",IF(C412&gt;10,"No",IF(C412&lt;-10,"No","Yes")))</f>
        <v>N/A</v>
      </c>
      <c r="E412" s="38">
        <v>3387.4690019999998</v>
      </c>
      <c r="F412" s="24" t="str">
        <f>IF($B412="N/A","N/A",IF(E412&gt;10,"No",IF(E412&lt;-10,"No","Yes")))</f>
        <v>N/A</v>
      </c>
      <c r="G412" s="38">
        <v>3431.1153113</v>
      </c>
      <c r="H412" s="24" t="str">
        <f>IF($B412="N/A","N/A",IF(G412&gt;10,"No",IF(G412&lt;-10,"No","Yes")))</f>
        <v>N/A</v>
      </c>
      <c r="I412" s="25">
        <v>4.1740000000000004</v>
      </c>
      <c r="J412" s="25">
        <v>1.288</v>
      </c>
      <c r="K412" s="26" t="s">
        <v>1191</v>
      </c>
      <c r="L412" s="27" t="str">
        <f>IF(J412="Div by 0", "N/A", IF(K412="N/A","N/A", IF(J412&gt;VALUE(MID(K412,1,2)), "No", IF(J412&lt;-1*VALUE(MID(K412,1,2)), "No", "Yes"))))</f>
        <v>Yes</v>
      </c>
    </row>
    <row r="413" spans="1:12" ht="14.25" customHeight="1" x14ac:dyDescent="0.25">
      <c r="A413" s="196" t="s">
        <v>1212</v>
      </c>
      <c r="B413" s="196"/>
      <c r="C413" s="172"/>
      <c r="D413" s="172"/>
      <c r="E413" s="172"/>
      <c r="F413" s="172"/>
      <c r="G413" s="172"/>
      <c r="H413" s="172"/>
      <c r="I413" s="172"/>
      <c r="J413" s="172"/>
      <c r="K413" s="172"/>
      <c r="L413" s="172"/>
    </row>
    <row r="414" spans="1:12" x14ac:dyDescent="0.25">
      <c r="A414" s="78" t="s">
        <v>906</v>
      </c>
      <c r="B414" s="26" t="s">
        <v>49</v>
      </c>
      <c r="C414" s="38" t="s">
        <v>49</v>
      </c>
      <c r="D414" s="24" t="str">
        <f t="shared" ref="D414:D415" si="135">IF($B414="N/A","N/A",IF(C414&gt;10,"No",IF(C414&lt;-10,"No","Yes")))</f>
        <v>N/A</v>
      </c>
      <c r="E414" s="38">
        <v>6747.0690984000003</v>
      </c>
      <c r="F414" s="24" t="str">
        <f t="shared" ref="F414:F415" si="136">IF($B414="N/A","N/A",IF(E414&gt;10,"No",IF(E414&lt;-10,"No","Yes")))</f>
        <v>N/A</v>
      </c>
      <c r="G414" s="38">
        <v>6735.6038342000002</v>
      </c>
      <c r="H414" s="24" t="str">
        <f t="shared" ref="H414:H415" si="137">IF($B414="N/A","N/A",IF(G414&gt;10,"No",IF(G414&lt;-10,"No","Yes")))</f>
        <v>N/A</v>
      </c>
      <c r="I414" s="25" t="s">
        <v>49</v>
      </c>
      <c r="J414" s="25">
        <v>-0.17</v>
      </c>
      <c r="K414" s="26" t="s">
        <v>1191</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6714.2420468999999</v>
      </c>
      <c r="F415" s="24" t="str">
        <f t="shared" si="136"/>
        <v>N/A</v>
      </c>
      <c r="G415" s="38">
        <v>6742.6486937999998</v>
      </c>
      <c r="H415" s="24" t="str">
        <f t="shared" si="137"/>
        <v>N/A</v>
      </c>
      <c r="I415" s="25" t="s">
        <v>49</v>
      </c>
      <c r="J415" s="25">
        <v>0.42309999999999998</v>
      </c>
      <c r="K415" s="26" t="s">
        <v>1191</v>
      </c>
      <c r="L415" s="27" t="str">
        <f>IF(J415="Div by 0", "N/A", IF(OR(J415="N/A",K415="N/A"),"N/A", IF(J415&gt;VALUE(MID(K415,1,2)), "No", IF(J415&lt;-1*VALUE(MID(K415,1,2)), "No", "Yes"))))</f>
        <v>Yes</v>
      </c>
    </row>
    <row r="416" spans="1:12" x14ac:dyDescent="0.25">
      <c r="A416" s="196" t="s">
        <v>339</v>
      </c>
      <c r="B416" s="196"/>
      <c r="C416" s="196"/>
      <c r="D416" s="196"/>
      <c r="E416" s="196"/>
      <c r="F416" s="196"/>
      <c r="G416" s="196"/>
      <c r="H416" s="196"/>
      <c r="I416" s="196"/>
      <c r="J416" s="196"/>
      <c r="K416" s="196"/>
      <c r="L416" s="196"/>
    </row>
    <row r="417" spans="1:12" x14ac:dyDescent="0.25">
      <c r="A417" s="40" t="s">
        <v>730</v>
      </c>
      <c r="B417" s="26" t="s">
        <v>49</v>
      </c>
      <c r="C417" s="38">
        <v>16525.408388</v>
      </c>
      <c r="D417" s="24" t="str">
        <f>IF($B417="N/A","N/A",IF(C417&gt;10,"No",IF(C417&lt;-10,"No","Yes")))</f>
        <v>N/A</v>
      </c>
      <c r="E417" s="38">
        <v>17097.119581999999</v>
      </c>
      <c r="F417" s="24" t="str">
        <f>IF($B417="N/A","N/A",IF(E417&gt;10,"No",IF(E417&lt;-10,"No","Yes")))</f>
        <v>N/A</v>
      </c>
      <c r="G417" s="38">
        <v>17302.581233000001</v>
      </c>
      <c r="H417" s="24" t="str">
        <f>IF($B417="N/A","N/A",IF(G417&gt;10,"No",IF(G417&lt;-10,"No","Yes")))</f>
        <v>N/A</v>
      </c>
      <c r="I417" s="25">
        <v>3.46</v>
      </c>
      <c r="J417" s="25">
        <v>1.202</v>
      </c>
      <c r="K417" s="26" t="s">
        <v>1191</v>
      </c>
      <c r="L417" s="27" t="str">
        <f>IF(J417="Div by 0", "N/A", IF(K417="N/A","N/A", IF(J417&gt;VALUE(MID(K417,1,2)), "No", IF(J417&lt;-1*VALUE(MID(K417,1,2)), "No", "Yes"))))</f>
        <v>Yes</v>
      </c>
    </row>
    <row r="418" spans="1:12" x14ac:dyDescent="0.25">
      <c r="A418" s="3" t="s">
        <v>523</v>
      </c>
      <c r="B418" s="26" t="s">
        <v>49</v>
      </c>
      <c r="C418" s="38">
        <v>16561.493772000002</v>
      </c>
      <c r="D418" s="24" t="str">
        <f>IF($B418="N/A","N/A",IF(C418&gt;10,"No",IF(C418&lt;-10,"No","Yes")))</f>
        <v>N/A</v>
      </c>
      <c r="E418" s="38">
        <v>17228.868127000002</v>
      </c>
      <c r="F418" s="24" t="str">
        <f>IF($B418="N/A","N/A",IF(E418&gt;10,"No",IF(E418&lt;-10,"No","Yes")))</f>
        <v>N/A</v>
      </c>
      <c r="G418" s="38">
        <v>17551.817951000001</v>
      </c>
      <c r="H418" s="24" t="str">
        <f>IF($B418="N/A","N/A",IF(G418&gt;10,"No",IF(G418&lt;-10,"No","Yes")))</f>
        <v>N/A</v>
      </c>
      <c r="I418" s="25">
        <v>4.03</v>
      </c>
      <c r="J418" s="25">
        <v>1.8740000000000001</v>
      </c>
      <c r="K418" s="26" t="s">
        <v>1191</v>
      </c>
      <c r="L418" s="27" t="str">
        <f>IF(J418="Div by 0", "N/A", IF(K418="N/A","N/A", IF(J418&gt;VALUE(MID(K418,1,2)), "No", IF(J418&lt;-1*VALUE(MID(K418,1,2)), "No", "Yes"))))</f>
        <v>Yes</v>
      </c>
    </row>
    <row r="419" spans="1:12" x14ac:dyDescent="0.25">
      <c r="A419" s="3" t="s">
        <v>526</v>
      </c>
      <c r="B419" s="26" t="s">
        <v>49</v>
      </c>
      <c r="C419" s="38">
        <v>16668.825604000001</v>
      </c>
      <c r="D419" s="24" t="str">
        <f>IF($B419="N/A","N/A",IF(C419&gt;10,"No",IF(C419&lt;-10,"No","Yes")))</f>
        <v>N/A</v>
      </c>
      <c r="E419" s="38">
        <v>17145.620307000001</v>
      </c>
      <c r="F419" s="24" t="str">
        <f>IF($B419="N/A","N/A",IF(E419&gt;10,"No",IF(E419&lt;-10,"No","Yes")))</f>
        <v>N/A</v>
      </c>
      <c r="G419" s="38">
        <v>17230.391507</v>
      </c>
      <c r="H419" s="24" t="str">
        <f>IF($B419="N/A","N/A",IF(G419&gt;10,"No",IF(G419&lt;-10,"No","Yes")))</f>
        <v>N/A</v>
      </c>
      <c r="I419" s="25">
        <v>2.86</v>
      </c>
      <c r="J419" s="25">
        <v>0.49440000000000001</v>
      </c>
      <c r="K419" s="26" t="s">
        <v>1191</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16460.58985</v>
      </c>
      <c r="F420" s="24" t="str">
        <f t="shared" ref="F420:F421" si="139">IF($B420="N/A","N/A",IF(E420&gt;10,"No",IF(E420&lt;-10,"No","Yes")))</f>
        <v>N/A</v>
      </c>
      <c r="G420" s="38">
        <v>16677.377559</v>
      </c>
      <c r="H420" s="24" t="str">
        <f t="shared" ref="H420:H421" si="140">IF($B420="N/A","N/A",IF(G420&gt;10,"No",IF(G420&lt;-10,"No","Yes")))</f>
        <v>N/A</v>
      </c>
      <c r="I420" s="25" t="s">
        <v>49</v>
      </c>
      <c r="J420" s="25">
        <v>1.3169999999999999</v>
      </c>
      <c r="K420" s="26" t="s">
        <v>1191</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18266.294112</v>
      </c>
      <c r="F421" s="24" t="str">
        <f t="shared" si="139"/>
        <v>N/A</v>
      </c>
      <c r="G421" s="38">
        <v>18437.233609999999</v>
      </c>
      <c r="H421" s="24" t="str">
        <f t="shared" si="140"/>
        <v>N/A</v>
      </c>
      <c r="I421" s="25" t="s">
        <v>49</v>
      </c>
      <c r="J421" s="25">
        <v>0.93579999999999997</v>
      </c>
      <c r="K421" s="26" t="s">
        <v>1191</v>
      </c>
      <c r="L421" s="27" t="str">
        <f>IF(J421="Div by 0", "N/A", IF(OR(J421="N/A",K421="N/A"),"N/A", IF(J421&gt;VALUE(MID(K421,1,2)), "No", IF(J421&lt;-1*VALUE(MID(K421,1,2)), "No", "Yes"))))</f>
        <v>Yes</v>
      </c>
    </row>
    <row r="422" spans="1:12" x14ac:dyDescent="0.25">
      <c r="A422" s="3" t="s">
        <v>1073</v>
      </c>
      <c r="B422" s="26" t="s">
        <v>49</v>
      </c>
      <c r="C422" s="38">
        <v>11101.959567</v>
      </c>
      <c r="D422" s="24" t="str">
        <f t="shared" ref="D422:D434" si="141">IF($B422="N/A","N/A",IF(C422&gt;10,"No",IF(C422&lt;-10,"No","Yes")))</f>
        <v>N/A</v>
      </c>
      <c r="E422" s="38">
        <v>14084.565531</v>
      </c>
      <c r="F422" s="24" t="str">
        <f t="shared" ref="F422:F434" si="142">IF($B422="N/A","N/A",IF(E422&gt;10,"No",IF(E422&lt;-10,"No","Yes")))</f>
        <v>N/A</v>
      </c>
      <c r="G422" s="38">
        <v>15050.014405</v>
      </c>
      <c r="H422" s="24" t="str">
        <f t="shared" ref="H422:H434" si="143">IF($B422="N/A","N/A",IF(G422&gt;10,"No",IF(G422&lt;-10,"No","Yes")))</f>
        <v>N/A</v>
      </c>
      <c r="I422" s="25">
        <v>26.87</v>
      </c>
      <c r="J422" s="25">
        <v>6.8550000000000004</v>
      </c>
      <c r="K422" s="26" t="s">
        <v>1191</v>
      </c>
      <c r="L422" s="27" t="str">
        <f t="shared" ref="L422:L434" si="144">IF(J422="Div by 0", "N/A", IF(K422="N/A","N/A", IF(J422&gt;VALUE(MID(K422,1,2)), "No", IF(J422&lt;-1*VALUE(MID(K422,1,2)), "No", "Yes"))))</f>
        <v>Yes</v>
      </c>
    </row>
    <row r="423" spans="1:12" x14ac:dyDescent="0.25">
      <c r="A423" s="3" t="s">
        <v>824</v>
      </c>
      <c r="B423" s="26" t="s">
        <v>49</v>
      </c>
      <c r="C423" s="38" t="s">
        <v>1205</v>
      </c>
      <c r="D423" s="24" t="str">
        <f t="shared" si="141"/>
        <v>N/A</v>
      </c>
      <c r="E423" s="38" t="s">
        <v>1205</v>
      </c>
      <c r="F423" s="24" t="str">
        <f t="shared" si="142"/>
        <v>N/A</v>
      </c>
      <c r="G423" s="38" t="s">
        <v>1205</v>
      </c>
      <c r="H423" s="24" t="str">
        <f t="shared" si="143"/>
        <v>N/A</v>
      </c>
      <c r="I423" s="25" t="s">
        <v>1205</v>
      </c>
      <c r="J423" s="25" t="s">
        <v>1205</v>
      </c>
      <c r="K423" s="26" t="s">
        <v>1191</v>
      </c>
      <c r="L423" s="27" t="str">
        <f t="shared" si="144"/>
        <v>N/A</v>
      </c>
    </row>
    <row r="424" spans="1:12" x14ac:dyDescent="0.25">
      <c r="A424" s="3" t="s">
        <v>825</v>
      </c>
      <c r="B424" s="26" t="s">
        <v>49</v>
      </c>
      <c r="C424" s="38">
        <v>20273.064782000001</v>
      </c>
      <c r="D424" s="24" t="str">
        <f t="shared" si="141"/>
        <v>N/A</v>
      </c>
      <c r="E424" s="38">
        <v>20720.644632</v>
      </c>
      <c r="F424" s="24" t="str">
        <f t="shared" si="142"/>
        <v>N/A</v>
      </c>
      <c r="G424" s="38">
        <v>20703.230421</v>
      </c>
      <c r="H424" s="24" t="str">
        <f t="shared" si="143"/>
        <v>N/A</v>
      </c>
      <c r="I424" s="25">
        <v>2.2080000000000002</v>
      </c>
      <c r="J424" s="25">
        <v>-8.4000000000000005E-2</v>
      </c>
      <c r="K424" s="26" t="s">
        <v>1191</v>
      </c>
      <c r="L424" s="27" t="str">
        <f t="shared" si="144"/>
        <v>Yes</v>
      </c>
    </row>
    <row r="425" spans="1:12" x14ac:dyDescent="0.25">
      <c r="A425" s="3" t="s">
        <v>826</v>
      </c>
      <c r="B425" s="26" t="s">
        <v>49</v>
      </c>
      <c r="C425" s="38">
        <v>62.370974115999999</v>
      </c>
      <c r="D425" s="24" t="str">
        <f t="shared" si="141"/>
        <v>N/A</v>
      </c>
      <c r="E425" s="38">
        <v>67.780814931999998</v>
      </c>
      <c r="F425" s="24" t="str">
        <f t="shared" si="142"/>
        <v>N/A</v>
      </c>
      <c r="G425" s="38">
        <v>45.233220373000002</v>
      </c>
      <c r="H425" s="24" t="str">
        <f t="shared" si="143"/>
        <v>N/A</v>
      </c>
      <c r="I425" s="25">
        <v>8.6739999999999995</v>
      </c>
      <c r="J425" s="25">
        <v>-33.299999999999997</v>
      </c>
      <c r="K425" s="26" t="s">
        <v>1191</v>
      </c>
      <c r="L425" s="27" t="str">
        <f t="shared" si="144"/>
        <v>No</v>
      </c>
    </row>
    <row r="426" spans="1:12" x14ac:dyDescent="0.25">
      <c r="A426" s="3" t="s">
        <v>827</v>
      </c>
      <c r="B426" s="26" t="s">
        <v>49</v>
      </c>
      <c r="C426" s="38" t="s">
        <v>1205</v>
      </c>
      <c r="D426" s="24" t="str">
        <f t="shared" si="141"/>
        <v>N/A</v>
      </c>
      <c r="E426" s="38" t="s">
        <v>1205</v>
      </c>
      <c r="F426" s="24" t="str">
        <f t="shared" si="142"/>
        <v>N/A</v>
      </c>
      <c r="G426" s="38" t="s">
        <v>1205</v>
      </c>
      <c r="H426" s="24" t="str">
        <f t="shared" si="143"/>
        <v>N/A</v>
      </c>
      <c r="I426" s="25" t="s">
        <v>1205</v>
      </c>
      <c r="J426" s="25" t="s">
        <v>1205</v>
      </c>
      <c r="K426" s="26" t="s">
        <v>1191</v>
      </c>
      <c r="L426" s="27" t="str">
        <f t="shared" si="144"/>
        <v>N/A</v>
      </c>
    </row>
    <row r="427" spans="1:12" x14ac:dyDescent="0.25">
      <c r="A427" s="3" t="s">
        <v>828</v>
      </c>
      <c r="B427" s="26" t="s">
        <v>49</v>
      </c>
      <c r="C427" s="38" t="s">
        <v>1205</v>
      </c>
      <c r="D427" s="24" t="str">
        <f t="shared" si="141"/>
        <v>N/A</v>
      </c>
      <c r="E427" s="38" t="s">
        <v>1205</v>
      </c>
      <c r="F427" s="24" t="str">
        <f t="shared" si="142"/>
        <v>N/A</v>
      </c>
      <c r="G427" s="38" t="s">
        <v>1205</v>
      </c>
      <c r="H427" s="24" t="str">
        <f t="shared" si="143"/>
        <v>N/A</v>
      </c>
      <c r="I427" s="25" t="s">
        <v>1205</v>
      </c>
      <c r="J427" s="25" t="s">
        <v>1205</v>
      </c>
      <c r="K427" s="26" t="s">
        <v>1191</v>
      </c>
      <c r="L427" s="27" t="str">
        <f t="shared" si="144"/>
        <v>N/A</v>
      </c>
    </row>
    <row r="428" spans="1:12" x14ac:dyDescent="0.25">
      <c r="A428" s="3" t="s">
        <v>829</v>
      </c>
      <c r="B428" s="26" t="s">
        <v>49</v>
      </c>
      <c r="C428" s="38">
        <v>76.785962302000002</v>
      </c>
      <c r="D428" s="24" t="str">
        <f t="shared" si="141"/>
        <v>N/A</v>
      </c>
      <c r="E428" s="38">
        <v>59.617080942999998</v>
      </c>
      <c r="F428" s="24" t="str">
        <f t="shared" si="142"/>
        <v>N/A</v>
      </c>
      <c r="G428" s="38">
        <v>53.782405605000001</v>
      </c>
      <c r="H428" s="24" t="str">
        <f t="shared" si="143"/>
        <v>N/A</v>
      </c>
      <c r="I428" s="25">
        <v>-22.4</v>
      </c>
      <c r="J428" s="25">
        <v>-9.7899999999999991</v>
      </c>
      <c r="K428" s="26" t="s">
        <v>1191</v>
      </c>
      <c r="L428" s="27" t="str">
        <f t="shared" si="144"/>
        <v>Yes</v>
      </c>
    </row>
    <row r="429" spans="1:12" x14ac:dyDescent="0.25">
      <c r="A429" s="3" t="s">
        <v>830</v>
      </c>
      <c r="B429" s="26" t="s">
        <v>49</v>
      </c>
      <c r="C429" s="38" t="s">
        <v>1205</v>
      </c>
      <c r="D429" s="24" t="str">
        <f t="shared" si="141"/>
        <v>N/A</v>
      </c>
      <c r="E429" s="38" t="s">
        <v>1205</v>
      </c>
      <c r="F429" s="24" t="str">
        <f t="shared" si="142"/>
        <v>N/A</v>
      </c>
      <c r="G429" s="38" t="s">
        <v>1205</v>
      </c>
      <c r="H429" s="24" t="str">
        <f t="shared" si="143"/>
        <v>N/A</v>
      </c>
      <c r="I429" s="25" t="s">
        <v>1205</v>
      </c>
      <c r="J429" s="25" t="s">
        <v>1205</v>
      </c>
      <c r="K429" s="26" t="s">
        <v>1191</v>
      </c>
      <c r="L429" s="27" t="str">
        <f t="shared" si="144"/>
        <v>N/A</v>
      </c>
    </row>
    <row r="430" spans="1:12" x14ac:dyDescent="0.25">
      <c r="A430" s="3" t="s">
        <v>831</v>
      </c>
      <c r="B430" s="26" t="s">
        <v>49</v>
      </c>
      <c r="C430" s="38">
        <v>11950.560791</v>
      </c>
      <c r="D430" s="24" t="str">
        <f t="shared" si="141"/>
        <v>N/A</v>
      </c>
      <c r="E430" s="38">
        <v>12391.890256000001</v>
      </c>
      <c r="F430" s="24" t="str">
        <f t="shared" si="142"/>
        <v>N/A</v>
      </c>
      <c r="G430" s="38">
        <v>14674.732672</v>
      </c>
      <c r="H430" s="24" t="str">
        <f t="shared" si="143"/>
        <v>N/A</v>
      </c>
      <c r="I430" s="25">
        <v>3.6930000000000001</v>
      </c>
      <c r="J430" s="25">
        <v>18.420000000000002</v>
      </c>
      <c r="K430" s="26" t="s">
        <v>1191</v>
      </c>
      <c r="L430" s="27" t="str">
        <f t="shared" si="144"/>
        <v>Yes</v>
      </c>
    </row>
    <row r="431" spans="1:12" x14ac:dyDescent="0.25">
      <c r="A431" s="3" t="s">
        <v>832</v>
      </c>
      <c r="B431" s="26" t="s">
        <v>49</v>
      </c>
      <c r="C431" s="38">
        <v>27830.706668999999</v>
      </c>
      <c r="D431" s="24" t="str">
        <f t="shared" si="141"/>
        <v>N/A</v>
      </c>
      <c r="E431" s="38">
        <v>28380.237896999999</v>
      </c>
      <c r="F431" s="24" t="str">
        <f t="shared" si="142"/>
        <v>N/A</v>
      </c>
      <c r="G431" s="38">
        <v>17913.556863999998</v>
      </c>
      <c r="H431" s="24" t="str">
        <f t="shared" si="143"/>
        <v>N/A</v>
      </c>
      <c r="I431" s="25">
        <v>1.9750000000000001</v>
      </c>
      <c r="J431" s="25">
        <v>-36.9</v>
      </c>
      <c r="K431" s="26" t="s">
        <v>1191</v>
      </c>
      <c r="L431" s="27" t="str">
        <f t="shared" si="144"/>
        <v>No</v>
      </c>
    </row>
    <row r="432" spans="1:12" x14ac:dyDescent="0.25">
      <c r="A432" s="3" t="s">
        <v>833</v>
      </c>
      <c r="B432" s="26" t="s">
        <v>49</v>
      </c>
      <c r="C432" s="38" t="s">
        <v>1205</v>
      </c>
      <c r="D432" s="24" t="str">
        <f t="shared" si="141"/>
        <v>N/A</v>
      </c>
      <c r="E432" s="38" t="s">
        <v>1205</v>
      </c>
      <c r="F432" s="24" t="str">
        <f t="shared" si="142"/>
        <v>N/A</v>
      </c>
      <c r="G432" s="38" t="s">
        <v>1205</v>
      </c>
      <c r="H432" s="24" t="str">
        <f t="shared" si="143"/>
        <v>N/A</v>
      </c>
      <c r="I432" s="25" t="s">
        <v>1205</v>
      </c>
      <c r="J432" s="25" t="s">
        <v>1205</v>
      </c>
      <c r="K432" s="26" t="s">
        <v>1191</v>
      </c>
      <c r="L432" s="27" t="str">
        <f t="shared" si="144"/>
        <v>N/A</v>
      </c>
    </row>
    <row r="433" spans="1:12" ht="12.75" customHeight="1" x14ac:dyDescent="0.25">
      <c r="A433" s="78" t="s">
        <v>845</v>
      </c>
      <c r="B433" s="26" t="s">
        <v>49</v>
      </c>
      <c r="C433" s="38">
        <v>18901.097410999999</v>
      </c>
      <c r="D433" s="24" t="str">
        <f t="shared" si="141"/>
        <v>N/A</v>
      </c>
      <c r="E433" s="38">
        <v>19426.222537000001</v>
      </c>
      <c r="F433" s="24" t="str">
        <f t="shared" si="142"/>
        <v>N/A</v>
      </c>
      <c r="G433" s="38">
        <v>19922.853169999998</v>
      </c>
      <c r="H433" s="24" t="str">
        <f t="shared" si="143"/>
        <v>N/A</v>
      </c>
      <c r="I433" s="25">
        <v>2.778</v>
      </c>
      <c r="J433" s="25">
        <v>2.556</v>
      </c>
      <c r="K433" s="26" t="s">
        <v>1191</v>
      </c>
      <c r="L433" s="27" t="str">
        <f t="shared" si="144"/>
        <v>Yes</v>
      </c>
    </row>
    <row r="434" spans="1:12" ht="12.75" customHeight="1" x14ac:dyDescent="0.25">
      <c r="A434" s="78" t="s">
        <v>834</v>
      </c>
      <c r="B434" s="26" t="s">
        <v>49</v>
      </c>
      <c r="C434" s="38">
        <v>66.477320899000006</v>
      </c>
      <c r="D434" s="24" t="str">
        <f t="shared" si="141"/>
        <v>N/A</v>
      </c>
      <c r="E434" s="38">
        <v>65.448022146</v>
      </c>
      <c r="F434" s="24" t="str">
        <f t="shared" si="142"/>
        <v>N/A</v>
      </c>
      <c r="G434" s="38">
        <v>47.631086688000003</v>
      </c>
      <c r="H434" s="24" t="str">
        <f t="shared" si="143"/>
        <v>N/A</v>
      </c>
      <c r="I434" s="25">
        <v>-1.55</v>
      </c>
      <c r="J434" s="25">
        <v>-27.2</v>
      </c>
      <c r="K434" s="26" t="s">
        <v>1191</v>
      </c>
      <c r="L434" s="27" t="str">
        <f t="shared" si="144"/>
        <v>Yes</v>
      </c>
    </row>
    <row r="435" spans="1:12" x14ac:dyDescent="0.25">
      <c r="A435" s="196" t="s">
        <v>340</v>
      </c>
      <c r="B435" s="196"/>
      <c r="C435" s="196"/>
      <c r="D435" s="196"/>
      <c r="E435" s="196"/>
      <c r="F435" s="196"/>
      <c r="G435" s="196"/>
      <c r="H435" s="196"/>
      <c r="I435" s="196"/>
      <c r="J435" s="196"/>
      <c r="K435" s="196"/>
      <c r="L435" s="196"/>
    </row>
    <row r="436" spans="1:12" ht="12.75" customHeight="1" x14ac:dyDescent="0.25">
      <c r="A436" s="78" t="s">
        <v>731</v>
      </c>
      <c r="B436" s="22" t="s">
        <v>49</v>
      </c>
      <c r="C436" s="28">
        <v>61840.956647999999</v>
      </c>
      <c r="D436" s="24" t="str">
        <f>IF($B436="N/A","N/A",IF(C436&gt;10,"No",IF(C436&lt;-10,"No","Yes")))</f>
        <v>N/A</v>
      </c>
      <c r="E436" s="28">
        <v>64719.680549999997</v>
      </c>
      <c r="F436" s="24" t="str">
        <f>IF($B436="N/A","N/A",IF(E436&gt;10,"No",IF(E436&lt;-10,"No","Yes")))</f>
        <v>N/A</v>
      </c>
      <c r="G436" s="28">
        <v>65279.421284999997</v>
      </c>
      <c r="H436" s="24" t="str">
        <f>IF($B436="N/A","N/A",IF(G436&gt;10,"No",IF(G436&lt;-10,"No","Yes")))</f>
        <v>N/A</v>
      </c>
      <c r="I436" s="25">
        <v>4.6550000000000002</v>
      </c>
      <c r="J436" s="25">
        <v>0.8649</v>
      </c>
      <c r="K436" s="26" t="s">
        <v>1191</v>
      </c>
      <c r="L436" s="27" t="str">
        <f>IF(J436="Div by 0", "N/A", IF(K436="N/A","N/A", IF(J436&gt;VALUE(MID(K436,1,2)), "No", IF(J436&lt;-1*VALUE(MID(K436,1,2)), "No", "Yes"))))</f>
        <v>Yes</v>
      </c>
    </row>
    <row r="437" spans="1:12" ht="12.75" customHeight="1" x14ac:dyDescent="0.25">
      <c r="A437" s="76" t="s">
        <v>732</v>
      </c>
      <c r="B437" s="22" t="s">
        <v>49</v>
      </c>
      <c r="C437" s="28">
        <v>27716.368990999999</v>
      </c>
      <c r="D437" s="24" t="str">
        <f>IF($B437="N/A","N/A",IF(C437&gt;10,"No",IF(C437&lt;-10,"No","Yes")))</f>
        <v>N/A</v>
      </c>
      <c r="E437" s="28">
        <v>28488.276445</v>
      </c>
      <c r="F437" s="24" t="str">
        <f>IF($B437="N/A","N/A",IF(E437&gt;10,"No",IF(E437&lt;-10,"No","Yes")))</f>
        <v>N/A</v>
      </c>
      <c r="G437" s="28">
        <v>29299.578870000001</v>
      </c>
      <c r="H437" s="24" t="str">
        <f>IF($B437="N/A","N/A",IF(G437&gt;10,"No",IF(G437&lt;-10,"No","Yes")))</f>
        <v>N/A</v>
      </c>
      <c r="I437" s="25">
        <v>2.7850000000000001</v>
      </c>
      <c r="J437" s="25">
        <v>2.8479999999999999</v>
      </c>
      <c r="K437" s="26" t="s">
        <v>1191</v>
      </c>
      <c r="L437" s="27" t="str">
        <f>IF(J437="Div by 0", "N/A", IF(K437="N/A","N/A", IF(J437&gt;VALUE(MID(K437,1,2)), "No", IF(J437&lt;-1*VALUE(MID(K437,1,2)), "No", "Yes"))))</f>
        <v>Yes</v>
      </c>
    </row>
    <row r="438" spans="1:12" ht="25" x14ac:dyDescent="0.25">
      <c r="A438" s="78" t="s">
        <v>733</v>
      </c>
      <c r="B438" s="22" t="s">
        <v>49</v>
      </c>
      <c r="C438" s="28">
        <v>47438.971782000001</v>
      </c>
      <c r="D438" s="24" t="str">
        <f>IF($B438="N/A","N/A",IF(C438&gt;10,"No",IF(C438&lt;-10,"No","Yes")))</f>
        <v>N/A</v>
      </c>
      <c r="E438" s="28">
        <v>48791.784646</v>
      </c>
      <c r="F438" s="24" t="str">
        <f>IF($B438="N/A","N/A",IF(E438&gt;10,"No",IF(E438&lt;-10,"No","Yes")))</f>
        <v>N/A</v>
      </c>
      <c r="G438" s="28">
        <v>46754.906404000001</v>
      </c>
      <c r="H438" s="24" t="str">
        <f>IF($B438="N/A","N/A",IF(G438&gt;10,"No",IF(G438&lt;-10,"No","Yes")))</f>
        <v>N/A</v>
      </c>
      <c r="I438" s="25">
        <v>2.8519999999999999</v>
      </c>
      <c r="J438" s="25">
        <v>-4.17</v>
      </c>
      <c r="K438" s="26" t="s">
        <v>1191</v>
      </c>
      <c r="L438" s="27" t="str">
        <f>IF(J438="Div by 0", "N/A", IF(K438="N/A","N/A", IF(J438&gt;VALUE(MID(K438,1,2)), "No", IF(J438&lt;-1*VALUE(MID(K438,1,2)), "No", "Yes"))))</f>
        <v>Yes</v>
      </c>
    </row>
    <row r="439" spans="1:12" x14ac:dyDescent="0.25">
      <c r="A439" s="196" t="s">
        <v>471</v>
      </c>
      <c r="B439" s="196"/>
      <c r="C439" s="196"/>
      <c r="D439" s="196"/>
      <c r="E439" s="196"/>
      <c r="F439" s="196"/>
      <c r="G439" s="196"/>
      <c r="H439" s="196"/>
      <c r="I439" s="196"/>
      <c r="J439" s="196"/>
      <c r="K439" s="196"/>
      <c r="L439" s="196"/>
    </row>
    <row r="440" spans="1:12" x14ac:dyDescent="0.25">
      <c r="A440" s="78" t="s">
        <v>734</v>
      </c>
      <c r="B440" s="22" t="s">
        <v>49</v>
      </c>
      <c r="C440" s="28">
        <v>37583.884995</v>
      </c>
      <c r="D440" s="24" t="str">
        <f t="shared" ref="D440:D450" si="145">IF($B440="N/A","N/A",IF(C440&gt;10,"No",IF(C440&lt;-10,"No","Yes")))</f>
        <v>N/A</v>
      </c>
      <c r="E440" s="28">
        <v>39195.502476000001</v>
      </c>
      <c r="F440" s="24" t="str">
        <f t="shared" ref="F440:F450" si="146">IF($B440="N/A","N/A",IF(E440&gt;10,"No",IF(E440&lt;-10,"No","Yes")))</f>
        <v>N/A</v>
      </c>
      <c r="G440" s="28">
        <v>41344.232458999999</v>
      </c>
      <c r="H440" s="24" t="str">
        <f t="shared" ref="H440:H450" si="147">IF($B440="N/A","N/A",IF(G440&gt;10,"No",IF(G440&lt;-10,"No","Yes")))</f>
        <v>N/A</v>
      </c>
      <c r="I440" s="25">
        <v>4.2880000000000003</v>
      </c>
      <c r="J440" s="25">
        <v>5.4820000000000002</v>
      </c>
      <c r="K440" s="26" t="s">
        <v>1191</v>
      </c>
      <c r="L440" s="27" t="str">
        <f t="shared" ref="L440:L450" si="148">IF(J440="Div by 0", "N/A", IF(K440="N/A","N/A", IF(J440&gt;VALUE(MID(K440,1,2)), "No", IF(J440&lt;-1*VALUE(MID(K440,1,2)), "No", "Yes"))))</f>
        <v>Yes</v>
      </c>
    </row>
    <row r="441" spans="1:12" ht="12.75" customHeight="1" x14ac:dyDescent="0.25">
      <c r="A441" s="39" t="s">
        <v>458</v>
      </c>
      <c r="B441" s="22" t="s">
        <v>49</v>
      </c>
      <c r="C441" s="28">
        <v>17591.809587</v>
      </c>
      <c r="D441" s="24" t="str">
        <f t="shared" si="145"/>
        <v>N/A</v>
      </c>
      <c r="E441" s="28">
        <v>18305.820584000001</v>
      </c>
      <c r="F441" s="24" t="str">
        <f t="shared" si="146"/>
        <v>N/A</v>
      </c>
      <c r="G441" s="28">
        <v>20873.773123999999</v>
      </c>
      <c r="H441" s="24" t="str">
        <f t="shared" si="147"/>
        <v>N/A</v>
      </c>
      <c r="I441" s="25">
        <v>4.0590000000000002</v>
      </c>
      <c r="J441" s="25">
        <v>14.03</v>
      </c>
      <c r="K441" s="26" t="s">
        <v>1191</v>
      </c>
      <c r="L441" s="27" t="str">
        <f t="shared" si="148"/>
        <v>Yes</v>
      </c>
    </row>
    <row r="442" spans="1:12" x14ac:dyDescent="0.25">
      <c r="A442" s="39" t="s">
        <v>459</v>
      </c>
      <c r="B442" s="22" t="s">
        <v>49</v>
      </c>
      <c r="C442" s="28" t="s">
        <v>1205</v>
      </c>
      <c r="D442" s="24" t="str">
        <f t="shared" si="145"/>
        <v>N/A</v>
      </c>
      <c r="E442" s="28" t="s">
        <v>1205</v>
      </c>
      <c r="F442" s="24" t="str">
        <f t="shared" si="146"/>
        <v>N/A</v>
      </c>
      <c r="G442" s="28" t="s">
        <v>1205</v>
      </c>
      <c r="H442" s="24" t="str">
        <f t="shared" si="147"/>
        <v>N/A</v>
      </c>
      <c r="I442" s="25" t="s">
        <v>1205</v>
      </c>
      <c r="J442" s="25" t="s">
        <v>1205</v>
      </c>
      <c r="K442" s="26" t="s">
        <v>1191</v>
      </c>
      <c r="L442" s="27" t="str">
        <f t="shared" si="148"/>
        <v>N/A</v>
      </c>
    </row>
    <row r="443" spans="1:12" ht="12.75" customHeight="1" x14ac:dyDescent="0.25">
      <c r="A443" s="39" t="s">
        <v>460</v>
      </c>
      <c r="B443" s="22" t="s">
        <v>49</v>
      </c>
      <c r="C443" s="28">
        <v>63414.221428999997</v>
      </c>
      <c r="D443" s="24" t="str">
        <f t="shared" si="145"/>
        <v>N/A</v>
      </c>
      <c r="E443" s="28">
        <v>62288.536332000003</v>
      </c>
      <c r="F443" s="24" t="str">
        <f t="shared" si="146"/>
        <v>N/A</v>
      </c>
      <c r="G443" s="28">
        <v>68910.445946000007</v>
      </c>
      <c r="H443" s="24" t="str">
        <f t="shared" si="147"/>
        <v>N/A</v>
      </c>
      <c r="I443" s="25">
        <v>-1.78</v>
      </c>
      <c r="J443" s="25">
        <v>10.63</v>
      </c>
      <c r="K443" s="26" t="s">
        <v>1191</v>
      </c>
      <c r="L443" s="27" t="str">
        <f t="shared" si="148"/>
        <v>Yes</v>
      </c>
    </row>
    <row r="444" spans="1:12" ht="12.75" customHeight="1" x14ac:dyDescent="0.25">
      <c r="A444" s="39" t="s">
        <v>461</v>
      </c>
      <c r="B444" s="22" t="s">
        <v>49</v>
      </c>
      <c r="C444" s="28">
        <v>82329.560117000001</v>
      </c>
      <c r="D444" s="24" t="str">
        <f t="shared" si="145"/>
        <v>N/A</v>
      </c>
      <c r="E444" s="28">
        <v>84965.779660999993</v>
      </c>
      <c r="F444" s="24" t="str">
        <f t="shared" si="146"/>
        <v>N/A</v>
      </c>
      <c r="G444" s="28">
        <v>86510.019885999995</v>
      </c>
      <c r="H444" s="24" t="str">
        <f t="shared" si="147"/>
        <v>N/A</v>
      </c>
      <c r="I444" s="25">
        <v>3.202</v>
      </c>
      <c r="J444" s="25">
        <v>1.8169999999999999</v>
      </c>
      <c r="K444" s="26" t="s">
        <v>1191</v>
      </c>
      <c r="L444" s="27" t="str">
        <f t="shared" si="148"/>
        <v>Yes</v>
      </c>
    </row>
    <row r="445" spans="1:12" ht="12.75" customHeight="1" x14ac:dyDescent="0.25">
      <c r="A445" s="39" t="s">
        <v>462</v>
      </c>
      <c r="B445" s="22" t="s">
        <v>49</v>
      </c>
      <c r="C445" s="28">
        <v>19589.677200999999</v>
      </c>
      <c r="D445" s="24" t="str">
        <f t="shared" si="145"/>
        <v>N/A</v>
      </c>
      <c r="E445" s="28">
        <v>21139.679198000002</v>
      </c>
      <c r="F445" s="24" t="str">
        <f t="shared" si="146"/>
        <v>N/A</v>
      </c>
      <c r="G445" s="28">
        <v>20390.268436999999</v>
      </c>
      <c r="H445" s="24" t="str">
        <f t="shared" si="147"/>
        <v>N/A</v>
      </c>
      <c r="I445" s="25">
        <v>7.9119999999999999</v>
      </c>
      <c r="J445" s="25">
        <v>-3.55</v>
      </c>
      <c r="K445" s="26" t="s">
        <v>1191</v>
      </c>
      <c r="L445" s="27" t="str">
        <f t="shared" si="148"/>
        <v>Yes</v>
      </c>
    </row>
    <row r="446" spans="1:12" ht="12.75" customHeight="1" x14ac:dyDescent="0.25">
      <c r="A446" s="39" t="s">
        <v>469</v>
      </c>
      <c r="B446" s="22" t="s">
        <v>49</v>
      </c>
      <c r="C446" s="28">
        <v>55562.816277999998</v>
      </c>
      <c r="D446" s="24" t="str">
        <f t="shared" si="145"/>
        <v>N/A</v>
      </c>
      <c r="E446" s="28">
        <v>58922.117750999998</v>
      </c>
      <c r="F446" s="24" t="str">
        <f t="shared" si="146"/>
        <v>N/A</v>
      </c>
      <c r="G446" s="28">
        <v>62874.925654999999</v>
      </c>
      <c r="H446" s="24" t="str">
        <f t="shared" si="147"/>
        <v>N/A</v>
      </c>
      <c r="I446" s="25">
        <v>6.0460000000000003</v>
      </c>
      <c r="J446" s="25">
        <v>6.7089999999999996</v>
      </c>
      <c r="K446" s="26" t="s">
        <v>1191</v>
      </c>
      <c r="L446" s="27" t="str">
        <f t="shared" si="148"/>
        <v>Yes</v>
      </c>
    </row>
    <row r="447" spans="1:12" ht="12.75" customHeight="1" x14ac:dyDescent="0.25">
      <c r="A447" s="39" t="s">
        <v>463</v>
      </c>
      <c r="B447" s="22" t="s">
        <v>49</v>
      </c>
      <c r="C447" s="28" t="s">
        <v>1205</v>
      </c>
      <c r="D447" s="24" t="str">
        <f t="shared" si="145"/>
        <v>N/A</v>
      </c>
      <c r="E447" s="28" t="s">
        <v>1205</v>
      </c>
      <c r="F447" s="24" t="str">
        <f t="shared" si="146"/>
        <v>N/A</v>
      </c>
      <c r="G447" s="28" t="s">
        <v>1205</v>
      </c>
      <c r="H447" s="24" t="str">
        <f t="shared" si="147"/>
        <v>N/A</v>
      </c>
      <c r="I447" s="25" t="s">
        <v>1205</v>
      </c>
      <c r="J447" s="25" t="s">
        <v>1205</v>
      </c>
      <c r="K447" s="26" t="s">
        <v>1191</v>
      </c>
      <c r="L447" s="27" t="str">
        <f t="shared" si="148"/>
        <v>N/A</v>
      </c>
    </row>
    <row r="448" spans="1:12" ht="12.75" customHeight="1" x14ac:dyDescent="0.25">
      <c r="A448" s="39" t="s">
        <v>858</v>
      </c>
      <c r="B448" s="22" t="s">
        <v>49</v>
      </c>
      <c r="C448" s="28" t="s">
        <v>1205</v>
      </c>
      <c r="D448" s="24" t="str">
        <f t="shared" si="145"/>
        <v>N/A</v>
      </c>
      <c r="E448" s="28" t="s">
        <v>1205</v>
      </c>
      <c r="F448" s="24" t="str">
        <f t="shared" si="146"/>
        <v>N/A</v>
      </c>
      <c r="G448" s="28" t="s">
        <v>1205</v>
      </c>
      <c r="H448" s="24" t="str">
        <f t="shared" si="147"/>
        <v>N/A</v>
      </c>
      <c r="I448" s="25" t="s">
        <v>1205</v>
      </c>
      <c r="J448" s="25" t="s">
        <v>1205</v>
      </c>
      <c r="K448" s="26" t="s">
        <v>1191</v>
      </c>
      <c r="L448" s="27" t="str">
        <f t="shared" si="148"/>
        <v>N/A</v>
      </c>
    </row>
    <row r="449" spans="1:12" ht="12.75" customHeight="1" x14ac:dyDescent="0.25">
      <c r="A449" s="3" t="s">
        <v>856</v>
      </c>
      <c r="B449" s="22" t="s">
        <v>49</v>
      </c>
      <c r="C449" s="28" t="s">
        <v>1205</v>
      </c>
      <c r="D449" s="24" t="str">
        <f>IF($B449="N/A","N/A",IF(C449&gt;10,"No",IF(C449&lt;-10,"No","Yes")))</f>
        <v>N/A</v>
      </c>
      <c r="E449" s="28" t="s">
        <v>1205</v>
      </c>
      <c r="F449" s="24" t="str">
        <f>IF($B449="N/A","N/A",IF(E449&gt;10,"No",IF(E449&lt;-10,"No","Yes")))</f>
        <v>N/A</v>
      </c>
      <c r="G449" s="28" t="s">
        <v>1205</v>
      </c>
      <c r="H449" s="24" t="str">
        <f>IF($B449="N/A","N/A",IF(G449&gt;10,"No",IF(G449&lt;-10,"No","Yes")))</f>
        <v>N/A</v>
      </c>
      <c r="I449" s="25" t="s">
        <v>1205</v>
      </c>
      <c r="J449" s="25" t="s">
        <v>1205</v>
      </c>
      <c r="K449" s="26" t="s">
        <v>1191</v>
      </c>
      <c r="L449" s="27" t="str">
        <f t="shared" si="148"/>
        <v>N/A</v>
      </c>
    </row>
    <row r="450" spans="1:12" ht="12.75" customHeight="1" x14ac:dyDescent="0.25">
      <c r="A450" s="39" t="s">
        <v>464</v>
      </c>
      <c r="B450" s="22" t="s">
        <v>49</v>
      </c>
      <c r="C450" s="28" t="s">
        <v>1205</v>
      </c>
      <c r="D450" s="24" t="str">
        <f t="shared" si="145"/>
        <v>N/A</v>
      </c>
      <c r="E450" s="28" t="s">
        <v>1205</v>
      </c>
      <c r="F450" s="24" t="str">
        <f t="shared" si="146"/>
        <v>N/A</v>
      </c>
      <c r="G450" s="28" t="s">
        <v>1205</v>
      </c>
      <c r="H450" s="24" t="str">
        <f t="shared" si="147"/>
        <v>N/A</v>
      </c>
      <c r="I450" s="25" t="s">
        <v>1205</v>
      </c>
      <c r="J450" s="25" t="s">
        <v>1205</v>
      </c>
      <c r="K450" s="26" t="s">
        <v>1191</v>
      </c>
      <c r="L450" s="27" t="str">
        <f t="shared" si="148"/>
        <v>N/A</v>
      </c>
    </row>
    <row r="451" spans="1:12" x14ac:dyDescent="0.25">
      <c r="A451" s="196" t="s">
        <v>341</v>
      </c>
      <c r="B451" s="196"/>
      <c r="C451" s="196"/>
      <c r="D451" s="196"/>
      <c r="E451" s="196"/>
      <c r="F451" s="196"/>
      <c r="G451" s="196"/>
      <c r="H451" s="196"/>
      <c r="I451" s="196"/>
      <c r="J451" s="196"/>
      <c r="K451" s="196"/>
      <c r="L451" s="196"/>
    </row>
    <row r="452" spans="1:12" ht="12.75" customHeight="1" x14ac:dyDescent="0.25">
      <c r="A452" s="78" t="s">
        <v>735</v>
      </c>
      <c r="B452" s="22" t="s">
        <v>49</v>
      </c>
      <c r="C452" s="28">
        <v>29445.452196999999</v>
      </c>
      <c r="D452" s="24" t="str">
        <f t="shared" ref="D452:D462" si="149">IF($B452="N/A","N/A",IF(C452&gt;10,"No",IF(C452&lt;-10,"No","Yes")))</f>
        <v>N/A</v>
      </c>
      <c r="E452" s="28">
        <v>30559.631998000001</v>
      </c>
      <c r="F452" s="24" t="str">
        <f t="shared" ref="F452:F462" si="150">IF($B452="N/A","N/A",IF(E452&gt;10,"No",IF(E452&lt;-10,"No","Yes")))</f>
        <v>N/A</v>
      </c>
      <c r="G452" s="28">
        <v>32086.771301000001</v>
      </c>
      <c r="H452" s="24" t="str">
        <f t="shared" ref="H452:H462" si="151">IF($B452="N/A","N/A",IF(G452&gt;10,"No",IF(G452&lt;-10,"No","Yes")))</f>
        <v>N/A</v>
      </c>
      <c r="I452" s="25">
        <v>3.7839999999999998</v>
      </c>
      <c r="J452" s="25">
        <v>4.9969999999999999</v>
      </c>
      <c r="K452" s="26" t="s">
        <v>1191</v>
      </c>
      <c r="L452" s="27" t="str">
        <f t="shared" ref="L452:L462" si="152">IF(J452="Div by 0", "N/A", IF(K452="N/A","N/A", IF(J452&gt;VALUE(MID(K452,1,2)), "No", IF(J452&lt;-1*VALUE(MID(K452,1,2)), "No", "Yes"))))</f>
        <v>Yes</v>
      </c>
    </row>
    <row r="453" spans="1:12" ht="12.75" customHeight="1" x14ac:dyDescent="0.25">
      <c r="A453" s="39" t="s">
        <v>458</v>
      </c>
      <c r="B453" s="22" t="s">
        <v>49</v>
      </c>
      <c r="C453" s="28">
        <v>11667.539534</v>
      </c>
      <c r="D453" s="24" t="str">
        <f t="shared" si="149"/>
        <v>N/A</v>
      </c>
      <c r="E453" s="28">
        <v>11926.166252000001</v>
      </c>
      <c r="F453" s="24" t="str">
        <f t="shared" si="150"/>
        <v>N/A</v>
      </c>
      <c r="G453" s="28">
        <v>13210.794316</v>
      </c>
      <c r="H453" s="24" t="str">
        <f t="shared" si="151"/>
        <v>N/A</v>
      </c>
      <c r="I453" s="25">
        <v>2.2170000000000001</v>
      </c>
      <c r="J453" s="25">
        <v>10.77</v>
      </c>
      <c r="K453" s="26" t="s">
        <v>1191</v>
      </c>
      <c r="L453" s="27" t="str">
        <f t="shared" si="152"/>
        <v>Yes</v>
      </c>
    </row>
    <row r="454" spans="1:12" x14ac:dyDescent="0.25">
      <c r="A454" s="39" t="s">
        <v>459</v>
      </c>
      <c r="B454" s="22" t="s">
        <v>49</v>
      </c>
      <c r="C454" s="28" t="s">
        <v>1205</v>
      </c>
      <c r="D454" s="24" t="str">
        <f t="shared" si="149"/>
        <v>N/A</v>
      </c>
      <c r="E454" s="28" t="s">
        <v>1205</v>
      </c>
      <c r="F454" s="24" t="str">
        <f t="shared" si="150"/>
        <v>N/A</v>
      </c>
      <c r="G454" s="28" t="s">
        <v>1205</v>
      </c>
      <c r="H454" s="24" t="str">
        <f t="shared" si="151"/>
        <v>N/A</v>
      </c>
      <c r="I454" s="25" t="s">
        <v>1205</v>
      </c>
      <c r="J454" s="25" t="s">
        <v>1205</v>
      </c>
      <c r="K454" s="26" t="s">
        <v>1191</v>
      </c>
      <c r="L454" s="27" t="str">
        <f t="shared" si="152"/>
        <v>N/A</v>
      </c>
    </row>
    <row r="455" spans="1:12" ht="12.75" customHeight="1" x14ac:dyDescent="0.25">
      <c r="A455" s="39" t="s">
        <v>460</v>
      </c>
      <c r="B455" s="22" t="s">
        <v>49</v>
      </c>
      <c r="C455" s="28">
        <v>38763.396429</v>
      </c>
      <c r="D455" s="24" t="str">
        <f t="shared" si="149"/>
        <v>N/A</v>
      </c>
      <c r="E455" s="28">
        <v>37474.923875</v>
      </c>
      <c r="F455" s="24" t="str">
        <f t="shared" si="150"/>
        <v>N/A</v>
      </c>
      <c r="G455" s="28">
        <v>42169.25</v>
      </c>
      <c r="H455" s="24" t="str">
        <f t="shared" si="151"/>
        <v>N/A</v>
      </c>
      <c r="I455" s="25">
        <v>-3.32</v>
      </c>
      <c r="J455" s="25">
        <v>12.53</v>
      </c>
      <c r="K455" s="26" t="s">
        <v>1191</v>
      </c>
      <c r="L455" s="27" t="str">
        <f t="shared" si="152"/>
        <v>Yes</v>
      </c>
    </row>
    <row r="456" spans="1:12" ht="12.75" customHeight="1" x14ac:dyDescent="0.25">
      <c r="A456" s="39" t="s">
        <v>461</v>
      </c>
      <c r="B456" s="22" t="s">
        <v>49</v>
      </c>
      <c r="C456" s="28">
        <v>70173.020527999994</v>
      </c>
      <c r="D456" s="24" t="str">
        <f t="shared" si="149"/>
        <v>N/A</v>
      </c>
      <c r="E456" s="28">
        <v>75528.370056</v>
      </c>
      <c r="F456" s="24" t="str">
        <f t="shared" si="150"/>
        <v>N/A</v>
      </c>
      <c r="G456" s="28">
        <v>76283.985795000001</v>
      </c>
      <c r="H456" s="24" t="str">
        <f t="shared" si="151"/>
        <v>N/A</v>
      </c>
      <c r="I456" s="25">
        <v>7.6319999999999997</v>
      </c>
      <c r="J456" s="25">
        <v>1</v>
      </c>
      <c r="K456" s="26" t="s">
        <v>1191</v>
      </c>
      <c r="L456" s="27" t="str">
        <f t="shared" si="152"/>
        <v>Yes</v>
      </c>
    </row>
    <row r="457" spans="1:12" ht="12.75" customHeight="1" x14ac:dyDescent="0.25">
      <c r="A457" s="39" t="s">
        <v>462</v>
      </c>
      <c r="B457" s="22" t="s">
        <v>49</v>
      </c>
      <c r="C457" s="28">
        <v>7563.0993227999998</v>
      </c>
      <c r="D457" s="24" t="str">
        <f t="shared" si="149"/>
        <v>N/A</v>
      </c>
      <c r="E457" s="28">
        <v>8613.0350877000001</v>
      </c>
      <c r="F457" s="24" t="str">
        <f t="shared" si="150"/>
        <v>N/A</v>
      </c>
      <c r="G457" s="28">
        <v>9091.6607669999994</v>
      </c>
      <c r="H457" s="24" t="str">
        <f t="shared" si="151"/>
        <v>N/A</v>
      </c>
      <c r="I457" s="25">
        <v>13.88</v>
      </c>
      <c r="J457" s="25">
        <v>5.5570000000000004</v>
      </c>
      <c r="K457" s="26" t="s">
        <v>1191</v>
      </c>
      <c r="L457" s="27" t="str">
        <f t="shared" si="152"/>
        <v>Yes</v>
      </c>
    </row>
    <row r="458" spans="1:12" ht="12.75" customHeight="1" x14ac:dyDescent="0.25">
      <c r="A458" s="39" t="s">
        <v>469</v>
      </c>
      <c r="B458" s="22" t="s">
        <v>49</v>
      </c>
      <c r="C458" s="28">
        <v>45996.809449</v>
      </c>
      <c r="D458" s="24" t="str">
        <f t="shared" si="149"/>
        <v>N/A</v>
      </c>
      <c r="E458" s="28">
        <v>48605.628629999999</v>
      </c>
      <c r="F458" s="24" t="str">
        <f t="shared" si="150"/>
        <v>N/A</v>
      </c>
      <c r="G458" s="28">
        <v>52399.184737000003</v>
      </c>
      <c r="H458" s="24" t="str">
        <f t="shared" si="151"/>
        <v>N/A</v>
      </c>
      <c r="I458" s="25">
        <v>5.6719999999999997</v>
      </c>
      <c r="J458" s="25">
        <v>7.8049999999999997</v>
      </c>
      <c r="K458" s="26" t="s">
        <v>1191</v>
      </c>
      <c r="L458" s="27" t="str">
        <f t="shared" si="152"/>
        <v>Yes</v>
      </c>
    </row>
    <row r="459" spans="1:12" ht="12.75" customHeight="1" x14ac:dyDescent="0.25">
      <c r="A459" s="39" t="s">
        <v>463</v>
      </c>
      <c r="B459" s="22" t="s">
        <v>49</v>
      </c>
      <c r="C459" s="28" t="s">
        <v>1205</v>
      </c>
      <c r="D459" s="24" t="str">
        <f t="shared" si="149"/>
        <v>N/A</v>
      </c>
      <c r="E459" s="28" t="s">
        <v>1205</v>
      </c>
      <c r="F459" s="24" t="str">
        <f t="shared" si="150"/>
        <v>N/A</v>
      </c>
      <c r="G459" s="28" t="s">
        <v>1205</v>
      </c>
      <c r="H459" s="24" t="str">
        <f t="shared" si="151"/>
        <v>N/A</v>
      </c>
      <c r="I459" s="25" t="s">
        <v>1205</v>
      </c>
      <c r="J459" s="25" t="s">
        <v>1205</v>
      </c>
      <c r="K459" s="26" t="s">
        <v>1191</v>
      </c>
      <c r="L459" s="27" t="str">
        <f t="shared" si="152"/>
        <v>N/A</v>
      </c>
    </row>
    <row r="460" spans="1:12" ht="12.75" customHeight="1" x14ac:dyDescent="0.25">
      <c r="A460" s="39" t="s">
        <v>858</v>
      </c>
      <c r="B460" s="22" t="s">
        <v>49</v>
      </c>
      <c r="C460" s="28" t="s">
        <v>1205</v>
      </c>
      <c r="D460" s="24" t="str">
        <f t="shared" si="149"/>
        <v>N/A</v>
      </c>
      <c r="E460" s="28" t="s">
        <v>1205</v>
      </c>
      <c r="F460" s="24" t="str">
        <f t="shared" si="150"/>
        <v>N/A</v>
      </c>
      <c r="G460" s="28" t="s">
        <v>1205</v>
      </c>
      <c r="H460" s="24" t="str">
        <f t="shared" si="151"/>
        <v>N/A</v>
      </c>
      <c r="I460" s="25" t="s">
        <v>1205</v>
      </c>
      <c r="J460" s="25" t="s">
        <v>1205</v>
      </c>
      <c r="K460" s="26" t="s">
        <v>1191</v>
      </c>
      <c r="L460" s="27" t="str">
        <f t="shared" si="152"/>
        <v>N/A</v>
      </c>
    </row>
    <row r="461" spans="1:12" ht="12.75" customHeight="1" x14ac:dyDescent="0.25">
      <c r="A461" s="3" t="s">
        <v>856</v>
      </c>
      <c r="B461" s="22" t="s">
        <v>49</v>
      </c>
      <c r="C461" s="28" t="s">
        <v>1205</v>
      </c>
      <c r="D461" s="24" t="str">
        <f t="shared" si="149"/>
        <v>N/A</v>
      </c>
      <c r="E461" s="28" t="s">
        <v>1205</v>
      </c>
      <c r="F461" s="24" t="str">
        <f t="shared" si="150"/>
        <v>N/A</v>
      </c>
      <c r="G461" s="28" t="s">
        <v>1205</v>
      </c>
      <c r="H461" s="24" t="str">
        <f t="shared" si="151"/>
        <v>N/A</v>
      </c>
      <c r="I461" s="25" t="s">
        <v>1205</v>
      </c>
      <c r="J461" s="25" t="s">
        <v>1205</v>
      </c>
      <c r="K461" s="26" t="s">
        <v>1191</v>
      </c>
      <c r="L461" s="27" t="str">
        <f t="shared" si="152"/>
        <v>N/A</v>
      </c>
    </row>
    <row r="462" spans="1:12" ht="12.75" customHeight="1" x14ac:dyDescent="0.25">
      <c r="A462" s="39" t="s">
        <v>464</v>
      </c>
      <c r="B462" s="22" t="s">
        <v>49</v>
      </c>
      <c r="C462" s="28" t="s">
        <v>1205</v>
      </c>
      <c r="D462" s="24" t="str">
        <f t="shared" si="149"/>
        <v>N/A</v>
      </c>
      <c r="E462" s="28" t="s">
        <v>1205</v>
      </c>
      <c r="F462" s="24" t="str">
        <f t="shared" si="150"/>
        <v>N/A</v>
      </c>
      <c r="G462" s="28" t="s">
        <v>1205</v>
      </c>
      <c r="H462" s="24" t="str">
        <f t="shared" si="151"/>
        <v>N/A</v>
      </c>
      <c r="I462" s="25" t="s">
        <v>1205</v>
      </c>
      <c r="J462" s="25" t="s">
        <v>1205</v>
      </c>
      <c r="K462" s="26" t="s">
        <v>1191</v>
      </c>
      <c r="L462" s="27" t="str">
        <f t="shared" si="152"/>
        <v>N/A</v>
      </c>
    </row>
    <row r="463" spans="1:12" x14ac:dyDescent="0.25">
      <c r="A463" s="196" t="s">
        <v>1152</v>
      </c>
      <c r="B463" s="196"/>
      <c r="C463" s="196"/>
      <c r="D463" s="196"/>
      <c r="E463" s="196"/>
      <c r="F463" s="196"/>
      <c r="G463" s="196"/>
      <c r="H463" s="196"/>
      <c r="I463" s="196"/>
      <c r="J463" s="196"/>
      <c r="K463" s="196"/>
      <c r="L463" s="196"/>
    </row>
    <row r="464" spans="1:12" ht="13" x14ac:dyDescent="0.3">
      <c r="A464" s="197" t="s">
        <v>1153</v>
      </c>
      <c r="B464" s="196"/>
      <c r="C464" s="196"/>
      <c r="D464" s="196"/>
      <c r="E464" s="196"/>
      <c r="F464" s="196"/>
      <c r="G464" s="196"/>
      <c r="H464" s="196"/>
      <c r="I464" s="196"/>
      <c r="J464" s="196"/>
      <c r="K464" s="196"/>
      <c r="L464" s="196"/>
    </row>
    <row r="465" spans="1:12" ht="12.75" customHeight="1" x14ac:dyDescent="0.25">
      <c r="A465" s="35" t="s">
        <v>1154</v>
      </c>
      <c r="B465" s="38" t="s">
        <v>49</v>
      </c>
      <c r="C465" s="38" t="s">
        <v>49</v>
      </c>
      <c r="D465" s="24" t="str">
        <f>IF($B465="N/A","N/A",IF(C465&gt;10,"No",IF(C465&lt;-10,"No","Yes")))</f>
        <v>N/A</v>
      </c>
      <c r="E465" s="38" t="s">
        <v>49</v>
      </c>
      <c r="F465" s="24" t="str">
        <f>IF($B465="N/A","N/A",IF(E465&gt;10,"No",IF(E465&lt;-10,"No","Yes")))</f>
        <v>N/A</v>
      </c>
      <c r="G465" s="38">
        <v>6822947750</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1155</v>
      </c>
      <c r="B466" s="38" t="s">
        <v>49</v>
      </c>
      <c r="C466" s="38" t="s">
        <v>49</v>
      </c>
      <c r="D466" s="24" t="str">
        <f>IF($B466="N/A","N/A",IF(C466&gt;10,"No",IF(C466&lt;-10,"No","Yes")))</f>
        <v>N/A</v>
      </c>
      <c r="E466" s="38" t="s">
        <v>49</v>
      </c>
      <c r="F466" s="24" t="str">
        <f>IF($B466="N/A","N/A",IF(E466&gt;10,"No",IF(E466&lt;-10,"No","Yes")))</f>
        <v>N/A</v>
      </c>
      <c r="G466" s="38">
        <v>6532.8124820000003</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7" t="s">
        <v>1187</v>
      </c>
      <c r="B467" s="196"/>
      <c r="C467" s="196"/>
      <c r="D467" s="196"/>
      <c r="E467" s="196"/>
      <c r="F467" s="196"/>
      <c r="G467" s="196"/>
      <c r="H467" s="196"/>
      <c r="I467" s="196"/>
      <c r="J467" s="196"/>
      <c r="K467" s="196"/>
      <c r="L467" s="196"/>
    </row>
    <row r="468" spans="1:12" ht="12.75" customHeight="1" x14ac:dyDescent="0.25">
      <c r="A468" s="35" t="s">
        <v>1156</v>
      </c>
      <c r="B468" s="38" t="s">
        <v>49</v>
      </c>
      <c r="C468" s="38">
        <v>48139759</v>
      </c>
      <c r="D468" s="24" t="str">
        <f>IF($B468="N/A","N/A",IF(C468&gt;10,"No",IF(C468&lt;-10,"No","Yes")))</f>
        <v>N/A</v>
      </c>
      <c r="E468" s="38">
        <v>47039239</v>
      </c>
      <c r="F468" s="24" t="str">
        <f>IF($B468="N/A","N/A",IF(E468&gt;10,"No",IF(E468&lt;-10,"No","Yes")))</f>
        <v>N/A</v>
      </c>
      <c r="G468" s="38">
        <v>46983973</v>
      </c>
      <c r="H468" s="24" t="str">
        <f>IF($B468="N/A","N/A",IF(G468&gt;10,"No",IF(G468&lt;-10,"No","Yes")))</f>
        <v>N/A</v>
      </c>
      <c r="I468" s="25">
        <v>-2.29</v>
      </c>
      <c r="J468" s="25">
        <v>-0.11700000000000001</v>
      </c>
      <c r="K468" s="38" t="s">
        <v>49</v>
      </c>
      <c r="L468" s="27" t="str">
        <f>IF(J468="Div by 0", "N/A", IF(K468="N/A","N/A", IF(J468&gt;VALUE(MID(K468,1,2)), "No", IF(J468&lt;-1*VALUE(MID(K468,1,2)), "No", "Yes"))))</f>
        <v>N/A</v>
      </c>
    </row>
    <row r="469" spans="1:12" ht="12.75" customHeight="1" x14ac:dyDescent="0.25">
      <c r="A469" s="35" t="s">
        <v>1157</v>
      </c>
      <c r="B469" s="38" t="s">
        <v>49</v>
      </c>
      <c r="C469" s="38">
        <v>3546.4681744999998</v>
      </c>
      <c r="D469" s="24" t="str">
        <f>IF($B469="N/A","N/A",IF(C469&gt;10,"No",IF(C469&lt;-10,"No","Yes")))</f>
        <v>N/A</v>
      </c>
      <c r="E469" s="38">
        <v>3628.1711531000001</v>
      </c>
      <c r="F469" s="24" t="str">
        <f>IF($B469="N/A","N/A",IF(E469&gt;10,"No",IF(E469&lt;-10,"No","Yes")))</f>
        <v>N/A</v>
      </c>
      <c r="G469" s="38">
        <v>3706.2375167999999</v>
      </c>
      <c r="H469" s="24" t="str">
        <f>IF($B469="N/A","N/A",IF(G469&gt;10,"No",IF(G469&lt;-10,"No","Yes")))</f>
        <v>N/A</v>
      </c>
      <c r="I469" s="25">
        <v>2.3039999999999998</v>
      </c>
      <c r="J469" s="25">
        <v>2.1520000000000001</v>
      </c>
      <c r="K469" s="38" t="s">
        <v>49</v>
      </c>
      <c r="L469" s="27" t="str">
        <f>IF(J469="Div by 0", "N/A", IF(K469="N/A","N/A", IF(J469&gt;VALUE(MID(K469,1,2)), "No", IF(J469&lt;-1*VALUE(MID(K469,1,2)), "No", "Yes"))))</f>
        <v>N/A</v>
      </c>
    </row>
    <row r="470" spans="1:12" ht="13" x14ac:dyDescent="0.3">
      <c r="A470" s="197" t="s">
        <v>1160</v>
      </c>
      <c r="B470" s="196"/>
      <c r="C470" s="196"/>
      <c r="D470" s="196"/>
      <c r="E470" s="196"/>
      <c r="F470" s="196"/>
      <c r="G470" s="196"/>
      <c r="H470" s="196"/>
      <c r="I470" s="196"/>
      <c r="J470" s="196"/>
      <c r="K470" s="196"/>
      <c r="L470" s="196"/>
    </row>
    <row r="471" spans="1:12" ht="12.75" customHeight="1" x14ac:dyDescent="0.25">
      <c r="A471" s="35" t="s">
        <v>1158</v>
      </c>
      <c r="B471" s="38" t="s">
        <v>49</v>
      </c>
      <c r="C471" s="38">
        <v>194703</v>
      </c>
      <c r="D471" s="24" t="str">
        <f>IF($B471="N/A","N/A",IF(C471&gt;10,"No",IF(C471&lt;-10,"No","Yes")))</f>
        <v>N/A</v>
      </c>
      <c r="E471" s="38">
        <v>139817</v>
      </c>
      <c r="F471" s="24" t="str">
        <f>IF($B471="N/A","N/A",IF(E471&gt;10,"No",IF(E471&lt;-10,"No","Yes")))</f>
        <v>N/A</v>
      </c>
      <c r="G471" s="38">
        <v>89362</v>
      </c>
      <c r="H471" s="24" t="str">
        <f>IF($B471="N/A","N/A",IF(G471&gt;10,"No",IF(G471&lt;-10,"No","Yes")))</f>
        <v>N/A</v>
      </c>
      <c r="I471" s="25">
        <v>-28.2</v>
      </c>
      <c r="J471" s="25">
        <v>-36.1</v>
      </c>
      <c r="K471" s="38" t="s">
        <v>49</v>
      </c>
      <c r="L471" s="27" t="str">
        <f>IF(J471="Div by 0", "N/A", IF(K471="N/A","N/A", IF(J471&gt;VALUE(MID(K471,1,2)), "No", IF(J471&lt;-1*VALUE(MID(K471,1,2)), "No", "Yes"))))</f>
        <v>N/A</v>
      </c>
    </row>
    <row r="472" spans="1:12" ht="12.75" customHeight="1" x14ac:dyDescent="0.25">
      <c r="A472" s="35" t="s">
        <v>1159</v>
      </c>
      <c r="B472" s="38" t="s">
        <v>49</v>
      </c>
      <c r="C472" s="38">
        <v>6.9996764452000004</v>
      </c>
      <c r="D472" s="24" t="str">
        <f>IF($B472="N/A","N/A",IF(C472&gt;10,"No",IF(C472&lt;-10,"No","Yes")))</f>
        <v>N/A</v>
      </c>
      <c r="E472" s="38">
        <v>5.1789828498999997</v>
      </c>
      <c r="F472" s="24" t="str">
        <f>IF($B472="N/A","N/A",IF(E472&gt;10,"No",IF(E472&lt;-10,"No","Yes")))</f>
        <v>N/A</v>
      </c>
      <c r="G472" s="38">
        <v>3.3127710843</v>
      </c>
      <c r="H472" s="24" t="str">
        <f>IF($B472="N/A","N/A",IF(G472&gt;10,"No",IF(G472&lt;-10,"No","Yes")))</f>
        <v>N/A</v>
      </c>
      <c r="I472" s="25">
        <v>-26</v>
      </c>
      <c r="J472" s="25">
        <v>-36</v>
      </c>
      <c r="K472" s="38" t="s">
        <v>49</v>
      </c>
      <c r="L472" s="27" t="str">
        <f>IF(J472="Div by 0", "N/A", IF(K472="N/A","N/A", IF(J472&gt;VALUE(MID(K472,1,2)), "No", IF(J472&lt;-1*VALUE(MID(K472,1,2)), "No", "Yes"))))</f>
        <v>N/A</v>
      </c>
    </row>
    <row r="473" spans="1:12" ht="13" x14ac:dyDescent="0.3">
      <c r="A473" s="197" t="s">
        <v>1161</v>
      </c>
      <c r="B473" s="196"/>
      <c r="C473" s="196"/>
      <c r="D473" s="196"/>
      <c r="E473" s="196"/>
      <c r="F473" s="196"/>
      <c r="G473" s="196"/>
      <c r="H473" s="196"/>
      <c r="I473" s="196"/>
      <c r="J473" s="196"/>
      <c r="K473" s="196"/>
      <c r="L473" s="196"/>
    </row>
    <row r="474" spans="1:12" ht="12.75" customHeight="1" x14ac:dyDescent="0.25">
      <c r="A474" s="35" t="s">
        <v>1162</v>
      </c>
      <c r="B474" s="38" t="s">
        <v>49</v>
      </c>
      <c r="C474" s="38" t="s">
        <v>49</v>
      </c>
      <c r="D474" s="24" t="str">
        <f>IF($B474="N/A","N/A",IF(C474&gt;10,"No",IF(C474&lt;-10,"No","Yes")))</f>
        <v>N/A</v>
      </c>
      <c r="E474" s="38" t="s">
        <v>49</v>
      </c>
      <c r="F474" s="24" t="str">
        <f>IF($B474="N/A","N/A",IF(E474&gt;10,"No",IF(E474&lt;-10,"No","Yes")))</f>
        <v>N/A</v>
      </c>
      <c r="G474" s="38">
        <v>56023995</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1163</v>
      </c>
      <c r="B475" s="38" t="s">
        <v>49</v>
      </c>
      <c r="C475" s="38" t="s">
        <v>49</v>
      </c>
      <c r="D475" s="24" t="str">
        <f>IF($B475="N/A","N/A",IF(C475&gt;10,"No",IF(C475&lt;-10,"No","Yes")))</f>
        <v>N/A</v>
      </c>
      <c r="E475" s="38" t="s">
        <v>49</v>
      </c>
      <c r="F475" s="24" t="str">
        <f>IF($B475="N/A","N/A",IF(E475&gt;10,"No",IF(E475&lt;-10,"No","Yes")))</f>
        <v>N/A</v>
      </c>
      <c r="G475" s="38">
        <v>5881.1668066000002</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7" t="s">
        <v>1164</v>
      </c>
      <c r="B476" s="196"/>
      <c r="C476" s="196"/>
      <c r="D476" s="196"/>
      <c r="E476" s="196"/>
      <c r="F476" s="196"/>
      <c r="G476" s="196"/>
      <c r="H476" s="196"/>
      <c r="I476" s="196"/>
      <c r="J476" s="196"/>
      <c r="K476" s="196"/>
      <c r="L476" s="196"/>
    </row>
    <row r="477" spans="1:12" ht="12.75" customHeight="1" x14ac:dyDescent="0.25">
      <c r="A477" s="35" t="s">
        <v>1165</v>
      </c>
      <c r="B477" s="38" t="s">
        <v>49</v>
      </c>
      <c r="C477" s="38" t="s">
        <v>49</v>
      </c>
      <c r="D477" s="24" t="str">
        <f>IF($B477="N/A","N/A",IF(C477&gt;10,"No",IF(C477&lt;-10,"No","Yes")))</f>
        <v>N/A</v>
      </c>
      <c r="E477" s="38" t="s">
        <v>49</v>
      </c>
      <c r="F477" s="24" t="str">
        <f>IF($B477="N/A","N/A",IF(E477&gt;10,"No",IF(E477&lt;-10,"No","Yes")))</f>
        <v>N/A</v>
      </c>
      <c r="G477" s="38">
        <v>1471066104</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1166</v>
      </c>
      <c r="B478" s="38" t="s">
        <v>49</v>
      </c>
      <c r="C478" s="38" t="s">
        <v>49</v>
      </c>
      <c r="D478" s="24" t="str">
        <f>IF($B478="N/A","N/A",IF(C478&gt;10,"No",IF(C478&lt;-10,"No","Yes")))</f>
        <v>N/A</v>
      </c>
      <c r="E478" s="38" t="s">
        <v>49</v>
      </c>
      <c r="F478" s="24" t="str">
        <f>IF($B478="N/A","N/A",IF(E478&gt;10,"No",IF(E478&lt;-10,"No","Yes")))</f>
        <v>N/A</v>
      </c>
      <c r="G478" s="38">
        <v>10129.774442</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7" t="s">
        <v>1167</v>
      </c>
      <c r="B479" s="196"/>
      <c r="C479" s="196"/>
      <c r="D479" s="196"/>
      <c r="E479" s="196"/>
      <c r="F479" s="196"/>
      <c r="G479" s="196"/>
      <c r="H479" s="196"/>
      <c r="I479" s="196"/>
      <c r="J479" s="196"/>
      <c r="K479" s="196"/>
      <c r="L479" s="196"/>
    </row>
    <row r="480" spans="1:12" ht="12.75" customHeight="1" x14ac:dyDescent="0.25">
      <c r="A480" s="35" t="s">
        <v>1168</v>
      </c>
      <c r="B480" s="38" t="s">
        <v>49</v>
      </c>
      <c r="C480" s="38">
        <v>0</v>
      </c>
      <c r="D480" s="24" t="str">
        <f>IF($B480="N/A","N/A",IF(C480&gt;10,"No",IF(C480&lt;-10,"No","Yes")))</f>
        <v>N/A</v>
      </c>
      <c r="E480" s="38">
        <v>0</v>
      </c>
      <c r="F480" s="24" t="str">
        <f>IF($B480="N/A","N/A",IF(E480&gt;10,"No",IF(E480&lt;-10,"No","Yes")))</f>
        <v>N/A</v>
      </c>
      <c r="G480" s="38">
        <v>0</v>
      </c>
      <c r="H480" s="24" t="str">
        <f>IF($B480="N/A","N/A",IF(G480&gt;10,"No",IF(G480&lt;-10,"No","Yes")))</f>
        <v>N/A</v>
      </c>
      <c r="I480" s="25" t="s">
        <v>1205</v>
      </c>
      <c r="J480" s="25" t="s">
        <v>1205</v>
      </c>
      <c r="K480" s="38" t="s">
        <v>49</v>
      </c>
      <c r="L480" s="27" t="str">
        <f>IF(J480="Div by 0", "N/A", IF(K480="N/A","N/A", IF(J480&gt;VALUE(MID(K480,1,2)), "No", IF(J480&lt;-1*VALUE(MID(K480,1,2)), "No", "Yes"))))</f>
        <v>N/A</v>
      </c>
    </row>
    <row r="481" spans="1:12" x14ac:dyDescent="0.25">
      <c r="A481" s="35" t="s">
        <v>1169</v>
      </c>
      <c r="B481" s="38" t="s">
        <v>49</v>
      </c>
      <c r="C481" s="38" t="s">
        <v>1205</v>
      </c>
      <c r="D481" s="24" t="str">
        <f>IF($B481="N/A","N/A",IF(C481&gt;10,"No",IF(C481&lt;-10,"No","Yes")))</f>
        <v>N/A</v>
      </c>
      <c r="E481" s="38" t="s">
        <v>1205</v>
      </c>
      <c r="F481" s="24" t="str">
        <f>IF($B481="N/A","N/A",IF(E481&gt;10,"No",IF(E481&lt;-10,"No","Yes")))</f>
        <v>N/A</v>
      </c>
      <c r="G481" s="38" t="s">
        <v>1205</v>
      </c>
      <c r="H481" s="24" t="str">
        <f>IF($B481="N/A","N/A",IF(G481&gt;10,"No",IF(G481&lt;-10,"No","Yes")))</f>
        <v>N/A</v>
      </c>
      <c r="I481" s="25" t="s">
        <v>1205</v>
      </c>
      <c r="J481" s="25" t="s">
        <v>1205</v>
      </c>
      <c r="K481" s="38" t="s">
        <v>49</v>
      </c>
      <c r="L481" s="27" t="str">
        <f>IF(J481="Div by 0", "N/A", IF(K481="N/A","N/A", IF(J481&gt;VALUE(MID(K481,1,2)), "No", IF(J481&lt;-1*VALUE(MID(K481,1,2)), "No", "Yes"))))</f>
        <v>N/A</v>
      </c>
    </row>
    <row r="482" spans="1:12" ht="13" x14ac:dyDescent="0.3">
      <c r="A482" s="197" t="s">
        <v>1170</v>
      </c>
      <c r="B482" s="196"/>
      <c r="C482" s="196"/>
      <c r="D482" s="196"/>
      <c r="E482" s="196"/>
      <c r="F482" s="196"/>
      <c r="G482" s="196"/>
      <c r="H482" s="196"/>
      <c r="I482" s="196"/>
      <c r="J482" s="196"/>
      <c r="K482" s="196"/>
      <c r="L482" s="196"/>
    </row>
    <row r="483" spans="1:12" ht="12.75" customHeight="1" x14ac:dyDescent="0.25">
      <c r="A483" s="35" t="s">
        <v>1171</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1172</v>
      </c>
      <c r="B484" s="38" t="s">
        <v>49</v>
      </c>
      <c r="C484" s="38" t="s">
        <v>49</v>
      </c>
      <c r="D484" s="24" t="str">
        <f>IF($B484="N/A","N/A",IF(C484&gt;10,"No",IF(C484&lt;-10,"No","Yes")))</f>
        <v>N/A</v>
      </c>
      <c r="E484" s="38" t="s">
        <v>49</v>
      </c>
      <c r="F484" s="24" t="str">
        <f>IF($B484="N/A","N/A",IF(E484&gt;10,"No",IF(E484&lt;-10,"No","Yes")))</f>
        <v>N/A</v>
      </c>
      <c r="G484" s="38" t="s">
        <v>1205</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7" t="s">
        <v>1173</v>
      </c>
      <c r="B485" s="196"/>
      <c r="C485" s="196"/>
      <c r="D485" s="196"/>
      <c r="E485" s="196"/>
      <c r="F485" s="196"/>
      <c r="G485" s="196"/>
      <c r="H485" s="196"/>
      <c r="I485" s="196"/>
      <c r="J485" s="196"/>
      <c r="K485" s="196"/>
      <c r="L485" s="196"/>
    </row>
    <row r="486" spans="1:12" ht="12.75" customHeight="1" x14ac:dyDescent="0.25">
      <c r="A486" s="35" t="s">
        <v>1174</v>
      </c>
      <c r="B486" s="38" t="s">
        <v>49</v>
      </c>
      <c r="C486" s="38" t="s">
        <v>49</v>
      </c>
      <c r="D486" s="24" t="str">
        <f>IF($B486="N/A","N/A",IF(C486&gt;10,"No",IF(C486&lt;-10,"No","Yes")))</f>
        <v>N/A</v>
      </c>
      <c r="E486" s="38" t="s">
        <v>49</v>
      </c>
      <c r="F486" s="24" t="str">
        <f>IF($B486="N/A","N/A",IF(E486&gt;10,"No",IF(E486&lt;-10,"No","Yes")))</f>
        <v>N/A</v>
      </c>
      <c r="G486" s="38">
        <v>7701574</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1175</v>
      </c>
      <c r="B487" s="38" t="s">
        <v>49</v>
      </c>
      <c r="C487" s="38" t="s">
        <v>49</v>
      </c>
      <c r="D487" s="24" t="str">
        <f>IF($B487="N/A","N/A",IF(C487&gt;10,"No",IF(C487&lt;-10,"No","Yes")))</f>
        <v>N/A</v>
      </c>
      <c r="E487" s="38" t="s">
        <v>49</v>
      </c>
      <c r="F487" s="24" t="str">
        <f>IF($B487="N/A","N/A",IF(E487&gt;10,"No",IF(E487&lt;-10,"No","Yes")))</f>
        <v>N/A</v>
      </c>
      <c r="G487" s="38">
        <v>90606.752940999999</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7" t="s">
        <v>1176</v>
      </c>
      <c r="B488" s="196"/>
      <c r="C488" s="196"/>
      <c r="D488" s="196"/>
      <c r="E488" s="196"/>
      <c r="F488" s="196"/>
      <c r="G488" s="196"/>
      <c r="H488" s="196"/>
      <c r="I488" s="196"/>
      <c r="J488" s="196"/>
      <c r="K488" s="196"/>
      <c r="L488" s="196"/>
    </row>
    <row r="489" spans="1:12" ht="12.75" customHeight="1" x14ac:dyDescent="0.25">
      <c r="A489" s="35" t="s">
        <v>1177</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1188</v>
      </c>
      <c r="B490" s="38" t="s">
        <v>49</v>
      </c>
      <c r="C490" s="38" t="s">
        <v>49</v>
      </c>
      <c r="D490" s="24" t="str">
        <f>IF($B490="N/A","N/A",IF(C490&gt;10,"No",IF(C490&lt;-10,"No","Yes")))</f>
        <v>N/A</v>
      </c>
      <c r="E490" s="38" t="s">
        <v>49</v>
      </c>
      <c r="F490" s="24" t="str">
        <f>IF($B490="N/A","N/A",IF(E490&gt;10,"No",IF(E490&lt;-10,"No","Yes")))</f>
        <v>N/A</v>
      </c>
      <c r="G490" s="38" t="s">
        <v>1205</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7" t="s">
        <v>1178</v>
      </c>
      <c r="B491" s="196"/>
      <c r="C491" s="196"/>
      <c r="D491" s="196"/>
      <c r="E491" s="196"/>
      <c r="F491" s="196"/>
      <c r="G491" s="196"/>
      <c r="H491" s="196"/>
      <c r="I491" s="196"/>
      <c r="J491" s="196"/>
      <c r="K491" s="196"/>
      <c r="L491" s="196"/>
    </row>
    <row r="492" spans="1:12" ht="12.75" customHeight="1" x14ac:dyDescent="0.25">
      <c r="A492" s="35" t="s">
        <v>1179</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1189</v>
      </c>
      <c r="B493" s="38" t="s">
        <v>49</v>
      </c>
      <c r="C493" s="38" t="s">
        <v>49</v>
      </c>
      <c r="D493" s="24" t="str">
        <f>IF($B493="N/A","N/A",IF(C493&gt;10,"No",IF(C493&lt;-10,"No","Yes")))</f>
        <v>N/A</v>
      </c>
      <c r="E493" s="38" t="s">
        <v>49</v>
      </c>
      <c r="F493" s="24" t="str">
        <f>IF($B493="N/A","N/A",IF(E493&gt;10,"No",IF(E493&lt;-10,"No","Yes")))</f>
        <v>N/A</v>
      </c>
      <c r="G493" s="38" t="s">
        <v>1205</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4" t="s">
        <v>1180</v>
      </c>
      <c r="B494" s="199"/>
      <c r="C494" s="199"/>
      <c r="D494" s="199"/>
      <c r="E494" s="199"/>
      <c r="F494" s="199"/>
      <c r="G494" s="199"/>
      <c r="H494" s="199"/>
      <c r="I494" s="199"/>
      <c r="J494" s="199"/>
      <c r="K494" s="199"/>
      <c r="L494" s="200"/>
    </row>
    <row r="495" spans="1:12" ht="25.5" customHeight="1" x14ac:dyDescent="0.25">
      <c r="A495" s="35" t="s">
        <v>1181</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1182</v>
      </c>
      <c r="B496" s="38" t="s">
        <v>49</v>
      </c>
      <c r="C496" s="38" t="s">
        <v>49</v>
      </c>
      <c r="D496" s="24" t="str">
        <f t="shared" si="153"/>
        <v>N/A</v>
      </c>
      <c r="E496" s="38" t="s">
        <v>49</v>
      </c>
      <c r="F496" s="24" t="str">
        <f t="shared" si="154"/>
        <v>N/A</v>
      </c>
      <c r="G496" s="38" t="s">
        <v>1205</v>
      </c>
      <c r="H496" s="24" t="str">
        <f t="shared" si="155"/>
        <v>N/A</v>
      </c>
      <c r="I496" s="25" t="s">
        <v>49</v>
      </c>
      <c r="J496" s="25" t="s">
        <v>49</v>
      </c>
      <c r="K496" s="38" t="s">
        <v>49</v>
      </c>
      <c r="L496" s="27" t="str">
        <f t="shared" si="156"/>
        <v>N/A</v>
      </c>
    </row>
    <row r="497" spans="1:12" ht="13" x14ac:dyDescent="0.3">
      <c r="A497" s="195" t="s">
        <v>1183</v>
      </c>
      <c r="B497" s="196"/>
      <c r="C497" s="196"/>
      <c r="D497" s="196"/>
      <c r="E497" s="196"/>
      <c r="F497" s="196"/>
      <c r="G497" s="196"/>
      <c r="H497" s="196"/>
      <c r="I497" s="196"/>
      <c r="J497" s="196"/>
      <c r="K497" s="196"/>
      <c r="L497" s="196"/>
    </row>
    <row r="498" spans="1:12" x14ac:dyDescent="0.25">
      <c r="A498" s="35" t="s">
        <v>1184</v>
      </c>
      <c r="B498" s="38" t="s">
        <v>49</v>
      </c>
      <c r="C498" s="38">
        <v>0</v>
      </c>
      <c r="D498" s="38" t="s">
        <v>49</v>
      </c>
      <c r="E498" s="38">
        <v>0</v>
      </c>
      <c r="F498" s="38" t="s">
        <v>49</v>
      </c>
      <c r="G498" s="38">
        <v>0</v>
      </c>
      <c r="H498" s="38" t="s">
        <v>49</v>
      </c>
      <c r="I498" s="25" t="s">
        <v>1205</v>
      </c>
      <c r="J498" s="25" t="s">
        <v>1205</v>
      </c>
      <c r="K498" s="38" t="s">
        <v>49</v>
      </c>
      <c r="L498" s="27" t="str">
        <f>IF(J498="Div by 0", "N/A", IF(K498="N/A","N/A", IF(J498&gt;VALUE(MID(K498,1,2)), "No", IF(J498&lt;-1*VALUE(MID(K498,1,2)), "No", "Yes"))))</f>
        <v>N/A</v>
      </c>
    </row>
    <row r="499" spans="1:12" x14ac:dyDescent="0.25">
      <c r="A499" s="35" t="s">
        <v>1185</v>
      </c>
      <c r="B499" s="38" t="s">
        <v>49</v>
      </c>
      <c r="C499" s="38" t="s">
        <v>1205</v>
      </c>
      <c r="D499" s="38" t="s">
        <v>49</v>
      </c>
      <c r="E499" s="38" t="s">
        <v>1205</v>
      </c>
      <c r="F499" s="38" t="s">
        <v>49</v>
      </c>
      <c r="G499" s="38" t="s">
        <v>1205</v>
      </c>
      <c r="H499" s="38" t="s">
        <v>49</v>
      </c>
      <c r="I499" s="25" t="s">
        <v>1205</v>
      </c>
      <c r="J499" s="25" t="s">
        <v>1205</v>
      </c>
      <c r="K499" s="38" t="s">
        <v>49</v>
      </c>
      <c r="L499" s="27" t="str">
        <f>IF(J499="Div by 0", "N/A", IF(K499="N/A","N/A", IF(J499&gt;VALUE(MID(K499,1,2)), "No", IF(J499&lt;-1*VALUE(MID(K499,1,2)), "No", "Yes"))))</f>
        <v>N/A</v>
      </c>
    </row>
    <row r="500" spans="1:12" ht="12.75" customHeight="1" x14ac:dyDescent="0.25">
      <c r="A500" s="35" t="s">
        <v>1186</v>
      </c>
      <c r="B500" s="38" t="s">
        <v>49</v>
      </c>
      <c r="C500" s="38">
        <v>0</v>
      </c>
      <c r="D500" s="38" t="s">
        <v>49</v>
      </c>
      <c r="E500" s="38">
        <v>0</v>
      </c>
      <c r="F500" s="38" t="s">
        <v>49</v>
      </c>
      <c r="G500" s="38">
        <v>0</v>
      </c>
      <c r="H500" s="38" t="s">
        <v>49</v>
      </c>
      <c r="I500" s="25" t="s">
        <v>1205</v>
      </c>
      <c r="J500" s="25" t="s">
        <v>1205</v>
      </c>
      <c r="K500" s="38" t="s">
        <v>49</v>
      </c>
      <c r="L500" s="27" t="str">
        <f>IF(J500="Div by 0", "N/A", IF(K500="N/A","N/A", IF(J500&gt;VALUE(MID(K500,1,2)), "No", IF(J500&lt;-1*VALUE(MID(K500,1,2)), "No", "Yes"))))</f>
        <v>N/A</v>
      </c>
    </row>
    <row r="501" spans="1:12" x14ac:dyDescent="0.25">
      <c r="A501" s="196" t="s">
        <v>960</v>
      </c>
      <c r="B501" s="196"/>
      <c r="C501" s="172"/>
      <c r="D501" s="172"/>
      <c r="E501" s="172"/>
      <c r="F501" s="172"/>
      <c r="G501" s="172"/>
      <c r="H501" s="172"/>
      <c r="I501" s="172"/>
      <c r="J501" s="172"/>
      <c r="K501" s="172"/>
      <c r="L501" s="172"/>
    </row>
    <row r="502" spans="1:12" x14ac:dyDescent="0.25">
      <c r="A502" s="35" t="s">
        <v>910</v>
      </c>
      <c r="B502" s="38" t="s">
        <v>49</v>
      </c>
      <c r="C502" s="38" t="s">
        <v>49</v>
      </c>
      <c r="D502" s="24" t="str">
        <f t="shared" ref="D502:D504" si="157">IF($B502="N/A","N/A",IF(C502&gt;10,"No",IF(C502&lt;-10,"No","Yes")))</f>
        <v>N/A</v>
      </c>
      <c r="E502" s="38">
        <v>2258.0694926000001</v>
      </c>
      <c r="F502" s="24" t="str">
        <f t="shared" ref="F502:F504" si="158">IF($B502="N/A","N/A",IF(E502&gt;10,"No",IF(E502&lt;-10,"No","Yes")))</f>
        <v>N/A</v>
      </c>
      <c r="G502" s="38">
        <v>2419.8237601999999</v>
      </c>
      <c r="H502" s="24" t="str">
        <f t="shared" ref="H502:H504" si="159">IF($B502="N/A","N/A",IF(G502&gt;10,"No",IF(G502&lt;-10,"No","Yes")))</f>
        <v>N/A</v>
      </c>
      <c r="I502" s="25" t="s">
        <v>49</v>
      </c>
      <c r="J502" s="25">
        <v>7.1630000000000003</v>
      </c>
      <c r="K502" s="26" t="s">
        <v>1191</v>
      </c>
      <c r="L502" s="27" t="str">
        <f>IF(J502="Div by 0", "N/A", IF(OR(J502="N/A",K502="N/A"),"N/A", IF(J502&gt;VALUE(MID(K502,1,2)), "No", IF(J502&lt;-1*VALUE(MID(K502,1,2)), "No", "Yes"))))</f>
        <v>Yes</v>
      </c>
    </row>
    <row r="503" spans="1:12" x14ac:dyDescent="0.25">
      <c r="A503" s="39" t="s">
        <v>911</v>
      </c>
      <c r="B503" s="38" t="s">
        <v>49</v>
      </c>
      <c r="C503" s="38" t="s">
        <v>1205</v>
      </c>
      <c r="D503" s="24" t="str">
        <f t="shared" si="157"/>
        <v>N/A</v>
      </c>
      <c r="E503" s="38">
        <v>1527.3687322000001</v>
      </c>
      <c r="F503" s="24" t="str">
        <f t="shared" si="158"/>
        <v>N/A</v>
      </c>
      <c r="G503" s="38">
        <v>1825.5974229000001</v>
      </c>
      <c r="H503" s="24" t="str">
        <f t="shared" si="159"/>
        <v>N/A</v>
      </c>
      <c r="I503" s="25" t="s">
        <v>1205</v>
      </c>
      <c r="J503" s="25">
        <v>19.53</v>
      </c>
      <c r="K503" s="26" t="s">
        <v>1191</v>
      </c>
      <c r="L503" s="27" t="str">
        <f t="shared" ref="L503:L504" si="160">IF(J503="Div by 0", "N/A", IF(OR(J503="N/A",K503="N/A"),"N/A", IF(J503&gt;VALUE(MID(K503,1,2)), "No", IF(J503&lt;-1*VALUE(MID(K503,1,2)), "No", "Yes"))))</f>
        <v>Yes</v>
      </c>
    </row>
    <row r="504" spans="1:12" x14ac:dyDescent="0.25">
      <c r="A504" s="39" t="s">
        <v>912</v>
      </c>
      <c r="B504" s="38" t="s">
        <v>49</v>
      </c>
      <c r="C504" s="38" t="s">
        <v>1205</v>
      </c>
      <c r="D504" s="24" t="str">
        <f t="shared" si="157"/>
        <v>N/A</v>
      </c>
      <c r="E504" s="38">
        <v>2736.0013564999999</v>
      </c>
      <c r="F504" s="24" t="str">
        <f t="shared" si="158"/>
        <v>N/A</v>
      </c>
      <c r="G504" s="38">
        <v>2799.1382859</v>
      </c>
      <c r="H504" s="24" t="str">
        <f t="shared" si="159"/>
        <v>N/A</v>
      </c>
      <c r="I504" s="25" t="s">
        <v>1205</v>
      </c>
      <c r="J504" s="25">
        <v>2.3079999999999998</v>
      </c>
      <c r="K504" s="26" t="s">
        <v>1191</v>
      </c>
      <c r="L504" s="27" t="str">
        <f t="shared" si="160"/>
        <v>Yes</v>
      </c>
    </row>
    <row r="505" spans="1:12" ht="40.5" customHeight="1" x14ac:dyDescent="0.3">
      <c r="A505" s="201" t="s">
        <v>1093</v>
      </c>
      <c r="B505" s="202"/>
      <c r="C505" s="202"/>
      <c r="D505" s="202"/>
      <c r="E505" s="202"/>
      <c r="F505" s="202"/>
      <c r="G505" s="202"/>
      <c r="H505" s="202"/>
      <c r="I505" s="202"/>
      <c r="J505" s="202"/>
      <c r="K505" s="202"/>
      <c r="L505" s="202"/>
    </row>
    <row r="506" spans="1:12" x14ac:dyDescent="0.25">
      <c r="A506" s="36" t="s">
        <v>21</v>
      </c>
      <c r="B506" s="30" t="s">
        <v>49</v>
      </c>
      <c r="C506" s="30">
        <v>1065995</v>
      </c>
      <c r="D506" s="24" t="str">
        <f t="shared" ref="D506:D511" si="161">IF($B506="N/A","N/A",IF(C506&gt;10,"No",IF(C506&lt;-10,"No","Yes")))</f>
        <v>N/A</v>
      </c>
      <c r="E506" s="30">
        <v>1111010</v>
      </c>
      <c r="F506" s="24" t="str">
        <f t="shared" ref="F506:F511" si="162">IF($B506="N/A","N/A",IF(E506&gt;10,"No",IF(E506&lt;-10,"No","Yes")))</f>
        <v>N/A</v>
      </c>
      <c r="G506" s="30">
        <v>1171597</v>
      </c>
      <c r="H506" s="24" t="str">
        <f t="shared" ref="H506:H511" si="163">IF($B506="N/A","N/A",IF(G506&gt;10,"No",IF(G506&lt;-10,"No","Yes")))</f>
        <v>N/A</v>
      </c>
      <c r="I506" s="25">
        <v>4.2229999999999999</v>
      </c>
      <c r="J506" s="25">
        <v>5.4530000000000003</v>
      </c>
      <c r="K506" s="30" t="s">
        <v>1191</v>
      </c>
      <c r="L506" s="27" t="str">
        <f t="shared" ref="L506:L514" si="164">IF(J506="Div by 0", "N/A", IF(K506="N/A","N/A", IF(J506&gt;VALUE(MID(K506,1,2)), "No", IF(J506&lt;-1*VALUE(MID(K506,1,2)), "No", "Yes"))))</f>
        <v>Yes</v>
      </c>
    </row>
    <row r="507" spans="1:12" x14ac:dyDescent="0.25">
      <c r="A507" s="3" t="s">
        <v>522</v>
      </c>
      <c r="B507" s="26" t="s">
        <v>49</v>
      </c>
      <c r="C507" s="30">
        <v>107237</v>
      </c>
      <c r="D507" s="24" t="str">
        <f t="shared" si="161"/>
        <v>N/A</v>
      </c>
      <c r="E507" s="30">
        <v>108868</v>
      </c>
      <c r="F507" s="24" t="str">
        <f t="shared" si="162"/>
        <v>N/A</v>
      </c>
      <c r="G507" s="30">
        <v>109787</v>
      </c>
      <c r="H507" s="24" t="str">
        <f t="shared" si="163"/>
        <v>N/A</v>
      </c>
      <c r="I507" s="25">
        <v>1.5209999999999999</v>
      </c>
      <c r="J507" s="25">
        <v>0.84409999999999996</v>
      </c>
      <c r="K507" s="26" t="s">
        <v>1191</v>
      </c>
      <c r="L507" s="27" t="str">
        <f t="shared" si="164"/>
        <v>Yes</v>
      </c>
    </row>
    <row r="508" spans="1:12" x14ac:dyDescent="0.25">
      <c r="A508" s="3" t="s">
        <v>525</v>
      </c>
      <c r="B508" s="26" t="s">
        <v>49</v>
      </c>
      <c r="C508" s="30">
        <v>183376</v>
      </c>
      <c r="D508" s="24" t="str">
        <f t="shared" si="161"/>
        <v>N/A</v>
      </c>
      <c r="E508" s="30">
        <v>186674</v>
      </c>
      <c r="F508" s="24" t="str">
        <f t="shared" si="162"/>
        <v>N/A</v>
      </c>
      <c r="G508" s="30">
        <v>192879</v>
      </c>
      <c r="H508" s="24" t="str">
        <f t="shared" si="163"/>
        <v>N/A</v>
      </c>
      <c r="I508" s="25">
        <v>1.798</v>
      </c>
      <c r="J508" s="25">
        <v>3.3239999999999998</v>
      </c>
      <c r="K508" s="26" t="s">
        <v>1191</v>
      </c>
      <c r="L508" s="27" t="str">
        <f t="shared" si="164"/>
        <v>Yes</v>
      </c>
    </row>
    <row r="509" spans="1:12" x14ac:dyDescent="0.25">
      <c r="A509" s="3" t="s">
        <v>528</v>
      </c>
      <c r="B509" s="26" t="s">
        <v>49</v>
      </c>
      <c r="C509" s="30">
        <v>570977</v>
      </c>
      <c r="D509" s="24" t="str">
        <f t="shared" si="161"/>
        <v>N/A</v>
      </c>
      <c r="E509" s="30">
        <v>591833</v>
      </c>
      <c r="F509" s="24" t="str">
        <f t="shared" si="162"/>
        <v>N/A</v>
      </c>
      <c r="G509" s="30">
        <v>628226</v>
      </c>
      <c r="H509" s="24" t="str">
        <f t="shared" si="163"/>
        <v>N/A</v>
      </c>
      <c r="I509" s="25">
        <v>3.653</v>
      </c>
      <c r="J509" s="25">
        <v>6.149</v>
      </c>
      <c r="K509" s="26" t="s">
        <v>1191</v>
      </c>
      <c r="L509" s="27" t="str">
        <f t="shared" si="164"/>
        <v>Yes</v>
      </c>
    </row>
    <row r="510" spans="1:12" x14ac:dyDescent="0.25">
      <c r="A510" s="3" t="s">
        <v>530</v>
      </c>
      <c r="B510" s="26" t="s">
        <v>49</v>
      </c>
      <c r="C510" s="30">
        <v>204405</v>
      </c>
      <c r="D510" s="24" t="str">
        <f t="shared" si="161"/>
        <v>N/A</v>
      </c>
      <c r="E510" s="30">
        <v>223635</v>
      </c>
      <c r="F510" s="24" t="str">
        <f t="shared" si="162"/>
        <v>N/A</v>
      </c>
      <c r="G510" s="30">
        <v>240705</v>
      </c>
      <c r="H510" s="24" t="str">
        <f t="shared" si="163"/>
        <v>N/A</v>
      </c>
      <c r="I510" s="25">
        <v>9.4079999999999995</v>
      </c>
      <c r="J510" s="25">
        <v>7.633</v>
      </c>
      <c r="K510" s="26" t="s">
        <v>1191</v>
      </c>
      <c r="L510" s="27" t="str">
        <f t="shared" si="164"/>
        <v>Yes</v>
      </c>
    </row>
    <row r="511" spans="1:12" x14ac:dyDescent="0.25">
      <c r="A511" s="36" t="s">
        <v>342</v>
      </c>
      <c r="B511" s="30" t="s">
        <v>49</v>
      </c>
      <c r="C511" s="30">
        <v>885588.19</v>
      </c>
      <c r="D511" s="24" t="str">
        <f t="shared" si="161"/>
        <v>N/A</v>
      </c>
      <c r="E511" s="30">
        <v>922506.31</v>
      </c>
      <c r="F511" s="24" t="str">
        <f t="shared" si="162"/>
        <v>N/A</v>
      </c>
      <c r="G511" s="30">
        <v>981608.73</v>
      </c>
      <c r="H511" s="24" t="str">
        <f t="shared" si="163"/>
        <v>N/A</v>
      </c>
      <c r="I511" s="25">
        <v>4.1689999999999996</v>
      </c>
      <c r="J511" s="25">
        <v>6.407</v>
      </c>
      <c r="K511" s="30" t="s">
        <v>107</v>
      </c>
      <c r="L511" s="27" t="str">
        <f t="shared" si="164"/>
        <v>Yes</v>
      </c>
    </row>
    <row r="512" spans="1:12" x14ac:dyDescent="0.25">
      <c r="A512" s="36" t="s">
        <v>623</v>
      </c>
      <c r="B512" s="30" t="s">
        <v>49</v>
      </c>
      <c r="C512" s="30">
        <v>177505</v>
      </c>
      <c r="D512" s="30" t="s">
        <v>49</v>
      </c>
      <c r="E512" s="30">
        <v>179930</v>
      </c>
      <c r="F512" s="30" t="s">
        <v>49</v>
      </c>
      <c r="G512" s="30">
        <v>183922</v>
      </c>
      <c r="H512" s="30" t="s">
        <v>49</v>
      </c>
      <c r="I512" s="25">
        <v>1.3660000000000001</v>
      </c>
      <c r="J512" s="25">
        <v>2.2189999999999999</v>
      </c>
      <c r="K512" s="30" t="s">
        <v>107</v>
      </c>
      <c r="L512" s="27" t="str">
        <f t="shared" si="164"/>
        <v>Yes</v>
      </c>
    </row>
    <row r="513" spans="1:12" x14ac:dyDescent="0.25">
      <c r="A513" s="3" t="s">
        <v>564</v>
      </c>
      <c r="B513" s="30" t="s">
        <v>49</v>
      </c>
      <c r="C513" s="30">
        <v>96140</v>
      </c>
      <c r="D513" s="30" t="s">
        <v>49</v>
      </c>
      <c r="E513" s="30">
        <v>97414</v>
      </c>
      <c r="F513" s="30" t="s">
        <v>49</v>
      </c>
      <c r="G513" s="30">
        <v>99104</v>
      </c>
      <c r="H513" s="30" t="s">
        <v>49</v>
      </c>
      <c r="I513" s="25">
        <v>1.325</v>
      </c>
      <c r="J513" s="25">
        <v>1.7350000000000001</v>
      </c>
      <c r="K513" s="30" t="s">
        <v>107</v>
      </c>
      <c r="L513" s="27" t="str">
        <f t="shared" si="164"/>
        <v>Yes</v>
      </c>
    </row>
    <row r="514" spans="1:12" x14ac:dyDescent="0.25">
      <c r="A514" s="3" t="s">
        <v>526</v>
      </c>
      <c r="B514" s="30" t="s">
        <v>49</v>
      </c>
      <c r="C514" s="30">
        <v>80041</v>
      </c>
      <c r="D514" s="30" t="s">
        <v>49</v>
      </c>
      <c r="E514" s="30">
        <v>81075</v>
      </c>
      <c r="F514" s="30" t="s">
        <v>49</v>
      </c>
      <c r="G514" s="30">
        <v>83175</v>
      </c>
      <c r="H514" s="30" t="s">
        <v>49</v>
      </c>
      <c r="I514" s="25">
        <v>1.292</v>
      </c>
      <c r="J514" s="25">
        <v>2.59</v>
      </c>
      <c r="K514" s="30" t="s">
        <v>107</v>
      </c>
      <c r="L514" s="27" t="str">
        <f t="shared" si="164"/>
        <v>Yes</v>
      </c>
    </row>
    <row r="515" spans="1:12" x14ac:dyDescent="0.25">
      <c r="A515" s="196" t="s">
        <v>343</v>
      </c>
      <c r="B515" s="196"/>
      <c r="C515" s="196"/>
      <c r="D515" s="196"/>
      <c r="E515" s="196"/>
      <c r="F515" s="196"/>
      <c r="G515" s="196"/>
      <c r="H515" s="196"/>
      <c r="I515" s="196"/>
      <c r="J515" s="196"/>
      <c r="K515" s="196"/>
      <c r="L515" s="196"/>
    </row>
    <row r="516" spans="1:12" x14ac:dyDescent="0.25">
      <c r="A516" s="40" t="s">
        <v>287</v>
      </c>
      <c r="B516" s="26" t="s">
        <v>49</v>
      </c>
      <c r="C516" s="38">
        <v>7214109224</v>
      </c>
      <c r="D516" s="24" t="str">
        <f>IF($B516="N/A","N/A",IF(C516&gt;10,"No",IF(C516&lt;-10,"No","Yes")))</f>
        <v>N/A</v>
      </c>
      <c r="E516" s="38">
        <v>7702881821</v>
      </c>
      <c r="F516" s="24" t="str">
        <f>IF($B516="N/A","N/A",IF(E516&gt;10,"No",IF(E516&lt;-10,"No","Yes")))</f>
        <v>N/A</v>
      </c>
      <c r="G516" s="38">
        <v>8120828872</v>
      </c>
      <c r="H516" s="24" t="str">
        <f>IF($B516="N/A","N/A",IF(G516&gt;10,"No",IF(G516&lt;-10,"No","Yes")))</f>
        <v>N/A</v>
      </c>
      <c r="I516" s="25">
        <v>6.7750000000000004</v>
      </c>
      <c r="J516" s="25">
        <v>5.4260000000000002</v>
      </c>
      <c r="K516" s="26" t="s">
        <v>1191</v>
      </c>
      <c r="L516" s="27" t="str">
        <f>IF(J516="Div by 0", "N/A", IF(K516="N/A","N/A", IF(J516&gt;VALUE(MID(K516,1,2)), "No", IF(J516&lt;-1*VALUE(MID(K516,1,2)), "No", "Yes"))))</f>
        <v>Yes</v>
      </c>
    </row>
    <row r="517" spans="1:12" x14ac:dyDescent="0.25">
      <c r="A517" s="196" t="s">
        <v>338</v>
      </c>
      <c r="B517" s="196"/>
      <c r="C517" s="196"/>
      <c r="D517" s="196"/>
      <c r="E517" s="196"/>
      <c r="F517" s="196"/>
      <c r="G517" s="196"/>
      <c r="H517" s="196"/>
      <c r="I517" s="196"/>
      <c r="J517" s="196"/>
      <c r="K517" s="196"/>
      <c r="L517" s="196"/>
    </row>
    <row r="518" spans="1:12" x14ac:dyDescent="0.25">
      <c r="A518" s="40" t="s">
        <v>334</v>
      </c>
      <c r="B518" s="26" t="s">
        <v>49</v>
      </c>
      <c r="C518" s="38">
        <v>6767.4888006000001</v>
      </c>
      <c r="D518" s="24" t="str">
        <f>IF($B518="N/A","N/A",IF(C518&gt;10,"No",IF(C518&lt;-10,"No","Yes")))</f>
        <v>N/A</v>
      </c>
      <c r="E518" s="38">
        <v>6933.2245622999999</v>
      </c>
      <c r="F518" s="24" t="str">
        <f>IF($B518="N/A","N/A",IF(E518&gt;10,"No",IF(E518&lt;-10,"No","Yes")))</f>
        <v>N/A</v>
      </c>
      <c r="G518" s="38">
        <v>6931.4182879999998</v>
      </c>
      <c r="H518" s="24" t="str">
        <f>IF($B518="N/A","N/A",IF(G518&gt;10,"No",IF(G518&lt;-10,"No","Yes")))</f>
        <v>N/A</v>
      </c>
      <c r="I518" s="25">
        <v>2.4489999999999998</v>
      </c>
      <c r="J518" s="25">
        <v>-2.5999999999999999E-2</v>
      </c>
      <c r="K518" s="26" t="s">
        <v>1191</v>
      </c>
      <c r="L518" s="27" t="str">
        <f>IF(J518="Div by 0", "N/A", IF(K518="N/A","N/A", IF(J518&gt;VALUE(MID(K518,1,2)), "No", IF(J518&lt;-1*VALUE(MID(K518,1,2)), "No", "Yes"))))</f>
        <v>Yes</v>
      </c>
    </row>
    <row r="519" spans="1:12" x14ac:dyDescent="0.25">
      <c r="A519" s="3" t="s">
        <v>523</v>
      </c>
      <c r="B519" s="26" t="s">
        <v>49</v>
      </c>
      <c r="C519" s="38">
        <v>19094.351632000002</v>
      </c>
      <c r="D519" s="24" t="str">
        <f>IF($B519="N/A","N/A",IF(C519&gt;10,"No",IF(C519&lt;-10,"No","Yes")))</f>
        <v>N/A</v>
      </c>
      <c r="E519" s="38">
        <v>19742.782782999999</v>
      </c>
      <c r="F519" s="24" t="str">
        <f>IF($B519="N/A","N/A",IF(E519&gt;10,"No",IF(E519&lt;-10,"No","Yes")))</f>
        <v>N/A</v>
      </c>
      <c r="G519" s="38">
        <v>20229.492836000001</v>
      </c>
      <c r="H519" s="24" t="str">
        <f>IF($B519="N/A","N/A",IF(G519&gt;10,"No",IF(G519&lt;-10,"No","Yes")))</f>
        <v>N/A</v>
      </c>
      <c r="I519" s="25">
        <v>3.3959999999999999</v>
      </c>
      <c r="J519" s="25">
        <v>2.4649999999999999</v>
      </c>
      <c r="K519" s="26" t="s">
        <v>1191</v>
      </c>
      <c r="L519" s="27" t="str">
        <f>IF(J519="Div by 0", "N/A", IF(K519="N/A","N/A", IF(J519&gt;VALUE(MID(K519,1,2)), "No", IF(J519&lt;-1*VALUE(MID(K519,1,2)), "No", "Yes"))))</f>
        <v>Yes</v>
      </c>
    </row>
    <row r="520" spans="1:12" x14ac:dyDescent="0.25">
      <c r="A520" s="3" t="s">
        <v>526</v>
      </c>
      <c r="B520" s="26" t="s">
        <v>49</v>
      </c>
      <c r="C520" s="38">
        <v>18643.422579999999</v>
      </c>
      <c r="D520" s="24" t="str">
        <f>IF($B520="N/A","N/A",IF(C520&gt;10,"No",IF(C520&lt;-10,"No","Yes")))</f>
        <v>N/A</v>
      </c>
      <c r="E520" s="38">
        <v>19267.553864000001</v>
      </c>
      <c r="F520" s="24" t="str">
        <f>IF($B520="N/A","N/A",IF(E520&gt;10,"No",IF(E520&lt;-10,"No","Yes")))</f>
        <v>N/A</v>
      </c>
      <c r="G520" s="38">
        <v>19493.783787</v>
      </c>
      <c r="H520" s="24" t="str">
        <f>IF($B520="N/A","N/A",IF(G520&gt;10,"No",IF(G520&lt;-10,"No","Yes")))</f>
        <v>N/A</v>
      </c>
      <c r="I520" s="25">
        <v>3.3479999999999999</v>
      </c>
      <c r="J520" s="25">
        <v>1.1739999999999999</v>
      </c>
      <c r="K520" s="26" t="s">
        <v>1191</v>
      </c>
      <c r="L520" s="27" t="str">
        <f>IF(J520="Div by 0", "N/A", IF(K520="N/A","N/A", IF(J520&gt;VALUE(MID(K520,1,2)), "No", IF(J520&lt;-1*VALUE(MID(K520,1,2)), "No", "Yes"))))</f>
        <v>Yes</v>
      </c>
    </row>
    <row r="521" spans="1:12" x14ac:dyDescent="0.25">
      <c r="A521" s="3" t="s">
        <v>529</v>
      </c>
      <c r="B521" s="26" t="s">
        <v>49</v>
      </c>
      <c r="C521" s="38">
        <v>1897.9534570000001</v>
      </c>
      <c r="D521" s="24" t="str">
        <f>IF($B521="N/A","N/A",IF(C521&gt;10,"No",IF(C521&lt;-10,"No","Yes")))</f>
        <v>N/A</v>
      </c>
      <c r="E521" s="38">
        <v>2026.0172210999999</v>
      </c>
      <c r="F521" s="24" t="str">
        <f>IF($B521="N/A","N/A",IF(E521&gt;10,"No",IF(E521&lt;-10,"No","Yes")))</f>
        <v>N/A</v>
      </c>
      <c r="G521" s="38">
        <v>2089.2782772</v>
      </c>
      <c r="H521" s="24" t="str">
        <f>IF($B521="N/A","N/A",IF(G521&gt;10,"No",IF(G521&lt;-10,"No","Yes")))</f>
        <v>N/A</v>
      </c>
      <c r="I521" s="25">
        <v>6.7469999999999999</v>
      </c>
      <c r="J521" s="25">
        <v>3.1219999999999999</v>
      </c>
      <c r="K521" s="26" t="s">
        <v>1191</v>
      </c>
      <c r="L521" s="27" t="str">
        <f>IF(J521="Div by 0", "N/A", IF(K521="N/A","N/A", IF(J521&gt;VALUE(MID(K521,1,2)), "No", IF(J521&lt;-1*VALUE(MID(K521,1,2)), "No", "Yes"))))</f>
        <v>Yes</v>
      </c>
    </row>
    <row r="522" spans="1:12" x14ac:dyDescent="0.25">
      <c r="A522" s="3" t="s">
        <v>531</v>
      </c>
      <c r="B522" s="26" t="s">
        <v>49</v>
      </c>
      <c r="C522" s="38">
        <v>3248.6691030000002</v>
      </c>
      <c r="D522" s="24" t="str">
        <f>IF($B522="N/A","N/A",IF(C522&gt;10,"No",IF(C522&lt;-10,"No","Yes")))</f>
        <v>N/A</v>
      </c>
      <c r="E522" s="38">
        <v>3388.1518768999999</v>
      </c>
      <c r="F522" s="24" t="str">
        <f>IF($B522="N/A","N/A",IF(E522&gt;10,"No",IF(E522&lt;-10,"No","Yes")))</f>
        <v>N/A</v>
      </c>
      <c r="G522" s="38">
        <v>3437.4569867999999</v>
      </c>
      <c r="H522" s="24" t="str">
        <f>IF($B522="N/A","N/A",IF(G522&gt;10,"No",IF(G522&lt;-10,"No","Yes")))</f>
        <v>N/A</v>
      </c>
      <c r="I522" s="25">
        <v>4.2939999999999996</v>
      </c>
      <c r="J522" s="25">
        <v>1.4550000000000001</v>
      </c>
      <c r="K522" s="26" t="s">
        <v>1191</v>
      </c>
      <c r="L522" s="27" t="str">
        <f>IF(J522="Div by 0", "N/A", IF(K522="N/A","N/A", IF(J522&gt;VALUE(MID(K522,1,2)), "No", IF(J522&lt;-1*VALUE(MID(K522,1,2)), "No", "Yes"))))</f>
        <v>Yes</v>
      </c>
    </row>
    <row r="523" spans="1:12" ht="15" customHeight="1" x14ac:dyDescent="0.25">
      <c r="A523" s="196" t="s">
        <v>1212</v>
      </c>
      <c r="B523" s="172"/>
      <c r="C523" s="172"/>
      <c r="D523" s="172"/>
      <c r="E523" s="172"/>
      <c r="F523" s="172"/>
      <c r="G523" s="172"/>
      <c r="H523" s="172"/>
      <c r="I523" s="172"/>
      <c r="J523" s="172"/>
      <c r="K523" s="172"/>
      <c r="L523" s="172"/>
    </row>
    <row r="524" spans="1:12" x14ac:dyDescent="0.25">
      <c r="A524" s="78" t="s">
        <v>906</v>
      </c>
      <c r="B524" s="26" t="s">
        <v>49</v>
      </c>
      <c r="C524" s="38" t="s">
        <v>49</v>
      </c>
      <c r="D524" s="24" t="str">
        <f t="shared" ref="D524:D525" si="165">IF($B524="N/A","N/A",IF(C524&gt;10,"No",IF(C524&lt;-10,"No","Yes")))</f>
        <v>N/A</v>
      </c>
      <c r="E524" s="38">
        <v>6999.3292891000001</v>
      </c>
      <c r="F524" s="24" t="str">
        <f t="shared" ref="F524:F525" si="166">IF($B524="N/A","N/A",IF(E524&gt;10,"No",IF(E524&lt;-10,"No","Yes")))</f>
        <v>N/A</v>
      </c>
      <c r="G524" s="38">
        <v>6979.1869030999997</v>
      </c>
      <c r="H524" s="24" t="str">
        <f t="shared" ref="H524:H525" si="167">IF($B524="N/A","N/A",IF(G524&gt;10,"No",IF(G524&lt;-10,"No","Yes")))</f>
        <v>N/A</v>
      </c>
      <c r="I524" s="25" t="s">
        <v>49</v>
      </c>
      <c r="J524" s="25">
        <v>-0.28799999999999998</v>
      </c>
      <c r="K524" s="26" t="s">
        <v>1191</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6841.4294206000004</v>
      </c>
      <c r="F525" s="24" t="str">
        <f t="shared" si="166"/>
        <v>N/A</v>
      </c>
      <c r="G525" s="38">
        <v>6865.9746693999996</v>
      </c>
      <c r="H525" s="24" t="str">
        <f t="shared" si="167"/>
        <v>N/A</v>
      </c>
      <c r="I525" s="25" t="s">
        <v>49</v>
      </c>
      <c r="J525" s="25">
        <v>0.35880000000000001</v>
      </c>
      <c r="K525" s="26" t="s">
        <v>1191</v>
      </c>
      <c r="L525" s="27" t="str">
        <f>IF(J525="Div by 0", "N/A", IF(OR(J525="N/A",K525="N/A"),"N/A", IF(J525&gt;VALUE(MID(K525,1,2)), "No", IF(J525&lt;-1*VALUE(MID(K525,1,2)), "No", "Yes"))))</f>
        <v>Yes</v>
      </c>
    </row>
    <row r="526" spans="1:12" x14ac:dyDescent="0.25">
      <c r="A526" s="196" t="s">
        <v>339</v>
      </c>
      <c r="B526" s="172"/>
      <c r="C526" s="172"/>
      <c r="D526" s="172"/>
      <c r="E526" s="172"/>
      <c r="F526" s="172"/>
      <c r="G526" s="172"/>
      <c r="H526" s="172"/>
      <c r="I526" s="172"/>
      <c r="J526" s="172"/>
      <c r="K526" s="172"/>
      <c r="L526" s="172"/>
    </row>
    <row r="527" spans="1:12" x14ac:dyDescent="0.25">
      <c r="A527" s="40" t="s">
        <v>965</v>
      </c>
      <c r="B527" s="26" t="s">
        <v>49</v>
      </c>
      <c r="C527" s="38">
        <v>19114.026073000001</v>
      </c>
      <c r="D527" s="24" t="str">
        <f>IF($B527="N/A","N/A",IF(C527&gt;10,"No",IF(C527&lt;-10,"No","Yes")))</f>
        <v>N/A</v>
      </c>
      <c r="E527" s="38">
        <v>19661.908175</v>
      </c>
      <c r="F527" s="24" t="str">
        <f>IF($B527="N/A","N/A",IF(E527&gt;10,"No",IF(E527&lt;-10,"No","Yes")))</f>
        <v>N/A</v>
      </c>
      <c r="G527" s="38">
        <v>19840.018432000001</v>
      </c>
      <c r="H527" s="24" t="str">
        <f>IF($B527="N/A","N/A",IF(G527&gt;10,"No",IF(G527&lt;-10,"No","Yes")))</f>
        <v>N/A</v>
      </c>
      <c r="I527" s="25">
        <v>2.8660000000000001</v>
      </c>
      <c r="J527" s="25">
        <v>0.90590000000000004</v>
      </c>
      <c r="K527" s="26" t="s">
        <v>1191</v>
      </c>
      <c r="L527" s="27" t="str">
        <f>IF(J527="Div by 0", "N/A", IF(K527="N/A","N/A", IF(J527&gt;VALUE(MID(K527,1,2)), "No", IF(J527&lt;-1*VALUE(MID(K527,1,2)), "No", "Yes"))))</f>
        <v>Yes</v>
      </c>
    </row>
    <row r="528" spans="1:12" x14ac:dyDescent="0.25">
      <c r="A528" s="3" t="s">
        <v>523</v>
      </c>
      <c r="B528" s="26" t="s">
        <v>49</v>
      </c>
      <c r="C528" s="38">
        <v>19898.968411000002</v>
      </c>
      <c r="D528" s="24" t="str">
        <f>IF($B528="N/A","N/A",IF(C528&gt;10,"No",IF(C528&lt;-10,"No","Yes")))</f>
        <v>N/A</v>
      </c>
      <c r="E528" s="38">
        <v>20566.420934999998</v>
      </c>
      <c r="F528" s="24" t="str">
        <f>IF($B528="N/A","N/A",IF(E528&gt;10,"No",IF(E528&lt;-10,"No","Yes")))</f>
        <v>N/A</v>
      </c>
      <c r="G528" s="38">
        <v>20878.072429</v>
      </c>
      <c r="H528" s="24" t="str">
        <f>IF($B528="N/A","N/A",IF(G528&gt;10,"No",IF(G528&lt;-10,"No","Yes")))</f>
        <v>N/A</v>
      </c>
      <c r="I528" s="25">
        <v>3.3540000000000001</v>
      </c>
      <c r="J528" s="25">
        <v>1.5149999999999999</v>
      </c>
      <c r="K528" s="26" t="s">
        <v>1191</v>
      </c>
      <c r="L528" s="27" t="str">
        <f>IF(J528="Div by 0", "N/A", IF(K528="N/A","N/A", IF(J528&gt;VALUE(MID(K528,1,2)), "No", IF(J528&lt;-1*VALUE(MID(K528,1,2)), "No", "Yes"))))</f>
        <v>Yes</v>
      </c>
    </row>
    <row r="529" spans="1:12" x14ac:dyDescent="0.25">
      <c r="A529" s="3" t="s">
        <v>526</v>
      </c>
      <c r="B529" s="26" t="s">
        <v>49</v>
      </c>
      <c r="C529" s="38">
        <v>18424.638360000001</v>
      </c>
      <c r="D529" s="24" t="str">
        <f>IF($B529="N/A","N/A",IF(C529&gt;10,"No",IF(C529&lt;-10,"No","Yes")))</f>
        <v>N/A</v>
      </c>
      <c r="E529" s="38">
        <v>18862.602405000001</v>
      </c>
      <c r="F529" s="24" t="str">
        <f>IF($B529="N/A","N/A",IF(E529&gt;10,"No",IF(E529&lt;-10,"No","Yes")))</f>
        <v>N/A</v>
      </c>
      <c r="G529" s="38">
        <v>18927.095388999998</v>
      </c>
      <c r="H529" s="24" t="str">
        <f>IF($B529="N/A","N/A",IF(G529&gt;10,"No",IF(G529&lt;-10,"No","Yes")))</f>
        <v>N/A</v>
      </c>
      <c r="I529" s="25">
        <v>2.3769999999999998</v>
      </c>
      <c r="J529" s="25">
        <v>0.34189999999999998</v>
      </c>
      <c r="K529" s="26" t="s">
        <v>1191</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19026.742018000001</v>
      </c>
      <c r="F530" s="24" t="str">
        <f t="shared" ref="F530:F535" si="169">IF($B530="N/A","N/A",IF(E530&gt;10,"No",IF(E530&lt;-10,"No","Yes")))</f>
        <v>N/A</v>
      </c>
      <c r="G530" s="38">
        <v>19224.289284999999</v>
      </c>
      <c r="H530" s="24" t="str">
        <f t="shared" ref="H530:H531" si="170">IF($B530="N/A","N/A",IF(G530&gt;10,"No",IF(G530&lt;-10,"No","Yes")))</f>
        <v>N/A</v>
      </c>
      <c r="I530" s="25" t="s">
        <v>49</v>
      </c>
      <c r="J530" s="25">
        <v>1.038</v>
      </c>
      <c r="K530" s="26" t="s">
        <v>1191</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20811.922148000001</v>
      </c>
      <c r="F531" s="24" t="str">
        <f t="shared" si="169"/>
        <v>N/A</v>
      </c>
      <c r="G531" s="38">
        <v>20941.128315999998</v>
      </c>
      <c r="H531" s="24" t="str">
        <f t="shared" si="170"/>
        <v>N/A</v>
      </c>
      <c r="I531" s="25" t="s">
        <v>49</v>
      </c>
      <c r="J531" s="25">
        <v>0.62080000000000002</v>
      </c>
      <c r="K531" s="26" t="s">
        <v>1191</v>
      </c>
      <c r="L531" s="27" t="str">
        <f>IF(J531="Div by 0", "N/A", IF(OR(J531="N/A",K531="N/A"),"N/A", IF(J531&gt;VALUE(MID(K531,1,2)), "No", IF(J531&lt;-1*VALUE(MID(K531,1,2)), "No", "Yes"))))</f>
        <v>Yes</v>
      </c>
    </row>
    <row r="532" spans="1:12" x14ac:dyDescent="0.25">
      <c r="A532" s="196" t="s">
        <v>960</v>
      </c>
      <c r="B532" s="196"/>
      <c r="C532" s="172"/>
      <c r="D532" s="172"/>
      <c r="E532" s="172"/>
      <c r="F532" s="172"/>
      <c r="G532" s="172"/>
      <c r="H532" s="172"/>
      <c r="I532" s="172"/>
      <c r="J532" s="172"/>
      <c r="K532" s="172"/>
      <c r="L532" s="172"/>
    </row>
    <row r="533" spans="1:12" x14ac:dyDescent="0.25">
      <c r="A533" s="35" t="s">
        <v>910</v>
      </c>
      <c r="B533" s="38" t="s">
        <v>49</v>
      </c>
      <c r="C533" s="38" t="s">
        <v>49</v>
      </c>
      <c r="D533" s="24" t="str">
        <f t="shared" ref="D533:D535" si="171">IF($B533="N/A","N/A",IF(C533&gt;10,"No",IF(C533&lt;-10,"No","Yes")))</f>
        <v>N/A</v>
      </c>
      <c r="E533" s="38">
        <v>2257.9478213000002</v>
      </c>
      <c r="F533" s="24" t="str">
        <f t="shared" si="169"/>
        <v>N/A</v>
      </c>
      <c r="G533" s="38">
        <v>2419.5975303999999</v>
      </c>
      <c r="H533" s="24" t="str">
        <f t="shared" ref="H533:H535" si="172">IF($B533="N/A","N/A",IF(G533&gt;10,"No",IF(G533&lt;-10,"No","Yes")))</f>
        <v>N/A</v>
      </c>
      <c r="I533" s="25" t="s">
        <v>49</v>
      </c>
      <c r="J533" s="25">
        <v>7.1589999999999998</v>
      </c>
      <c r="K533" s="26" t="s">
        <v>1191</v>
      </c>
      <c r="L533" s="27" t="str">
        <f>IF(J533="Div by 0", "N/A", IF(OR(J533="N/A",K533="N/A"),"N/A", IF(J533&gt;VALUE(MID(K533,1,2)), "No", IF(J533&lt;-1*VALUE(MID(K533,1,2)), "No", "Yes"))))</f>
        <v>Yes</v>
      </c>
    </row>
    <row r="534" spans="1:12" x14ac:dyDescent="0.25">
      <c r="A534" s="39" t="s">
        <v>911</v>
      </c>
      <c r="B534" s="38" t="s">
        <v>49</v>
      </c>
      <c r="C534" s="38" t="s">
        <v>49</v>
      </c>
      <c r="D534" s="24" t="str">
        <f t="shared" si="171"/>
        <v>N/A</v>
      </c>
      <c r="E534" s="38">
        <v>1526.8632623000001</v>
      </c>
      <c r="F534" s="24" t="str">
        <f t="shared" si="169"/>
        <v>N/A</v>
      </c>
      <c r="G534" s="38">
        <v>1824.7654677999999</v>
      </c>
      <c r="H534" s="24" t="str">
        <f t="shared" si="172"/>
        <v>N/A</v>
      </c>
      <c r="I534" s="25" t="s">
        <v>49</v>
      </c>
      <c r="J534" s="25">
        <v>19.510000000000002</v>
      </c>
      <c r="K534" s="26" t="s">
        <v>1191</v>
      </c>
      <c r="L534" s="27" t="str">
        <f t="shared" ref="L534:L535" si="173">IF(J534="Div by 0", "N/A", IF(OR(J534="N/A",K534="N/A"),"N/A", IF(J534&gt;VALUE(MID(K534,1,2)), "No", IF(J534&lt;-1*VALUE(MID(K534,1,2)), "No", "Yes"))))</f>
        <v>Yes</v>
      </c>
    </row>
    <row r="535" spans="1:12" x14ac:dyDescent="0.25">
      <c r="A535" s="39" t="s">
        <v>912</v>
      </c>
      <c r="B535" s="38" t="s">
        <v>49</v>
      </c>
      <c r="C535" s="38" t="s">
        <v>49</v>
      </c>
      <c r="D535" s="24" t="str">
        <f t="shared" si="171"/>
        <v>N/A</v>
      </c>
      <c r="E535" s="38">
        <v>2735.9662051999999</v>
      </c>
      <c r="F535" s="24" t="str">
        <f t="shared" si="169"/>
        <v>N/A</v>
      </c>
      <c r="G535" s="38">
        <v>2799.1604455000002</v>
      </c>
      <c r="H535" s="24" t="str">
        <f t="shared" si="172"/>
        <v>N/A</v>
      </c>
      <c r="I535" s="25" t="s">
        <v>49</v>
      </c>
      <c r="J535" s="25">
        <v>2.31</v>
      </c>
      <c r="K535" s="26" t="s">
        <v>1191</v>
      </c>
      <c r="L535" s="27" t="str">
        <f t="shared" si="173"/>
        <v>Yes</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73.835430747999993</v>
      </c>
      <c r="D537" s="24" t="str">
        <f t="shared" ref="D537:D575" si="174">IF($B537="N/A","N/A",IF(C537&gt;10,"No",IF(C537&lt;-10,"No","Yes")))</f>
        <v>N/A</v>
      </c>
      <c r="E537" s="25">
        <v>75.854942800000003</v>
      </c>
      <c r="F537" s="24" t="str">
        <f t="shared" ref="F537:F575" si="175">IF($B537="N/A","N/A",IF(E537&gt;10,"No",IF(E537&lt;-10,"No","Yes")))</f>
        <v>N/A</v>
      </c>
      <c r="G537" s="25">
        <v>97.440075383999996</v>
      </c>
      <c r="H537" s="24" t="str">
        <f t="shared" ref="H537:H575" si="176">IF($B537="N/A","N/A",IF(G537&gt;10,"No",IF(G537&lt;-10,"No","Yes")))</f>
        <v>N/A</v>
      </c>
      <c r="I537" s="25">
        <v>2.7349999999999999</v>
      </c>
      <c r="J537" s="25">
        <v>28.46</v>
      </c>
      <c r="K537" s="26" t="s">
        <v>1191</v>
      </c>
      <c r="L537" s="27" t="str">
        <f t="shared" ref="L537:L605" si="177">IF(J537="Div by 0", "N/A", IF(K537="N/A","N/A", IF(J537&gt;VALUE(MID(K537,1,2)), "No", IF(J537&lt;-1*VALUE(MID(K537,1,2)), "No", "Yes"))))</f>
        <v>Yes</v>
      </c>
    </row>
    <row r="538" spans="1:12" x14ac:dyDescent="0.25">
      <c r="A538" s="37" t="s">
        <v>141</v>
      </c>
      <c r="B538" s="22" t="s">
        <v>49</v>
      </c>
      <c r="C538" s="30">
        <v>787082</v>
      </c>
      <c r="D538" s="24" t="str">
        <f t="shared" si="174"/>
        <v>N/A</v>
      </c>
      <c r="E538" s="30">
        <v>842756</v>
      </c>
      <c r="F538" s="24" t="str">
        <f t="shared" si="175"/>
        <v>N/A</v>
      </c>
      <c r="G538" s="30">
        <v>1141605</v>
      </c>
      <c r="H538" s="24" t="str">
        <f t="shared" si="176"/>
        <v>N/A</v>
      </c>
      <c r="I538" s="25">
        <v>7.0730000000000004</v>
      </c>
      <c r="J538" s="25">
        <v>35.46</v>
      </c>
      <c r="K538" s="26" t="s">
        <v>1191</v>
      </c>
      <c r="L538" s="27" t="str">
        <f t="shared" si="177"/>
        <v>No</v>
      </c>
    </row>
    <row r="539" spans="1:12" x14ac:dyDescent="0.25">
      <c r="A539" s="3" t="s">
        <v>523</v>
      </c>
      <c r="B539" s="26" t="s">
        <v>49</v>
      </c>
      <c r="C539" s="30">
        <v>8106</v>
      </c>
      <c r="D539" s="30" t="str">
        <f t="shared" si="174"/>
        <v>N/A</v>
      </c>
      <c r="E539" s="30">
        <v>10492</v>
      </c>
      <c r="F539" s="30" t="str">
        <f t="shared" si="175"/>
        <v>N/A</v>
      </c>
      <c r="G539" s="30">
        <v>101970</v>
      </c>
      <c r="H539" s="24" t="str">
        <f t="shared" si="176"/>
        <v>N/A</v>
      </c>
      <c r="I539" s="25">
        <v>29.43</v>
      </c>
      <c r="J539" s="25">
        <v>871.9</v>
      </c>
      <c r="K539" s="26" t="s">
        <v>1191</v>
      </c>
      <c r="L539" s="27" t="str">
        <f t="shared" si="177"/>
        <v>No</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33161</v>
      </c>
      <c r="H540" s="27" t="str">
        <f t="shared" ref="H540:H544" si="180">IF($B540="N/A","N/A",IF(G540&lt;0,"No","Yes"))</f>
        <v>N/A</v>
      </c>
      <c r="I540" s="25" t="s">
        <v>49</v>
      </c>
      <c r="J540" s="25" t="s">
        <v>49</v>
      </c>
      <c r="K540" s="30" t="s">
        <v>1191</v>
      </c>
      <c r="L540" s="27" t="str">
        <f t="shared" si="177"/>
        <v>No</v>
      </c>
    </row>
    <row r="541" spans="1:12" x14ac:dyDescent="0.25">
      <c r="A541" s="79" t="s">
        <v>702</v>
      </c>
      <c r="B541" s="43" t="s">
        <v>49</v>
      </c>
      <c r="C541" s="30" t="s">
        <v>49</v>
      </c>
      <c r="D541" s="27" t="str">
        <f t="shared" si="178"/>
        <v>N/A</v>
      </c>
      <c r="E541" s="30" t="s">
        <v>49</v>
      </c>
      <c r="F541" s="27" t="str">
        <f t="shared" si="179"/>
        <v>N/A</v>
      </c>
      <c r="G541" s="30">
        <v>4137</v>
      </c>
      <c r="H541" s="27" t="str">
        <f t="shared" si="180"/>
        <v>N/A</v>
      </c>
      <c r="I541" s="25" t="s">
        <v>49</v>
      </c>
      <c r="J541" s="25" t="s">
        <v>49</v>
      </c>
      <c r="K541" s="30" t="s">
        <v>1191</v>
      </c>
      <c r="L541" s="27" t="str">
        <f t="shared" si="177"/>
        <v>No</v>
      </c>
    </row>
    <row r="542" spans="1:12" x14ac:dyDescent="0.25">
      <c r="A542" s="79" t="s">
        <v>703</v>
      </c>
      <c r="B542" s="43" t="s">
        <v>49</v>
      </c>
      <c r="C542" s="30" t="s">
        <v>49</v>
      </c>
      <c r="D542" s="27" t="str">
        <f t="shared" si="178"/>
        <v>N/A</v>
      </c>
      <c r="E542" s="30" t="s">
        <v>49</v>
      </c>
      <c r="F542" s="27" t="str">
        <f t="shared" si="179"/>
        <v>N/A</v>
      </c>
      <c r="G542" s="30">
        <v>24737</v>
      </c>
      <c r="H542" s="27" t="str">
        <f t="shared" si="180"/>
        <v>N/A</v>
      </c>
      <c r="I542" s="25" t="s">
        <v>49</v>
      </c>
      <c r="J542" s="25" t="s">
        <v>49</v>
      </c>
      <c r="K542" s="30" t="s">
        <v>1191</v>
      </c>
      <c r="L542" s="27" t="str">
        <f t="shared" si="177"/>
        <v>No</v>
      </c>
    </row>
    <row r="543" spans="1:12" x14ac:dyDescent="0.25">
      <c r="A543" s="79" t="s">
        <v>704</v>
      </c>
      <c r="B543" s="43" t="s">
        <v>49</v>
      </c>
      <c r="C543" s="30" t="s">
        <v>49</v>
      </c>
      <c r="D543" s="27" t="str">
        <f t="shared" si="178"/>
        <v>N/A</v>
      </c>
      <c r="E543" s="30" t="s">
        <v>49</v>
      </c>
      <c r="F543" s="27" t="str">
        <f t="shared" si="179"/>
        <v>N/A</v>
      </c>
      <c r="G543" s="30">
        <v>39935</v>
      </c>
      <c r="H543" s="27" t="str">
        <f t="shared" si="180"/>
        <v>N/A</v>
      </c>
      <c r="I543" s="25" t="s">
        <v>49</v>
      </c>
      <c r="J543" s="25" t="s">
        <v>49</v>
      </c>
      <c r="K543" s="30" t="s">
        <v>1191</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1191</v>
      </c>
      <c r="L544" s="27" t="str">
        <f t="shared" si="177"/>
        <v>No</v>
      </c>
    </row>
    <row r="545" spans="1:12" x14ac:dyDescent="0.25">
      <c r="A545" s="3" t="s">
        <v>526</v>
      </c>
      <c r="B545" s="26" t="s">
        <v>49</v>
      </c>
      <c r="C545" s="30">
        <v>69556</v>
      </c>
      <c r="D545" s="30" t="str">
        <f t="shared" si="174"/>
        <v>N/A</v>
      </c>
      <c r="E545" s="30">
        <v>85411</v>
      </c>
      <c r="F545" s="30" t="str">
        <f t="shared" si="175"/>
        <v>N/A</v>
      </c>
      <c r="G545" s="30">
        <v>187853</v>
      </c>
      <c r="H545" s="24" t="str">
        <f t="shared" si="176"/>
        <v>N/A</v>
      </c>
      <c r="I545" s="25">
        <v>22.79</v>
      </c>
      <c r="J545" s="25">
        <v>119.9</v>
      </c>
      <c r="K545" s="26" t="s">
        <v>1191</v>
      </c>
      <c r="L545" s="27" t="str">
        <f t="shared" si="177"/>
        <v>No</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139836</v>
      </c>
      <c r="H546" s="27" t="str">
        <f t="shared" ref="H546:H551" si="183">IF($B546="N/A","N/A",IF(G546&lt;0,"No","Yes"))</f>
        <v>N/A</v>
      </c>
      <c r="I546" s="25" t="s">
        <v>49</v>
      </c>
      <c r="J546" s="25" t="s">
        <v>49</v>
      </c>
      <c r="K546" s="30" t="s">
        <v>1191</v>
      </c>
      <c r="L546" s="27" t="str">
        <f t="shared" si="177"/>
        <v>No</v>
      </c>
    </row>
    <row r="547" spans="1:12" x14ac:dyDescent="0.25">
      <c r="A547" s="79" t="s">
        <v>707</v>
      </c>
      <c r="B547" s="43" t="s">
        <v>49</v>
      </c>
      <c r="C547" s="30" t="s">
        <v>49</v>
      </c>
      <c r="D547" s="27" t="str">
        <f t="shared" si="181"/>
        <v>N/A</v>
      </c>
      <c r="E547" s="30" t="s">
        <v>49</v>
      </c>
      <c r="F547" s="27" t="str">
        <f t="shared" si="182"/>
        <v>N/A</v>
      </c>
      <c r="G547" s="30">
        <v>1183</v>
      </c>
      <c r="H547" s="27" t="str">
        <f t="shared" si="183"/>
        <v>N/A</v>
      </c>
      <c r="I547" s="25" t="s">
        <v>49</v>
      </c>
      <c r="J547" s="25" t="s">
        <v>49</v>
      </c>
      <c r="K547" s="30" t="s">
        <v>1191</v>
      </c>
      <c r="L547" s="27" t="str">
        <f t="shared" si="177"/>
        <v>No</v>
      </c>
    </row>
    <row r="548" spans="1:12" x14ac:dyDescent="0.25">
      <c r="A548" s="79" t="s">
        <v>1024</v>
      </c>
      <c r="B548" s="43" t="s">
        <v>49</v>
      </c>
      <c r="C548" s="30" t="s">
        <v>49</v>
      </c>
      <c r="D548" s="27" t="str">
        <f t="shared" si="181"/>
        <v>N/A</v>
      </c>
      <c r="E548" s="30" t="s">
        <v>49</v>
      </c>
      <c r="F548" s="27" t="str">
        <f t="shared" si="182"/>
        <v>N/A</v>
      </c>
      <c r="G548" s="30">
        <v>18836</v>
      </c>
      <c r="H548" s="27" t="str">
        <f t="shared" si="183"/>
        <v>N/A</v>
      </c>
      <c r="I548" s="25" t="s">
        <v>49</v>
      </c>
      <c r="J548" s="25" t="s">
        <v>49</v>
      </c>
      <c r="K548" s="30" t="s">
        <v>1191</v>
      </c>
      <c r="L548" s="27" t="str">
        <f t="shared" si="177"/>
        <v>No</v>
      </c>
    </row>
    <row r="549" spans="1:12" x14ac:dyDescent="0.25">
      <c r="A549" s="79" t="s">
        <v>1025</v>
      </c>
      <c r="B549" s="43" t="s">
        <v>49</v>
      </c>
      <c r="C549" s="30" t="s">
        <v>49</v>
      </c>
      <c r="D549" s="27" t="str">
        <f t="shared" si="181"/>
        <v>N/A</v>
      </c>
      <c r="E549" s="30" t="s">
        <v>49</v>
      </c>
      <c r="F549" s="27" t="str">
        <f t="shared" si="182"/>
        <v>N/A</v>
      </c>
      <c r="G549" s="30">
        <v>456</v>
      </c>
      <c r="H549" s="27" t="str">
        <f t="shared" si="183"/>
        <v>N/A</v>
      </c>
      <c r="I549" s="25" t="s">
        <v>49</v>
      </c>
      <c r="J549" s="25" t="s">
        <v>49</v>
      </c>
      <c r="K549" s="30" t="s">
        <v>1191</v>
      </c>
      <c r="L549" s="27" t="str">
        <f t="shared" si="177"/>
        <v>No</v>
      </c>
    </row>
    <row r="550" spans="1:12" x14ac:dyDescent="0.25">
      <c r="A550" s="79" t="s">
        <v>722</v>
      </c>
      <c r="B550" s="43" t="s">
        <v>49</v>
      </c>
      <c r="C550" s="30" t="s">
        <v>49</v>
      </c>
      <c r="D550" s="27" t="str">
        <f t="shared" si="181"/>
        <v>N/A</v>
      </c>
      <c r="E550" s="30" t="s">
        <v>49</v>
      </c>
      <c r="F550" s="27" t="str">
        <f t="shared" si="182"/>
        <v>N/A</v>
      </c>
      <c r="G550" s="30">
        <v>27542</v>
      </c>
      <c r="H550" s="27" t="str">
        <f t="shared" si="183"/>
        <v>N/A</v>
      </c>
      <c r="I550" s="25" t="s">
        <v>49</v>
      </c>
      <c r="J550" s="25" t="s">
        <v>49</v>
      </c>
      <c r="K550" s="30" t="s">
        <v>1191</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1191</v>
      </c>
      <c r="L551" s="27" t="str">
        <f t="shared" si="177"/>
        <v>No</v>
      </c>
    </row>
    <row r="552" spans="1:12" x14ac:dyDescent="0.25">
      <c r="A552" s="3" t="s">
        <v>529</v>
      </c>
      <c r="B552" s="26" t="s">
        <v>49</v>
      </c>
      <c r="C552" s="30">
        <v>525263</v>
      </c>
      <c r="D552" s="30" t="str">
        <f t="shared" si="174"/>
        <v>N/A</v>
      </c>
      <c r="E552" s="30">
        <v>544286</v>
      </c>
      <c r="F552" s="30" t="str">
        <f t="shared" si="175"/>
        <v>N/A</v>
      </c>
      <c r="G552" s="30">
        <v>620850</v>
      </c>
      <c r="H552" s="24" t="str">
        <f t="shared" si="176"/>
        <v>N/A</v>
      </c>
      <c r="I552" s="25">
        <v>3.6219999999999999</v>
      </c>
      <c r="J552" s="25">
        <v>14.07</v>
      </c>
      <c r="K552" s="26" t="s">
        <v>1191</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152919</v>
      </c>
      <c r="H553" s="27" t="str">
        <f t="shared" ref="H553:H559" si="186">IF($B553="N/A","N/A",IF(G553&lt;0,"No","Yes"))</f>
        <v>N/A</v>
      </c>
      <c r="I553" s="25" t="s">
        <v>49</v>
      </c>
      <c r="J553" s="25" t="s">
        <v>49</v>
      </c>
      <c r="K553" s="30" t="s">
        <v>1191</v>
      </c>
      <c r="L553" s="27" t="str">
        <f t="shared" si="177"/>
        <v>No</v>
      </c>
    </row>
    <row r="554" spans="1:12" x14ac:dyDescent="0.25">
      <c r="A554" s="79" t="s">
        <v>710</v>
      </c>
      <c r="B554" s="43" t="s">
        <v>49</v>
      </c>
      <c r="C554" s="30" t="s">
        <v>49</v>
      </c>
      <c r="D554" s="27" t="str">
        <f t="shared" si="184"/>
        <v>N/A</v>
      </c>
      <c r="E554" s="30" t="s">
        <v>49</v>
      </c>
      <c r="F554" s="27" t="str">
        <f t="shared" si="185"/>
        <v>N/A</v>
      </c>
      <c r="G554" s="30">
        <v>0</v>
      </c>
      <c r="H554" s="27" t="str">
        <f t="shared" si="186"/>
        <v>N/A</v>
      </c>
      <c r="I554" s="25" t="s">
        <v>49</v>
      </c>
      <c r="J554" s="25" t="s">
        <v>49</v>
      </c>
      <c r="K554" s="30" t="s">
        <v>1191</v>
      </c>
      <c r="L554" s="27" t="str">
        <f t="shared" si="177"/>
        <v>No</v>
      </c>
    </row>
    <row r="555" spans="1:12" x14ac:dyDescent="0.25">
      <c r="A555" s="79" t="s">
        <v>711</v>
      </c>
      <c r="B555" s="43" t="s">
        <v>49</v>
      </c>
      <c r="C555" s="30" t="s">
        <v>49</v>
      </c>
      <c r="D555" s="27" t="str">
        <f t="shared" si="184"/>
        <v>N/A</v>
      </c>
      <c r="E555" s="30" t="s">
        <v>49</v>
      </c>
      <c r="F555" s="27" t="str">
        <f t="shared" si="185"/>
        <v>N/A</v>
      </c>
      <c r="G555" s="30">
        <v>19</v>
      </c>
      <c r="H555" s="27" t="str">
        <f t="shared" si="186"/>
        <v>N/A</v>
      </c>
      <c r="I555" s="25" t="s">
        <v>49</v>
      </c>
      <c r="J555" s="25" t="s">
        <v>49</v>
      </c>
      <c r="K555" s="30" t="s">
        <v>1191</v>
      </c>
      <c r="L555" s="27" t="str">
        <f t="shared" si="177"/>
        <v>No</v>
      </c>
    </row>
    <row r="556" spans="1:12" x14ac:dyDescent="0.25">
      <c r="A556" s="79" t="s">
        <v>712</v>
      </c>
      <c r="B556" s="43" t="s">
        <v>49</v>
      </c>
      <c r="C556" s="30" t="s">
        <v>49</v>
      </c>
      <c r="D556" s="27" t="str">
        <f t="shared" si="184"/>
        <v>N/A</v>
      </c>
      <c r="E556" s="30" t="s">
        <v>49</v>
      </c>
      <c r="F556" s="27" t="str">
        <f t="shared" si="185"/>
        <v>N/A</v>
      </c>
      <c r="G556" s="30">
        <v>412444</v>
      </c>
      <c r="H556" s="27" t="str">
        <f t="shared" si="186"/>
        <v>N/A</v>
      </c>
      <c r="I556" s="25" t="s">
        <v>49</v>
      </c>
      <c r="J556" s="25" t="s">
        <v>49</v>
      </c>
      <c r="K556" s="30" t="s">
        <v>1191</v>
      </c>
      <c r="L556" s="27" t="str">
        <f t="shared" si="177"/>
        <v>No</v>
      </c>
    </row>
    <row r="557" spans="1:12" x14ac:dyDescent="0.25">
      <c r="A557" s="79" t="s">
        <v>713</v>
      </c>
      <c r="B557" s="43" t="s">
        <v>49</v>
      </c>
      <c r="C557" s="30" t="s">
        <v>49</v>
      </c>
      <c r="D557" s="27" t="str">
        <f t="shared" si="184"/>
        <v>N/A</v>
      </c>
      <c r="E557" s="30" t="s">
        <v>49</v>
      </c>
      <c r="F557" s="27" t="str">
        <f t="shared" si="185"/>
        <v>N/A</v>
      </c>
      <c r="G557" s="30">
        <v>29680</v>
      </c>
      <c r="H557" s="27" t="str">
        <f t="shared" si="186"/>
        <v>N/A</v>
      </c>
      <c r="I557" s="25" t="s">
        <v>49</v>
      </c>
      <c r="J557" s="25" t="s">
        <v>49</v>
      </c>
      <c r="K557" s="30" t="s">
        <v>1191</v>
      </c>
      <c r="L557" s="27" t="str">
        <f t="shared" si="177"/>
        <v>No</v>
      </c>
    </row>
    <row r="558" spans="1:12" x14ac:dyDescent="0.25">
      <c r="A558" s="79" t="s">
        <v>714</v>
      </c>
      <c r="B558" s="43" t="s">
        <v>49</v>
      </c>
      <c r="C558" s="30" t="s">
        <v>49</v>
      </c>
      <c r="D558" s="27" t="str">
        <f t="shared" si="184"/>
        <v>N/A</v>
      </c>
      <c r="E558" s="30" t="s">
        <v>49</v>
      </c>
      <c r="F558" s="27" t="str">
        <f t="shared" si="185"/>
        <v>N/A</v>
      </c>
      <c r="G558" s="30">
        <v>25448</v>
      </c>
      <c r="H558" s="27" t="str">
        <f t="shared" si="186"/>
        <v>N/A</v>
      </c>
      <c r="I558" s="25" t="s">
        <v>49</v>
      </c>
      <c r="J558" s="25" t="s">
        <v>49</v>
      </c>
      <c r="K558" s="30" t="s">
        <v>1191</v>
      </c>
      <c r="L558" s="27" t="str">
        <f t="shared" si="177"/>
        <v>No</v>
      </c>
    </row>
    <row r="559" spans="1:12" x14ac:dyDescent="0.25">
      <c r="A559" s="79" t="s">
        <v>715</v>
      </c>
      <c r="B559" s="43" t="s">
        <v>49</v>
      </c>
      <c r="C559" s="30" t="s">
        <v>49</v>
      </c>
      <c r="D559" s="27" t="str">
        <f t="shared" si="184"/>
        <v>N/A</v>
      </c>
      <c r="E559" s="30" t="s">
        <v>49</v>
      </c>
      <c r="F559" s="27" t="str">
        <f t="shared" si="185"/>
        <v>N/A</v>
      </c>
      <c r="G559" s="30">
        <v>340</v>
      </c>
      <c r="H559" s="27" t="str">
        <f t="shared" si="186"/>
        <v>N/A</v>
      </c>
      <c r="I559" s="25" t="s">
        <v>49</v>
      </c>
      <c r="J559" s="25" t="s">
        <v>49</v>
      </c>
      <c r="K559" s="30" t="s">
        <v>1191</v>
      </c>
      <c r="L559" s="27" t="str">
        <f t="shared" si="177"/>
        <v>No</v>
      </c>
    </row>
    <row r="560" spans="1:12" x14ac:dyDescent="0.25">
      <c r="A560" s="3" t="s">
        <v>531</v>
      </c>
      <c r="B560" s="26" t="s">
        <v>49</v>
      </c>
      <c r="C560" s="30">
        <v>184157</v>
      </c>
      <c r="D560" s="30" t="str">
        <f t="shared" si="174"/>
        <v>N/A</v>
      </c>
      <c r="E560" s="30">
        <v>202567</v>
      </c>
      <c r="F560" s="30" t="str">
        <f t="shared" si="175"/>
        <v>N/A</v>
      </c>
      <c r="G560" s="30">
        <v>230932</v>
      </c>
      <c r="H560" s="24" t="str">
        <f t="shared" si="176"/>
        <v>N/A</v>
      </c>
      <c r="I560" s="25">
        <v>9.9969999999999999</v>
      </c>
      <c r="J560" s="25">
        <v>14</v>
      </c>
      <c r="K560" s="26" t="s">
        <v>1191</v>
      </c>
      <c r="L560" s="27" t="str">
        <f t="shared" si="177"/>
        <v>Yes</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78788</v>
      </c>
      <c r="H561" s="27" t="str">
        <f t="shared" ref="H561:H566" si="189">IF($B561="N/A","N/A",IF(G561&lt;0,"No","Yes"))</f>
        <v>N/A</v>
      </c>
      <c r="I561" s="25" t="s">
        <v>49</v>
      </c>
      <c r="J561" s="25" t="s">
        <v>49</v>
      </c>
      <c r="K561" s="30" t="s">
        <v>1191</v>
      </c>
      <c r="L561" s="27" t="str">
        <f t="shared" si="177"/>
        <v>No</v>
      </c>
    </row>
    <row r="562" spans="1:12" x14ac:dyDescent="0.25">
      <c r="A562" s="79" t="s">
        <v>717</v>
      </c>
      <c r="B562" s="43" t="s">
        <v>49</v>
      </c>
      <c r="C562" s="30" t="s">
        <v>49</v>
      </c>
      <c r="D562" s="27" t="str">
        <f t="shared" si="187"/>
        <v>N/A</v>
      </c>
      <c r="E562" s="30" t="s">
        <v>49</v>
      </c>
      <c r="F562" s="27" t="str">
        <f t="shared" si="188"/>
        <v>N/A</v>
      </c>
      <c r="G562" s="30">
        <v>0</v>
      </c>
      <c r="H562" s="27" t="str">
        <f t="shared" si="189"/>
        <v>N/A</v>
      </c>
      <c r="I562" s="25" t="s">
        <v>49</v>
      </c>
      <c r="J562" s="25" t="s">
        <v>49</v>
      </c>
      <c r="K562" s="30" t="s">
        <v>1191</v>
      </c>
      <c r="L562" s="27" t="str">
        <f t="shared" si="177"/>
        <v>No</v>
      </c>
    </row>
    <row r="563" spans="1:12" x14ac:dyDescent="0.25">
      <c r="A563" s="79" t="s">
        <v>718</v>
      </c>
      <c r="B563" s="43" t="s">
        <v>49</v>
      </c>
      <c r="C563" s="30" t="s">
        <v>49</v>
      </c>
      <c r="D563" s="27" t="str">
        <f t="shared" si="187"/>
        <v>N/A</v>
      </c>
      <c r="E563" s="30" t="s">
        <v>49</v>
      </c>
      <c r="F563" s="27" t="str">
        <f t="shared" si="188"/>
        <v>N/A</v>
      </c>
      <c r="G563" s="30">
        <v>0</v>
      </c>
      <c r="H563" s="27" t="str">
        <f t="shared" si="189"/>
        <v>N/A</v>
      </c>
      <c r="I563" s="25" t="s">
        <v>49</v>
      </c>
      <c r="J563" s="25" t="s">
        <v>49</v>
      </c>
      <c r="K563" s="30" t="s">
        <v>1191</v>
      </c>
      <c r="L563" s="27" t="str">
        <f t="shared" si="177"/>
        <v>No</v>
      </c>
    </row>
    <row r="564" spans="1:12" x14ac:dyDescent="0.25">
      <c r="A564" s="79" t="s">
        <v>719</v>
      </c>
      <c r="B564" s="43" t="s">
        <v>49</v>
      </c>
      <c r="C564" s="30" t="s">
        <v>49</v>
      </c>
      <c r="D564" s="27" t="str">
        <f t="shared" si="187"/>
        <v>N/A</v>
      </c>
      <c r="E564" s="30" t="s">
        <v>49</v>
      </c>
      <c r="F564" s="27" t="str">
        <f t="shared" si="188"/>
        <v>N/A</v>
      </c>
      <c r="G564" s="30">
        <v>19929</v>
      </c>
      <c r="H564" s="27" t="str">
        <f t="shared" si="189"/>
        <v>N/A</v>
      </c>
      <c r="I564" s="25" t="s">
        <v>49</v>
      </c>
      <c r="J564" s="25" t="s">
        <v>49</v>
      </c>
      <c r="K564" s="30" t="s">
        <v>1191</v>
      </c>
      <c r="L564" s="27" t="str">
        <f t="shared" si="177"/>
        <v>No</v>
      </c>
    </row>
    <row r="565" spans="1:12" x14ac:dyDescent="0.25">
      <c r="A565" s="79" t="s">
        <v>720</v>
      </c>
      <c r="B565" s="43" t="s">
        <v>49</v>
      </c>
      <c r="C565" s="30" t="s">
        <v>49</v>
      </c>
      <c r="D565" s="27" t="str">
        <f t="shared" si="187"/>
        <v>N/A</v>
      </c>
      <c r="E565" s="30" t="s">
        <v>49</v>
      </c>
      <c r="F565" s="27" t="str">
        <f t="shared" si="188"/>
        <v>N/A</v>
      </c>
      <c r="G565" s="30">
        <v>24553</v>
      </c>
      <c r="H565" s="27" t="str">
        <f t="shared" si="189"/>
        <v>N/A</v>
      </c>
      <c r="I565" s="25" t="s">
        <v>49</v>
      </c>
      <c r="J565" s="25" t="s">
        <v>49</v>
      </c>
      <c r="K565" s="30" t="s">
        <v>1191</v>
      </c>
      <c r="L565" s="27" t="str">
        <f t="shared" si="177"/>
        <v>No</v>
      </c>
    </row>
    <row r="566" spans="1:12" x14ac:dyDescent="0.25">
      <c r="A566" s="79" t="s">
        <v>721</v>
      </c>
      <c r="B566" s="43" t="s">
        <v>49</v>
      </c>
      <c r="C566" s="30" t="s">
        <v>49</v>
      </c>
      <c r="D566" s="27" t="str">
        <f t="shared" si="187"/>
        <v>N/A</v>
      </c>
      <c r="E566" s="30" t="s">
        <v>49</v>
      </c>
      <c r="F566" s="27" t="str">
        <f t="shared" si="188"/>
        <v>N/A</v>
      </c>
      <c r="G566" s="30">
        <v>107662</v>
      </c>
      <c r="H566" s="27" t="str">
        <f t="shared" si="189"/>
        <v>N/A</v>
      </c>
      <c r="I566" s="25" t="s">
        <v>49</v>
      </c>
      <c r="J566" s="25" t="s">
        <v>49</v>
      </c>
      <c r="K566" s="30" t="s">
        <v>1191</v>
      </c>
      <c r="L566" s="27" t="str">
        <f t="shared" si="177"/>
        <v>No</v>
      </c>
    </row>
    <row r="567" spans="1:12" x14ac:dyDescent="0.25">
      <c r="A567" s="42" t="s">
        <v>913</v>
      </c>
      <c r="B567" s="22" t="s">
        <v>49</v>
      </c>
      <c r="C567" s="30" t="s">
        <v>49</v>
      </c>
      <c r="D567" s="30" t="str">
        <f t="shared" si="174"/>
        <v>N/A</v>
      </c>
      <c r="E567" s="30">
        <v>842756</v>
      </c>
      <c r="F567" s="30" t="str">
        <f t="shared" si="175"/>
        <v>N/A</v>
      </c>
      <c r="G567" s="30">
        <v>910711</v>
      </c>
      <c r="H567" s="24" t="str">
        <f t="shared" si="176"/>
        <v>N/A</v>
      </c>
      <c r="I567" s="25" t="s">
        <v>49</v>
      </c>
      <c r="J567" s="25">
        <v>8.0630000000000006</v>
      </c>
      <c r="K567" s="26" t="s">
        <v>1191</v>
      </c>
      <c r="L567" s="27" t="str">
        <f>IF(J567="Div by 0", "N/A", IF(OR(J567="N/A",K567="N/A"),"N/A", IF(J567&gt;VALUE(MID(K567,1,2)), "No", IF(J567&lt;-1*VALUE(MID(K567,1,2)), "No", "Yes"))))</f>
        <v>Yes</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1205</v>
      </c>
      <c r="K568" s="26" t="s">
        <v>1191</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0</v>
      </c>
      <c r="F569" s="30" t="str">
        <f t="shared" si="175"/>
        <v>N/A</v>
      </c>
      <c r="G569" s="30">
        <v>0</v>
      </c>
      <c r="H569" s="24" t="str">
        <f t="shared" si="176"/>
        <v>N/A</v>
      </c>
      <c r="I569" s="25" t="s">
        <v>49</v>
      </c>
      <c r="J569" s="25" t="s">
        <v>1205</v>
      </c>
      <c r="K569" s="26" t="s">
        <v>1191</v>
      </c>
      <c r="L569" s="27" t="str">
        <f t="shared" si="190"/>
        <v>N/A</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1205</v>
      </c>
      <c r="K570" s="26" t="s">
        <v>1191</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1205</v>
      </c>
      <c r="K571" s="26" t="s">
        <v>1191</v>
      </c>
      <c r="L571" s="27" t="str">
        <f t="shared" si="190"/>
        <v>N/A</v>
      </c>
    </row>
    <row r="572" spans="1:12" x14ac:dyDescent="0.25">
      <c r="A572" s="42" t="s">
        <v>918</v>
      </c>
      <c r="B572" s="22" t="s">
        <v>49</v>
      </c>
      <c r="C572" s="30" t="s">
        <v>49</v>
      </c>
      <c r="D572" s="30" t="str">
        <f t="shared" si="174"/>
        <v>N/A</v>
      </c>
      <c r="E572" s="30">
        <v>0</v>
      </c>
      <c r="F572" s="30" t="str">
        <f t="shared" si="175"/>
        <v>N/A</v>
      </c>
      <c r="G572" s="30">
        <v>135</v>
      </c>
      <c r="H572" s="24" t="str">
        <f t="shared" si="176"/>
        <v>N/A</v>
      </c>
      <c r="I572" s="25" t="s">
        <v>49</v>
      </c>
      <c r="J572" s="25" t="s">
        <v>1205</v>
      </c>
      <c r="K572" s="26" t="s">
        <v>1191</v>
      </c>
      <c r="L572" s="27" t="str">
        <f t="shared" si="190"/>
        <v>N/A</v>
      </c>
    </row>
    <row r="573" spans="1:12" x14ac:dyDescent="0.25">
      <c r="A573" s="42" t="s">
        <v>919</v>
      </c>
      <c r="B573" s="22" t="s">
        <v>49</v>
      </c>
      <c r="C573" s="30" t="s">
        <v>49</v>
      </c>
      <c r="D573" s="30" t="str">
        <f t="shared" si="174"/>
        <v>N/A</v>
      </c>
      <c r="E573" s="30">
        <v>0</v>
      </c>
      <c r="F573" s="30" t="str">
        <f t="shared" si="175"/>
        <v>N/A</v>
      </c>
      <c r="G573" s="30">
        <v>0</v>
      </c>
      <c r="H573" s="24" t="str">
        <f t="shared" si="176"/>
        <v>N/A</v>
      </c>
      <c r="I573" s="25" t="s">
        <v>49</v>
      </c>
      <c r="J573" s="25" t="s">
        <v>1205</v>
      </c>
      <c r="K573" s="26" t="s">
        <v>1191</v>
      </c>
      <c r="L573" s="27" t="str">
        <f t="shared" si="190"/>
        <v>N/A</v>
      </c>
    </row>
    <row r="574" spans="1:12" x14ac:dyDescent="0.25">
      <c r="A574" s="78" t="s">
        <v>920</v>
      </c>
      <c r="B574" s="26" t="s">
        <v>49</v>
      </c>
      <c r="C574" s="30" t="s">
        <v>49</v>
      </c>
      <c r="D574" s="30" t="str">
        <f t="shared" si="174"/>
        <v>N/A</v>
      </c>
      <c r="E574" s="30">
        <v>0</v>
      </c>
      <c r="F574" s="30" t="str">
        <f t="shared" si="175"/>
        <v>N/A</v>
      </c>
      <c r="G574" s="30">
        <v>982750</v>
      </c>
      <c r="H574" s="24" t="str">
        <f t="shared" si="176"/>
        <v>N/A</v>
      </c>
      <c r="I574" s="25" t="s">
        <v>49</v>
      </c>
      <c r="J574" s="25" t="s">
        <v>1205</v>
      </c>
      <c r="K574" s="26" t="s">
        <v>1191</v>
      </c>
      <c r="L574" s="27" t="str">
        <f t="shared" si="190"/>
        <v>N/A</v>
      </c>
    </row>
    <row r="575" spans="1:12" x14ac:dyDescent="0.25">
      <c r="A575" s="78" t="s">
        <v>921</v>
      </c>
      <c r="B575" s="26" t="s">
        <v>49</v>
      </c>
      <c r="C575" s="30" t="s">
        <v>49</v>
      </c>
      <c r="D575" s="30" t="str">
        <f t="shared" si="174"/>
        <v>N/A</v>
      </c>
      <c r="E575" s="30">
        <v>0</v>
      </c>
      <c r="F575" s="30" t="str">
        <f t="shared" si="175"/>
        <v>N/A</v>
      </c>
      <c r="G575" s="30">
        <v>982750</v>
      </c>
      <c r="H575" s="24" t="str">
        <f t="shared" si="176"/>
        <v>N/A</v>
      </c>
      <c r="I575" s="25" t="s">
        <v>49</v>
      </c>
      <c r="J575" s="25" t="s">
        <v>1205</v>
      </c>
      <c r="K575" s="26" t="s">
        <v>1191</v>
      </c>
      <c r="L575" s="27" t="str">
        <f t="shared" si="190"/>
        <v>N/A</v>
      </c>
    </row>
    <row r="576" spans="1:12" x14ac:dyDescent="0.25">
      <c r="A576" s="37" t="s">
        <v>344</v>
      </c>
      <c r="B576" s="26" t="s">
        <v>86</v>
      </c>
      <c r="C576" s="25">
        <v>10.990676319</v>
      </c>
      <c r="D576" s="24" t="str">
        <f>IF($B576="N/A","N/A",IF(C576&gt;=20,"No",IF(C576&lt;0,"No","Yes")))</f>
        <v>Yes</v>
      </c>
      <c r="E576" s="25">
        <v>11.992997277000001</v>
      </c>
      <c r="F576" s="24" t="str">
        <f>IF($B576="N/A","N/A",IF(E576&gt;=20,"No",IF(E576&lt;0,"No","Yes")))</f>
        <v>Yes</v>
      </c>
      <c r="G576" s="25">
        <v>14.182098933000001</v>
      </c>
      <c r="H576" s="24" t="str">
        <f>IF($B576="N/A","N/A",IF(G576&gt;=20,"No",IF(G576&lt;0,"No","Yes")))</f>
        <v>Yes</v>
      </c>
      <c r="I576" s="25">
        <v>9.1199999999999992</v>
      </c>
      <c r="J576" s="25">
        <v>18.25</v>
      </c>
      <c r="K576" s="26" t="s">
        <v>1191</v>
      </c>
      <c r="L576" s="27" t="str">
        <f t="shared" si="177"/>
        <v>Yes</v>
      </c>
    </row>
    <row r="577" spans="1:12" x14ac:dyDescent="0.25">
      <c r="A577" s="37" t="s">
        <v>345</v>
      </c>
      <c r="B577" s="22" t="s">
        <v>49</v>
      </c>
      <c r="C577" s="25">
        <v>0</v>
      </c>
      <c r="D577" s="24" t="str">
        <f>IF($B577="N/A","N/A",IF(C577&gt;10,"No",IF(C577&lt;-10,"No","Yes")))</f>
        <v>N/A</v>
      </c>
      <c r="E577" s="25">
        <v>0</v>
      </c>
      <c r="F577" s="24" t="str">
        <f>IF($B577="N/A","N/A",IF(E577&gt;10,"No",IF(E577&lt;-10,"No","Yes")))</f>
        <v>N/A</v>
      </c>
      <c r="G577" s="25">
        <v>80.267178478000005</v>
      </c>
      <c r="H577" s="24" t="str">
        <f>IF($B577="N/A","N/A",IF(G577&gt;10,"No",IF(G577&lt;-10,"No","Yes")))</f>
        <v>N/A</v>
      </c>
      <c r="I577" s="25" t="s">
        <v>1205</v>
      </c>
      <c r="J577" s="25" t="s">
        <v>1205</v>
      </c>
      <c r="K577" s="26" t="s">
        <v>1191</v>
      </c>
      <c r="L577" s="27" t="str">
        <f t="shared" si="177"/>
        <v>N/A</v>
      </c>
    </row>
    <row r="578" spans="1:12" x14ac:dyDescent="0.25">
      <c r="A578" s="37" t="s">
        <v>346</v>
      </c>
      <c r="B578" s="22" t="s">
        <v>49</v>
      </c>
      <c r="C578" s="25">
        <v>0</v>
      </c>
      <c r="D578" s="24" t="str">
        <f>IF($B578="N/A","N/A",IF(C578&gt;10,"No",IF(C578&lt;-10,"No","Yes")))</f>
        <v>N/A</v>
      </c>
      <c r="E578" s="25">
        <v>0</v>
      </c>
      <c r="F578" s="24" t="str">
        <f>IF($B578="N/A","N/A",IF(E578&gt;10,"No",IF(E578&lt;-10,"No","Yes")))</f>
        <v>N/A</v>
      </c>
      <c r="G578" s="25">
        <v>0</v>
      </c>
      <c r="H578" s="24" t="str">
        <f>IF($B578="N/A","N/A",IF(G578&gt;10,"No",IF(G578&lt;-10,"No","Yes")))</f>
        <v>N/A</v>
      </c>
      <c r="I578" s="25" t="s">
        <v>1205</v>
      </c>
      <c r="J578" s="25" t="s">
        <v>1205</v>
      </c>
      <c r="K578" s="26" t="s">
        <v>1191</v>
      </c>
      <c r="L578" s="27" t="str">
        <f t="shared" si="177"/>
        <v>N/A</v>
      </c>
    </row>
    <row r="579" spans="1:12" ht="12.75" customHeight="1" x14ac:dyDescent="0.25">
      <c r="A579" s="45" t="s">
        <v>347</v>
      </c>
      <c r="B579" s="22" t="s">
        <v>49</v>
      </c>
      <c r="C579" s="25">
        <v>16.649532918999999</v>
      </c>
      <c r="D579" s="24" t="str">
        <f>IF($B579="N/A","N/A",IF(C579&gt;10,"No",IF(C579&lt;-10,"No","Yes")))</f>
        <v>N/A</v>
      </c>
      <c r="E579" s="25">
        <v>17.679313699000001</v>
      </c>
      <c r="F579" s="24" t="str">
        <f>IF($B579="N/A","N/A",IF(E579&gt;10,"No",IF(E579&lt;-10,"No","Yes")))</f>
        <v>N/A</v>
      </c>
      <c r="G579" s="25">
        <v>17.95294217</v>
      </c>
      <c r="H579" s="24" t="str">
        <f>IF($B579="N/A","N/A",IF(G579&gt;10,"No",IF(G579&lt;-10,"No","Yes")))</f>
        <v>N/A</v>
      </c>
      <c r="I579" s="25">
        <v>6.1849999999999996</v>
      </c>
      <c r="J579" s="25">
        <v>1.548</v>
      </c>
      <c r="K579" s="26" t="s">
        <v>1191</v>
      </c>
      <c r="L579" s="27" t="str">
        <f t="shared" si="177"/>
        <v>Yes</v>
      </c>
    </row>
    <row r="580" spans="1:12" ht="12.75" customHeight="1" x14ac:dyDescent="0.25">
      <c r="A580" s="45" t="s">
        <v>736</v>
      </c>
      <c r="B580" s="22" t="s">
        <v>49</v>
      </c>
      <c r="C580" s="25">
        <v>0</v>
      </c>
      <c r="D580" s="24" t="str">
        <f>IF($B580="N/A","N/A",IF(C580&gt;10,"No",IF(C580&lt;-10,"No","Yes")))</f>
        <v>N/A</v>
      </c>
      <c r="E580" s="25">
        <v>0</v>
      </c>
      <c r="F580" s="24" t="str">
        <f>IF($B580="N/A","N/A",IF(E580&gt;10,"No",IF(E580&lt;-10,"No","Yes")))</f>
        <v>N/A</v>
      </c>
      <c r="G580" s="25">
        <v>78.228361423999999</v>
      </c>
      <c r="H580" s="24" t="str">
        <f>IF($B580="N/A","N/A",IF(G580&gt;10,"No",IF(G580&lt;-10,"No","Yes")))</f>
        <v>N/A</v>
      </c>
      <c r="I580" s="25" t="s">
        <v>1205</v>
      </c>
      <c r="J580" s="25" t="s">
        <v>1205</v>
      </c>
      <c r="K580" s="26" t="s">
        <v>1191</v>
      </c>
      <c r="L580" s="27" t="str">
        <f t="shared" si="177"/>
        <v>N/A</v>
      </c>
    </row>
    <row r="581" spans="1:12" x14ac:dyDescent="0.25">
      <c r="A581" s="45" t="s">
        <v>348</v>
      </c>
      <c r="B581" s="22" t="s">
        <v>49</v>
      </c>
      <c r="C581" s="25">
        <v>0</v>
      </c>
      <c r="D581" s="24" t="str">
        <f>IF($B581="N/A","N/A",IF(C581&gt;10,"No",IF(C581&lt;-10,"No","Yes")))</f>
        <v>N/A</v>
      </c>
      <c r="E581" s="25">
        <v>0</v>
      </c>
      <c r="F581" s="24" t="str">
        <f>IF($B581="N/A","N/A",IF(E581&gt;10,"No",IF(E581&lt;-10,"No","Yes")))</f>
        <v>N/A</v>
      </c>
      <c r="G581" s="25">
        <v>0</v>
      </c>
      <c r="H581" s="24" t="str">
        <f>IF($B581="N/A","N/A",IF(G581&gt;10,"No",IF(G581&lt;-10,"No","Yes")))</f>
        <v>N/A</v>
      </c>
      <c r="I581" s="25" t="s">
        <v>1205</v>
      </c>
      <c r="J581" s="25" t="s">
        <v>1205</v>
      </c>
      <c r="K581" s="26" t="s">
        <v>1191</v>
      </c>
      <c r="L581" s="27" t="str">
        <f t="shared" si="177"/>
        <v>N/A</v>
      </c>
    </row>
    <row r="582" spans="1:12" x14ac:dyDescent="0.25">
      <c r="A582" s="37" t="s">
        <v>922</v>
      </c>
      <c r="B582" s="22" t="s">
        <v>49</v>
      </c>
      <c r="C582" s="25" t="s">
        <v>49</v>
      </c>
      <c r="D582" s="24" t="str">
        <f t="shared" ref="D582:D587" si="191">IF($B582="N/A","N/A",IF(C582&gt;10,"No",IF(C582&lt;-10,"No","Yes")))</f>
        <v>N/A</v>
      </c>
      <c r="E582" s="25">
        <v>93.558312514999997</v>
      </c>
      <c r="F582" s="24" t="str">
        <f t="shared" ref="F582:F587" si="192">IF($B582="N/A","N/A",IF(E582&gt;10,"No",IF(E582&lt;-10,"No","Yes")))</f>
        <v>N/A</v>
      </c>
      <c r="G582" s="25">
        <v>94.155304392999994</v>
      </c>
      <c r="H582" s="24" t="str">
        <f t="shared" ref="H582:H587" si="193">IF($B582="N/A","N/A",IF(G582&gt;10,"No",IF(G582&lt;-10,"No","Yes")))</f>
        <v>N/A</v>
      </c>
      <c r="I582" s="25" t="s">
        <v>49</v>
      </c>
      <c r="J582" s="25">
        <v>0.6381</v>
      </c>
      <c r="K582" s="26" t="s">
        <v>1191</v>
      </c>
      <c r="L582" s="27" t="str">
        <f>IF(J582="Div by 0", "N/A", IF(OR(J582="N/A",K582="N/A"),"N/A", IF(J582&gt;VALUE(MID(K582,1,2)), "No", IF(J582&lt;-1*VALUE(MID(K582,1,2)), "No", "Yes"))))</f>
        <v>Yes</v>
      </c>
    </row>
    <row r="583" spans="1:12" x14ac:dyDescent="0.25">
      <c r="A583" s="37" t="s">
        <v>923</v>
      </c>
      <c r="B583" s="22" t="s">
        <v>49</v>
      </c>
      <c r="C583" s="25" t="s">
        <v>49</v>
      </c>
      <c r="D583" s="24" t="str">
        <f t="shared" si="191"/>
        <v>N/A</v>
      </c>
      <c r="E583" s="25">
        <v>0</v>
      </c>
      <c r="F583" s="24" t="str">
        <f t="shared" si="192"/>
        <v>N/A</v>
      </c>
      <c r="G583" s="25">
        <v>5.2491842735000001</v>
      </c>
      <c r="H583" s="24" t="str">
        <f t="shared" si="193"/>
        <v>N/A</v>
      </c>
      <c r="I583" s="25" t="s">
        <v>49</v>
      </c>
      <c r="J583" s="25" t="s">
        <v>1205</v>
      </c>
      <c r="K583" s="26" t="s">
        <v>1191</v>
      </c>
      <c r="L583" s="27" t="str">
        <f t="shared" ref="L583:L587" si="194">IF(J583="Div by 0", "N/A", IF(OR(J583="N/A",K583="N/A"),"N/A", IF(J583&gt;VALUE(MID(K583,1,2)), "No", IF(J583&lt;-1*VALUE(MID(K583,1,2)), "No", "Yes"))))</f>
        <v>N/A</v>
      </c>
    </row>
    <row r="584" spans="1:12" x14ac:dyDescent="0.25">
      <c r="A584" s="37" t="s">
        <v>924</v>
      </c>
      <c r="B584" s="22" t="s">
        <v>49</v>
      </c>
      <c r="C584" s="25" t="s">
        <v>49</v>
      </c>
      <c r="D584" s="24" t="str">
        <f t="shared" si="191"/>
        <v>N/A</v>
      </c>
      <c r="E584" s="25">
        <v>0</v>
      </c>
      <c r="F584" s="24" t="str">
        <f t="shared" si="192"/>
        <v>N/A</v>
      </c>
      <c r="G584" s="25">
        <v>0</v>
      </c>
      <c r="H584" s="24" t="str">
        <f t="shared" si="193"/>
        <v>N/A</v>
      </c>
      <c r="I584" s="25" t="s">
        <v>49</v>
      </c>
      <c r="J584" s="25" t="s">
        <v>1205</v>
      </c>
      <c r="K584" s="26" t="s">
        <v>1191</v>
      </c>
      <c r="L584" s="27" t="str">
        <f t="shared" si="194"/>
        <v>N/A</v>
      </c>
    </row>
    <row r="585" spans="1:12" x14ac:dyDescent="0.25">
      <c r="A585" s="37" t="s">
        <v>925</v>
      </c>
      <c r="B585" s="22" t="s">
        <v>49</v>
      </c>
      <c r="C585" s="25" t="s">
        <v>49</v>
      </c>
      <c r="D585" s="24" t="str">
        <f t="shared" si="191"/>
        <v>N/A</v>
      </c>
      <c r="E585" s="25">
        <v>93.998708010000001</v>
      </c>
      <c r="F585" s="24" t="str">
        <f t="shared" si="192"/>
        <v>N/A</v>
      </c>
      <c r="G585" s="25">
        <v>94.670551074000002</v>
      </c>
      <c r="H585" s="24" t="str">
        <f t="shared" si="193"/>
        <v>N/A</v>
      </c>
      <c r="I585" s="25" t="s">
        <v>49</v>
      </c>
      <c r="J585" s="25">
        <v>0.7147</v>
      </c>
      <c r="K585" s="26" t="s">
        <v>1191</v>
      </c>
      <c r="L585" s="27" t="str">
        <f t="shared" si="194"/>
        <v>Yes</v>
      </c>
    </row>
    <row r="586" spans="1:12" x14ac:dyDescent="0.25">
      <c r="A586" s="37" t="s">
        <v>926</v>
      </c>
      <c r="B586" s="22" t="s">
        <v>49</v>
      </c>
      <c r="C586" s="25" t="s">
        <v>49</v>
      </c>
      <c r="D586" s="24" t="str">
        <f t="shared" si="191"/>
        <v>N/A</v>
      </c>
      <c r="E586" s="25">
        <v>0</v>
      </c>
      <c r="F586" s="24" t="str">
        <f t="shared" si="192"/>
        <v>N/A</v>
      </c>
      <c r="G586" s="25">
        <v>0.32141358650000001</v>
      </c>
      <c r="H586" s="24" t="str">
        <f t="shared" si="193"/>
        <v>N/A</v>
      </c>
      <c r="I586" s="25" t="s">
        <v>49</v>
      </c>
      <c r="J586" s="25" t="s">
        <v>1205</v>
      </c>
      <c r="K586" s="26" t="s">
        <v>1191</v>
      </c>
      <c r="L586" s="27" t="str">
        <f t="shared" si="194"/>
        <v>N/A</v>
      </c>
    </row>
    <row r="587" spans="1:12" x14ac:dyDescent="0.25">
      <c r="A587" s="37" t="s">
        <v>927</v>
      </c>
      <c r="B587" s="26" t="s">
        <v>49</v>
      </c>
      <c r="C587" s="25" t="s">
        <v>49</v>
      </c>
      <c r="D587" s="24" t="str">
        <f t="shared" si="191"/>
        <v>N/A</v>
      </c>
      <c r="E587" s="25">
        <v>0</v>
      </c>
      <c r="F587" s="24" t="str">
        <f t="shared" si="192"/>
        <v>N/A</v>
      </c>
      <c r="G587" s="25">
        <v>0</v>
      </c>
      <c r="H587" s="24" t="str">
        <f t="shared" si="193"/>
        <v>N/A</v>
      </c>
      <c r="I587" s="25" t="s">
        <v>49</v>
      </c>
      <c r="J587" s="25" t="s">
        <v>1205</v>
      </c>
      <c r="K587" s="26" t="s">
        <v>1191</v>
      </c>
      <c r="L587" s="27" t="str">
        <f t="shared" si="194"/>
        <v>N/A</v>
      </c>
    </row>
    <row r="588" spans="1:12" x14ac:dyDescent="0.25">
      <c r="A588" s="37" t="s">
        <v>333</v>
      </c>
      <c r="B588" s="22" t="s">
        <v>49</v>
      </c>
      <c r="C588" s="23">
        <v>885690</v>
      </c>
      <c r="D588" s="24" t="str">
        <f t="shared" ref="D588:D604" si="195">IF($B588="N/A","N/A",IF(C588&gt;10,"No",IF(C588&lt;-10,"No","Yes")))</f>
        <v>N/A</v>
      </c>
      <c r="E588" s="23">
        <v>920670</v>
      </c>
      <c r="F588" s="24" t="str">
        <f t="shared" ref="F588:F604" si="196">IF($B588="N/A","N/A",IF(E588&gt;10,"No",IF(E588&lt;-10,"No","Yes")))</f>
        <v>N/A</v>
      </c>
      <c r="G588" s="23">
        <v>976558</v>
      </c>
      <c r="H588" s="24" t="str">
        <f t="shared" ref="H588:H604" si="197">IF($B588="N/A","N/A",IF(G588&gt;10,"No",IF(G588&lt;-10,"No","Yes")))</f>
        <v>N/A</v>
      </c>
      <c r="I588" s="25">
        <v>3.9489999999999998</v>
      </c>
      <c r="J588" s="25">
        <v>6.07</v>
      </c>
      <c r="K588" s="26" t="s">
        <v>1191</v>
      </c>
      <c r="L588" s="27" t="str">
        <f t="shared" si="177"/>
        <v>Yes</v>
      </c>
    </row>
    <row r="589" spans="1:12" x14ac:dyDescent="0.25">
      <c r="A589" s="39" t="s">
        <v>607</v>
      </c>
      <c r="B589" s="22" t="s">
        <v>49</v>
      </c>
      <c r="C589" s="29">
        <v>69.885061364999999</v>
      </c>
      <c r="D589" s="24" t="str">
        <f t="shared" si="195"/>
        <v>N/A</v>
      </c>
      <c r="E589" s="29">
        <v>71.641630551999995</v>
      </c>
      <c r="F589" s="24" t="str">
        <f t="shared" si="196"/>
        <v>N/A</v>
      </c>
      <c r="G589" s="29">
        <v>74.402237245999999</v>
      </c>
      <c r="H589" s="24" t="str">
        <f t="shared" si="197"/>
        <v>N/A</v>
      </c>
      <c r="I589" s="25">
        <v>2.5139999999999998</v>
      </c>
      <c r="J589" s="25">
        <v>3.8530000000000002</v>
      </c>
      <c r="K589" s="26" t="s">
        <v>1191</v>
      </c>
      <c r="L589" s="27" t="str">
        <f t="shared" si="177"/>
        <v>Yes</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1205</v>
      </c>
      <c r="J590" s="25" t="s">
        <v>1205</v>
      </c>
      <c r="K590" s="26" t="s">
        <v>1191</v>
      </c>
      <c r="L590" s="27" t="str">
        <f t="shared" si="177"/>
        <v>N/A</v>
      </c>
    </row>
    <row r="591" spans="1:12" x14ac:dyDescent="0.25">
      <c r="A591" s="39" t="s">
        <v>609</v>
      </c>
      <c r="B591" s="22" t="s">
        <v>49</v>
      </c>
      <c r="C591" s="29">
        <v>0</v>
      </c>
      <c r="D591" s="24" t="str">
        <f t="shared" si="195"/>
        <v>N/A</v>
      </c>
      <c r="E591" s="29">
        <v>0</v>
      </c>
      <c r="F591" s="24" t="str">
        <f t="shared" si="196"/>
        <v>N/A</v>
      </c>
      <c r="G591" s="29">
        <v>0</v>
      </c>
      <c r="H591" s="24" t="str">
        <f t="shared" si="197"/>
        <v>N/A</v>
      </c>
      <c r="I591" s="25" t="s">
        <v>1205</v>
      </c>
      <c r="J591" s="25" t="s">
        <v>1205</v>
      </c>
      <c r="K591" s="26" t="s">
        <v>1191</v>
      </c>
      <c r="L591" s="27" t="str">
        <f t="shared" si="177"/>
        <v>N/A</v>
      </c>
    </row>
    <row r="592" spans="1:12" x14ac:dyDescent="0.25">
      <c r="A592" s="39" t="s">
        <v>610</v>
      </c>
      <c r="B592" s="22" t="s">
        <v>49</v>
      </c>
      <c r="C592" s="29">
        <v>0</v>
      </c>
      <c r="D592" s="24" t="str">
        <f t="shared" si="195"/>
        <v>N/A</v>
      </c>
      <c r="E592" s="29">
        <v>0</v>
      </c>
      <c r="F592" s="24" t="str">
        <f t="shared" si="196"/>
        <v>N/A</v>
      </c>
      <c r="G592" s="29">
        <v>0</v>
      </c>
      <c r="H592" s="24" t="str">
        <f t="shared" si="197"/>
        <v>N/A</v>
      </c>
      <c r="I592" s="25" t="s">
        <v>1205</v>
      </c>
      <c r="J592" s="25" t="s">
        <v>1205</v>
      </c>
      <c r="K592" s="26" t="s">
        <v>1191</v>
      </c>
      <c r="L592" s="27" t="str">
        <f t="shared" si="177"/>
        <v>N/A</v>
      </c>
    </row>
    <row r="593" spans="1:12" x14ac:dyDescent="0.25">
      <c r="A593" s="39" t="s">
        <v>611</v>
      </c>
      <c r="B593" s="22" t="s">
        <v>49</v>
      </c>
      <c r="C593" s="29">
        <v>0</v>
      </c>
      <c r="D593" s="24" t="str">
        <f t="shared" si="195"/>
        <v>N/A</v>
      </c>
      <c r="E593" s="29">
        <v>0</v>
      </c>
      <c r="F593" s="24" t="str">
        <f t="shared" si="196"/>
        <v>N/A</v>
      </c>
      <c r="G593" s="29">
        <v>3.1744146000000002E-3</v>
      </c>
      <c r="H593" s="24" t="str">
        <f t="shared" si="197"/>
        <v>N/A</v>
      </c>
      <c r="I593" s="25" t="s">
        <v>1205</v>
      </c>
      <c r="J593" s="25" t="s">
        <v>1205</v>
      </c>
      <c r="K593" s="26" t="s">
        <v>1191</v>
      </c>
      <c r="L593" s="27" t="str">
        <f t="shared" si="177"/>
        <v>N/A</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1205</v>
      </c>
      <c r="J594" s="25" t="s">
        <v>1205</v>
      </c>
      <c r="K594" s="26" t="s">
        <v>1191</v>
      </c>
      <c r="L594" s="27" t="str">
        <f t="shared" si="177"/>
        <v>N/A</v>
      </c>
    </row>
    <row r="595" spans="1:12" x14ac:dyDescent="0.25">
      <c r="A595" s="39" t="s">
        <v>613</v>
      </c>
      <c r="B595" s="22" t="s">
        <v>49</v>
      </c>
      <c r="C595" s="29">
        <v>0</v>
      </c>
      <c r="D595" s="24" t="str">
        <f t="shared" si="195"/>
        <v>N/A</v>
      </c>
      <c r="E595" s="29">
        <v>0</v>
      </c>
      <c r="F595" s="24" t="str">
        <f t="shared" si="196"/>
        <v>N/A</v>
      </c>
      <c r="G595" s="29">
        <v>0</v>
      </c>
      <c r="H595" s="24" t="str">
        <f t="shared" si="197"/>
        <v>N/A</v>
      </c>
      <c r="I595" s="25" t="s">
        <v>1205</v>
      </c>
      <c r="J595" s="25" t="s">
        <v>1205</v>
      </c>
      <c r="K595" s="26" t="s">
        <v>1191</v>
      </c>
      <c r="L595" s="27" t="str">
        <f t="shared" si="177"/>
        <v>N/A</v>
      </c>
    </row>
    <row r="596" spans="1:12" x14ac:dyDescent="0.25">
      <c r="A596" s="39" t="s">
        <v>614</v>
      </c>
      <c r="B596" s="22" t="s">
        <v>49</v>
      </c>
      <c r="C596" s="29">
        <v>0</v>
      </c>
      <c r="D596" s="24" t="str">
        <f t="shared" si="195"/>
        <v>N/A</v>
      </c>
      <c r="E596" s="29">
        <v>0</v>
      </c>
      <c r="F596" s="24" t="str">
        <f t="shared" si="196"/>
        <v>N/A</v>
      </c>
      <c r="G596" s="29">
        <v>0</v>
      </c>
      <c r="H596" s="24" t="str">
        <f t="shared" si="197"/>
        <v>N/A</v>
      </c>
      <c r="I596" s="25" t="s">
        <v>1205</v>
      </c>
      <c r="J596" s="25" t="s">
        <v>1205</v>
      </c>
      <c r="K596" s="26" t="s">
        <v>1191</v>
      </c>
      <c r="L596" s="27" t="str">
        <f t="shared" si="177"/>
        <v>N/A</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1205</v>
      </c>
      <c r="J597" s="25" t="s">
        <v>1205</v>
      </c>
      <c r="K597" s="26" t="s">
        <v>1191</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1205</v>
      </c>
      <c r="J598" s="25" t="s">
        <v>1205</v>
      </c>
      <c r="K598" s="26" t="s">
        <v>1191</v>
      </c>
      <c r="L598" s="27" t="str">
        <f t="shared" si="177"/>
        <v>N/A</v>
      </c>
    </row>
    <row r="599" spans="1:12" x14ac:dyDescent="0.25">
      <c r="A599" s="39" t="s">
        <v>617</v>
      </c>
      <c r="B599" s="22" t="s">
        <v>49</v>
      </c>
      <c r="C599" s="29">
        <v>0</v>
      </c>
      <c r="D599" s="24" t="str">
        <f t="shared" si="195"/>
        <v>N/A</v>
      </c>
      <c r="E599" s="29">
        <v>0</v>
      </c>
      <c r="F599" s="24" t="str">
        <f t="shared" si="196"/>
        <v>N/A</v>
      </c>
      <c r="G599" s="29">
        <v>0</v>
      </c>
      <c r="H599" s="24" t="str">
        <f t="shared" si="197"/>
        <v>N/A</v>
      </c>
      <c r="I599" s="25" t="s">
        <v>1205</v>
      </c>
      <c r="J599" s="25" t="s">
        <v>1205</v>
      </c>
      <c r="K599" s="26" t="s">
        <v>1191</v>
      </c>
      <c r="L599" s="27" t="str">
        <f t="shared" si="177"/>
        <v>N/A</v>
      </c>
    </row>
    <row r="600" spans="1:12" x14ac:dyDescent="0.25">
      <c r="A600" s="39" t="s">
        <v>618</v>
      </c>
      <c r="B600" s="22" t="s">
        <v>49</v>
      </c>
      <c r="C600" s="29">
        <v>0</v>
      </c>
      <c r="D600" s="24" t="str">
        <f t="shared" si="195"/>
        <v>N/A</v>
      </c>
      <c r="E600" s="29">
        <v>0</v>
      </c>
      <c r="F600" s="24" t="str">
        <f t="shared" si="196"/>
        <v>N/A</v>
      </c>
      <c r="G600" s="29">
        <v>0</v>
      </c>
      <c r="H600" s="24" t="str">
        <f t="shared" si="197"/>
        <v>N/A</v>
      </c>
      <c r="I600" s="25" t="s">
        <v>1205</v>
      </c>
      <c r="J600" s="25" t="s">
        <v>1205</v>
      </c>
      <c r="K600" s="26" t="s">
        <v>1191</v>
      </c>
      <c r="L600" s="27" t="str">
        <f t="shared" si="177"/>
        <v>N/A</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1205</v>
      </c>
      <c r="J601" s="25" t="s">
        <v>1205</v>
      </c>
      <c r="K601" s="26" t="s">
        <v>1191</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1205</v>
      </c>
      <c r="J602" s="25" t="s">
        <v>1205</v>
      </c>
      <c r="K602" s="26" t="s">
        <v>1191</v>
      </c>
      <c r="L602" s="27" t="str">
        <f t="shared" si="177"/>
        <v>N/A</v>
      </c>
    </row>
    <row r="603" spans="1:12" x14ac:dyDescent="0.25">
      <c r="A603" s="39" t="s">
        <v>621</v>
      </c>
      <c r="B603" s="22" t="s">
        <v>49</v>
      </c>
      <c r="C603" s="29">
        <v>0</v>
      </c>
      <c r="D603" s="24" t="str">
        <f t="shared" si="195"/>
        <v>N/A</v>
      </c>
      <c r="E603" s="29">
        <v>0</v>
      </c>
      <c r="F603" s="24" t="str">
        <f t="shared" si="196"/>
        <v>N/A</v>
      </c>
      <c r="G603" s="29">
        <v>0</v>
      </c>
      <c r="H603" s="24" t="str">
        <f t="shared" si="197"/>
        <v>N/A</v>
      </c>
      <c r="I603" s="25" t="s">
        <v>1205</v>
      </c>
      <c r="J603" s="25" t="s">
        <v>1205</v>
      </c>
      <c r="K603" s="26" t="s">
        <v>1191</v>
      </c>
      <c r="L603" s="27" t="str">
        <f t="shared" si="177"/>
        <v>N/A</v>
      </c>
    </row>
    <row r="604" spans="1:12" x14ac:dyDescent="0.25">
      <c r="A604" s="39" t="s">
        <v>565</v>
      </c>
      <c r="B604" s="22" t="s">
        <v>49</v>
      </c>
      <c r="C604" s="29">
        <v>30.114938635000001</v>
      </c>
      <c r="D604" s="24" t="str">
        <f t="shared" si="195"/>
        <v>N/A</v>
      </c>
      <c r="E604" s="29">
        <v>28.358369448000001</v>
      </c>
      <c r="F604" s="24" t="str">
        <f t="shared" si="196"/>
        <v>N/A</v>
      </c>
      <c r="G604" s="29">
        <v>25.594588340000001</v>
      </c>
      <c r="H604" s="24" t="str">
        <f t="shared" si="197"/>
        <v>N/A</v>
      </c>
      <c r="I604" s="25">
        <v>-5.83</v>
      </c>
      <c r="J604" s="25">
        <v>-9.75</v>
      </c>
      <c r="K604" s="26" t="s">
        <v>1191</v>
      </c>
      <c r="L604" s="27" t="str">
        <f t="shared" si="177"/>
        <v>Yes</v>
      </c>
    </row>
    <row r="605" spans="1:12" x14ac:dyDescent="0.25">
      <c r="A605" s="39" t="s">
        <v>566</v>
      </c>
      <c r="B605" s="65" t="s">
        <v>0</v>
      </c>
      <c r="C605" s="29">
        <v>0</v>
      </c>
      <c r="D605" s="24" t="str">
        <f>IF($B605="N/A","N/A",IF(C605&gt;=5,"No",IF(C605&lt;0,"No","Yes")))</f>
        <v>Yes</v>
      </c>
      <c r="E605" s="29">
        <v>0</v>
      </c>
      <c r="F605" s="24" t="str">
        <f>IF($B605="N/A","N/A",IF(E605&gt;=5,"No",IF(E605&lt;0,"No","Yes")))</f>
        <v>Yes</v>
      </c>
      <c r="G605" s="29">
        <v>0</v>
      </c>
      <c r="H605" s="24" t="str">
        <f>IF($B605="N/A","N/A",IF(G605&gt;=5,"No",IF(G605&lt;0,"No","Yes")))</f>
        <v>Yes</v>
      </c>
      <c r="I605" s="25" t="s">
        <v>1205</v>
      </c>
      <c r="J605" s="25" t="s">
        <v>1205</v>
      </c>
      <c r="K605" s="26" t="s">
        <v>1191</v>
      </c>
      <c r="L605" s="27" t="str">
        <f t="shared" si="177"/>
        <v>N/A</v>
      </c>
    </row>
    <row r="606" spans="1:12" x14ac:dyDescent="0.25">
      <c r="A606" s="196" t="s">
        <v>26</v>
      </c>
      <c r="B606" s="196"/>
      <c r="C606" s="196"/>
      <c r="D606" s="196"/>
      <c r="E606" s="196"/>
      <c r="F606" s="196"/>
      <c r="G606" s="196"/>
      <c r="H606" s="196"/>
      <c r="I606" s="196"/>
      <c r="J606" s="196"/>
      <c r="K606" s="196"/>
      <c r="L606" s="196"/>
    </row>
    <row r="607" spans="1:12" x14ac:dyDescent="0.25">
      <c r="A607" s="37" t="s">
        <v>532</v>
      </c>
      <c r="B607" s="22" t="s">
        <v>49</v>
      </c>
      <c r="C607" s="28">
        <v>1493713695</v>
      </c>
      <c r="D607" s="24" t="str">
        <f>IF($B607="N/A","N/A",IF(C607&gt;10,"No",IF(C607&lt;-10,"No","Yes")))</f>
        <v>N/A</v>
      </c>
      <c r="E607" s="28">
        <v>1790153182</v>
      </c>
      <c r="F607" s="24" t="str">
        <f>IF($B607="N/A","N/A",IF(E607&gt;10,"No",IF(E607&lt;-10,"No","Yes")))</f>
        <v>N/A</v>
      </c>
      <c r="G607" s="28">
        <v>2067122799</v>
      </c>
      <c r="H607" s="24" t="str">
        <f>IF($B607="N/A","N/A",IF(G607&gt;10,"No",IF(G607&lt;-10,"No","Yes")))</f>
        <v>N/A</v>
      </c>
      <c r="I607" s="25">
        <v>19.850000000000001</v>
      </c>
      <c r="J607" s="25">
        <v>15.47</v>
      </c>
      <c r="K607" s="26" t="s">
        <v>1191</v>
      </c>
      <c r="L607" s="27" t="str">
        <f t="shared" ref="L607:L618" si="198">IF(J607="Div by 0", "N/A", IF(K607="N/A","N/A", IF(J607&gt;VALUE(MID(K607,1,2)), "No", IF(J607&lt;-1*VALUE(MID(K607,1,2)), "No", "Yes"))))</f>
        <v>Yes</v>
      </c>
    </row>
    <row r="608" spans="1:12" x14ac:dyDescent="0.25">
      <c r="A608" s="39" t="s">
        <v>533</v>
      </c>
      <c r="B608" s="22" t="s">
        <v>49</v>
      </c>
      <c r="C608" s="28">
        <v>1493705324</v>
      </c>
      <c r="D608" s="24" t="str">
        <f>IF($B608="N/A","N/A",IF(C608&gt;10,"No",IF(C608&lt;-10,"No","Yes")))</f>
        <v>N/A</v>
      </c>
      <c r="E608" s="28">
        <v>1790153182</v>
      </c>
      <c r="F608" s="24" t="str">
        <f>IF($B608="N/A","N/A",IF(E608&gt;10,"No",IF(E608&lt;-10,"No","Yes")))</f>
        <v>N/A</v>
      </c>
      <c r="G608" s="28">
        <v>2036897581</v>
      </c>
      <c r="H608" s="24" t="str">
        <f>IF($B608="N/A","N/A",IF(G608&gt;10,"No",IF(G608&lt;-10,"No","Yes")))</f>
        <v>N/A</v>
      </c>
      <c r="I608" s="25">
        <v>19.850000000000001</v>
      </c>
      <c r="J608" s="25">
        <v>13.78</v>
      </c>
      <c r="K608" s="26" t="s">
        <v>1191</v>
      </c>
      <c r="L608" s="27" t="str">
        <f t="shared" si="198"/>
        <v>Yes</v>
      </c>
    </row>
    <row r="609" spans="1:12" x14ac:dyDescent="0.25">
      <c r="A609" s="39" t="s">
        <v>534</v>
      </c>
      <c r="B609" s="22" t="s">
        <v>49</v>
      </c>
      <c r="C609" s="28">
        <v>8371</v>
      </c>
      <c r="D609" s="24" t="str">
        <f>IF($B609="N/A","N/A",IF(C609&gt;10,"No",IF(C609&lt;-10,"No","Yes")))</f>
        <v>N/A</v>
      </c>
      <c r="E609" s="28">
        <v>0</v>
      </c>
      <c r="F609" s="24" t="str">
        <f>IF($B609="N/A","N/A",IF(E609&gt;10,"No",IF(E609&lt;-10,"No","Yes")))</f>
        <v>N/A</v>
      </c>
      <c r="G609" s="28">
        <v>30225218</v>
      </c>
      <c r="H609" s="24" t="str">
        <f>IF($B609="N/A","N/A",IF(G609&gt;10,"No",IF(G609&lt;-10,"No","Yes")))</f>
        <v>N/A</v>
      </c>
      <c r="I609" s="25">
        <v>-100</v>
      </c>
      <c r="J609" s="25" t="s">
        <v>1205</v>
      </c>
      <c r="K609" s="26" t="s">
        <v>1191</v>
      </c>
      <c r="L609" s="27" t="str">
        <f t="shared" si="198"/>
        <v>N/A</v>
      </c>
    </row>
    <row r="610" spans="1:12" x14ac:dyDescent="0.25">
      <c r="A610" s="39" t="s">
        <v>535</v>
      </c>
      <c r="B610" s="22" t="s">
        <v>49</v>
      </c>
      <c r="C610" s="28">
        <v>0</v>
      </c>
      <c r="D610" s="24" t="str">
        <f>IF($B610="N/A","N/A",IF(C610&gt;10,"No",IF(C610&lt;-10,"No","Yes")))</f>
        <v>N/A</v>
      </c>
      <c r="E610" s="28">
        <v>0</v>
      </c>
      <c r="F610" s="24" t="str">
        <f>IF($B610="N/A","N/A",IF(E610&gt;10,"No",IF(E610&lt;-10,"No","Yes")))</f>
        <v>N/A</v>
      </c>
      <c r="G610" s="28">
        <v>0</v>
      </c>
      <c r="H610" s="24" t="str">
        <f>IF($B610="N/A","N/A",IF(G610&gt;10,"No",IF(G610&lt;-10,"No","Yes")))</f>
        <v>N/A</v>
      </c>
      <c r="I610" s="25" t="s">
        <v>1205</v>
      </c>
      <c r="J610" s="25" t="s">
        <v>1205</v>
      </c>
      <c r="K610" s="26" t="s">
        <v>1191</v>
      </c>
      <c r="L610" s="27" t="str">
        <f t="shared" si="198"/>
        <v>N/A</v>
      </c>
    </row>
    <row r="611" spans="1:12" ht="12.75" customHeight="1" x14ac:dyDescent="0.25">
      <c r="A611" s="37" t="s">
        <v>536</v>
      </c>
      <c r="B611" s="41" t="s">
        <v>27</v>
      </c>
      <c r="C611" s="29">
        <v>0.95855887179999999</v>
      </c>
      <c r="D611" s="24" t="str">
        <f>IF($B611="N/A","N/A",IF(C611&gt;2,"No",IF(C611&lt;0.9,"No","Yes")))</f>
        <v>Yes</v>
      </c>
      <c r="E611" s="29">
        <v>1.0413459129</v>
      </c>
      <c r="F611" s="24" t="str">
        <f>IF($B611="N/A","N/A",IF(E611&gt;2,"No",IF(E611&lt;0.9,"No","Yes")))</f>
        <v>Yes</v>
      </c>
      <c r="G611" s="29">
        <v>1.1229313981</v>
      </c>
      <c r="H611" s="24" t="str">
        <f>IF($B611="N/A","N/A",IF(G611&gt;2,"No",IF(G611&lt;0.9,"No","Yes")))</f>
        <v>Yes</v>
      </c>
      <c r="I611" s="25">
        <v>8.6370000000000005</v>
      </c>
      <c r="J611" s="25">
        <v>7.835</v>
      </c>
      <c r="K611" s="26" t="s">
        <v>1191</v>
      </c>
      <c r="L611" s="27" t="str">
        <f t="shared" si="198"/>
        <v>Yes</v>
      </c>
    </row>
    <row r="612" spans="1:12" x14ac:dyDescent="0.25">
      <c r="A612" s="39" t="s">
        <v>533</v>
      </c>
      <c r="B612" s="41" t="s">
        <v>27</v>
      </c>
      <c r="C612" s="29">
        <v>0.9584726187</v>
      </c>
      <c r="D612" s="24" t="str">
        <f>IF($B612="N/A","N/A",IF(C612&gt;2,"No",IF(C612&lt;0.9,"No","Yes")))</f>
        <v>Yes</v>
      </c>
      <c r="E612" s="29">
        <v>1.0413459129</v>
      </c>
      <c r="F612" s="24" t="str">
        <f>IF($B612="N/A","N/A",IF(E612&gt;2,"No",IF(E612&lt;0.9,"No","Yes")))</f>
        <v>Yes</v>
      </c>
      <c r="G612" s="29">
        <v>1.0423111649000001</v>
      </c>
      <c r="H612" s="24" t="str">
        <f>IF($B612="N/A","N/A",IF(G612&gt;2,"No",IF(G612&lt;0.9,"No","Yes")))</f>
        <v>Yes</v>
      </c>
      <c r="I612" s="25">
        <v>8.6460000000000008</v>
      </c>
      <c r="J612" s="25">
        <v>9.2700000000000005E-2</v>
      </c>
      <c r="K612" s="26" t="s">
        <v>1191</v>
      </c>
      <c r="L612" s="27" t="str">
        <f t="shared" si="198"/>
        <v>Yes</v>
      </c>
    </row>
    <row r="613" spans="1:12" x14ac:dyDescent="0.25">
      <c r="A613" s="39" t="s">
        <v>534</v>
      </c>
      <c r="B613" s="41" t="s">
        <v>27</v>
      </c>
      <c r="C613" s="29" t="s">
        <v>1205</v>
      </c>
      <c r="D613" s="24" t="str">
        <f>IF($B613="N/A","N/A",IF(C613&gt;2,"No",IF(C613&lt;0.9,"No","Yes")))</f>
        <v>No</v>
      </c>
      <c r="E613" s="29" t="s">
        <v>1205</v>
      </c>
      <c r="F613" s="24" t="str">
        <f>IF($B613="N/A","N/A",IF(E613&gt;2,"No",IF(E613&lt;0.9,"No","Yes")))</f>
        <v>No</v>
      </c>
      <c r="G613" s="29">
        <v>0.42916935020000002</v>
      </c>
      <c r="H613" s="24" t="str">
        <f>IF($B613="N/A","N/A",IF(G613&gt;2,"No",IF(G613&lt;0.9,"No","Yes")))</f>
        <v>No</v>
      </c>
      <c r="I613" s="25" t="s">
        <v>1205</v>
      </c>
      <c r="J613" s="25" t="s">
        <v>1205</v>
      </c>
      <c r="K613" s="26" t="s">
        <v>1191</v>
      </c>
      <c r="L613" s="27" t="str">
        <f t="shared" si="198"/>
        <v>N/A</v>
      </c>
    </row>
    <row r="614" spans="1:12" x14ac:dyDescent="0.25">
      <c r="A614" s="39" t="s">
        <v>535</v>
      </c>
      <c r="B614" s="41" t="s">
        <v>27</v>
      </c>
      <c r="C614" s="29" t="s">
        <v>1205</v>
      </c>
      <c r="D614" s="24" t="str">
        <f>IF($B614="N/A","N/A",IF(C614&gt;2,"No",IF(C614&lt;0.9,"No","Yes")))</f>
        <v>No</v>
      </c>
      <c r="E614" s="29" t="s">
        <v>1205</v>
      </c>
      <c r="F614" s="24" t="str">
        <f>IF($B614="N/A","N/A",IF(E614&gt;2,"No",IF(E614&lt;0.9,"No","Yes")))</f>
        <v>No</v>
      </c>
      <c r="G614" s="29" t="s">
        <v>1205</v>
      </c>
      <c r="H614" s="24" t="str">
        <f>IF($B614="N/A","N/A",IF(G614&gt;2,"No",IF(G614&lt;0.9,"No","Yes")))</f>
        <v>No</v>
      </c>
      <c r="I614" s="25" t="s">
        <v>1205</v>
      </c>
      <c r="J614" s="25" t="s">
        <v>1205</v>
      </c>
      <c r="K614" s="26" t="s">
        <v>1191</v>
      </c>
      <c r="L614" s="27" t="str">
        <f t="shared" si="198"/>
        <v>N/A</v>
      </c>
    </row>
    <row r="615" spans="1:12" x14ac:dyDescent="0.25">
      <c r="A615" s="37" t="s">
        <v>537</v>
      </c>
      <c r="B615" s="22" t="s">
        <v>49</v>
      </c>
      <c r="C615" s="28">
        <v>201.30858069999999</v>
      </c>
      <c r="D615" s="24" t="str">
        <f>IF($B615="N/A","N/A",IF(C615&gt;10,"No",IF(C615&lt;-10,"No","Yes")))</f>
        <v>N/A</v>
      </c>
      <c r="E615" s="28">
        <v>225.17582110000001</v>
      </c>
      <c r="F615" s="24" t="str">
        <f>IF($B615="N/A","N/A",IF(E615&gt;10,"No",IF(E615&lt;-10,"No","Yes")))</f>
        <v>N/A</v>
      </c>
      <c r="G615" s="28">
        <v>202.59418835</v>
      </c>
      <c r="H615" s="24" t="str">
        <f>IF($B615="N/A","N/A",IF(G615&gt;10,"No",IF(G615&lt;-10,"No","Yes")))</f>
        <v>N/A</v>
      </c>
      <c r="I615" s="25">
        <v>11.86</v>
      </c>
      <c r="J615" s="25">
        <v>-10</v>
      </c>
      <c r="K615" s="26" t="s">
        <v>1191</v>
      </c>
      <c r="L615" s="27" t="str">
        <f t="shared" si="198"/>
        <v>Yes</v>
      </c>
    </row>
    <row r="616" spans="1:12" x14ac:dyDescent="0.25">
      <c r="A616" s="39" t="s">
        <v>533</v>
      </c>
      <c r="B616" s="22" t="s">
        <v>49</v>
      </c>
      <c r="C616" s="28">
        <v>201.30745254000001</v>
      </c>
      <c r="D616" s="24" t="str">
        <f>IF($B616="N/A","N/A",IF(C616&gt;10,"No",IF(C616&lt;-10,"No","Yes")))</f>
        <v>N/A</v>
      </c>
      <c r="E616" s="28">
        <v>225.17582110000001</v>
      </c>
      <c r="F616" s="24" t="str">
        <f>IF($B616="N/A","N/A",IF(E616&gt;10,"No",IF(E616&lt;-10,"No","Yes")))</f>
        <v>N/A</v>
      </c>
      <c r="G616" s="28">
        <v>232.11537261000001</v>
      </c>
      <c r="H616" s="24" t="str">
        <f>IF($B616="N/A","N/A",IF(G616&gt;10,"No",IF(G616&lt;-10,"No","Yes")))</f>
        <v>N/A</v>
      </c>
      <c r="I616" s="25">
        <v>11.86</v>
      </c>
      <c r="J616" s="25">
        <v>3.0819999999999999</v>
      </c>
      <c r="K616" s="26" t="s">
        <v>1191</v>
      </c>
      <c r="L616" s="27" t="str">
        <f t="shared" si="198"/>
        <v>Yes</v>
      </c>
    </row>
    <row r="617" spans="1:12" x14ac:dyDescent="0.25">
      <c r="A617" s="39" t="s">
        <v>534</v>
      </c>
      <c r="B617" s="22" t="s">
        <v>49</v>
      </c>
      <c r="C617" s="28" t="s">
        <v>1205</v>
      </c>
      <c r="D617" s="24" t="str">
        <f>IF($B617="N/A","N/A",IF(C617&gt;10,"No",IF(C617&lt;-10,"No","Yes")))</f>
        <v>N/A</v>
      </c>
      <c r="E617" s="28" t="s">
        <v>1205</v>
      </c>
      <c r="F617" s="24" t="str">
        <f>IF($B617="N/A","N/A",IF(E617&gt;10,"No",IF(E617&lt;-10,"No","Yes")))</f>
        <v>N/A</v>
      </c>
      <c r="G617" s="28">
        <v>5.6132666394999999</v>
      </c>
      <c r="H617" s="24" t="str">
        <f>IF($B617="N/A","N/A",IF(G617&gt;10,"No",IF(G617&lt;-10,"No","Yes")))</f>
        <v>N/A</v>
      </c>
      <c r="I617" s="25" t="s">
        <v>1205</v>
      </c>
      <c r="J617" s="25" t="s">
        <v>1205</v>
      </c>
      <c r="K617" s="26" t="s">
        <v>1191</v>
      </c>
      <c r="L617" s="27" t="str">
        <f t="shared" si="198"/>
        <v>N/A</v>
      </c>
    </row>
    <row r="618" spans="1:12" x14ac:dyDescent="0.25">
      <c r="A618" s="39" t="s">
        <v>535</v>
      </c>
      <c r="B618" s="22" t="s">
        <v>49</v>
      </c>
      <c r="C618" s="28" t="s">
        <v>1205</v>
      </c>
      <c r="D618" s="24" t="str">
        <f>IF($B618="N/A","N/A",IF(C618&gt;10,"No",IF(C618&lt;-10,"No","Yes")))</f>
        <v>N/A</v>
      </c>
      <c r="E618" s="28" t="s">
        <v>1205</v>
      </c>
      <c r="F618" s="24" t="str">
        <f>IF($B618="N/A","N/A",IF(E618&gt;10,"No",IF(E618&lt;-10,"No","Yes")))</f>
        <v>N/A</v>
      </c>
      <c r="G618" s="28" t="s">
        <v>1205</v>
      </c>
      <c r="H618" s="24" t="str">
        <f>IF($B618="N/A","N/A",IF(G618&gt;10,"No",IF(G618&lt;-10,"No","Yes")))</f>
        <v>N/A</v>
      </c>
      <c r="I618" s="25" t="s">
        <v>1205</v>
      </c>
      <c r="J618" s="25" t="s">
        <v>1205</v>
      </c>
      <c r="K618" s="26" t="s">
        <v>1191</v>
      </c>
      <c r="L618" s="27" t="str">
        <f t="shared" si="198"/>
        <v>N/A</v>
      </c>
    </row>
    <row r="619" spans="1:12" ht="12.75" customHeight="1" x14ac:dyDescent="0.25">
      <c r="A619" s="42" t="s">
        <v>1070</v>
      </c>
      <c r="B619" s="26" t="s">
        <v>958</v>
      </c>
      <c r="C619" s="29" t="s">
        <v>49</v>
      </c>
      <c r="D619" s="24" t="str">
        <f>IF(OR($B619="N/A",$C619="N/A"),"N/A",IF(C619&gt;98,"Yes","No"))</f>
        <v>N/A</v>
      </c>
      <c r="E619" s="29">
        <v>98.442372406999993</v>
      </c>
      <c r="F619" s="24" t="str">
        <f>IF(OR($B619="N/A",$E619="N/A"),"N/A",IF(E619&gt;98,"Yes","No"))</f>
        <v>Yes</v>
      </c>
      <c r="G619" s="29">
        <v>95.545832403000006</v>
      </c>
      <c r="H619" s="24" t="str">
        <f t="shared" ref="H619:H622" si="199">IF($B619="N/A","N/A",IF(G619&gt;98,"Yes","No"))</f>
        <v>No</v>
      </c>
      <c r="I619" s="25" t="s">
        <v>49</v>
      </c>
      <c r="J619" s="25">
        <v>-2.94</v>
      </c>
      <c r="K619" s="26" t="s">
        <v>1191</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98.442372406999993</v>
      </c>
      <c r="F620" s="24" t="str">
        <f t="shared" ref="F620:F622" si="201">IF(OR($B620="N/A",$E620="N/A"),"N/A",IF(E620&gt;98,"Yes","No"))</f>
        <v>Yes</v>
      </c>
      <c r="G620" s="29">
        <v>98.481819270000003</v>
      </c>
      <c r="H620" s="24" t="str">
        <f t="shared" si="199"/>
        <v>Yes</v>
      </c>
      <c r="I620" s="25" t="s">
        <v>49</v>
      </c>
      <c r="J620" s="25">
        <v>4.0099999999999997E-2</v>
      </c>
      <c r="K620" s="26" t="s">
        <v>1191</v>
      </c>
      <c r="L620" s="27" t="str">
        <f t="shared" ref="L620:L622" si="202">IF(J620="Div by 0", "N/A", IF(OR(J620="N/A",K620="N/A"),"N/A", IF(J620&gt;VALUE(MID(K620,1,2)), "No", IF(J620&lt;-1*VALUE(MID(K620,1,2)), "No", "Yes"))))</f>
        <v>Yes</v>
      </c>
    </row>
    <row r="621" spans="1:12" x14ac:dyDescent="0.25">
      <c r="A621" s="39" t="s">
        <v>967</v>
      </c>
      <c r="B621" s="26" t="s">
        <v>958</v>
      </c>
      <c r="C621" s="29" t="s">
        <v>49</v>
      </c>
      <c r="D621" s="24" t="str">
        <f t="shared" si="200"/>
        <v>N/A</v>
      </c>
      <c r="E621" s="29" t="s">
        <v>1205</v>
      </c>
      <c r="F621" s="24" t="str">
        <f t="shared" si="201"/>
        <v>Yes</v>
      </c>
      <c r="G621" s="29">
        <v>48.465225134000001</v>
      </c>
      <c r="H621" s="24" t="str">
        <f t="shared" si="199"/>
        <v>No</v>
      </c>
      <c r="I621" s="25" t="s">
        <v>49</v>
      </c>
      <c r="J621" s="25" t="s">
        <v>1205</v>
      </c>
      <c r="K621" s="26" t="s">
        <v>1191</v>
      </c>
      <c r="L621" s="27" t="str">
        <f t="shared" si="202"/>
        <v>N/A</v>
      </c>
    </row>
    <row r="622" spans="1:12" x14ac:dyDescent="0.25">
      <c r="A622" s="39" t="s">
        <v>968</v>
      </c>
      <c r="B622" s="26" t="s">
        <v>958</v>
      </c>
      <c r="C622" s="29" t="s">
        <v>49</v>
      </c>
      <c r="D622" s="24" t="str">
        <f t="shared" si="200"/>
        <v>N/A</v>
      </c>
      <c r="E622" s="29" t="s">
        <v>1205</v>
      </c>
      <c r="F622" s="24" t="str">
        <f t="shared" si="201"/>
        <v>Yes</v>
      </c>
      <c r="G622" s="29" t="s">
        <v>1205</v>
      </c>
      <c r="H622" s="24" t="str">
        <f t="shared" si="199"/>
        <v>Yes</v>
      </c>
      <c r="I622" s="25" t="s">
        <v>49</v>
      </c>
      <c r="J622" s="25" t="s">
        <v>1205</v>
      </c>
      <c r="K622" s="26" t="s">
        <v>1191</v>
      </c>
      <c r="L622" s="27" t="str">
        <f t="shared" si="202"/>
        <v>N/A</v>
      </c>
    </row>
    <row r="623" spans="1:12" x14ac:dyDescent="0.25">
      <c r="A623" s="196" t="s">
        <v>928</v>
      </c>
      <c r="B623" s="196"/>
      <c r="C623" s="172"/>
      <c r="D623" s="172"/>
      <c r="E623" s="172"/>
      <c r="F623" s="172"/>
      <c r="G623" s="172"/>
      <c r="H623" s="172"/>
      <c r="I623" s="172"/>
      <c r="J623" s="172"/>
      <c r="K623" s="172"/>
      <c r="L623" s="172"/>
    </row>
    <row r="624" spans="1:12" x14ac:dyDescent="0.25">
      <c r="A624" s="42" t="s">
        <v>929</v>
      </c>
      <c r="B624" s="26" t="s">
        <v>49</v>
      </c>
      <c r="C624" s="30" t="s">
        <v>49</v>
      </c>
      <c r="D624" s="24" t="str">
        <f>IF($B624="N/A","N/A",IF(C624&gt;10,"No",IF(C624&lt;-10,"No","Yes")))</f>
        <v>N/A</v>
      </c>
      <c r="E624" s="30">
        <v>842756</v>
      </c>
      <c r="F624" s="24" t="str">
        <f>IF($B624="N/A","N/A",IF(E624&gt;10,"No",IF(E624&lt;-10,"No","Yes")))</f>
        <v>N/A</v>
      </c>
      <c r="G624" s="30">
        <v>1141605</v>
      </c>
      <c r="H624" s="24" t="str">
        <f>IF($B624="N/A","N/A",IF(G624&gt;10,"No",IF(G624&lt;-10,"No","Yes")))</f>
        <v>N/A</v>
      </c>
      <c r="I624" s="43" t="s">
        <v>49</v>
      </c>
      <c r="J624" s="43">
        <v>35.46</v>
      </c>
      <c r="K624" s="26" t="s">
        <v>1191</v>
      </c>
      <c r="L624" s="27" t="str">
        <f>IF(J624="Div by 0", "N/A", IF(OR(J624="N/A",K624="N/A"),"N/A", IF(J624&gt;VALUE(MID(K624,1,2)), "No", IF(J624&lt;-1*VALUE(MID(K624,1,2)), "No", "Yes"))))</f>
        <v>No</v>
      </c>
    </row>
    <row r="625" spans="1:12" x14ac:dyDescent="0.25">
      <c r="A625" s="42" t="s">
        <v>1026</v>
      </c>
      <c r="B625" s="26" t="s">
        <v>49</v>
      </c>
      <c r="C625" s="29" t="s">
        <v>49</v>
      </c>
      <c r="D625" s="24" t="str">
        <f>IF($B625="N/A","N/A",IF(C625&gt;10,"No",IF(C625&lt;-10,"No","Yes")))</f>
        <v>N/A</v>
      </c>
      <c r="E625" s="29">
        <v>83.879913047000002</v>
      </c>
      <c r="F625" s="24" t="str">
        <f>IF($B625="N/A","N/A",IF(E625&gt;10,"No",IF(E625&lt;-10,"No","Yes")))</f>
        <v>N/A</v>
      </c>
      <c r="G625" s="29">
        <v>68.256796352999999</v>
      </c>
      <c r="H625" s="24" t="str">
        <f>IF($B625="N/A","N/A",IF(G625&gt;10,"No",IF(G625&lt;-10,"No","Yes")))</f>
        <v>N/A</v>
      </c>
      <c r="I625" s="43" t="s">
        <v>49</v>
      </c>
      <c r="J625" s="43">
        <v>-18.600000000000001</v>
      </c>
      <c r="K625" s="26" t="s">
        <v>1191</v>
      </c>
      <c r="L625" s="27" t="str">
        <f>IF(J625="Div by 0", "N/A", IF(OR(J625="N/A",K625="N/A"),"N/A", IF(J625&gt;VALUE(MID(K625,1,2)), "No", IF(J625&lt;-1*VALUE(MID(K625,1,2)), "No", "Yes"))))</f>
        <v>Yes</v>
      </c>
    </row>
    <row r="626" spans="1:12" x14ac:dyDescent="0.25">
      <c r="A626" s="196" t="s">
        <v>349</v>
      </c>
      <c r="B626" s="196"/>
      <c r="C626" s="196"/>
      <c r="D626" s="196"/>
      <c r="E626" s="196"/>
      <c r="F626" s="196"/>
      <c r="G626" s="196"/>
      <c r="H626" s="196"/>
      <c r="I626" s="196"/>
      <c r="J626" s="196"/>
      <c r="K626" s="196"/>
      <c r="L626" s="196"/>
    </row>
    <row r="627" spans="1:12" x14ac:dyDescent="0.25">
      <c r="A627" s="40" t="s">
        <v>532</v>
      </c>
      <c r="B627" s="26" t="s">
        <v>49</v>
      </c>
      <c r="C627" s="38">
        <v>0</v>
      </c>
      <c r="D627" s="24" t="str">
        <f>IF($B627="N/A","N/A",IF(C627&gt;10,"No",IF(C627&lt;-10,"No","Yes")))</f>
        <v>N/A</v>
      </c>
      <c r="E627" s="38">
        <v>0</v>
      </c>
      <c r="F627" s="24" t="str">
        <f>IF($B627="N/A","N/A",IF(E627&gt;10,"No",IF(E627&lt;-10,"No","Yes")))</f>
        <v>N/A</v>
      </c>
      <c r="G627" s="38">
        <v>24356887</v>
      </c>
      <c r="H627" s="24" t="str">
        <f>IF($B627="N/A","N/A",IF(G627&gt;10,"No",IF(G627&lt;-10,"No","Yes")))</f>
        <v>N/A</v>
      </c>
      <c r="I627" s="25" t="s">
        <v>1205</v>
      </c>
      <c r="J627" s="25" t="s">
        <v>1205</v>
      </c>
      <c r="K627" s="26" t="s">
        <v>1191</v>
      </c>
      <c r="L627" s="27" t="str">
        <f>IF(J627="Div by 0", "N/A", IF(K627="N/A","N/A", IF(J627&gt;VALUE(MID(K627,1,2)), "No", IF(J627&lt;-1*VALUE(MID(K627,1,2)), "No", "Yes"))))</f>
        <v>N/A</v>
      </c>
    </row>
    <row r="628" spans="1:12" x14ac:dyDescent="0.25">
      <c r="A628" s="40" t="s">
        <v>287</v>
      </c>
      <c r="B628" s="26" t="s">
        <v>49</v>
      </c>
      <c r="C628" s="38">
        <v>0</v>
      </c>
      <c r="D628" s="24" t="str">
        <f>IF($B628="N/A","N/A",IF(C628&gt;10,"No",IF(C628&lt;-10,"No","Yes")))</f>
        <v>N/A</v>
      </c>
      <c r="E628" s="38">
        <v>0</v>
      </c>
      <c r="F628" s="24" t="str">
        <f>IF($B628="N/A","N/A",IF(E628&gt;10,"No",IF(E628&lt;-10,"No","Yes")))</f>
        <v>N/A</v>
      </c>
      <c r="G628" s="38">
        <v>4437220536</v>
      </c>
      <c r="H628" s="24" t="str">
        <f>IF($B628="N/A","N/A",IF(G628&gt;10,"No",IF(G628&lt;-10,"No","Yes")))</f>
        <v>N/A</v>
      </c>
      <c r="I628" s="25" t="s">
        <v>1205</v>
      </c>
      <c r="J628" s="25" t="s">
        <v>1205</v>
      </c>
      <c r="K628" s="26" t="s">
        <v>1191</v>
      </c>
      <c r="L628" s="27" t="str">
        <f>IF(J628="Div by 0", "N/A", IF(K628="N/A","N/A", IF(J628&gt;VALUE(MID(K628,1,2)), "No", IF(J628&lt;-1*VALUE(MID(K628,1,2)), "No", "Yes"))))</f>
        <v>N/A</v>
      </c>
    </row>
    <row r="629" spans="1:12" x14ac:dyDescent="0.25">
      <c r="A629" s="40" t="s">
        <v>538</v>
      </c>
      <c r="B629" s="26" t="s">
        <v>49</v>
      </c>
      <c r="C629" s="30">
        <v>0</v>
      </c>
      <c r="D629" s="24" t="str">
        <f>IF($B629="N/A","N/A",IF(C629&gt;10,"No",IF(C629&lt;-10,"No","Yes")))</f>
        <v>N/A</v>
      </c>
      <c r="E629" s="30">
        <v>0</v>
      </c>
      <c r="F629" s="24" t="str">
        <f>IF($B629="N/A","N/A",IF(E629&gt;10,"No",IF(E629&lt;-10,"No","Yes")))</f>
        <v>N/A</v>
      </c>
      <c r="G629" s="30">
        <v>230778</v>
      </c>
      <c r="H629" s="24" t="str">
        <f>IF($B629="N/A","N/A",IF(G629&gt;10,"No",IF(G629&lt;-10,"No","Yes")))</f>
        <v>N/A</v>
      </c>
      <c r="I629" s="25" t="s">
        <v>1205</v>
      </c>
      <c r="J629" s="25" t="s">
        <v>1205</v>
      </c>
      <c r="K629" s="26" t="s">
        <v>1191</v>
      </c>
      <c r="L629" s="27" t="str">
        <f>IF(J629="Div by 0", "N/A", IF(K629="N/A","N/A", IF(J629&gt;VALUE(MID(K629,1,2)), "No", IF(J629&lt;-1*VALUE(MID(K629,1,2)), "No", "Yes"))))</f>
        <v>N/A</v>
      </c>
    </row>
    <row r="630" spans="1:12" x14ac:dyDescent="0.25">
      <c r="A630" s="3" t="s">
        <v>523</v>
      </c>
      <c r="B630" s="43" t="s">
        <v>49</v>
      </c>
      <c r="C630" s="30" t="s">
        <v>49</v>
      </c>
      <c r="D630" s="27" t="str">
        <f t="shared" ref="D630:H638" si="203">IF($B630="N/A","N/A",IF(C630&lt;0,"No","Yes"))</f>
        <v>N/A</v>
      </c>
      <c r="E630" s="30" t="s">
        <v>49</v>
      </c>
      <c r="F630" s="27" t="str">
        <f t="shared" si="203"/>
        <v>N/A</v>
      </c>
      <c r="G630" s="30">
        <v>89033</v>
      </c>
      <c r="H630" s="27" t="str">
        <f t="shared" si="203"/>
        <v>N/A</v>
      </c>
      <c r="I630" s="25" t="s">
        <v>49</v>
      </c>
      <c r="J630" s="25" t="s">
        <v>49</v>
      </c>
      <c r="K630" s="43" t="s">
        <v>1191</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91009</v>
      </c>
      <c r="H631" s="27" t="str">
        <f t="shared" si="203"/>
        <v>N/A</v>
      </c>
      <c r="I631" s="25" t="s">
        <v>49</v>
      </c>
      <c r="J631" s="25" t="s">
        <v>49</v>
      </c>
      <c r="K631" s="43" t="s">
        <v>1191</v>
      </c>
      <c r="L631" s="27" t="str">
        <f t="shared" si="204"/>
        <v>N/A</v>
      </c>
    </row>
    <row r="632" spans="1:12" x14ac:dyDescent="0.25">
      <c r="A632" s="3" t="s">
        <v>529</v>
      </c>
      <c r="B632" s="43" t="s">
        <v>49</v>
      </c>
      <c r="C632" s="30" t="s">
        <v>49</v>
      </c>
      <c r="D632" s="27" t="str">
        <f t="shared" si="203"/>
        <v>N/A</v>
      </c>
      <c r="E632" s="30" t="s">
        <v>49</v>
      </c>
      <c r="F632" s="27" t="str">
        <f t="shared" si="203"/>
        <v>N/A</v>
      </c>
      <c r="G632" s="30">
        <v>39857</v>
      </c>
      <c r="H632" s="27" t="str">
        <f t="shared" si="203"/>
        <v>N/A</v>
      </c>
      <c r="I632" s="25" t="s">
        <v>49</v>
      </c>
      <c r="J632" s="25" t="s">
        <v>49</v>
      </c>
      <c r="K632" s="43" t="s">
        <v>1191</v>
      </c>
      <c r="L632" s="27" t="str">
        <f t="shared" si="204"/>
        <v>N/A</v>
      </c>
    </row>
    <row r="633" spans="1:12" x14ac:dyDescent="0.25">
      <c r="A633" s="3" t="s">
        <v>531</v>
      </c>
      <c r="B633" s="43" t="s">
        <v>49</v>
      </c>
      <c r="C633" s="30" t="s">
        <v>49</v>
      </c>
      <c r="D633" s="27" t="str">
        <f t="shared" si="203"/>
        <v>N/A</v>
      </c>
      <c r="E633" s="30" t="s">
        <v>49</v>
      </c>
      <c r="F633" s="27" t="str">
        <f t="shared" si="203"/>
        <v>N/A</v>
      </c>
      <c r="G633" s="30">
        <v>10879</v>
      </c>
      <c r="H633" s="27" t="str">
        <f t="shared" si="203"/>
        <v>N/A</v>
      </c>
      <c r="I633" s="25" t="s">
        <v>49</v>
      </c>
      <c r="J633" s="25" t="s">
        <v>49</v>
      </c>
      <c r="K633" s="43" t="s">
        <v>1191</v>
      </c>
      <c r="L633" s="27" t="str">
        <f t="shared" si="204"/>
        <v>N/A</v>
      </c>
    </row>
    <row r="634" spans="1:12" x14ac:dyDescent="0.25">
      <c r="A634" s="78" t="s">
        <v>1027</v>
      </c>
      <c r="B634" s="43" t="s">
        <v>49</v>
      </c>
      <c r="C634" s="25" t="s">
        <v>1205</v>
      </c>
      <c r="D634" s="27" t="str">
        <f t="shared" si="203"/>
        <v>N/A</v>
      </c>
      <c r="E634" s="25" t="s">
        <v>1205</v>
      </c>
      <c r="F634" s="27" t="str">
        <f t="shared" si="203"/>
        <v>N/A</v>
      </c>
      <c r="G634" s="25">
        <v>0.1087625337</v>
      </c>
      <c r="H634" s="27" t="str">
        <f t="shared" si="203"/>
        <v>N/A</v>
      </c>
      <c r="I634" s="25" t="s">
        <v>1205</v>
      </c>
      <c r="J634" s="25" t="s">
        <v>1205</v>
      </c>
      <c r="K634" s="26" t="s">
        <v>1191</v>
      </c>
      <c r="L634" s="27" t="str">
        <f>IF(J634="Div by 0", "N/A", IF(OR(J634="N/A",K634="N/A"),"N/A", IF(J634&gt;VALUE(MID(K634,1,2)), "No", IF(J634&lt;-1*VALUE(MID(K634,1,2)), "No", "Yes"))))</f>
        <v>N/A</v>
      </c>
    </row>
    <row r="635" spans="1:12" x14ac:dyDescent="0.25">
      <c r="A635" s="3" t="s">
        <v>523</v>
      </c>
      <c r="B635" s="43" t="s">
        <v>49</v>
      </c>
      <c r="C635" s="25" t="s">
        <v>49</v>
      </c>
      <c r="D635" s="27" t="str">
        <f t="shared" si="203"/>
        <v>N/A</v>
      </c>
      <c r="E635" s="25" t="s">
        <v>49</v>
      </c>
      <c r="F635" s="27" t="str">
        <f t="shared" si="203"/>
        <v>N/A</v>
      </c>
      <c r="G635" s="25">
        <v>2.80794761E-2</v>
      </c>
      <c r="H635" s="27" t="str">
        <f t="shared" si="203"/>
        <v>N/A</v>
      </c>
      <c r="I635" s="25" t="s">
        <v>49</v>
      </c>
      <c r="J635" s="25" t="s">
        <v>49</v>
      </c>
      <c r="K635" s="43" t="s">
        <v>1191</v>
      </c>
      <c r="L635" s="27" t="str">
        <f t="shared" si="204"/>
        <v>N/A</v>
      </c>
    </row>
    <row r="636" spans="1:12" x14ac:dyDescent="0.25">
      <c r="A636" s="3" t="s">
        <v>526</v>
      </c>
      <c r="B636" s="43" t="s">
        <v>49</v>
      </c>
      <c r="C636" s="25" t="s">
        <v>49</v>
      </c>
      <c r="D636" s="27" t="str">
        <f t="shared" si="203"/>
        <v>N/A</v>
      </c>
      <c r="E636" s="25" t="s">
        <v>49</v>
      </c>
      <c r="F636" s="27" t="str">
        <f t="shared" si="203"/>
        <v>N/A</v>
      </c>
      <c r="G636" s="25">
        <v>9.6693733599999998E-2</v>
      </c>
      <c r="H636" s="27" t="str">
        <f t="shared" si="203"/>
        <v>N/A</v>
      </c>
      <c r="I636" s="25" t="s">
        <v>49</v>
      </c>
      <c r="J636" s="25" t="s">
        <v>49</v>
      </c>
      <c r="K636" s="43" t="s">
        <v>1191</v>
      </c>
      <c r="L636" s="27" t="str">
        <f t="shared" si="204"/>
        <v>N/A</v>
      </c>
    </row>
    <row r="637" spans="1:12" x14ac:dyDescent="0.25">
      <c r="A637" s="3" t="s">
        <v>529</v>
      </c>
      <c r="B637" s="43" t="s">
        <v>49</v>
      </c>
      <c r="C637" s="25" t="s">
        <v>49</v>
      </c>
      <c r="D637" s="27" t="str">
        <f t="shared" si="203"/>
        <v>N/A</v>
      </c>
      <c r="E637" s="25" t="s">
        <v>49</v>
      </c>
      <c r="F637" s="27" t="str">
        <f t="shared" si="203"/>
        <v>N/A</v>
      </c>
      <c r="G637" s="25">
        <v>0.2508969566</v>
      </c>
      <c r="H637" s="27" t="str">
        <f t="shared" si="203"/>
        <v>N/A</v>
      </c>
      <c r="I637" s="25" t="s">
        <v>49</v>
      </c>
      <c r="J637" s="25" t="s">
        <v>49</v>
      </c>
      <c r="K637" s="43" t="s">
        <v>1191</v>
      </c>
      <c r="L637" s="27" t="str">
        <f t="shared" si="204"/>
        <v>N/A</v>
      </c>
    </row>
    <row r="638" spans="1:12" x14ac:dyDescent="0.25">
      <c r="A638" s="3" t="s">
        <v>531</v>
      </c>
      <c r="B638" s="43" t="s">
        <v>49</v>
      </c>
      <c r="C638" s="25" t="s">
        <v>49</v>
      </c>
      <c r="D638" s="27" t="str">
        <f t="shared" si="203"/>
        <v>N/A</v>
      </c>
      <c r="E638" s="25" t="s">
        <v>49</v>
      </c>
      <c r="F638" s="27" t="str">
        <f t="shared" si="203"/>
        <v>N/A</v>
      </c>
      <c r="G638" s="25">
        <v>0.34929681039999999</v>
      </c>
      <c r="H638" s="27" t="str">
        <f t="shared" si="203"/>
        <v>N/A</v>
      </c>
      <c r="I638" s="25" t="s">
        <v>49</v>
      </c>
      <c r="J638" s="25" t="s">
        <v>49</v>
      </c>
      <c r="K638" s="43" t="s">
        <v>1191</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v>1.86326253E-2</v>
      </c>
      <c r="H639" s="24" t="str">
        <f t="shared" ref="H639:H645" si="207">IF($B639="N/A","N/A",IF(G639&gt;10,"No",IF(G639&lt;-10,"No","Yes")))</f>
        <v>N/A</v>
      </c>
      <c r="I639" s="25" t="s">
        <v>49</v>
      </c>
      <c r="J639" s="25" t="s">
        <v>49</v>
      </c>
      <c r="K639" s="43" t="s">
        <v>1191</v>
      </c>
      <c r="L639" s="27" t="str">
        <f t="shared" si="204"/>
        <v>N/A</v>
      </c>
    </row>
    <row r="640" spans="1:12" x14ac:dyDescent="0.25">
      <c r="A640" s="39" t="s">
        <v>939</v>
      </c>
      <c r="B640" s="22" t="s">
        <v>49</v>
      </c>
      <c r="C640" s="25" t="s">
        <v>49</v>
      </c>
      <c r="D640" s="24" t="str">
        <f t="shared" si="205"/>
        <v>N/A</v>
      </c>
      <c r="E640" s="25" t="s">
        <v>49</v>
      </c>
      <c r="F640" s="24" t="str">
        <f t="shared" si="206"/>
        <v>N/A</v>
      </c>
      <c r="G640" s="25">
        <v>0</v>
      </c>
      <c r="H640" s="24" t="str">
        <f t="shared" si="207"/>
        <v>N/A</v>
      </c>
      <c r="I640" s="25" t="s">
        <v>49</v>
      </c>
      <c r="J640" s="25" t="s">
        <v>49</v>
      </c>
      <c r="K640" s="43" t="s">
        <v>1191</v>
      </c>
      <c r="L640" s="27" t="str">
        <f t="shared" si="204"/>
        <v>N/A</v>
      </c>
    </row>
    <row r="641" spans="1:12" x14ac:dyDescent="0.25">
      <c r="A641" s="39" t="s">
        <v>220</v>
      </c>
      <c r="B641" s="22" t="s">
        <v>49</v>
      </c>
      <c r="C641" s="25" t="s">
        <v>49</v>
      </c>
      <c r="D641" s="24" t="str">
        <f t="shared" si="205"/>
        <v>N/A</v>
      </c>
      <c r="E641" s="25" t="s">
        <v>49</v>
      </c>
      <c r="F641" s="24" t="str">
        <f t="shared" si="206"/>
        <v>N/A</v>
      </c>
      <c r="G641" s="25">
        <v>3.9431834899999997E-2</v>
      </c>
      <c r="H641" s="24" t="str">
        <f t="shared" si="207"/>
        <v>N/A</v>
      </c>
      <c r="I641" s="25" t="s">
        <v>49</v>
      </c>
      <c r="J641" s="25" t="s">
        <v>49</v>
      </c>
      <c r="K641" s="43" t="s">
        <v>1191</v>
      </c>
      <c r="L641" s="27" t="str">
        <f t="shared" si="204"/>
        <v>N/A</v>
      </c>
    </row>
    <row r="642" spans="1:12" x14ac:dyDescent="0.25">
      <c r="A642" s="39" t="s">
        <v>941</v>
      </c>
      <c r="B642" s="22" t="s">
        <v>49</v>
      </c>
      <c r="C642" s="25" t="s">
        <v>49</v>
      </c>
      <c r="D642" s="24" t="str">
        <f t="shared" si="205"/>
        <v>N/A</v>
      </c>
      <c r="E642" s="25" t="s">
        <v>49</v>
      </c>
      <c r="F642" s="24" t="str">
        <f t="shared" si="206"/>
        <v>N/A</v>
      </c>
      <c r="G642" s="25">
        <v>1.51660904E-2</v>
      </c>
      <c r="H642" s="24" t="str">
        <f t="shared" si="207"/>
        <v>N/A</v>
      </c>
      <c r="I642" s="25" t="s">
        <v>49</v>
      </c>
      <c r="J642" s="25" t="s">
        <v>49</v>
      </c>
      <c r="K642" s="43" t="s">
        <v>1191</v>
      </c>
      <c r="L642" s="27" t="str">
        <f t="shared" si="204"/>
        <v>N/A</v>
      </c>
    </row>
    <row r="643" spans="1:12" x14ac:dyDescent="0.25">
      <c r="A643" s="39" t="s">
        <v>226</v>
      </c>
      <c r="B643" s="22" t="s">
        <v>49</v>
      </c>
      <c r="C643" s="25" t="s">
        <v>49</v>
      </c>
      <c r="D643" s="24" t="str">
        <f t="shared" si="205"/>
        <v>N/A</v>
      </c>
      <c r="E643" s="25" t="s">
        <v>49</v>
      </c>
      <c r="F643" s="24" t="str">
        <f t="shared" si="206"/>
        <v>N/A</v>
      </c>
      <c r="G643" s="25">
        <v>0</v>
      </c>
      <c r="H643" s="24" t="str">
        <f t="shared" si="207"/>
        <v>N/A</v>
      </c>
      <c r="I643" s="25" t="s">
        <v>49</v>
      </c>
      <c r="J643" s="25" t="s">
        <v>49</v>
      </c>
      <c r="K643" s="43" t="s">
        <v>1191</v>
      </c>
      <c r="L643" s="27" t="str">
        <f t="shared" si="204"/>
        <v>N/A</v>
      </c>
    </row>
    <row r="644" spans="1:12" x14ac:dyDescent="0.25">
      <c r="A644" s="39" t="s">
        <v>949</v>
      </c>
      <c r="B644" s="22" t="s">
        <v>49</v>
      </c>
      <c r="C644" s="25" t="s">
        <v>49</v>
      </c>
      <c r="D644" s="24" t="str">
        <f t="shared" si="205"/>
        <v>N/A</v>
      </c>
      <c r="E644" s="25" t="s">
        <v>49</v>
      </c>
      <c r="F644" s="24" t="str">
        <f t="shared" si="206"/>
        <v>N/A</v>
      </c>
      <c r="G644" s="25">
        <v>4.3331686999999999E-3</v>
      </c>
      <c r="H644" s="24" t="str">
        <f t="shared" si="207"/>
        <v>N/A</v>
      </c>
      <c r="I644" s="25" t="s">
        <v>49</v>
      </c>
      <c r="J644" s="25" t="s">
        <v>49</v>
      </c>
      <c r="K644" s="43" t="s">
        <v>1191</v>
      </c>
      <c r="L644" s="27" t="str">
        <f t="shared" si="204"/>
        <v>N/A</v>
      </c>
    </row>
    <row r="645" spans="1:12" x14ac:dyDescent="0.25">
      <c r="A645" s="3" t="s">
        <v>1069</v>
      </c>
      <c r="B645" s="22" t="s">
        <v>49</v>
      </c>
      <c r="C645" s="25" t="s">
        <v>49</v>
      </c>
      <c r="D645" s="24" t="str">
        <f t="shared" si="205"/>
        <v>N/A</v>
      </c>
      <c r="E645" s="25" t="s">
        <v>49</v>
      </c>
      <c r="F645" s="24" t="str">
        <f t="shared" si="206"/>
        <v>N/A</v>
      </c>
      <c r="G645" s="25">
        <v>0</v>
      </c>
      <c r="H645" s="24" t="str">
        <f t="shared" si="207"/>
        <v>N/A</v>
      </c>
      <c r="I645" s="25" t="s">
        <v>49</v>
      </c>
      <c r="J645" s="25" t="s">
        <v>49</v>
      </c>
      <c r="K645" s="43" t="s">
        <v>1191</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v>0.2201249686</v>
      </c>
      <c r="H646" s="27" t="str">
        <f t="shared" ref="H646" si="210">IF($B646="N/A","N/A",IF(G646&lt;0,"No","Yes"))</f>
        <v>N/A</v>
      </c>
      <c r="I646" s="25" t="s">
        <v>49</v>
      </c>
      <c r="J646" s="25" t="s">
        <v>49</v>
      </c>
      <c r="K646" s="43" t="s">
        <v>1191</v>
      </c>
      <c r="L646" s="27" t="str">
        <f t="shared" si="204"/>
        <v>N/A</v>
      </c>
    </row>
    <row r="647" spans="1:12" x14ac:dyDescent="0.25">
      <c r="A647" s="196" t="s">
        <v>350</v>
      </c>
      <c r="B647" s="196"/>
      <c r="C647" s="196"/>
      <c r="D647" s="196"/>
      <c r="E647" s="196"/>
      <c r="F647" s="196"/>
      <c r="G647" s="196"/>
      <c r="H647" s="196"/>
      <c r="I647" s="196"/>
      <c r="J647" s="196"/>
      <c r="K647" s="196"/>
      <c r="L647" s="196"/>
    </row>
    <row r="648" spans="1:12" x14ac:dyDescent="0.25">
      <c r="A648" s="42" t="s">
        <v>532</v>
      </c>
      <c r="B648" s="22" t="s">
        <v>49</v>
      </c>
      <c r="C648" s="38">
        <v>0</v>
      </c>
      <c r="D648" s="24" t="str">
        <f>IF($B648="N/A","N/A",IF(C648&gt;10,"No",IF(C648&lt;-10,"No","Yes")))</f>
        <v>N/A</v>
      </c>
      <c r="E648" s="38">
        <v>0</v>
      </c>
      <c r="F648" s="24" t="str">
        <f>IF($B648="N/A","N/A",IF(E648&gt;10,"No",IF(E648&lt;-10,"No","Yes")))</f>
        <v>N/A</v>
      </c>
      <c r="G648" s="38">
        <v>0</v>
      </c>
      <c r="H648" s="24" t="str">
        <f>IF($B648="N/A","N/A",IF(G648&gt;10,"No",IF(G648&lt;-10,"No","Yes")))</f>
        <v>N/A</v>
      </c>
      <c r="I648" s="25" t="s">
        <v>1205</v>
      </c>
      <c r="J648" s="25" t="s">
        <v>1205</v>
      </c>
      <c r="K648" s="26" t="s">
        <v>1191</v>
      </c>
      <c r="L648" s="27" t="str">
        <f>IF(J648="Div by 0", "N/A", IF(K648="N/A","N/A", IF(J648&gt;VALUE(MID(K648,1,2)), "No", IF(J648&lt;-1*VALUE(MID(K648,1,2)), "No", "Yes"))))</f>
        <v>N/A</v>
      </c>
    </row>
    <row r="649" spans="1:12" x14ac:dyDescent="0.25">
      <c r="A649" s="42" t="s">
        <v>538</v>
      </c>
      <c r="B649" s="22" t="s">
        <v>49</v>
      </c>
      <c r="C649" s="30">
        <v>0</v>
      </c>
      <c r="D649" s="24" t="str">
        <f>IF($B649="N/A","N/A",IF(C649&gt;10,"No",IF(C649&lt;-10,"No","Yes")))</f>
        <v>N/A</v>
      </c>
      <c r="E649" s="30">
        <v>0</v>
      </c>
      <c r="F649" s="24" t="str">
        <f>IF($B649="N/A","N/A",IF(E649&gt;10,"No",IF(E649&lt;-10,"No","Yes")))</f>
        <v>N/A</v>
      </c>
      <c r="G649" s="30">
        <v>0</v>
      </c>
      <c r="H649" s="24" t="str">
        <f>IF($B649="N/A","N/A",IF(G649&gt;10,"No",IF(G649&lt;-10,"No","Yes")))</f>
        <v>N/A</v>
      </c>
      <c r="I649" s="25" t="s">
        <v>1205</v>
      </c>
      <c r="J649" s="25" t="s">
        <v>1205</v>
      </c>
      <c r="K649" s="26" t="s">
        <v>1191</v>
      </c>
      <c r="L649" s="27" t="str">
        <f>IF(J649="Div by 0", "N/A", IF(K649="N/A","N/A", IF(J649&gt;VALUE(MID(K649,1,2)), "No", IF(J649&lt;-1*VALUE(MID(K649,1,2)), "No", "Yes"))))</f>
        <v>N/A</v>
      </c>
    </row>
    <row r="650" spans="1:12" x14ac:dyDescent="0.25">
      <c r="A650" s="196" t="s">
        <v>351</v>
      </c>
      <c r="B650" s="196"/>
      <c r="C650" s="196"/>
      <c r="D650" s="196"/>
      <c r="E650" s="196"/>
      <c r="F650" s="196"/>
      <c r="G650" s="196"/>
      <c r="H650" s="196"/>
      <c r="I650" s="196"/>
      <c r="J650" s="196"/>
      <c r="K650" s="196"/>
      <c r="L650" s="196"/>
    </row>
    <row r="651" spans="1:12" x14ac:dyDescent="0.25">
      <c r="A651" s="40" t="s">
        <v>538</v>
      </c>
      <c r="B651" s="26" t="s">
        <v>49</v>
      </c>
      <c r="C651" s="30">
        <v>787082</v>
      </c>
      <c r="D651" s="24" t="str">
        <f t="shared" ref="D651:D668" si="211">IF($B651="N/A","N/A",IF(C651&gt;10,"No",IF(C651&lt;-10,"No","Yes")))</f>
        <v>N/A</v>
      </c>
      <c r="E651" s="30">
        <v>842756</v>
      </c>
      <c r="F651" s="24" t="str">
        <f t="shared" ref="F651:F668" si="212">IF($B651="N/A","N/A",IF(E651&gt;10,"No",IF(E651&lt;-10,"No","Yes")))</f>
        <v>N/A</v>
      </c>
      <c r="G651" s="30">
        <v>910827</v>
      </c>
      <c r="H651" s="24" t="str">
        <f t="shared" ref="H651:H668" si="213">IF($B651="N/A","N/A",IF(G651&gt;10,"No",IF(G651&lt;-10,"No","Yes")))</f>
        <v>N/A</v>
      </c>
      <c r="I651" s="25">
        <v>7.0730000000000004</v>
      </c>
      <c r="J651" s="25">
        <v>8.077</v>
      </c>
      <c r="K651" s="26" t="s">
        <v>1191</v>
      </c>
      <c r="L651" s="27" t="str">
        <f t="shared" ref="L651:L668" si="214">IF(J651="Div by 0", "N/A", IF(K651="N/A","N/A", IF(J651&gt;VALUE(MID(K651,1,2)), "No", IF(J651&lt;-1*VALUE(MID(K651,1,2)), "No", "Yes"))))</f>
        <v>Yes</v>
      </c>
    </row>
    <row r="652" spans="1:12" x14ac:dyDescent="0.25">
      <c r="A652" s="3" t="s">
        <v>523</v>
      </c>
      <c r="B652" s="26" t="s">
        <v>49</v>
      </c>
      <c r="C652" s="30">
        <v>8106</v>
      </c>
      <c r="D652" s="24" t="str">
        <f t="shared" si="211"/>
        <v>N/A</v>
      </c>
      <c r="E652" s="30">
        <v>10492</v>
      </c>
      <c r="F652" s="24" t="str">
        <f t="shared" si="212"/>
        <v>N/A</v>
      </c>
      <c r="G652" s="30">
        <v>12937</v>
      </c>
      <c r="H652" s="24" t="str">
        <f t="shared" si="213"/>
        <v>N/A</v>
      </c>
      <c r="I652" s="25">
        <v>29.43</v>
      </c>
      <c r="J652" s="25">
        <v>23.3</v>
      </c>
      <c r="K652" s="26" t="s">
        <v>1191</v>
      </c>
      <c r="L652" s="27" t="str">
        <f t="shared" si="214"/>
        <v>Yes</v>
      </c>
    </row>
    <row r="653" spans="1:12" x14ac:dyDescent="0.25">
      <c r="A653" s="3" t="s">
        <v>526</v>
      </c>
      <c r="B653" s="26" t="s">
        <v>49</v>
      </c>
      <c r="C653" s="30">
        <v>69556</v>
      </c>
      <c r="D653" s="24" t="str">
        <f t="shared" si="211"/>
        <v>N/A</v>
      </c>
      <c r="E653" s="30">
        <v>85411</v>
      </c>
      <c r="F653" s="24" t="str">
        <f t="shared" si="212"/>
        <v>N/A</v>
      </c>
      <c r="G653" s="30">
        <v>96844</v>
      </c>
      <c r="H653" s="24" t="str">
        <f t="shared" si="213"/>
        <v>N/A</v>
      </c>
      <c r="I653" s="25">
        <v>22.79</v>
      </c>
      <c r="J653" s="25">
        <v>13.39</v>
      </c>
      <c r="K653" s="26" t="s">
        <v>1191</v>
      </c>
      <c r="L653" s="27" t="str">
        <f t="shared" si="214"/>
        <v>Yes</v>
      </c>
    </row>
    <row r="654" spans="1:12" x14ac:dyDescent="0.25">
      <c r="A654" s="3" t="s">
        <v>529</v>
      </c>
      <c r="B654" s="26" t="s">
        <v>49</v>
      </c>
      <c r="C654" s="30">
        <v>525263</v>
      </c>
      <c r="D654" s="24" t="str">
        <f t="shared" si="211"/>
        <v>N/A</v>
      </c>
      <c r="E654" s="30">
        <v>544286</v>
      </c>
      <c r="F654" s="24" t="str">
        <f t="shared" si="212"/>
        <v>N/A</v>
      </c>
      <c r="G654" s="30">
        <v>580993</v>
      </c>
      <c r="H654" s="24" t="str">
        <f t="shared" si="213"/>
        <v>N/A</v>
      </c>
      <c r="I654" s="25">
        <v>3.6219999999999999</v>
      </c>
      <c r="J654" s="25">
        <v>6.7439999999999998</v>
      </c>
      <c r="K654" s="26" t="s">
        <v>1191</v>
      </c>
      <c r="L654" s="27" t="str">
        <f t="shared" si="214"/>
        <v>Yes</v>
      </c>
    </row>
    <row r="655" spans="1:12" x14ac:dyDescent="0.25">
      <c r="A655" s="3" t="s">
        <v>531</v>
      </c>
      <c r="B655" s="26" t="s">
        <v>49</v>
      </c>
      <c r="C655" s="30">
        <v>184157</v>
      </c>
      <c r="D655" s="24" t="str">
        <f t="shared" si="211"/>
        <v>N/A</v>
      </c>
      <c r="E655" s="30">
        <v>202567</v>
      </c>
      <c r="F655" s="24" t="str">
        <f t="shared" si="212"/>
        <v>N/A</v>
      </c>
      <c r="G655" s="30">
        <v>220053</v>
      </c>
      <c r="H655" s="24" t="str">
        <f t="shared" si="213"/>
        <v>N/A</v>
      </c>
      <c r="I655" s="25">
        <v>9.9969999999999999</v>
      </c>
      <c r="J655" s="25">
        <v>8.6319999999999997</v>
      </c>
      <c r="K655" s="26" t="s">
        <v>1191</v>
      </c>
      <c r="L655" s="27" t="str">
        <f t="shared" si="214"/>
        <v>Yes</v>
      </c>
    </row>
    <row r="656" spans="1:12" x14ac:dyDescent="0.25">
      <c r="A656" s="40" t="s">
        <v>692</v>
      </c>
      <c r="B656" s="26" t="s">
        <v>49</v>
      </c>
      <c r="C656" s="30">
        <v>618391.69999999995</v>
      </c>
      <c r="D656" s="24" t="str">
        <f t="shared" si="211"/>
        <v>N/A</v>
      </c>
      <c r="E656" s="30">
        <v>662523.75</v>
      </c>
      <c r="F656" s="24" t="str">
        <f t="shared" si="212"/>
        <v>N/A</v>
      </c>
      <c r="G656" s="30">
        <v>731316.87</v>
      </c>
      <c r="H656" s="24" t="str">
        <f t="shared" si="213"/>
        <v>N/A</v>
      </c>
      <c r="I656" s="25">
        <v>7.1369999999999996</v>
      </c>
      <c r="J656" s="25">
        <v>10.38</v>
      </c>
      <c r="K656" s="26" t="s">
        <v>1191</v>
      </c>
      <c r="L656" s="27" t="str">
        <f t="shared" si="214"/>
        <v>Yes</v>
      </c>
    </row>
    <row r="657" spans="1:12" x14ac:dyDescent="0.25">
      <c r="A657" s="40" t="s">
        <v>532</v>
      </c>
      <c r="B657" s="26" t="s">
        <v>49</v>
      </c>
      <c r="C657" s="38">
        <v>1493713695</v>
      </c>
      <c r="D657" s="24" t="str">
        <f t="shared" si="211"/>
        <v>N/A</v>
      </c>
      <c r="E657" s="38">
        <v>1790153182</v>
      </c>
      <c r="F657" s="24" t="str">
        <f t="shared" si="212"/>
        <v>N/A</v>
      </c>
      <c r="G657" s="38">
        <v>2042765912</v>
      </c>
      <c r="H657" s="24" t="str">
        <f t="shared" si="213"/>
        <v>N/A</v>
      </c>
      <c r="I657" s="25">
        <v>19.850000000000001</v>
      </c>
      <c r="J657" s="25">
        <v>14.11</v>
      </c>
      <c r="K657" s="26" t="s">
        <v>1191</v>
      </c>
      <c r="L657" s="27" t="str">
        <f t="shared" si="214"/>
        <v>Yes</v>
      </c>
    </row>
    <row r="658" spans="1:12" x14ac:dyDescent="0.25">
      <c r="A658" s="40" t="s">
        <v>693</v>
      </c>
      <c r="B658" s="26" t="s">
        <v>49</v>
      </c>
      <c r="C658" s="38">
        <v>1897.7866283000001</v>
      </c>
      <c r="D658" s="24" t="str">
        <f t="shared" si="211"/>
        <v>N/A</v>
      </c>
      <c r="E658" s="38">
        <v>2124.1654548000001</v>
      </c>
      <c r="F658" s="24" t="str">
        <f t="shared" si="212"/>
        <v>N/A</v>
      </c>
      <c r="G658" s="38">
        <v>2242.7595053999999</v>
      </c>
      <c r="H658" s="24" t="str">
        <f t="shared" si="213"/>
        <v>N/A</v>
      </c>
      <c r="I658" s="25">
        <v>11.93</v>
      </c>
      <c r="J658" s="25">
        <v>5.5830000000000002</v>
      </c>
      <c r="K658" s="26" t="s">
        <v>1191</v>
      </c>
      <c r="L658" s="27" t="str">
        <f t="shared" si="214"/>
        <v>Yes</v>
      </c>
    </row>
    <row r="659" spans="1:12" x14ac:dyDescent="0.25">
      <c r="A659" s="3" t="s">
        <v>523</v>
      </c>
      <c r="B659" s="26" t="s">
        <v>49</v>
      </c>
      <c r="C659" s="38">
        <v>2507.6147298000001</v>
      </c>
      <c r="D659" s="24" t="str">
        <f t="shared" si="211"/>
        <v>N/A</v>
      </c>
      <c r="E659" s="38">
        <v>3145.4003050000001</v>
      </c>
      <c r="F659" s="24" t="str">
        <f t="shared" si="212"/>
        <v>N/A</v>
      </c>
      <c r="G659" s="38">
        <v>3727.7388111999999</v>
      </c>
      <c r="H659" s="24" t="str">
        <f t="shared" si="213"/>
        <v>N/A</v>
      </c>
      <c r="I659" s="25">
        <v>25.43</v>
      </c>
      <c r="J659" s="25">
        <v>18.510000000000002</v>
      </c>
      <c r="K659" s="26" t="s">
        <v>1191</v>
      </c>
      <c r="L659" s="27" t="str">
        <f t="shared" si="214"/>
        <v>Yes</v>
      </c>
    </row>
    <row r="660" spans="1:12" x14ac:dyDescent="0.25">
      <c r="A660" s="3" t="s">
        <v>526</v>
      </c>
      <c r="B660" s="26" t="s">
        <v>49</v>
      </c>
      <c r="C660" s="38">
        <v>4328.0797630999996</v>
      </c>
      <c r="D660" s="24" t="str">
        <f t="shared" si="211"/>
        <v>N/A</v>
      </c>
      <c r="E660" s="38">
        <v>4709.6450574</v>
      </c>
      <c r="F660" s="24" t="str">
        <f t="shared" si="212"/>
        <v>N/A</v>
      </c>
      <c r="G660" s="38">
        <v>5145.8788360999997</v>
      </c>
      <c r="H660" s="24" t="str">
        <f t="shared" si="213"/>
        <v>N/A</v>
      </c>
      <c r="I660" s="25">
        <v>8.8160000000000007</v>
      </c>
      <c r="J660" s="25">
        <v>9.2629999999999999</v>
      </c>
      <c r="K660" s="26" t="s">
        <v>1191</v>
      </c>
      <c r="L660" s="27" t="str">
        <f t="shared" si="214"/>
        <v>Yes</v>
      </c>
    </row>
    <row r="661" spans="1:12" x14ac:dyDescent="0.25">
      <c r="A661" s="3" t="s">
        <v>529</v>
      </c>
      <c r="B661" s="26" t="s">
        <v>49</v>
      </c>
      <c r="C661" s="38">
        <v>1177.7355210999999</v>
      </c>
      <c r="D661" s="24" t="str">
        <f t="shared" si="211"/>
        <v>N/A</v>
      </c>
      <c r="E661" s="38">
        <v>1303.6480159</v>
      </c>
      <c r="F661" s="24" t="str">
        <f t="shared" si="212"/>
        <v>N/A</v>
      </c>
      <c r="G661" s="38">
        <v>1353.1240754999999</v>
      </c>
      <c r="H661" s="24" t="str">
        <f t="shared" si="213"/>
        <v>N/A</v>
      </c>
      <c r="I661" s="25">
        <v>10.69</v>
      </c>
      <c r="J661" s="25">
        <v>3.7949999999999999</v>
      </c>
      <c r="K661" s="26" t="s">
        <v>1191</v>
      </c>
      <c r="L661" s="27" t="str">
        <f t="shared" si="214"/>
        <v>Yes</v>
      </c>
    </row>
    <row r="662" spans="1:12" x14ac:dyDescent="0.25">
      <c r="A662" s="3" t="s">
        <v>531</v>
      </c>
      <c r="B662" s="26" t="s">
        <v>49</v>
      </c>
      <c r="C662" s="38">
        <v>3006.793991</v>
      </c>
      <c r="D662" s="24" t="str">
        <f t="shared" si="211"/>
        <v>N/A</v>
      </c>
      <c r="E662" s="38">
        <v>3185.8041241000001</v>
      </c>
      <c r="F662" s="24" t="str">
        <f t="shared" si="212"/>
        <v>N/A</v>
      </c>
      <c r="G662" s="38">
        <v>3226.6637992000001</v>
      </c>
      <c r="H662" s="24" t="str">
        <f t="shared" si="213"/>
        <v>N/A</v>
      </c>
      <c r="I662" s="25">
        <v>5.9539999999999997</v>
      </c>
      <c r="J662" s="25">
        <v>1.2829999999999999</v>
      </c>
      <c r="K662" s="26" t="s">
        <v>1191</v>
      </c>
      <c r="L662" s="27" t="str">
        <f t="shared" si="214"/>
        <v>Yes</v>
      </c>
    </row>
    <row r="663" spans="1:12" x14ac:dyDescent="0.25">
      <c r="A663" s="37" t="s">
        <v>694</v>
      </c>
      <c r="B663" s="22" t="s">
        <v>49</v>
      </c>
      <c r="C663" s="28">
        <v>1136810684</v>
      </c>
      <c r="D663" s="24" t="str">
        <f t="shared" si="211"/>
        <v>N/A</v>
      </c>
      <c r="E663" s="28">
        <v>1375320143</v>
      </c>
      <c r="F663" s="24" t="str">
        <f t="shared" si="212"/>
        <v>N/A</v>
      </c>
      <c r="G663" s="28">
        <v>1517816878</v>
      </c>
      <c r="H663" s="24" t="str">
        <f t="shared" si="213"/>
        <v>N/A</v>
      </c>
      <c r="I663" s="25">
        <v>20.98</v>
      </c>
      <c r="J663" s="25">
        <v>10.36</v>
      </c>
      <c r="K663" s="26" t="s">
        <v>1191</v>
      </c>
      <c r="L663" s="27" t="str">
        <f t="shared" si="214"/>
        <v>Yes</v>
      </c>
    </row>
    <row r="664" spans="1:12" x14ac:dyDescent="0.25">
      <c r="A664" s="37" t="s">
        <v>695</v>
      </c>
      <c r="B664" s="22" t="s">
        <v>49</v>
      </c>
      <c r="C664" s="28">
        <v>1444.3357668000001</v>
      </c>
      <c r="D664" s="24" t="str">
        <f t="shared" si="211"/>
        <v>N/A</v>
      </c>
      <c r="E664" s="28">
        <v>1631.9315947</v>
      </c>
      <c r="F664" s="24" t="str">
        <f t="shared" si="212"/>
        <v>N/A</v>
      </c>
      <c r="G664" s="28">
        <v>1666.4162108</v>
      </c>
      <c r="H664" s="24" t="str">
        <f t="shared" si="213"/>
        <v>N/A</v>
      </c>
      <c r="I664" s="25">
        <v>12.99</v>
      </c>
      <c r="J664" s="25">
        <v>2.113</v>
      </c>
      <c r="K664" s="26" t="s">
        <v>1191</v>
      </c>
      <c r="L664" s="27" t="str">
        <f t="shared" si="214"/>
        <v>Yes</v>
      </c>
    </row>
    <row r="665" spans="1:12" x14ac:dyDescent="0.25">
      <c r="A665" s="3" t="s">
        <v>523</v>
      </c>
      <c r="B665" s="26" t="s">
        <v>49</v>
      </c>
      <c r="C665" s="38">
        <v>5279.9867998999998</v>
      </c>
      <c r="D665" s="24" t="str">
        <f t="shared" si="211"/>
        <v>N/A</v>
      </c>
      <c r="E665" s="38">
        <v>5249.9140297000004</v>
      </c>
      <c r="F665" s="24" t="str">
        <f t="shared" si="212"/>
        <v>N/A</v>
      </c>
      <c r="G665" s="38">
        <v>5165.3387957000004</v>
      </c>
      <c r="H665" s="24" t="str">
        <f t="shared" si="213"/>
        <v>N/A</v>
      </c>
      <c r="I665" s="25">
        <v>-0.56999999999999995</v>
      </c>
      <c r="J665" s="25">
        <v>-1.61</v>
      </c>
      <c r="K665" s="26" t="s">
        <v>1191</v>
      </c>
      <c r="L665" s="27" t="str">
        <f t="shared" si="214"/>
        <v>Yes</v>
      </c>
    </row>
    <row r="666" spans="1:12" x14ac:dyDescent="0.25">
      <c r="A666" s="3" t="s">
        <v>526</v>
      </c>
      <c r="B666" s="26" t="s">
        <v>49</v>
      </c>
      <c r="C666" s="38">
        <v>10217.989245999999</v>
      </c>
      <c r="D666" s="24" t="str">
        <f t="shared" si="211"/>
        <v>N/A</v>
      </c>
      <c r="E666" s="38">
        <v>10495.592078</v>
      </c>
      <c r="F666" s="24" t="str">
        <f t="shared" si="212"/>
        <v>N/A</v>
      </c>
      <c r="G666" s="38">
        <v>10037.949207</v>
      </c>
      <c r="H666" s="24" t="str">
        <f t="shared" si="213"/>
        <v>N/A</v>
      </c>
      <c r="I666" s="25">
        <v>2.7170000000000001</v>
      </c>
      <c r="J666" s="25">
        <v>-4.3600000000000003</v>
      </c>
      <c r="K666" s="26" t="s">
        <v>1191</v>
      </c>
      <c r="L666" s="27" t="str">
        <f t="shared" si="214"/>
        <v>Yes</v>
      </c>
    </row>
    <row r="667" spans="1:12" x14ac:dyDescent="0.25">
      <c r="A667" s="3" t="s">
        <v>529</v>
      </c>
      <c r="B667" s="26" t="s">
        <v>49</v>
      </c>
      <c r="C667" s="38">
        <v>566.07838359000004</v>
      </c>
      <c r="D667" s="24" t="str">
        <f t="shared" si="211"/>
        <v>N/A</v>
      </c>
      <c r="E667" s="38">
        <v>616.82671243000004</v>
      </c>
      <c r="F667" s="24" t="str">
        <f t="shared" si="212"/>
        <v>N/A</v>
      </c>
      <c r="G667" s="38">
        <v>663.45928607999997</v>
      </c>
      <c r="H667" s="24" t="str">
        <f t="shared" si="213"/>
        <v>N/A</v>
      </c>
      <c r="I667" s="25">
        <v>8.9649999999999999</v>
      </c>
      <c r="J667" s="25">
        <v>7.56</v>
      </c>
      <c r="K667" s="26" t="s">
        <v>1191</v>
      </c>
      <c r="L667" s="27" t="str">
        <f t="shared" si="214"/>
        <v>Yes</v>
      </c>
    </row>
    <row r="668" spans="1:12" x14ac:dyDescent="0.25">
      <c r="A668" s="3" t="s">
        <v>531</v>
      </c>
      <c r="B668" s="26" t="s">
        <v>49</v>
      </c>
      <c r="C668" s="38">
        <v>466.71384198999999</v>
      </c>
      <c r="D668" s="24" t="str">
        <f t="shared" si="211"/>
        <v>N/A</v>
      </c>
      <c r="E668" s="38">
        <v>434.76423109000001</v>
      </c>
      <c r="F668" s="24" t="str">
        <f t="shared" si="212"/>
        <v>N/A</v>
      </c>
      <c r="G668" s="38">
        <v>424.50017041000001</v>
      </c>
      <c r="H668" s="24" t="str">
        <f t="shared" si="213"/>
        <v>N/A</v>
      </c>
      <c r="I668" s="25">
        <v>-6.85</v>
      </c>
      <c r="J668" s="25">
        <v>-2.36</v>
      </c>
      <c r="K668" s="26" t="s">
        <v>1191</v>
      </c>
      <c r="L668" s="27" t="str">
        <f t="shared" si="214"/>
        <v>Yes</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143254665</v>
      </c>
      <c r="D670" s="24" t="str">
        <f>IF($B670="N/A","N/A",IF(C670&gt;10,"No",IF(C670&lt;-10,"No","Yes")))</f>
        <v>N/A</v>
      </c>
      <c r="E670" s="38">
        <v>173416064</v>
      </c>
      <c r="F670" s="24" t="str">
        <f>IF($B670="N/A","N/A",IF(E670&gt;10,"No",IF(E670&lt;-10,"No","Yes")))</f>
        <v>N/A</v>
      </c>
      <c r="G670" s="38">
        <v>174854609</v>
      </c>
      <c r="H670" s="24" t="str">
        <f>IF($B670="N/A","N/A",IF(G670&gt;10,"No",IF(G670&lt;-10,"No","Yes")))</f>
        <v>N/A</v>
      </c>
      <c r="I670" s="25">
        <v>21.05</v>
      </c>
      <c r="J670" s="25">
        <v>0.82950000000000002</v>
      </c>
      <c r="K670" s="26" t="s">
        <v>1191</v>
      </c>
      <c r="L670" s="27" t="str">
        <f>IF(J670="Div by 0", "N/A", IF(K670="N/A","N/A", IF(J670&gt;VALUE(MID(K670,1,2)), "No", IF(J670&lt;-1*VALUE(MID(K670,1,2)), "No", "Yes"))))</f>
        <v>Yes</v>
      </c>
    </row>
    <row r="671" spans="1:12" x14ac:dyDescent="0.25">
      <c r="A671" s="3" t="s">
        <v>540</v>
      </c>
      <c r="B671" s="26" t="s">
        <v>49</v>
      </c>
      <c r="C671" s="38">
        <v>60728029</v>
      </c>
      <c r="D671" s="24" t="str">
        <f>IF($B671="N/A","N/A",IF(C671&gt;10,"No",IF(C671&lt;-10,"No","Yes")))</f>
        <v>N/A</v>
      </c>
      <c r="E671" s="38">
        <v>76060856</v>
      </c>
      <c r="F671" s="24" t="str">
        <f>IF($B671="N/A","N/A",IF(E671&gt;10,"No",IF(E671&lt;-10,"No","Yes")))</f>
        <v>N/A</v>
      </c>
      <c r="G671" s="38">
        <v>84943935</v>
      </c>
      <c r="H671" s="24" t="str">
        <f>IF($B671="N/A","N/A",IF(G671&gt;10,"No",IF(G671&lt;-10,"No","Yes")))</f>
        <v>N/A</v>
      </c>
      <c r="I671" s="25">
        <v>25.25</v>
      </c>
      <c r="J671" s="25">
        <v>11.68</v>
      </c>
      <c r="K671" s="26" t="s">
        <v>1191</v>
      </c>
      <c r="L671" s="27" t="str">
        <f>IF(J671="Div by 0", "N/A", IF(K671="N/A","N/A", IF(J671&gt;VALUE(MID(K671,1,2)), "No", IF(J671&lt;-1*VALUE(MID(K671,1,2)), "No", "Yes"))))</f>
        <v>Yes</v>
      </c>
    </row>
    <row r="672" spans="1:12" x14ac:dyDescent="0.25">
      <c r="A672" s="3" t="s">
        <v>541</v>
      </c>
      <c r="B672" s="26" t="s">
        <v>49</v>
      </c>
      <c r="C672" s="38">
        <v>250740558</v>
      </c>
      <c r="D672" s="24" t="str">
        <f>IF($B672="N/A","N/A",IF(C672&gt;10,"No",IF(C672&lt;-10,"No","Yes")))</f>
        <v>N/A</v>
      </c>
      <c r="E672" s="38">
        <v>328955448</v>
      </c>
      <c r="F672" s="24" t="str">
        <f>IF($B672="N/A","N/A",IF(E672&gt;10,"No",IF(E672&lt;-10,"No","Yes")))</f>
        <v>N/A</v>
      </c>
      <c r="G672" s="38">
        <v>362313306</v>
      </c>
      <c r="H672" s="24" t="str">
        <f>IF($B672="N/A","N/A",IF(G672&gt;10,"No",IF(G672&lt;-10,"No","Yes")))</f>
        <v>N/A</v>
      </c>
      <c r="I672" s="25">
        <v>31.19</v>
      </c>
      <c r="J672" s="25">
        <v>10.14</v>
      </c>
      <c r="K672" s="26" t="s">
        <v>1191</v>
      </c>
      <c r="L672" s="27" t="str">
        <f>IF(J672="Div by 0", "N/A", IF(K672="N/A","N/A", IF(J672&gt;VALUE(MID(K672,1,2)), "No", IF(J672&lt;-1*VALUE(MID(K672,1,2)), "No", "Yes"))))</f>
        <v>Yes</v>
      </c>
    </row>
    <row r="673" spans="1:12" x14ac:dyDescent="0.25">
      <c r="A673" s="3" t="s">
        <v>542</v>
      </c>
      <c r="B673" s="26" t="s">
        <v>49</v>
      </c>
      <c r="C673" s="38">
        <v>682087432</v>
      </c>
      <c r="D673" s="24" t="str">
        <f>IF($B673="N/A","N/A",IF(C673&gt;10,"No",IF(C673&lt;-10,"No","Yes")))</f>
        <v>N/A</v>
      </c>
      <c r="E673" s="38">
        <v>796887775</v>
      </c>
      <c r="F673" s="24" t="str">
        <f>IF($B673="N/A","N/A",IF(E673&gt;10,"No",IF(E673&lt;-10,"No","Yes")))</f>
        <v>N/A</v>
      </c>
      <c r="G673" s="38">
        <v>895705028</v>
      </c>
      <c r="H673" s="24" t="str">
        <f>IF($B673="N/A","N/A",IF(G673&gt;10,"No",IF(G673&lt;-10,"No","Yes")))</f>
        <v>N/A</v>
      </c>
      <c r="I673" s="25">
        <v>16.829999999999998</v>
      </c>
      <c r="J673" s="25">
        <v>12.4</v>
      </c>
      <c r="K673" s="26" t="s">
        <v>1191</v>
      </c>
      <c r="L673" s="27" t="str">
        <f>IF(J673="Div by 0", "N/A", IF(K673="N/A","N/A", IF(J673&gt;VALUE(MID(K673,1,2)), "No", IF(J673&lt;-1*VALUE(MID(K673,1,2)), "No", "Yes"))))</f>
        <v>Yes</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182.00729403</v>
      </c>
      <c r="D675" s="24" t="str">
        <f>IF($B675="N/A","N/A",IF(C675&gt;10,"No",IF(C675&lt;-10,"No","Yes")))</f>
        <v>N/A</v>
      </c>
      <c r="E675" s="28">
        <v>205.77256525000001</v>
      </c>
      <c r="F675" s="24" t="str">
        <f>IF($B675="N/A","N/A",IF(E675&gt;10,"No",IF(E675&lt;-10,"No","Yes")))</f>
        <v>N/A</v>
      </c>
      <c r="G675" s="28">
        <v>191.97345819</v>
      </c>
      <c r="H675" s="24" t="str">
        <f>IF($B675="N/A","N/A",IF(G675&gt;10,"No",IF(G675&lt;-10,"No","Yes")))</f>
        <v>N/A</v>
      </c>
      <c r="I675" s="25">
        <v>13.06</v>
      </c>
      <c r="J675" s="25">
        <v>-6.71</v>
      </c>
      <c r="K675" s="26" t="s">
        <v>1191</v>
      </c>
      <c r="L675" s="27" t="str">
        <f>IF(J675="Div by 0", "N/A", IF(K675="N/A","N/A", IF(J675&gt;VALUE(MID(K675,1,2)), "No", IF(J675&lt;-1*VALUE(MID(K675,1,2)), "No", "Yes"))))</f>
        <v>Yes</v>
      </c>
    </row>
    <row r="676" spans="1:12" x14ac:dyDescent="0.25">
      <c r="A676" s="39" t="s">
        <v>540</v>
      </c>
      <c r="B676" s="22" t="s">
        <v>49</v>
      </c>
      <c r="C676" s="28">
        <v>77.155911328000002</v>
      </c>
      <c r="D676" s="24" t="str">
        <f>IF($B676="N/A","N/A",IF(C676&gt;10,"No",IF(C676&lt;-10,"No","Yes")))</f>
        <v>N/A</v>
      </c>
      <c r="E676" s="28">
        <v>90.252523862000004</v>
      </c>
      <c r="F676" s="24" t="str">
        <f>IF($B676="N/A","N/A",IF(E676&gt;10,"No",IF(E676&lt;-10,"No","Yes")))</f>
        <v>N/A</v>
      </c>
      <c r="G676" s="28">
        <v>93.260229440000003</v>
      </c>
      <c r="H676" s="24" t="str">
        <f>IF($B676="N/A","N/A",IF(G676&gt;10,"No",IF(G676&lt;-10,"No","Yes")))</f>
        <v>N/A</v>
      </c>
      <c r="I676" s="25">
        <v>16.97</v>
      </c>
      <c r="J676" s="25">
        <v>3.3330000000000002</v>
      </c>
      <c r="K676" s="26" t="s">
        <v>1191</v>
      </c>
      <c r="L676" s="27" t="str">
        <f>IF(J676="Div by 0", "N/A", IF(K676="N/A","N/A", IF(J676&gt;VALUE(MID(K676,1,2)), "No", IF(J676&lt;-1*VALUE(MID(K676,1,2)), "No", "Yes"))))</f>
        <v>Yes</v>
      </c>
    </row>
    <row r="677" spans="1:12" x14ac:dyDescent="0.25">
      <c r="A677" s="39" t="s">
        <v>541</v>
      </c>
      <c r="B677" s="22" t="s">
        <v>49</v>
      </c>
      <c r="C677" s="28">
        <v>318.56980340000001</v>
      </c>
      <c r="D677" s="24" t="str">
        <f>IF($B677="N/A","N/A",IF(C677&gt;10,"No",IF(C677&lt;-10,"No","Yes")))</f>
        <v>N/A</v>
      </c>
      <c r="E677" s="28">
        <v>390.33296469999999</v>
      </c>
      <c r="F677" s="24" t="str">
        <f>IF($B677="N/A","N/A",IF(E677&gt;10,"No",IF(E677&lt;-10,"No","Yes")))</f>
        <v>N/A</v>
      </c>
      <c r="G677" s="28">
        <v>397.78498660999998</v>
      </c>
      <c r="H677" s="24" t="str">
        <f>IF($B677="N/A","N/A",IF(G677&gt;10,"No",IF(G677&lt;-10,"No","Yes")))</f>
        <v>N/A</v>
      </c>
      <c r="I677" s="25">
        <v>22.53</v>
      </c>
      <c r="J677" s="25">
        <v>1.909</v>
      </c>
      <c r="K677" s="26" t="s">
        <v>1191</v>
      </c>
      <c r="L677" s="27" t="str">
        <f>IF(J677="Div by 0", "N/A", IF(K677="N/A","N/A", IF(J677&gt;VALUE(MID(K677,1,2)), "No", IF(J677&lt;-1*VALUE(MID(K677,1,2)), "No", "Yes"))))</f>
        <v>Yes</v>
      </c>
    </row>
    <row r="678" spans="1:12" x14ac:dyDescent="0.25">
      <c r="A678" s="3" t="s">
        <v>542</v>
      </c>
      <c r="B678" s="26" t="s">
        <v>49</v>
      </c>
      <c r="C678" s="38">
        <v>866.60275804000003</v>
      </c>
      <c r="D678" s="24" t="str">
        <f>IF($B678="N/A","N/A",IF(C678&gt;10,"No",IF(C678&lt;-10,"No","Yes")))</f>
        <v>N/A</v>
      </c>
      <c r="E678" s="38">
        <v>945.57354085999998</v>
      </c>
      <c r="F678" s="24" t="str">
        <f>IF($B678="N/A","N/A",IF(E678&gt;10,"No",IF(E678&lt;-10,"No","Yes")))</f>
        <v>N/A</v>
      </c>
      <c r="G678" s="38">
        <v>983.39753652000002</v>
      </c>
      <c r="H678" s="24" t="str">
        <f>IF($B678="N/A","N/A",IF(G678&gt;10,"No",IF(G678&lt;-10,"No","Yes")))</f>
        <v>N/A</v>
      </c>
      <c r="I678" s="25">
        <v>9.1129999999999995</v>
      </c>
      <c r="J678" s="25">
        <v>4</v>
      </c>
      <c r="K678" s="26" t="s">
        <v>1191</v>
      </c>
      <c r="L678" s="27" t="str">
        <f>IF(J678="Div by 0", "N/A", IF(K678="N/A","N/A", IF(J678&gt;VALUE(MID(K678,1,2)), "No", IF(J678&lt;-1*VALUE(MID(K678,1,2)), "No", "Yes"))))</f>
        <v>Yes</v>
      </c>
    </row>
    <row r="679" spans="1:12" x14ac:dyDescent="0.25">
      <c r="A679" s="78" t="s">
        <v>1027</v>
      </c>
      <c r="B679" s="26" t="s">
        <v>49</v>
      </c>
      <c r="C679" s="25" t="s">
        <v>1205</v>
      </c>
      <c r="D679" s="24" t="str">
        <f>IF($B679="N/A","N/A",IF(C679&gt;10,"No",IF(C679&lt;-10,"No","Yes")))</f>
        <v>N/A</v>
      </c>
      <c r="E679" s="25">
        <v>83.879913047000002</v>
      </c>
      <c r="F679" s="24" t="str">
        <f>IF($B679="N/A","N/A",IF(E679&gt;10,"No",IF(E679&lt;-10,"No","Yes")))</f>
        <v>N/A</v>
      </c>
      <c r="G679" s="25">
        <v>85.523595589999999</v>
      </c>
      <c r="H679" s="24" t="str">
        <f>IF($B679="N/A","N/A",IF(G679&gt;10,"No",IF(G679&lt;-10,"No","Yes")))</f>
        <v>N/A</v>
      </c>
      <c r="I679" s="25" t="s">
        <v>1205</v>
      </c>
      <c r="J679" s="25">
        <v>1.96</v>
      </c>
      <c r="K679" s="26" t="s">
        <v>1191</v>
      </c>
      <c r="L679" s="27" t="str">
        <f>IF(J679="Div by 0", "N/A", IF(K679="N/A","N/A", IF(J679&gt;VALUE(MID(K679,1,2)), "No", IF(J679&lt;-1*VALUE(MID(K679,1,2)), "No", "Yes"))))</f>
        <v>Yes</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v>77.653242637000005</v>
      </c>
      <c r="H680" s="27" t="str">
        <f t="shared" ref="H680:H683" si="217">IF($B680="N/A","N/A",IF(G680&lt;0,"No","Yes"))</f>
        <v>N/A</v>
      </c>
      <c r="I680" s="25" t="s">
        <v>49</v>
      </c>
      <c r="J680" s="25" t="s">
        <v>49</v>
      </c>
      <c r="K680" s="43" t="s">
        <v>1191</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85.363058113999998</v>
      </c>
      <c r="H681" s="27" t="str">
        <f t="shared" si="217"/>
        <v>N/A</v>
      </c>
      <c r="I681" s="25" t="s">
        <v>49</v>
      </c>
      <c r="J681" s="25" t="s">
        <v>49</v>
      </c>
      <c r="K681" s="43" t="s">
        <v>1191</v>
      </c>
      <c r="L681" s="27" t="str">
        <f t="shared" si="218"/>
        <v>N/A</v>
      </c>
    </row>
    <row r="682" spans="1:12" x14ac:dyDescent="0.25">
      <c r="A682" s="3" t="s">
        <v>529</v>
      </c>
      <c r="B682" s="43" t="s">
        <v>49</v>
      </c>
      <c r="C682" s="25" t="s">
        <v>49</v>
      </c>
      <c r="D682" s="27" t="str">
        <f t="shared" si="215"/>
        <v>N/A</v>
      </c>
      <c r="E682" s="25" t="s">
        <v>49</v>
      </c>
      <c r="F682" s="27" t="str">
        <f t="shared" si="216"/>
        <v>N/A</v>
      </c>
      <c r="G682" s="25">
        <v>87.15939779</v>
      </c>
      <c r="H682" s="27" t="str">
        <f t="shared" si="217"/>
        <v>N/A</v>
      </c>
      <c r="I682" s="25" t="s">
        <v>49</v>
      </c>
      <c r="J682" s="25" t="s">
        <v>49</v>
      </c>
      <c r="K682" s="43" t="s">
        <v>1191</v>
      </c>
      <c r="L682" s="27" t="str">
        <f t="shared" si="218"/>
        <v>N/A</v>
      </c>
    </row>
    <row r="683" spans="1:12" x14ac:dyDescent="0.25">
      <c r="A683" s="3" t="s">
        <v>531</v>
      </c>
      <c r="B683" s="43" t="s">
        <v>49</v>
      </c>
      <c r="C683" s="25" t="s">
        <v>49</v>
      </c>
      <c r="D683" s="27" t="str">
        <f t="shared" si="215"/>
        <v>N/A</v>
      </c>
      <c r="E683" s="25" t="s">
        <v>49</v>
      </c>
      <c r="F683" s="27" t="str">
        <f t="shared" si="216"/>
        <v>N/A</v>
      </c>
      <c r="G683" s="25">
        <v>81.738035836999998</v>
      </c>
      <c r="H683" s="27" t="str">
        <f t="shared" si="217"/>
        <v>N/A</v>
      </c>
      <c r="I683" s="25" t="s">
        <v>49</v>
      </c>
      <c r="J683" s="25" t="s">
        <v>49</v>
      </c>
      <c r="K683" s="43" t="s">
        <v>1191</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5.2675206158999996</v>
      </c>
      <c r="H684" s="24" t="str">
        <f t="shared" ref="H684:H711" si="221">IF($B684="N/A","N/A",IF(G684&gt;10,"No",IF(G684&lt;-10,"No","Yes")))</f>
        <v>N/A</v>
      </c>
      <c r="I684" s="25" t="s">
        <v>49</v>
      </c>
      <c r="J684" s="25" t="s">
        <v>49</v>
      </c>
      <c r="K684" s="26" t="s">
        <v>1191</v>
      </c>
      <c r="L684" s="27" t="str">
        <f t="shared" si="218"/>
        <v>N/A</v>
      </c>
    </row>
    <row r="685" spans="1:12" x14ac:dyDescent="0.25">
      <c r="A685" s="39" t="s">
        <v>930</v>
      </c>
      <c r="B685" s="22" t="s">
        <v>49</v>
      </c>
      <c r="C685" s="25" t="s">
        <v>49</v>
      </c>
      <c r="D685" s="24" t="str">
        <f t="shared" si="219"/>
        <v>N/A</v>
      </c>
      <c r="E685" s="25" t="s">
        <v>49</v>
      </c>
      <c r="F685" s="24" t="str">
        <f t="shared" si="220"/>
        <v>N/A</v>
      </c>
      <c r="G685" s="25">
        <v>0</v>
      </c>
      <c r="H685" s="24" t="str">
        <f t="shared" si="221"/>
        <v>N/A</v>
      </c>
      <c r="I685" s="25" t="s">
        <v>49</v>
      </c>
      <c r="J685" s="25" t="s">
        <v>49</v>
      </c>
      <c r="K685" s="26" t="s">
        <v>1191</v>
      </c>
      <c r="L685" s="27" t="str">
        <f t="shared" si="218"/>
        <v>N/A</v>
      </c>
    </row>
    <row r="686" spans="1:12" x14ac:dyDescent="0.25">
      <c r="A686" s="39" t="s">
        <v>931</v>
      </c>
      <c r="B686" s="22" t="s">
        <v>49</v>
      </c>
      <c r="C686" s="25" t="s">
        <v>49</v>
      </c>
      <c r="D686" s="24" t="str">
        <f t="shared" si="219"/>
        <v>N/A</v>
      </c>
      <c r="E686" s="25" t="s">
        <v>49</v>
      </c>
      <c r="F686" s="24" t="str">
        <f t="shared" si="220"/>
        <v>N/A</v>
      </c>
      <c r="G686" s="25">
        <v>0</v>
      </c>
      <c r="H686" s="24" t="str">
        <f t="shared" si="221"/>
        <v>N/A</v>
      </c>
      <c r="I686" s="25" t="s">
        <v>49</v>
      </c>
      <c r="J686" s="25" t="s">
        <v>49</v>
      </c>
      <c r="K686" s="26" t="s">
        <v>1191</v>
      </c>
      <c r="L686" s="27" t="str">
        <f t="shared" si="218"/>
        <v>N/A</v>
      </c>
    </row>
    <row r="687" spans="1:12" x14ac:dyDescent="0.25">
      <c r="A687" s="39" t="s">
        <v>932</v>
      </c>
      <c r="B687" s="22" t="s">
        <v>49</v>
      </c>
      <c r="C687" s="25" t="s">
        <v>49</v>
      </c>
      <c r="D687" s="24" t="str">
        <f t="shared" si="219"/>
        <v>N/A</v>
      </c>
      <c r="E687" s="25" t="s">
        <v>49</v>
      </c>
      <c r="F687" s="24" t="str">
        <f t="shared" si="220"/>
        <v>N/A</v>
      </c>
      <c r="G687" s="25">
        <v>0</v>
      </c>
      <c r="H687" s="24" t="str">
        <f t="shared" si="221"/>
        <v>N/A</v>
      </c>
      <c r="I687" s="25" t="s">
        <v>49</v>
      </c>
      <c r="J687" s="25" t="s">
        <v>49</v>
      </c>
      <c r="K687" s="26" t="s">
        <v>1191</v>
      </c>
      <c r="L687" s="27" t="str">
        <f t="shared" si="218"/>
        <v>N/A</v>
      </c>
    </row>
    <row r="688" spans="1:12" x14ac:dyDescent="0.25">
      <c r="A688" s="39" t="s">
        <v>933</v>
      </c>
      <c r="B688" s="22" t="s">
        <v>49</v>
      </c>
      <c r="C688" s="25" t="s">
        <v>49</v>
      </c>
      <c r="D688" s="24" t="str">
        <f t="shared" si="219"/>
        <v>N/A</v>
      </c>
      <c r="E688" s="25" t="s">
        <v>49</v>
      </c>
      <c r="F688" s="24" t="str">
        <f t="shared" si="220"/>
        <v>N/A</v>
      </c>
      <c r="G688" s="25">
        <v>0</v>
      </c>
      <c r="H688" s="24" t="str">
        <f t="shared" si="221"/>
        <v>N/A</v>
      </c>
      <c r="I688" s="25" t="s">
        <v>49</v>
      </c>
      <c r="J688" s="25" t="s">
        <v>49</v>
      </c>
      <c r="K688" s="26" t="s">
        <v>1191</v>
      </c>
      <c r="L688" s="27" t="str">
        <f t="shared" si="218"/>
        <v>N/A</v>
      </c>
    </row>
    <row r="689" spans="1:12" x14ac:dyDescent="0.25">
      <c r="A689" s="39" t="s">
        <v>934</v>
      </c>
      <c r="B689" s="22" t="s">
        <v>49</v>
      </c>
      <c r="C689" s="25" t="s">
        <v>49</v>
      </c>
      <c r="D689" s="24" t="str">
        <f t="shared" si="219"/>
        <v>N/A</v>
      </c>
      <c r="E689" s="25" t="s">
        <v>49</v>
      </c>
      <c r="F689" s="24" t="str">
        <f t="shared" si="220"/>
        <v>N/A</v>
      </c>
      <c r="G689" s="25">
        <v>76.148928390999998</v>
      </c>
      <c r="H689" s="24" t="str">
        <f t="shared" si="221"/>
        <v>N/A</v>
      </c>
      <c r="I689" s="25" t="s">
        <v>49</v>
      </c>
      <c r="J689" s="25" t="s">
        <v>49</v>
      </c>
      <c r="K689" s="26" t="s">
        <v>1191</v>
      </c>
      <c r="L689" s="27" t="str">
        <f t="shared" si="218"/>
        <v>N/A</v>
      </c>
    </row>
    <row r="690" spans="1:12" x14ac:dyDescent="0.25">
      <c r="A690" s="39" t="s">
        <v>935</v>
      </c>
      <c r="B690" s="22" t="s">
        <v>49</v>
      </c>
      <c r="C690" s="25" t="s">
        <v>49</v>
      </c>
      <c r="D690" s="24" t="str">
        <f t="shared" si="219"/>
        <v>N/A</v>
      </c>
      <c r="E690" s="25" t="s">
        <v>49</v>
      </c>
      <c r="F690" s="24" t="str">
        <f t="shared" si="220"/>
        <v>N/A</v>
      </c>
      <c r="G690" s="25">
        <v>32.846303413999998</v>
      </c>
      <c r="H690" s="24" t="str">
        <f t="shared" si="221"/>
        <v>N/A</v>
      </c>
      <c r="I690" s="25" t="s">
        <v>49</v>
      </c>
      <c r="J690" s="25" t="s">
        <v>49</v>
      </c>
      <c r="K690" s="26" t="s">
        <v>1191</v>
      </c>
      <c r="L690" s="27" t="str">
        <f t="shared" si="218"/>
        <v>N/A</v>
      </c>
    </row>
    <row r="691" spans="1:12" x14ac:dyDescent="0.25">
      <c r="A691" s="39" t="s">
        <v>936</v>
      </c>
      <c r="B691" s="22" t="s">
        <v>49</v>
      </c>
      <c r="C691" s="25" t="s">
        <v>49</v>
      </c>
      <c r="D691" s="24" t="str">
        <f t="shared" si="219"/>
        <v>N/A</v>
      </c>
      <c r="E691" s="25" t="s">
        <v>49</v>
      </c>
      <c r="F691" s="24" t="str">
        <f t="shared" si="220"/>
        <v>N/A</v>
      </c>
      <c r="G691" s="25">
        <v>2.6268435169000002</v>
      </c>
      <c r="H691" s="24" t="str">
        <f t="shared" si="221"/>
        <v>N/A</v>
      </c>
      <c r="I691" s="25" t="s">
        <v>49</v>
      </c>
      <c r="J691" s="25" t="s">
        <v>49</v>
      </c>
      <c r="K691" s="26" t="s">
        <v>1191</v>
      </c>
      <c r="L691" s="27" t="str">
        <f t="shared" si="218"/>
        <v>N/A</v>
      </c>
    </row>
    <row r="692" spans="1:12" x14ac:dyDescent="0.25">
      <c r="A692" s="39" t="s">
        <v>937</v>
      </c>
      <c r="B692" s="22" t="s">
        <v>49</v>
      </c>
      <c r="C692" s="25" t="s">
        <v>49</v>
      </c>
      <c r="D692" s="24" t="str">
        <f t="shared" si="219"/>
        <v>N/A</v>
      </c>
      <c r="E692" s="25" t="s">
        <v>49</v>
      </c>
      <c r="F692" s="24" t="str">
        <f t="shared" si="220"/>
        <v>N/A</v>
      </c>
      <c r="G692" s="25">
        <v>36.982105273999998</v>
      </c>
      <c r="H692" s="24" t="str">
        <f t="shared" si="221"/>
        <v>N/A</v>
      </c>
      <c r="I692" s="25" t="s">
        <v>49</v>
      </c>
      <c r="J692" s="25" t="s">
        <v>49</v>
      </c>
      <c r="K692" s="26" t="s">
        <v>1191</v>
      </c>
      <c r="L692" s="27" t="str">
        <f t="shared" si="218"/>
        <v>N/A</v>
      </c>
    </row>
    <row r="693" spans="1:12" x14ac:dyDescent="0.25">
      <c r="A693" s="39" t="s">
        <v>938</v>
      </c>
      <c r="B693" s="22" t="s">
        <v>49</v>
      </c>
      <c r="C693" s="25" t="s">
        <v>49</v>
      </c>
      <c r="D693" s="24" t="str">
        <f t="shared" si="219"/>
        <v>N/A</v>
      </c>
      <c r="E693" s="25" t="s">
        <v>49</v>
      </c>
      <c r="F693" s="24" t="str">
        <f t="shared" si="220"/>
        <v>N/A</v>
      </c>
      <c r="G693" s="25">
        <v>0</v>
      </c>
      <c r="H693" s="24" t="str">
        <f t="shared" si="221"/>
        <v>N/A</v>
      </c>
      <c r="I693" s="25" t="s">
        <v>49</v>
      </c>
      <c r="J693" s="25" t="s">
        <v>49</v>
      </c>
      <c r="K693" s="26" t="s">
        <v>1191</v>
      </c>
      <c r="L693" s="27" t="str">
        <f t="shared" si="218"/>
        <v>N/A</v>
      </c>
    </row>
    <row r="694" spans="1:12" x14ac:dyDescent="0.25">
      <c r="A694" s="39" t="s">
        <v>939</v>
      </c>
      <c r="B694" s="22" t="s">
        <v>49</v>
      </c>
      <c r="C694" s="25" t="s">
        <v>49</v>
      </c>
      <c r="D694" s="24" t="str">
        <f t="shared" si="219"/>
        <v>N/A</v>
      </c>
      <c r="E694" s="25" t="s">
        <v>49</v>
      </c>
      <c r="F694" s="24" t="str">
        <f t="shared" si="220"/>
        <v>N/A</v>
      </c>
      <c r="G694" s="25">
        <v>0.35637942220000002</v>
      </c>
      <c r="H694" s="24" t="str">
        <f t="shared" si="221"/>
        <v>N/A</v>
      </c>
      <c r="I694" s="25" t="s">
        <v>49</v>
      </c>
      <c r="J694" s="25" t="s">
        <v>49</v>
      </c>
      <c r="K694" s="26" t="s">
        <v>1191</v>
      </c>
      <c r="L694" s="27" t="str">
        <f t="shared" si="218"/>
        <v>N/A</v>
      </c>
    </row>
    <row r="695" spans="1:12" x14ac:dyDescent="0.25">
      <c r="A695" s="39" t="s">
        <v>940</v>
      </c>
      <c r="B695" s="22" t="s">
        <v>49</v>
      </c>
      <c r="C695" s="25" t="s">
        <v>49</v>
      </c>
      <c r="D695" s="24" t="str">
        <f t="shared" si="219"/>
        <v>N/A</v>
      </c>
      <c r="E695" s="25" t="s">
        <v>49</v>
      </c>
      <c r="F695" s="24" t="str">
        <f t="shared" si="220"/>
        <v>N/A</v>
      </c>
      <c r="G695" s="25">
        <v>57.243472140999998</v>
      </c>
      <c r="H695" s="24" t="str">
        <f t="shared" si="221"/>
        <v>N/A</v>
      </c>
      <c r="I695" s="25" t="s">
        <v>49</v>
      </c>
      <c r="J695" s="25" t="s">
        <v>49</v>
      </c>
      <c r="K695" s="26" t="s">
        <v>1191</v>
      </c>
      <c r="L695" s="27" t="str">
        <f t="shared" si="218"/>
        <v>N/A</v>
      </c>
    </row>
    <row r="696" spans="1:12" x14ac:dyDescent="0.25">
      <c r="A696" s="39" t="s">
        <v>220</v>
      </c>
      <c r="B696" s="22" t="s">
        <v>49</v>
      </c>
      <c r="C696" s="25" t="s">
        <v>49</v>
      </c>
      <c r="D696" s="24" t="str">
        <f t="shared" si="219"/>
        <v>N/A</v>
      </c>
      <c r="E696" s="25" t="s">
        <v>49</v>
      </c>
      <c r="F696" s="24" t="str">
        <f t="shared" si="220"/>
        <v>N/A</v>
      </c>
      <c r="G696" s="25">
        <v>61.614664474999998</v>
      </c>
      <c r="H696" s="24" t="str">
        <f t="shared" si="221"/>
        <v>N/A</v>
      </c>
      <c r="I696" s="25" t="s">
        <v>49</v>
      </c>
      <c r="J696" s="25" t="s">
        <v>49</v>
      </c>
      <c r="K696" s="26" t="s">
        <v>1191</v>
      </c>
      <c r="L696" s="27" t="str">
        <f t="shared" si="218"/>
        <v>N/A</v>
      </c>
    </row>
    <row r="697" spans="1:12" x14ac:dyDescent="0.25">
      <c r="A697" s="39" t="s">
        <v>221</v>
      </c>
      <c r="B697" s="22" t="s">
        <v>49</v>
      </c>
      <c r="C697" s="25" t="s">
        <v>49</v>
      </c>
      <c r="D697" s="24" t="str">
        <f t="shared" si="219"/>
        <v>N/A</v>
      </c>
      <c r="E697" s="25" t="s">
        <v>49</v>
      </c>
      <c r="F697" s="24" t="str">
        <f t="shared" si="220"/>
        <v>N/A</v>
      </c>
      <c r="G697" s="25">
        <v>22.601767405</v>
      </c>
      <c r="H697" s="24" t="str">
        <f t="shared" si="221"/>
        <v>N/A</v>
      </c>
      <c r="I697" s="25" t="s">
        <v>49</v>
      </c>
      <c r="J697" s="25" t="s">
        <v>49</v>
      </c>
      <c r="K697" s="26" t="s">
        <v>1191</v>
      </c>
      <c r="L697" s="27" t="str">
        <f t="shared" si="218"/>
        <v>N/A</v>
      </c>
    </row>
    <row r="698" spans="1:12" x14ac:dyDescent="0.25">
      <c r="A698" s="39" t="s">
        <v>941</v>
      </c>
      <c r="B698" s="22" t="s">
        <v>49</v>
      </c>
      <c r="C698" s="25" t="s">
        <v>49</v>
      </c>
      <c r="D698" s="24" t="str">
        <f t="shared" si="219"/>
        <v>N/A</v>
      </c>
      <c r="E698" s="25" t="s">
        <v>49</v>
      </c>
      <c r="F698" s="24" t="str">
        <f t="shared" si="220"/>
        <v>N/A</v>
      </c>
      <c r="G698" s="25">
        <v>3.9785821017999998</v>
      </c>
      <c r="H698" s="24" t="str">
        <f t="shared" si="221"/>
        <v>N/A</v>
      </c>
      <c r="I698" s="25" t="s">
        <v>49</v>
      </c>
      <c r="J698" s="25" t="s">
        <v>49</v>
      </c>
      <c r="K698" s="26" t="s">
        <v>1191</v>
      </c>
      <c r="L698" s="27" t="str">
        <f t="shared" si="218"/>
        <v>N/A</v>
      </c>
    </row>
    <row r="699" spans="1:12" x14ac:dyDescent="0.25">
      <c r="A699" s="39" t="s">
        <v>226</v>
      </c>
      <c r="B699" s="22" t="s">
        <v>49</v>
      </c>
      <c r="C699" s="25" t="s">
        <v>49</v>
      </c>
      <c r="D699" s="24" t="str">
        <f t="shared" si="219"/>
        <v>N/A</v>
      </c>
      <c r="E699" s="25" t="s">
        <v>49</v>
      </c>
      <c r="F699" s="24" t="str">
        <f t="shared" si="220"/>
        <v>N/A</v>
      </c>
      <c r="G699" s="25">
        <v>0</v>
      </c>
      <c r="H699" s="24" t="str">
        <f t="shared" si="221"/>
        <v>N/A</v>
      </c>
      <c r="I699" s="25" t="s">
        <v>49</v>
      </c>
      <c r="J699" s="25" t="s">
        <v>49</v>
      </c>
      <c r="K699" s="26" t="s">
        <v>1191</v>
      </c>
      <c r="L699" s="27" t="str">
        <f t="shared" si="218"/>
        <v>N/A</v>
      </c>
    </row>
    <row r="700" spans="1:12" x14ac:dyDescent="0.25">
      <c r="A700" s="39" t="s">
        <v>942</v>
      </c>
      <c r="B700" s="22" t="s">
        <v>49</v>
      </c>
      <c r="C700" s="25" t="s">
        <v>49</v>
      </c>
      <c r="D700" s="24" t="str">
        <f t="shared" si="219"/>
        <v>N/A</v>
      </c>
      <c r="E700" s="25" t="s">
        <v>49</v>
      </c>
      <c r="F700" s="24" t="str">
        <f t="shared" si="220"/>
        <v>N/A</v>
      </c>
      <c r="G700" s="25">
        <v>0</v>
      </c>
      <c r="H700" s="24" t="str">
        <f t="shared" si="221"/>
        <v>N/A</v>
      </c>
      <c r="I700" s="25" t="s">
        <v>49</v>
      </c>
      <c r="J700" s="25" t="s">
        <v>49</v>
      </c>
      <c r="K700" s="26" t="s">
        <v>1191</v>
      </c>
      <c r="L700" s="27" t="str">
        <f t="shared" si="218"/>
        <v>N/A</v>
      </c>
    </row>
    <row r="701" spans="1:12" x14ac:dyDescent="0.25">
      <c r="A701" s="39" t="s">
        <v>228</v>
      </c>
      <c r="B701" s="22" t="s">
        <v>49</v>
      </c>
      <c r="C701" s="25" t="s">
        <v>49</v>
      </c>
      <c r="D701" s="24" t="str">
        <f t="shared" si="219"/>
        <v>N/A</v>
      </c>
      <c r="E701" s="25" t="s">
        <v>49</v>
      </c>
      <c r="F701" s="24" t="str">
        <f t="shared" si="220"/>
        <v>N/A</v>
      </c>
      <c r="G701" s="25">
        <v>0</v>
      </c>
      <c r="H701" s="24" t="str">
        <f t="shared" si="221"/>
        <v>N/A</v>
      </c>
      <c r="I701" s="25" t="s">
        <v>49</v>
      </c>
      <c r="J701" s="25" t="s">
        <v>49</v>
      </c>
      <c r="K701" s="26" t="s">
        <v>1191</v>
      </c>
      <c r="L701" s="27" t="str">
        <f t="shared" si="218"/>
        <v>N/A</v>
      </c>
    </row>
    <row r="702" spans="1:12" x14ac:dyDescent="0.25">
      <c r="A702" s="39" t="s">
        <v>943</v>
      </c>
      <c r="B702" s="22" t="s">
        <v>49</v>
      </c>
      <c r="C702" s="25" t="s">
        <v>49</v>
      </c>
      <c r="D702" s="24" t="str">
        <f t="shared" si="219"/>
        <v>N/A</v>
      </c>
      <c r="E702" s="25" t="s">
        <v>49</v>
      </c>
      <c r="F702" s="24" t="str">
        <f t="shared" si="220"/>
        <v>N/A</v>
      </c>
      <c r="G702" s="25">
        <v>0.1189029311</v>
      </c>
      <c r="H702" s="24" t="str">
        <f t="shared" si="221"/>
        <v>N/A</v>
      </c>
      <c r="I702" s="25" t="s">
        <v>49</v>
      </c>
      <c r="J702" s="25" t="s">
        <v>49</v>
      </c>
      <c r="K702" s="26" t="s">
        <v>1191</v>
      </c>
      <c r="L702" s="27" t="str">
        <f t="shared" si="218"/>
        <v>N/A</v>
      </c>
    </row>
    <row r="703" spans="1:12" x14ac:dyDescent="0.25">
      <c r="A703" s="39" t="s">
        <v>944</v>
      </c>
      <c r="B703" s="22" t="s">
        <v>49</v>
      </c>
      <c r="C703" s="25" t="s">
        <v>49</v>
      </c>
      <c r="D703" s="24" t="str">
        <f t="shared" si="219"/>
        <v>N/A</v>
      </c>
      <c r="E703" s="25" t="s">
        <v>49</v>
      </c>
      <c r="F703" s="24" t="str">
        <f t="shared" si="220"/>
        <v>N/A</v>
      </c>
      <c r="G703" s="25">
        <v>2.1958067E-3</v>
      </c>
      <c r="H703" s="24" t="str">
        <f t="shared" si="221"/>
        <v>N/A</v>
      </c>
      <c r="I703" s="25" t="s">
        <v>49</v>
      </c>
      <c r="J703" s="25" t="s">
        <v>49</v>
      </c>
      <c r="K703" s="26" t="s">
        <v>1191</v>
      </c>
      <c r="L703" s="27" t="str">
        <f t="shared" si="218"/>
        <v>N/A</v>
      </c>
    </row>
    <row r="704" spans="1:12" x14ac:dyDescent="0.25">
      <c r="A704" s="39" t="s">
        <v>945</v>
      </c>
      <c r="B704" s="22" t="s">
        <v>49</v>
      </c>
      <c r="C704" s="25" t="s">
        <v>49</v>
      </c>
      <c r="D704" s="24" t="str">
        <f t="shared" si="219"/>
        <v>N/A</v>
      </c>
      <c r="E704" s="25" t="s">
        <v>49</v>
      </c>
      <c r="F704" s="24" t="str">
        <f t="shared" si="220"/>
        <v>N/A</v>
      </c>
      <c r="G704" s="25">
        <v>2.1312499520000001</v>
      </c>
      <c r="H704" s="24" t="str">
        <f t="shared" si="221"/>
        <v>N/A</v>
      </c>
      <c r="I704" s="25" t="s">
        <v>49</v>
      </c>
      <c r="J704" s="25" t="s">
        <v>49</v>
      </c>
      <c r="K704" s="26" t="s">
        <v>1191</v>
      </c>
      <c r="L704" s="27" t="str">
        <f t="shared" si="218"/>
        <v>N/A</v>
      </c>
    </row>
    <row r="705" spans="1:12" x14ac:dyDescent="0.25">
      <c r="A705" s="39" t="s">
        <v>946</v>
      </c>
      <c r="B705" s="22" t="s">
        <v>49</v>
      </c>
      <c r="C705" s="25" t="s">
        <v>49</v>
      </c>
      <c r="D705" s="24" t="str">
        <f t="shared" si="219"/>
        <v>N/A</v>
      </c>
      <c r="E705" s="25" t="s">
        <v>49</v>
      </c>
      <c r="F705" s="24" t="str">
        <f t="shared" si="220"/>
        <v>N/A</v>
      </c>
      <c r="G705" s="25">
        <v>3.2278358E-2</v>
      </c>
      <c r="H705" s="24" t="str">
        <f t="shared" si="221"/>
        <v>N/A</v>
      </c>
      <c r="I705" s="25" t="s">
        <v>49</v>
      </c>
      <c r="J705" s="25" t="s">
        <v>49</v>
      </c>
      <c r="K705" s="26" t="s">
        <v>1191</v>
      </c>
      <c r="L705" s="27" t="str">
        <f t="shared" si="218"/>
        <v>N/A</v>
      </c>
    </row>
    <row r="706" spans="1:12" x14ac:dyDescent="0.25">
      <c r="A706" s="39" t="s">
        <v>947</v>
      </c>
      <c r="B706" s="22" t="s">
        <v>49</v>
      </c>
      <c r="C706" s="25" t="s">
        <v>49</v>
      </c>
      <c r="D706" s="24" t="str">
        <f t="shared" si="219"/>
        <v>N/A</v>
      </c>
      <c r="E706" s="25" t="s">
        <v>49</v>
      </c>
      <c r="F706" s="24" t="str">
        <f t="shared" si="220"/>
        <v>N/A</v>
      </c>
      <c r="G706" s="25">
        <v>25.225207421</v>
      </c>
      <c r="H706" s="24" t="str">
        <f t="shared" si="221"/>
        <v>N/A</v>
      </c>
      <c r="I706" s="25" t="s">
        <v>49</v>
      </c>
      <c r="J706" s="25" t="s">
        <v>49</v>
      </c>
      <c r="K706" s="26" t="s">
        <v>1191</v>
      </c>
      <c r="L706" s="27" t="str">
        <f t="shared" si="218"/>
        <v>N/A</v>
      </c>
    </row>
    <row r="707" spans="1:12" x14ac:dyDescent="0.25">
      <c r="A707" s="39" t="s">
        <v>948</v>
      </c>
      <c r="B707" s="22" t="s">
        <v>49</v>
      </c>
      <c r="C707" s="25" t="s">
        <v>49</v>
      </c>
      <c r="D707" s="24" t="str">
        <f t="shared" si="219"/>
        <v>N/A</v>
      </c>
      <c r="E707" s="25" t="s">
        <v>49</v>
      </c>
      <c r="F707" s="24" t="str">
        <f t="shared" si="220"/>
        <v>N/A</v>
      </c>
      <c r="G707" s="25">
        <v>0</v>
      </c>
      <c r="H707" s="24" t="str">
        <f t="shared" si="221"/>
        <v>N/A</v>
      </c>
      <c r="I707" s="25" t="s">
        <v>49</v>
      </c>
      <c r="J707" s="25" t="s">
        <v>49</v>
      </c>
      <c r="K707" s="26" t="s">
        <v>1191</v>
      </c>
      <c r="L707" s="27" t="str">
        <f t="shared" si="218"/>
        <v>N/A</v>
      </c>
    </row>
    <row r="708" spans="1:12" x14ac:dyDescent="0.25">
      <c r="A708" s="39" t="s">
        <v>949</v>
      </c>
      <c r="B708" s="22" t="s">
        <v>49</v>
      </c>
      <c r="C708" s="25" t="s">
        <v>49</v>
      </c>
      <c r="D708" s="24" t="str">
        <f t="shared" si="219"/>
        <v>N/A</v>
      </c>
      <c r="E708" s="25" t="s">
        <v>49</v>
      </c>
      <c r="F708" s="24" t="str">
        <f t="shared" si="220"/>
        <v>N/A</v>
      </c>
      <c r="G708" s="25">
        <v>9.8878272163999998</v>
      </c>
      <c r="H708" s="24" t="str">
        <f t="shared" si="221"/>
        <v>N/A</v>
      </c>
      <c r="I708" s="25" t="s">
        <v>49</v>
      </c>
      <c r="J708" s="25" t="s">
        <v>49</v>
      </c>
      <c r="K708" s="26" t="s">
        <v>1191</v>
      </c>
      <c r="L708" s="27" t="str">
        <f t="shared" si="218"/>
        <v>N/A</v>
      </c>
    </row>
    <row r="709" spans="1:12" x14ac:dyDescent="0.25">
      <c r="A709" s="39" t="s">
        <v>237</v>
      </c>
      <c r="B709" s="22" t="s">
        <v>49</v>
      </c>
      <c r="C709" s="25" t="s">
        <v>49</v>
      </c>
      <c r="D709" s="24" t="str">
        <f t="shared" si="219"/>
        <v>N/A</v>
      </c>
      <c r="E709" s="25" t="s">
        <v>49</v>
      </c>
      <c r="F709" s="24" t="str">
        <f t="shared" si="220"/>
        <v>N/A</v>
      </c>
      <c r="G709" s="25">
        <v>0</v>
      </c>
      <c r="H709" s="24" t="str">
        <f t="shared" si="221"/>
        <v>N/A</v>
      </c>
      <c r="I709" s="25" t="s">
        <v>49</v>
      </c>
      <c r="J709" s="25" t="s">
        <v>49</v>
      </c>
      <c r="K709" s="26" t="s">
        <v>1191</v>
      </c>
      <c r="L709" s="27" t="str">
        <f t="shared" si="218"/>
        <v>N/A</v>
      </c>
    </row>
    <row r="710" spans="1:12" x14ac:dyDescent="0.25">
      <c r="A710" s="3" t="s">
        <v>1069</v>
      </c>
      <c r="B710" s="22" t="s">
        <v>49</v>
      </c>
      <c r="C710" s="25" t="s">
        <v>49</v>
      </c>
      <c r="D710" s="24" t="str">
        <f t="shared" si="219"/>
        <v>N/A</v>
      </c>
      <c r="E710" s="25" t="s">
        <v>49</v>
      </c>
      <c r="F710" s="24" t="str">
        <f t="shared" si="220"/>
        <v>N/A</v>
      </c>
      <c r="G710" s="25">
        <v>0</v>
      </c>
      <c r="H710" s="24" t="str">
        <f t="shared" si="221"/>
        <v>N/A</v>
      </c>
      <c r="I710" s="25" t="s">
        <v>49</v>
      </c>
      <c r="J710" s="25" t="s">
        <v>49</v>
      </c>
      <c r="K710" s="26" t="s">
        <v>1191</v>
      </c>
      <c r="L710" s="27" t="str">
        <f t="shared" si="218"/>
        <v>N/A</v>
      </c>
    </row>
    <row r="711" spans="1:12" x14ac:dyDescent="0.25">
      <c r="A711" s="3" t="s">
        <v>1028</v>
      </c>
      <c r="B711" s="22" t="s">
        <v>49</v>
      </c>
      <c r="C711" s="25" t="s">
        <v>49</v>
      </c>
      <c r="D711" s="24" t="str">
        <f t="shared" si="219"/>
        <v>N/A</v>
      </c>
      <c r="E711" s="25" t="s">
        <v>49</v>
      </c>
      <c r="F711" s="24" t="str">
        <f t="shared" si="220"/>
        <v>N/A</v>
      </c>
      <c r="G711" s="25">
        <v>0</v>
      </c>
      <c r="H711" s="24" t="str">
        <f t="shared" si="221"/>
        <v>N/A</v>
      </c>
      <c r="I711" s="25" t="s">
        <v>49</v>
      </c>
      <c r="J711" s="25" t="s">
        <v>49</v>
      </c>
      <c r="K711" s="26" t="s">
        <v>1191</v>
      </c>
      <c r="L711" s="27" t="str">
        <f t="shared" si="218"/>
        <v>N/A</v>
      </c>
    </row>
    <row r="712" spans="1:12" ht="44.25" customHeight="1" x14ac:dyDescent="0.3">
      <c r="A712" s="201" t="s">
        <v>1091</v>
      </c>
      <c r="B712" s="202"/>
      <c r="C712" s="202"/>
      <c r="D712" s="202"/>
      <c r="E712" s="202"/>
      <c r="F712" s="202"/>
      <c r="G712" s="202"/>
      <c r="H712" s="202"/>
      <c r="I712" s="202"/>
      <c r="J712" s="202"/>
      <c r="K712" s="202"/>
      <c r="L712" s="202"/>
    </row>
    <row r="713" spans="1:12" x14ac:dyDescent="0.25">
      <c r="A713" s="40" t="s">
        <v>30</v>
      </c>
      <c r="B713" s="26" t="s">
        <v>49</v>
      </c>
      <c r="C713" s="30">
        <v>120917</v>
      </c>
      <c r="D713" s="24" t="str">
        <f t="shared" ref="D713:D720" si="222">IF($B713="N/A","N/A",IF(C713&gt;10,"No",IF(C713&lt;-10,"No","Yes")))</f>
        <v>N/A</v>
      </c>
      <c r="E713" s="30">
        <v>109903</v>
      </c>
      <c r="F713" s="24" t="str">
        <f t="shared" ref="F713:F720" si="223">IF($B713="N/A","N/A",IF(E713&gt;10,"No",IF(E713&lt;-10,"No","Yes")))</f>
        <v>N/A</v>
      </c>
      <c r="G713" s="30">
        <v>102932</v>
      </c>
      <c r="H713" s="24" t="str">
        <f t="shared" ref="H713:H720" si="224">IF($B713="N/A","N/A",IF(G713&gt;10,"No",IF(G713&lt;-10,"No","Yes")))</f>
        <v>N/A</v>
      </c>
      <c r="I713" s="25">
        <v>-9.11</v>
      </c>
      <c r="J713" s="25">
        <v>-6.34</v>
      </c>
      <c r="K713" s="26" t="s">
        <v>1191</v>
      </c>
      <c r="L713" s="27" t="str">
        <f t="shared" ref="L713:L720" si="225">IF(J713="Div by 0", "N/A", IF(K713="N/A","N/A", IF(J713&gt;VALUE(MID(K713,1,2)), "No", IF(J713&lt;-1*VALUE(MID(K713,1,2)), "No", "Yes"))))</f>
        <v>Yes</v>
      </c>
    </row>
    <row r="714" spans="1:12" x14ac:dyDescent="0.25">
      <c r="A714" s="37" t="s">
        <v>31</v>
      </c>
      <c r="B714" s="22" t="s">
        <v>49</v>
      </c>
      <c r="C714" s="23">
        <v>78182</v>
      </c>
      <c r="D714" s="24" t="str">
        <f t="shared" si="222"/>
        <v>N/A</v>
      </c>
      <c r="E714" s="23">
        <v>65117</v>
      </c>
      <c r="F714" s="24" t="str">
        <f t="shared" si="223"/>
        <v>N/A</v>
      </c>
      <c r="G714" s="23">
        <v>60776</v>
      </c>
      <c r="H714" s="24" t="str">
        <f t="shared" si="224"/>
        <v>N/A</v>
      </c>
      <c r="I714" s="25">
        <v>-16.7</v>
      </c>
      <c r="J714" s="25">
        <v>-6.67</v>
      </c>
      <c r="K714" s="26" t="s">
        <v>1191</v>
      </c>
      <c r="L714" s="27" t="str">
        <f t="shared" si="225"/>
        <v>Yes</v>
      </c>
    </row>
    <row r="715" spans="1:12" x14ac:dyDescent="0.25">
      <c r="A715" s="37" t="s">
        <v>352</v>
      </c>
      <c r="B715" s="22" t="s">
        <v>49</v>
      </c>
      <c r="C715" s="23">
        <v>71398.600000000006</v>
      </c>
      <c r="D715" s="24" t="str">
        <f t="shared" si="222"/>
        <v>N/A</v>
      </c>
      <c r="E715" s="23">
        <v>58296.97</v>
      </c>
      <c r="F715" s="24" t="str">
        <f t="shared" si="223"/>
        <v>N/A</v>
      </c>
      <c r="G715" s="23">
        <v>52359.76</v>
      </c>
      <c r="H715" s="24" t="str">
        <f t="shared" si="224"/>
        <v>N/A</v>
      </c>
      <c r="I715" s="25">
        <v>-18.3</v>
      </c>
      <c r="J715" s="25">
        <v>-10.199999999999999</v>
      </c>
      <c r="K715" s="26" t="s">
        <v>1191</v>
      </c>
      <c r="L715" s="27" t="str">
        <f t="shared" si="225"/>
        <v>Yes</v>
      </c>
    </row>
    <row r="716" spans="1:12" x14ac:dyDescent="0.25">
      <c r="A716" s="42" t="s">
        <v>522</v>
      </c>
      <c r="B716" s="22" t="s">
        <v>49</v>
      </c>
      <c r="C716" s="23">
        <v>7881</v>
      </c>
      <c r="D716" s="24" t="str">
        <f t="shared" si="222"/>
        <v>N/A</v>
      </c>
      <c r="E716" s="23">
        <v>6432</v>
      </c>
      <c r="F716" s="24" t="str">
        <f t="shared" si="223"/>
        <v>N/A</v>
      </c>
      <c r="G716" s="23">
        <v>4494</v>
      </c>
      <c r="H716" s="24" t="str">
        <f t="shared" si="224"/>
        <v>N/A</v>
      </c>
      <c r="I716" s="25">
        <v>-18.399999999999999</v>
      </c>
      <c r="J716" s="25">
        <v>-30.1</v>
      </c>
      <c r="K716" s="26" t="s">
        <v>1191</v>
      </c>
      <c r="L716" s="27" t="str">
        <f t="shared" si="225"/>
        <v>No</v>
      </c>
    </row>
    <row r="717" spans="1:12" x14ac:dyDescent="0.25">
      <c r="A717" s="39" t="s">
        <v>701</v>
      </c>
      <c r="B717" s="22" t="s">
        <v>49</v>
      </c>
      <c r="C717" s="23">
        <v>875</v>
      </c>
      <c r="D717" s="24" t="str">
        <f t="shared" si="222"/>
        <v>N/A</v>
      </c>
      <c r="E717" s="23">
        <v>692</v>
      </c>
      <c r="F717" s="24" t="str">
        <f t="shared" si="223"/>
        <v>N/A</v>
      </c>
      <c r="G717" s="23">
        <v>485</v>
      </c>
      <c r="H717" s="24" t="str">
        <f t="shared" si="224"/>
        <v>N/A</v>
      </c>
      <c r="I717" s="25">
        <v>-20.9</v>
      </c>
      <c r="J717" s="25">
        <v>-29.9</v>
      </c>
      <c r="K717" s="26" t="s">
        <v>1191</v>
      </c>
      <c r="L717" s="27" t="str">
        <f t="shared" si="225"/>
        <v>Yes</v>
      </c>
    </row>
    <row r="718" spans="1:12" x14ac:dyDescent="0.25">
      <c r="A718" s="39" t="s">
        <v>702</v>
      </c>
      <c r="B718" s="22" t="s">
        <v>49</v>
      </c>
      <c r="C718" s="23">
        <v>294</v>
      </c>
      <c r="D718" s="24" t="str">
        <f t="shared" si="222"/>
        <v>N/A</v>
      </c>
      <c r="E718" s="23">
        <v>216</v>
      </c>
      <c r="F718" s="24" t="str">
        <f t="shared" si="223"/>
        <v>N/A</v>
      </c>
      <c r="G718" s="23">
        <v>223</v>
      </c>
      <c r="H718" s="24" t="str">
        <f t="shared" si="224"/>
        <v>N/A</v>
      </c>
      <c r="I718" s="25">
        <v>-26.5</v>
      </c>
      <c r="J718" s="25">
        <v>3.2410000000000001</v>
      </c>
      <c r="K718" s="26" t="s">
        <v>1191</v>
      </c>
      <c r="L718" s="27" t="str">
        <f t="shared" si="225"/>
        <v>Yes</v>
      </c>
    </row>
    <row r="719" spans="1:12" x14ac:dyDescent="0.25">
      <c r="A719" s="39" t="s">
        <v>703</v>
      </c>
      <c r="B719" s="22" t="s">
        <v>49</v>
      </c>
      <c r="C719" s="23">
        <v>3065</v>
      </c>
      <c r="D719" s="24" t="str">
        <f t="shared" si="222"/>
        <v>N/A</v>
      </c>
      <c r="E719" s="23">
        <v>2655</v>
      </c>
      <c r="F719" s="24" t="str">
        <f t="shared" si="223"/>
        <v>N/A</v>
      </c>
      <c r="G719" s="23">
        <v>1492</v>
      </c>
      <c r="H719" s="24" t="str">
        <f t="shared" si="224"/>
        <v>N/A</v>
      </c>
      <c r="I719" s="25">
        <v>-13.4</v>
      </c>
      <c r="J719" s="25">
        <v>-43.8</v>
      </c>
      <c r="K719" s="26" t="s">
        <v>1191</v>
      </c>
      <c r="L719" s="27" t="str">
        <f t="shared" si="225"/>
        <v>No</v>
      </c>
    </row>
    <row r="720" spans="1:12" x14ac:dyDescent="0.25">
      <c r="A720" s="39" t="s">
        <v>704</v>
      </c>
      <c r="B720" s="22" t="s">
        <v>49</v>
      </c>
      <c r="C720" s="23">
        <v>3647</v>
      </c>
      <c r="D720" s="24" t="str">
        <f t="shared" si="222"/>
        <v>N/A</v>
      </c>
      <c r="E720" s="23">
        <v>2869</v>
      </c>
      <c r="F720" s="24" t="str">
        <f t="shared" si="223"/>
        <v>N/A</v>
      </c>
      <c r="G720" s="23">
        <v>2294</v>
      </c>
      <c r="H720" s="24" t="str">
        <f t="shared" si="224"/>
        <v>N/A</v>
      </c>
      <c r="I720" s="25">
        <v>-21.3</v>
      </c>
      <c r="J720" s="25">
        <v>-20</v>
      </c>
      <c r="K720" s="26" t="s">
        <v>1191</v>
      </c>
      <c r="L720" s="27" t="str">
        <f t="shared" si="225"/>
        <v>Yes</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1205</v>
      </c>
      <c r="J721" s="25" t="s">
        <v>1205</v>
      </c>
      <c r="K721" s="26" t="s">
        <v>1191</v>
      </c>
      <c r="L721" s="27" t="str">
        <f t="shared" ref="L721:L745" si="229">IF(J721="Div by 0", "N/A", IF(K721="N/A","N/A", IF(J721&gt;VALUE(MID(K721,1,2)), "No", IF(J721&lt;-1*VALUE(MID(K721,1,2)), "No", "Yes"))))</f>
        <v>N/A</v>
      </c>
    </row>
    <row r="722" spans="1:12" x14ac:dyDescent="0.25">
      <c r="A722" s="42" t="s">
        <v>526</v>
      </c>
      <c r="B722" s="22" t="s">
        <v>49</v>
      </c>
      <c r="C722" s="23">
        <v>47218</v>
      </c>
      <c r="D722" s="24" t="str">
        <f t="shared" si="226"/>
        <v>N/A</v>
      </c>
      <c r="E722" s="23">
        <v>34992</v>
      </c>
      <c r="F722" s="24" t="str">
        <f t="shared" si="227"/>
        <v>N/A</v>
      </c>
      <c r="G722" s="23">
        <v>30704</v>
      </c>
      <c r="H722" s="24" t="str">
        <f t="shared" si="228"/>
        <v>N/A</v>
      </c>
      <c r="I722" s="25">
        <v>-25.9</v>
      </c>
      <c r="J722" s="25">
        <v>-12.3</v>
      </c>
      <c r="K722" s="26" t="s">
        <v>1191</v>
      </c>
      <c r="L722" s="27" t="str">
        <f t="shared" si="229"/>
        <v>Yes</v>
      </c>
    </row>
    <row r="723" spans="1:12" x14ac:dyDescent="0.25">
      <c r="A723" s="39" t="s">
        <v>706</v>
      </c>
      <c r="B723" s="22" t="s">
        <v>49</v>
      </c>
      <c r="C723" s="23">
        <v>38954</v>
      </c>
      <c r="D723" s="24" t="str">
        <f t="shared" si="226"/>
        <v>N/A</v>
      </c>
      <c r="E723" s="23">
        <v>27641</v>
      </c>
      <c r="F723" s="24" t="str">
        <f t="shared" si="227"/>
        <v>N/A</v>
      </c>
      <c r="G723" s="23">
        <v>23599</v>
      </c>
      <c r="H723" s="24" t="str">
        <f t="shared" si="228"/>
        <v>N/A</v>
      </c>
      <c r="I723" s="25">
        <v>-29</v>
      </c>
      <c r="J723" s="25">
        <v>-14.6</v>
      </c>
      <c r="K723" s="26" t="s">
        <v>1191</v>
      </c>
      <c r="L723" s="27" t="str">
        <f t="shared" si="229"/>
        <v>Yes</v>
      </c>
    </row>
    <row r="724" spans="1:12" x14ac:dyDescent="0.25">
      <c r="A724" s="39" t="s">
        <v>707</v>
      </c>
      <c r="B724" s="22" t="s">
        <v>49</v>
      </c>
      <c r="C724" s="23">
        <v>307</v>
      </c>
      <c r="D724" s="24" t="str">
        <f t="shared" si="226"/>
        <v>N/A</v>
      </c>
      <c r="E724" s="23">
        <v>292</v>
      </c>
      <c r="F724" s="24" t="str">
        <f t="shared" si="227"/>
        <v>N/A</v>
      </c>
      <c r="G724" s="23">
        <v>337</v>
      </c>
      <c r="H724" s="24" t="str">
        <f t="shared" si="228"/>
        <v>N/A</v>
      </c>
      <c r="I724" s="25">
        <v>-4.8899999999999997</v>
      </c>
      <c r="J724" s="25">
        <v>15.41</v>
      </c>
      <c r="K724" s="26" t="s">
        <v>1191</v>
      </c>
      <c r="L724" s="27" t="str">
        <f t="shared" si="229"/>
        <v>Yes</v>
      </c>
    </row>
    <row r="725" spans="1:12" x14ac:dyDescent="0.25">
      <c r="A725" s="39" t="s">
        <v>790</v>
      </c>
      <c r="B725" s="22" t="s">
        <v>49</v>
      </c>
      <c r="C725" s="23">
        <v>3098</v>
      </c>
      <c r="D725" s="24" t="str">
        <f t="shared" si="226"/>
        <v>N/A</v>
      </c>
      <c r="E725" s="23">
        <v>2741</v>
      </c>
      <c r="F725" s="24" t="str">
        <f t="shared" si="227"/>
        <v>N/A</v>
      </c>
      <c r="G725" s="23">
        <v>2132</v>
      </c>
      <c r="H725" s="24" t="str">
        <f t="shared" si="228"/>
        <v>N/A</v>
      </c>
      <c r="I725" s="25">
        <v>-11.5</v>
      </c>
      <c r="J725" s="25">
        <v>-22.2</v>
      </c>
      <c r="K725" s="26" t="s">
        <v>1191</v>
      </c>
      <c r="L725" s="27" t="str">
        <f t="shared" si="229"/>
        <v>Yes</v>
      </c>
    </row>
    <row r="726" spans="1:12" x14ac:dyDescent="0.25">
      <c r="A726" s="39" t="s">
        <v>722</v>
      </c>
      <c r="B726" s="22" t="s">
        <v>49</v>
      </c>
      <c r="C726" s="23">
        <v>4859</v>
      </c>
      <c r="D726" s="24" t="str">
        <f t="shared" si="226"/>
        <v>N/A</v>
      </c>
      <c r="E726" s="23">
        <v>4318</v>
      </c>
      <c r="F726" s="24" t="str">
        <f t="shared" si="227"/>
        <v>N/A</v>
      </c>
      <c r="G726" s="23">
        <v>4636</v>
      </c>
      <c r="H726" s="24" t="str">
        <f t="shared" si="228"/>
        <v>N/A</v>
      </c>
      <c r="I726" s="25">
        <v>-11.1</v>
      </c>
      <c r="J726" s="25">
        <v>7.3650000000000002</v>
      </c>
      <c r="K726" s="26" t="s">
        <v>1191</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1205</v>
      </c>
      <c r="J727" s="25" t="s">
        <v>1205</v>
      </c>
      <c r="K727" s="26" t="s">
        <v>1191</v>
      </c>
      <c r="L727" s="27" t="str">
        <f t="shared" si="229"/>
        <v>N/A</v>
      </c>
    </row>
    <row r="728" spans="1:12" x14ac:dyDescent="0.25">
      <c r="A728" s="42" t="s">
        <v>529</v>
      </c>
      <c r="B728" s="22" t="s">
        <v>49</v>
      </c>
      <c r="C728" s="23">
        <v>45695</v>
      </c>
      <c r="D728" s="24" t="str">
        <f t="shared" si="226"/>
        <v>N/A</v>
      </c>
      <c r="E728" s="23">
        <v>47528</v>
      </c>
      <c r="F728" s="24" t="str">
        <f t="shared" si="227"/>
        <v>N/A</v>
      </c>
      <c r="G728" s="23">
        <v>47211</v>
      </c>
      <c r="H728" s="24" t="str">
        <f t="shared" si="228"/>
        <v>N/A</v>
      </c>
      <c r="I728" s="25">
        <v>4.0110000000000001</v>
      </c>
      <c r="J728" s="25">
        <v>-0.66700000000000004</v>
      </c>
      <c r="K728" s="26" t="s">
        <v>1191</v>
      </c>
      <c r="L728" s="27" t="str">
        <f t="shared" si="229"/>
        <v>Yes</v>
      </c>
    </row>
    <row r="729" spans="1:12" x14ac:dyDescent="0.25">
      <c r="A729" s="39" t="s">
        <v>709</v>
      </c>
      <c r="B729" s="22" t="s">
        <v>49</v>
      </c>
      <c r="C729" s="23">
        <v>7216</v>
      </c>
      <c r="D729" s="24" t="str">
        <f t="shared" si="226"/>
        <v>N/A</v>
      </c>
      <c r="E729" s="23">
        <v>6987</v>
      </c>
      <c r="F729" s="24" t="str">
        <f t="shared" si="227"/>
        <v>N/A</v>
      </c>
      <c r="G729" s="23">
        <v>6453</v>
      </c>
      <c r="H729" s="24" t="str">
        <f t="shared" si="228"/>
        <v>N/A</v>
      </c>
      <c r="I729" s="25">
        <v>-3.17</v>
      </c>
      <c r="J729" s="25">
        <v>-7.64</v>
      </c>
      <c r="K729" s="26" t="s">
        <v>1191</v>
      </c>
      <c r="L729" s="27" t="str">
        <f t="shared" si="229"/>
        <v>Yes</v>
      </c>
    </row>
    <row r="730" spans="1:12" x14ac:dyDescent="0.25">
      <c r="A730" s="39" t="s">
        <v>710</v>
      </c>
      <c r="B730" s="22" t="s">
        <v>49</v>
      </c>
      <c r="C730" s="23">
        <v>0</v>
      </c>
      <c r="D730" s="24" t="str">
        <f t="shared" si="226"/>
        <v>N/A</v>
      </c>
      <c r="E730" s="23">
        <v>0</v>
      </c>
      <c r="F730" s="24" t="str">
        <f t="shared" si="227"/>
        <v>N/A</v>
      </c>
      <c r="G730" s="23">
        <v>0</v>
      </c>
      <c r="H730" s="24" t="str">
        <f t="shared" si="228"/>
        <v>N/A</v>
      </c>
      <c r="I730" s="25" t="s">
        <v>1205</v>
      </c>
      <c r="J730" s="25" t="s">
        <v>1205</v>
      </c>
      <c r="K730" s="26" t="s">
        <v>1191</v>
      </c>
      <c r="L730" s="27" t="str">
        <f t="shared" si="229"/>
        <v>N/A</v>
      </c>
    </row>
    <row r="731" spans="1:12" x14ac:dyDescent="0.25">
      <c r="A731" s="39" t="s">
        <v>711</v>
      </c>
      <c r="B731" s="22" t="s">
        <v>49</v>
      </c>
      <c r="C731" s="23">
        <v>21</v>
      </c>
      <c r="D731" s="24" t="str">
        <f t="shared" si="226"/>
        <v>N/A</v>
      </c>
      <c r="E731" s="23">
        <v>22</v>
      </c>
      <c r="F731" s="24" t="str">
        <f t="shared" si="227"/>
        <v>N/A</v>
      </c>
      <c r="G731" s="23">
        <v>24</v>
      </c>
      <c r="H731" s="24" t="str">
        <f t="shared" si="228"/>
        <v>N/A</v>
      </c>
      <c r="I731" s="25">
        <v>4.7619999999999996</v>
      </c>
      <c r="J731" s="25">
        <v>9.0909999999999993</v>
      </c>
      <c r="K731" s="26" t="s">
        <v>1191</v>
      </c>
      <c r="L731" s="27" t="str">
        <f t="shared" si="229"/>
        <v>Yes</v>
      </c>
    </row>
    <row r="732" spans="1:12" x14ac:dyDescent="0.25">
      <c r="A732" s="39" t="s">
        <v>712</v>
      </c>
      <c r="B732" s="22" t="s">
        <v>49</v>
      </c>
      <c r="C732" s="23">
        <v>27002</v>
      </c>
      <c r="D732" s="24" t="str">
        <f t="shared" si="226"/>
        <v>N/A</v>
      </c>
      <c r="E732" s="23">
        <v>29553</v>
      </c>
      <c r="F732" s="24" t="str">
        <f t="shared" si="227"/>
        <v>N/A</v>
      </c>
      <c r="G732" s="23">
        <v>30292</v>
      </c>
      <c r="H732" s="24" t="str">
        <f t="shared" si="228"/>
        <v>N/A</v>
      </c>
      <c r="I732" s="25">
        <v>9.4469999999999992</v>
      </c>
      <c r="J732" s="25">
        <v>2.5009999999999999</v>
      </c>
      <c r="K732" s="26" t="s">
        <v>1191</v>
      </c>
      <c r="L732" s="27" t="str">
        <f t="shared" si="229"/>
        <v>Yes</v>
      </c>
    </row>
    <row r="733" spans="1:12" x14ac:dyDescent="0.25">
      <c r="A733" s="39" t="s">
        <v>713</v>
      </c>
      <c r="B733" s="22" t="s">
        <v>49</v>
      </c>
      <c r="C733" s="23">
        <v>744</v>
      </c>
      <c r="D733" s="24" t="str">
        <f t="shared" si="226"/>
        <v>N/A</v>
      </c>
      <c r="E733" s="23">
        <v>682</v>
      </c>
      <c r="F733" s="24" t="str">
        <f t="shared" si="227"/>
        <v>N/A</v>
      </c>
      <c r="G733" s="23">
        <v>641</v>
      </c>
      <c r="H733" s="24" t="str">
        <f t="shared" si="228"/>
        <v>N/A</v>
      </c>
      <c r="I733" s="25">
        <v>-8.33</v>
      </c>
      <c r="J733" s="25">
        <v>-6.01</v>
      </c>
      <c r="K733" s="26" t="s">
        <v>1191</v>
      </c>
      <c r="L733" s="27" t="str">
        <f t="shared" si="229"/>
        <v>Yes</v>
      </c>
    </row>
    <row r="734" spans="1:12" x14ac:dyDescent="0.25">
      <c r="A734" s="39" t="s">
        <v>714</v>
      </c>
      <c r="B734" s="22" t="s">
        <v>49</v>
      </c>
      <c r="C734" s="23">
        <v>10712</v>
      </c>
      <c r="D734" s="24" t="str">
        <f t="shared" si="226"/>
        <v>N/A</v>
      </c>
      <c r="E734" s="23">
        <v>10231</v>
      </c>
      <c r="F734" s="24" t="str">
        <f t="shared" si="227"/>
        <v>N/A</v>
      </c>
      <c r="G734" s="23">
        <v>9754</v>
      </c>
      <c r="H734" s="24" t="str">
        <f t="shared" si="228"/>
        <v>N/A</v>
      </c>
      <c r="I734" s="25">
        <v>-4.49</v>
      </c>
      <c r="J734" s="25">
        <v>-4.66</v>
      </c>
      <c r="K734" s="26" t="s">
        <v>1191</v>
      </c>
      <c r="L734" s="27" t="str">
        <f t="shared" si="229"/>
        <v>Yes</v>
      </c>
    </row>
    <row r="735" spans="1:12" x14ac:dyDescent="0.25">
      <c r="A735" s="39" t="s">
        <v>715</v>
      </c>
      <c r="B735" s="22" t="s">
        <v>49</v>
      </c>
      <c r="C735" s="23">
        <v>0</v>
      </c>
      <c r="D735" s="24" t="str">
        <f t="shared" si="226"/>
        <v>N/A</v>
      </c>
      <c r="E735" s="23">
        <v>53</v>
      </c>
      <c r="F735" s="24" t="str">
        <f t="shared" si="227"/>
        <v>N/A</v>
      </c>
      <c r="G735" s="23">
        <v>47</v>
      </c>
      <c r="H735" s="24" t="str">
        <f t="shared" si="228"/>
        <v>N/A</v>
      </c>
      <c r="I735" s="25" t="s">
        <v>1205</v>
      </c>
      <c r="J735" s="25">
        <v>-11.3</v>
      </c>
      <c r="K735" s="26" t="s">
        <v>1191</v>
      </c>
      <c r="L735" s="27" t="str">
        <f t="shared" si="229"/>
        <v>Yes</v>
      </c>
    </row>
    <row r="736" spans="1:12" x14ac:dyDescent="0.25">
      <c r="A736" s="42" t="s">
        <v>531</v>
      </c>
      <c r="B736" s="22" t="s">
        <v>49</v>
      </c>
      <c r="C736" s="23">
        <v>20123</v>
      </c>
      <c r="D736" s="24" t="str">
        <f t="shared" si="226"/>
        <v>N/A</v>
      </c>
      <c r="E736" s="23">
        <v>20951</v>
      </c>
      <c r="F736" s="24" t="str">
        <f t="shared" si="227"/>
        <v>N/A</v>
      </c>
      <c r="G736" s="23">
        <v>20523</v>
      </c>
      <c r="H736" s="24" t="str">
        <f t="shared" si="228"/>
        <v>N/A</v>
      </c>
      <c r="I736" s="25">
        <v>4.1150000000000002</v>
      </c>
      <c r="J736" s="25">
        <v>-2.04</v>
      </c>
      <c r="K736" s="26" t="s">
        <v>1191</v>
      </c>
      <c r="L736" s="27" t="str">
        <f t="shared" si="229"/>
        <v>Yes</v>
      </c>
    </row>
    <row r="737" spans="1:12" x14ac:dyDescent="0.25">
      <c r="A737" s="39" t="s">
        <v>716</v>
      </c>
      <c r="B737" s="22" t="s">
        <v>49</v>
      </c>
      <c r="C737" s="23">
        <v>5220</v>
      </c>
      <c r="D737" s="24" t="str">
        <f t="shared" si="226"/>
        <v>N/A</v>
      </c>
      <c r="E737" s="23">
        <v>6306</v>
      </c>
      <c r="F737" s="24" t="str">
        <f t="shared" si="227"/>
        <v>N/A</v>
      </c>
      <c r="G737" s="23">
        <v>5962</v>
      </c>
      <c r="H737" s="24" t="str">
        <f t="shared" si="228"/>
        <v>N/A</v>
      </c>
      <c r="I737" s="25">
        <v>20.8</v>
      </c>
      <c r="J737" s="25">
        <v>-5.46</v>
      </c>
      <c r="K737" s="26" t="s">
        <v>1191</v>
      </c>
      <c r="L737" s="27" t="str">
        <f t="shared" si="229"/>
        <v>Yes</v>
      </c>
    </row>
    <row r="738" spans="1:12" x14ac:dyDescent="0.25">
      <c r="A738" s="39" t="s">
        <v>717</v>
      </c>
      <c r="B738" s="22" t="s">
        <v>49</v>
      </c>
      <c r="C738" s="23">
        <v>0</v>
      </c>
      <c r="D738" s="24" t="str">
        <f t="shared" si="226"/>
        <v>N/A</v>
      </c>
      <c r="E738" s="23">
        <v>0</v>
      </c>
      <c r="F738" s="24" t="str">
        <f t="shared" si="227"/>
        <v>N/A</v>
      </c>
      <c r="G738" s="23">
        <v>0</v>
      </c>
      <c r="H738" s="24" t="str">
        <f t="shared" si="228"/>
        <v>N/A</v>
      </c>
      <c r="I738" s="25" t="s">
        <v>1205</v>
      </c>
      <c r="J738" s="25" t="s">
        <v>1205</v>
      </c>
      <c r="K738" s="26" t="s">
        <v>1191</v>
      </c>
      <c r="L738" s="27" t="str">
        <f t="shared" si="229"/>
        <v>N/A</v>
      </c>
    </row>
    <row r="739" spans="1:12" x14ac:dyDescent="0.25">
      <c r="A739" s="39" t="s">
        <v>718</v>
      </c>
      <c r="B739" s="22" t="s">
        <v>49</v>
      </c>
      <c r="C739" s="23">
        <v>0</v>
      </c>
      <c r="D739" s="24" t="str">
        <f t="shared" si="226"/>
        <v>N/A</v>
      </c>
      <c r="E739" s="23">
        <v>0</v>
      </c>
      <c r="F739" s="24" t="str">
        <f t="shared" si="227"/>
        <v>N/A</v>
      </c>
      <c r="G739" s="23">
        <v>0</v>
      </c>
      <c r="H739" s="24" t="str">
        <f t="shared" si="228"/>
        <v>N/A</v>
      </c>
      <c r="I739" s="25" t="s">
        <v>1205</v>
      </c>
      <c r="J739" s="25" t="s">
        <v>1205</v>
      </c>
      <c r="K739" s="26" t="s">
        <v>1191</v>
      </c>
      <c r="L739" s="27" t="str">
        <f t="shared" si="229"/>
        <v>N/A</v>
      </c>
    </row>
    <row r="740" spans="1:12" x14ac:dyDescent="0.25">
      <c r="A740" s="39" t="s">
        <v>719</v>
      </c>
      <c r="B740" s="22" t="s">
        <v>49</v>
      </c>
      <c r="C740" s="23">
        <v>5704</v>
      </c>
      <c r="D740" s="24" t="str">
        <f t="shared" si="226"/>
        <v>N/A</v>
      </c>
      <c r="E740" s="23">
        <v>5372</v>
      </c>
      <c r="F740" s="24" t="str">
        <f t="shared" si="227"/>
        <v>N/A</v>
      </c>
      <c r="G740" s="23">
        <v>4974</v>
      </c>
      <c r="H740" s="24" t="str">
        <f t="shared" si="228"/>
        <v>N/A</v>
      </c>
      <c r="I740" s="25">
        <v>-5.82</v>
      </c>
      <c r="J740" s="25">
        <v>-7.41</v>
      </c>
      <c r="K740" s="26" t="s">
        <v>1191</v>
      </c>
      <c r="L740" s="27" t="str">
        <f t="shared" si="229"/>
        <v>Yes</v>
      </c>
    </row>
    <row r="741" spans="1:12" x14ac:dyDescent="0.25">
      <c r="A741" s="39" t="s">
        <v>720</v>
      </c>
      <c r="B741" s="22" t="s">
        <v>49</v>
      </c>
      <c r="C741" s="23">
        <v>3499</v>
      </c>
      <c r="D741" s="24" t="str">
        <f t="shared" si="226"/>
        <v>N/A</v>
      </c>
      <c r="E741" s="23">
        <v>3429</v>
      </c>
      <c r="F741" s="24" t="str">
        <f t="shared" si="227"/>
        <v>N/A</v>
      </c>
      <c r="G741" s="23">
        <v>3582</v>
      </c>
      <c r="H741" s="24" t="str">
        <f t="shared" si="228"/>
        <v>N/A</v>
      </c>
      <c r="I741" s="25">
        <v>-2</v>
      </c>
      <c r="J741" s="25">
        <v>4.4619999999999997</v>
      </c>
      <c r="K741" s="26" t="s">
        <v>1191</v>
      </c>
      <c r="L741" s="27" t="str">
        <f t="shared" si="229"/>
        <v>Yes</v>
      </c>
    </row>
    <row r="742" spans="1:12" x14ac:dyDescent="0.25">
      <c r="A742" s="39" t="s">
        <v>721</v>
      </c>
      <c r="B742" s="22" t="s">
        <v>49</v>
      </c>
      <c r="C742" s="23">
        <v>5700</v>
      </c>
      <c r="D742" s="24" t="str">
        <f t="shared" si="226"/>
        <v>N/A</v>
      </c>
      <c r="E742" s="23">
        <v>5844</v>
      </c>
      <c r="F742" s="24" t="str">
        <f t="shared" si="227"/>
        <v>N/A</v>
      </c>
      <c r="G742" s="23">
        <v>6005</v>
      </c>
      <c r="H742" s="24" t="str">
        <f t="shared" si="228"/>
        <v>N/A</v>
      </c>
      <c r="I742" s="25">
        <v>2.5259999999999998</v>
      </c>
      <c r="J742" s="25">
        <v>2.7549999999999999</v>
      </c>
      <c r="K742" s="26" t="s">
        <v>1191</v>
      </c>
      <c r="L742" s="27" t="str">
        <f t="shared" si="229"/>
        <v>Yes</v>
      </c>
    </row>
    <row r="743" spans="1:12" x14ac:dyDescent="0.25">
      <c r="A743" s="42" t="s">
        <v>737</v>
      </c>
      <c r="B743" s="22" t="s">
        <v>49</v>
      </c>
      <c r="C743" s="23">
        <v>8630</v>
      </c>
      <c r="D743" s="24" t="str">
        <f t="shared" si="226"/>
        <v>N/A</v>
      </c>
      <c r="E743" s="23">
        <v>7295</v>
      </c>
      <c r="F743" s="24" t="str">
        <f t="shared" si="227"/>
        <v>N/A</v>
      </c>
      <c r="G743" s="23">
        <v>5384</v>
      </c>
      <c r="H743" s="24" t="str">
        <f t="shared" si="228"/>
        <v>N/A</v>
      </c>
      <c r="I743" s="25">
        <v>-15.5</v>
      </c>
      <c r="J743" s="25">
        <v>-26.2</v>
      </c>
      <c r="K743" s="26" t="s">
        <v>1191</v>
      </c>
      <c r="L743" s="27" t="str">
        <f t="shared" si="229"/>
        <v>Yes</v>
      </c>
    </row>
    <row r="744" spans="1:12" x14ac:dyDescent="0.25">
      <c r="A744" s="37" t="s">
        <v>353</v>
      </c>
      <c r="B744" s="22" t="s">
        <v>49</v>
      </c>
      <c r="C744" s="28">
        <v>1386583286</v>
      </c>
      <c r="D744" s="24" t="str">
        <f t="shared" si="226"/>
        <v>N/A</v>
      </c>
      <c r="E744" s="28">
        <v>1224568360</v>
      </c>
      <c r="F744" s="24" t="str">
        <f t="shared" si="227"/>
        <v>N/A</v>
      </c>
      <c r="G744" s="28">
        <v>1179526527</v>
      </c>
      <c r="H744" s="24" t="str">
        <f t="shared" si="228"/>
        <v>N/A</v>
      </c>
      <c r="I744" s="25">
        <v>-11.7</v>
      </c>
      <c r="J744" s="25">
        <v>-3.68</v>
      </c>
      <c r="K744" s="26" t="s">
        <v>1191</v>
      </c>
      <c r="L744" s="27" t="str">
        <f t="shared" si="229"/>
        <v>Yes</v>
      </c>
    </row>
    <row r="745" spans="1:12" x14ac:dyDescent="0.25">
      <c r="A745" s="37" t="s">
        <v>354</v>
      </c>
      <c r="B745" s="22" t="s">
        <v>49</v>
      </c>
      <c r="C745" s="28">
        <v>11467.231952</v>
      </c>
      <c r="D745" s="24" t="str">
        <f t="shared" si="226"/>
        <v>N/A</v>
      </c>
      <c r="E745" s="28">
        <v>11142.265088</v>
      </c>
      <c r="F745" s="24" t="str">
        <f t="shared" si="227"/>
        <v>N/A</v>
      </c>
      <c r="G745" s="28">
        <v>11459.279204</v>
      </c>
      <c r="H745" s="24" t="str">
        <f t="shared" si="228"/>
        <v>N/A</v>
      </c>
      <c r="I745" s="25">
        <v>-2.83</v>
      </c>
      <c r="J745" s="25">
        <v>2.8450000000000002</v>
      </c>
      <c r="K745" s="26" t="s">
        <v>1191</v>
      </c>
      <c r="L745" s="27" t="str">
        <f t="shared" si="229"/>
        <v>Yes</v>
      </c>
    </row>
    <row r="746" spans="1:12" x14ac:dyDescent="0.25">
      <c r="A746" s="37" t="s">
        <v>355</v>
      </c>
      <c r="B746" s="22" t="s">
        <v>49</v>
      </c>
      <c r="C746" s="28">
        <v>17735.326367000001</v>
      </c>
      <c r="D746" s="24" t="str">
        <f>IF($B746="N/A","N/A",IF(C746&gt;10,"No",IF(C746&lt;-10,"No","Yes")))</f>
        <v>N/A</v>
      </c>
      <c r="E746" s="28">
        <v>18805.663036999998</v>
      </c>
      <c r="F746" s="24" t="str">
        <f>IF($B746="N/A","N/A",IF(E746&gt;10,"No",IF(E746&lt;-10,"No","Yes")))</f>
        <v>N/A</v>
      </c>
      <c r="G746" s="28">
        <v>19407.768313</v>
      </c>
      <c r="H746" s="24" t="str">
        <f>IF($B746="N/A","N/A",IF(G746&gt;10,"No",IF(G746&lt;-10,"No","Yes")))</f>
        <v>N/A</v>
      </c>
      <c r="I746" s="25">
        <v>6.0350000000000001</v>
      </c>
      <c r="J746" s="25">
        <v>3.202</v>
      </c>
      <c r="K746" s="26" t="s">
        <v>1191</v>
      </c>
      <c r="L746" s="27" t="str">
        <f>IF(J746="Div by 0", "N/A", IF(K746="N/A","N/A", IF(J746&gt;VALUE(MID(K746,1,2)), "No", IF(J746&lt;-1*VALUE(MID(K746,1,2)), "No", "Yes"))))</f>
        <v>Yes</v>
      </c>
    </row>
    <row r="747" spans="1:12" x14ac:dyDescent="0.25">
      <c r="A747" s="44" t="s">
        <v>532</v>
      </c>
      <c r="B747" s="22" t="s">
        <v>49</v>
      </c>
      <c r="C747" s="28">
        <v>1000069</v>
      </c>
      <c r="D747" s="24" t="str">
        <f t="shared" ref="D747:D750" si="230">IF($B747="N/A","N/A",IF(C747&gt;10,"No",IF(C747&lt;-10,"No","Yes")))</f>
        <v>N/A</v>
      </c>
      <c r="E747" s="28">
        <v>727983</v>
      </c>
      <c r="F747" s="24" t="str">
        <f t="shared" ref="F747:F750" si="231">IF($B747="N/A","N/A",IF(E747&gt;10,"No",IF(E747&lt;-10,"No","Yes")))</f>
        <v>N/A</v>
      </c>
      <c r="G747" s="28">
        <v>5941479</v>
      </c>
      <c r="H747" s="24" t="str">
        <f t="shared" ref="H747:H750" si="232">IF($B747="N/A","N/A",IF(G747&gt;10,"No",IF(G747&lt;-10,"No","Yes")))</f>
        <v>N/A</v>
      </c>
      <c r="I747" s="25">
        <v>-27.2</v>
      </c>
      <c r="J747" s="25">
        <v>716.2</v>
      </c>
      <c r="K747" s="26" t="s">
        <v>1191</v>
      </c>
      <c r="L747" s="27" t="str">
        <f t="shared" ref="L747:L749" si="233">IF(J747="Div by 0", "N/A", IF(K747="N/A","N/A", IF(J747&gt;VALUE(MID(K747,1,2)), "No", IF(J747&lt;-1*VALUE(MID(K747,1,2)), "No", "Yes"))))</f>
        <v>No</v>
      </c>
    </row>
    <row r="748" spans="1:12" x14ac:dyDescent="0.25">
      <c r="A748" s="45" t="s">
        <v>849</v>
      </c>
      <c r="B748" s="26" t="s">
        <v>121</v>
      </c>
      <c r="C748" s="30">
        <v>408</v>
      </c>
      <c r="D748" s="24" t="str">
        <f>IF($B748="N/A","N/A",IF(C748&gt;0,"No",IF(C748&lt;0,"No","Yes")))</f>
        <v>No</v>
      </c>
      <c r="E748" s="30">
        <v>499</v>
      </c>
      <c r="F748" s="24" t="str">
        <f>IF($B748="N/A","N/A",IF(E748&gt;0,"No",IF(E748&lt;0,"No","Yes")))</f>
        <v>No</v>
      </c>
      <c r="G748" s="30">
        <v>445</v>
      </c>
      <c r="H748" s="24" t="str">
        <f>IF($B748="N/A","N/A",IF(G748&gt;0,"No",IF(G748&lt;0,"No","Yes")))</f>
        <v>No</v>
      </c>
      <c r="I748" s="25">
        <v>22.3</v>
      </c>
      <c r="J748" s="25">
        <v>-10.8</v>
      </c>
      <c r="K748" s="26" t="s">
        <v>1191</v>
      </c>
      <c r="L748" s="27" t="str">
        <f t="shared" si="233"/>
        <v>Yes</v>
      </c>
    </row>
    <row r="749" spans="1:12" x14ac:dyDescent="0.25">
      <c r="A749" s="45" t="s">
        <v>835</v>
      </c>
      <c r="B749" s="22" t="s">
        <v>49</v>
      </c>
      <c r="C749" s="28">
        <v>677688</v>
      </c>
      <c r="D749" s="24" t="str">
        <f t="shared" si="230"/>
        <v>N/A</v>
      </c>
      <c r="E749" s="28">
        <v>727983</v>
      </c>
      <c r="F749" s="24" t="str">
        <f t="shared" si="231"/>
        <v>N/A</v>
      </c>
      <c r="G749" s="28">
        <v>665101</v>
      </c>
      <c r="H749" s="24" t="str">
        <f t="shared" si="232"/>
        <v>N/A</v>
      </c>
      <c r="I749" s="25">
        <v>7.4219999999999997</v>
      </c>
      <c r="J749" s="25">
        <v>-8.64</v>
      </c>
      <c r="K749" s="26" t="s">
        <v>1191</v>
      </c>
      <c r="L749" s="27" t="str">
        <f t="shared" si="233"/>
        <v>Yes</v>
      </c>
    </row>
    <row r="750" spans="1:12" x14ac:dyDescent="0.25">
      <c r="A750" s="45" t="s">
        <v>950</v>
      </c>
      <c r="B750" s="22" t="s">
        <v>49</v>
      </c>
      <c r="C750" s="28" t="s">
        <v>49</v>
      </c>
      <c r="D750" s="24" t="str">
        <f t="shared" si="230"/>
        <v>N/A</v>
      </c>
      <c r="E750" s="28">
        <v>1458.8837675</v>
      </c>
      <c r="F750" s="24" t="str">
        <f t="shared" si="231"/>
        <v>N/A</v>
      </c>
      <c r="G750" s="28">
        <v>1494.6089887999999</v>
      </c>
      <c r="H750" s="24" t="str">
        <f t="shared" si="232"/>
        <v>N/A</v>
      </c>
      <c r="I750" s="25" t="s">
        <v>49</v>
      </c>
      <c r="J750" s="25">
        <v>2.4489999999999998</v>
      </c>
      <c r="K750" s="26" t="s">
        <v>1191</v>
      </c>
      <c r="L750" s="27" t="str">
        <f>IF(J750="Div by 0", "N/A", IF(OR(J750="N/A",K750="N/A"),"N/A", IF(J750&gt;VALUE(MID(K750,1,2)), "No", IF(J750&lt;-1*VALUE(MID(K750,1,2)), "No", "Yes"))))</f>
        <v>Yes</v>
      </c>
    </row>
    <row r="751" spans="1:12" x14ac:dyDescent="0.25">
      <c r="A751" s="196" t="s">
        <v>356</v>
      </c>
      <c r="B751" s="196"/>
      <c r="C751" s="196"/>
      <c r="D751" s="196"/>
      <c r="E751" s="196"/>
      <c r="F751" s="196"/>
      <c r="G751" s="196"/>
      <c r="H751" s="196"/>
      <c r="I751" s="196"/>
      <c r="J751" s="196"/>
      <c r="K751" s="196"/>
      <c r="L751" s="196"/>
    </row>
    <row r="752" spans="1:12" x14ac:dyDescent="0.25">
      <c r="A752" s="42" t="s">
        <v>523</v>
      </c>
      <c r="B752" s="22" t="s">
        <v>49</v>
      </c>
      <c r="C752" s="28">
        <v>13155.606903</v>
      </c>
      <c r="D752" s="24" t="str">
        <f t="shared" ref="D752:D778" si="234">IF($B752="N/A","N/A",IF(C752&gt;10,"No",IF(C752&lt;-10,"No","Yes")))</f>
        <v>N/A</v>
      </c>
      <c r="E752" s="28">
        <v>15157.693563000001</v>
      </c>
      <c r="F752" s="24" t="str">
        <f t="shared" ref="F752:F778" si="235">IF($B752="N/A","N/A",IF(E752&gt;10,"No",IF(E752&lt;-10,"No","Yes")))</f>
        <v>N/A</v>
      </c>
      <c r="G752" s="28">
        <v>20060.120827999999</v>
      </c>
      <c r="H752" s="24" t="str">
        <f t="shared" ref="H752:H778" si="236">IF($B752="N/A","N/A",IF(G752&gt;10,"No",IF(G752&lt;-10,"No","Yes")))</f>
        <v>N/A</v>
      </c>
      <c r="I752" s="25">
        <v>15.22</v>
      </c>
      <c r="J752" s="25">
        <v>32.340000000000003</v>
      </c>
      <c r="K752" s="26" t="s">
        <v>1191</v>
      </c>
      <c r="L752" s="27" t="str">
        <f t="shared" ref="L752:L778" si="237">IF(J752="Div by 0", "N/A", IF(K752="N/A","N/A", IF(J752&gt;VALUE(MID(K752,1,2)), "No", IF(J752&lt;-1*VALUE(MID(K752,1,2)), "No", "Yes"))))</f>
        <v>No</v>
      </c>
    </row>
    <row r="753" spans="1:12" x14ac:dyDescent="0.25">
      <c r="A753" s="39" t="s">
        <v>701</v>
      </c>
      <c r="B753" s="22" t="s">
        <v>49</v>
      </c>
      <c r="C753" s="28">
        <v>13667.860570999999</v>
      </c>
      <c r="D753" s="24" t="str">
        <f t="shared" si="234"/>
        <v>N/A</v>
      </c>
      <c r="E753" s="28">
        <v>15838.010115999999</v>
      </c>
      <c r="F753" s="24" t="str">
        <f t="shared" si="235"/>
        <v>N/A</v>
      </c>
      <c r="G753" s="28">
        <v>17235.791753000001</v>
      </c>
      <c r="H753" s="24" t="str">
        <f t="shared" si="236"/>
        <v>N/A</v>
      </c>
      <c r="I753" s="25">
        <v>15.88</v>
      </c>
      <c r="J753" s="25">
        <v>8.8249999999999993</v>
      </c>
      <c r="K753" s="26" t="s">
        <v>1191</v>
      </c>
      <c r="L753" s="27" t="str">
        <f t="shared" si="237"/>
        <v>Yes</v>
      </c>
    </row>
    <row r="754" spans="1:12" x14ac:dyDescent="0.25">
      <c r="A754" s="39" t="s">
        <v>702</v>
      </c>
      <c r="B754" s="22" t="s">
        <v>49</v>
      </c>
      <c r="C754" s="28">
        <v>18697.486395</v>
      </c>
      <c r="D754" s="24" t="str">
        <f t="shared" si="234"/>
        <v>N/A</v>
      </c>
      <c r="E754" s="28">
        <v>22568.893519000001</v>
      </c>
      <c r="F754" s="24" t="str">
        <f t="shared" si="235"/>
        <v>N/A</v>
      </c>
      <c r="G754" s="28">
        <v>21671.44843</v>
      </c>
      <c r="H754" s="24" t="str">
        <f t="shared" si="236"/>
        <v>N/A</v>
      </c>
      <c r="I754" s="25">
        <v>20.71</v>
      </c>
      <c r="J754" s="25">
        <v>-3.98</v>
      </c>
      <c r="K754" s="26" t="s">
        <v>1191</v>
      </c>
      <c r="L754" s="27" t="str">
        <f t="shared" si="237"/>
        <v>Yes</v>
      </c>
    </row>
    <row r="755" spans="1:12" x14ac:dyDescent="0.25">
      <c r="A755" s="39" t="s">
        <v>703</v>
      </c>
      <c r="B755" s="22" t="s">
        <v>49</v>
      </c>
      <c r="C755" s="28">
        <v>4876.2750408000002</v>
      </c>
      <c r="D755" s="24" t="str">
        <f t="shared" si="234"/>
        <v>N/A</v>
      </c>
      <c r="E755" s="28">
        <v>4538.3220339</v>
      </c>
      <c r="F755" s="24" t="str">
        <f t="shared" si="235"/>
        <v>N/A</v>
      </c>
      <c r="G755" s="28">
        <v>8171.6420912000003</v>
      </c>
      <c r="H755" s="24" t="str">
        <f t="shared" si="236"/>
        <v>N/A</v>
      </c>
      <c r="I755" s="25">
        <v>-6.93</v>
      </c>
      <c r="J755" s="25">
        <v>80.06</v>
      </c>
      <c r="K755" s="26" t="s">
        <v>1191</v>
      </c>
      <c r="L755" s="27" t="str">
        <f t="shared" si="237"/>
        <v>No</v>
      </c>
    </row>
    <row r="756" spans="1:12" x14ac:dyDescent="0.25">
      <c r="A756" s="39" t="s">
        <v>704</v>
      </c>
      <c r="B756" s="22" t="s">
        <v>49</v>
      </c>
      <c r="C756" s="28">
        <v>19544.040581000001</v>
      </c>
      <c r="D756" s="24" t="str">
        <f t="shared" si="234"/>
        <v>N/A</v>
      </c>
      <c r="E756" s="28">
        <v>24262.898571000002</v>
      </c>
      <c r="F756" s="24" t="str">
        <f t="shared" si="235"/>
        <v>N/A</v>
      </c>
      <c r="G756" s="28">
        <v>28232.781604</v>
      </c>
      <c r="H756" s="24" t="str">
        <f t="shared" si="236"/>
        <v>N/A</v>
      </c>
      <c r="I756" s="25">
        <v>24.14</v>
      </c>
      <c r="J756" s="25">
        <v>16.36</v>
      </c>
      <c r="K756" s="26" t="s">
        <v>1191</v>
      </c>
      <c r="L756" s="27" t="str">
        <f t="shared" si="237"/>
        <v>Yes</v>
      </c>
    </row>
    <row r="757" spans="1:12" x14ac:dyDescent="0.25">
      <c r="A757" s="39" t="s">
        <v>705</v>
      </c>
      <c r="B757" s="22" t="s">
        <v>49</v>
      </c>
      <c r="C757" s="28" t="s">
        <v>1205</v>
      </c>
      <c r="D757" s="24" t="str">
        <f t="shared" si="234"/>
        <v>N/A</v>
      </c>
      <c r="E757" s="28" t="s">
        <v>1205</v>
      </c>
      <c r="F757" s="24" t="str">
        <f t="shared" si="235"/>
        <v>N/A</v>
      </c>
      <c r="G757" s="28" t="s">
        <v>1205</v>
      </c>
      <c r="H757" s="24" t="str">
        <f t="shared" si="236"/>
        <v>N/A</v>
      </c>
      <c r="I757" s="25" t="s">
        <v>1205</v>
      </c>
      <c r="J757" s="25" t="s">
        <v>1205</v>
      </c>
      <c r="K757" s="26" t="s">
        <v>1191</v>
      </c>
      <c r="L757" s="27" t="str">
        <f t="shared" si="237"/>
        <v>N/A</v>
      </c>
    </row>
    <row r="758" spans="1:12" x14ac:dyDescent="0.25">
      <c r="A758" s="42" t="s">
        <v>526</v>
      </c>
      <c r="B758" s="22" t="s">
        <v>49</v>
      </c>
      <c r="C758" s="28">
        <v>23131.826929999999</v>
      </c>
      <c r="D758" s="24" t="str">
        <f t="shared" si="234"/>
        <v>N/A</v>
      </c>
      <c r="E758" s="28">
        <v>27151.532063999999</v>
      </c>
      <c r="F758" s="24" t="str">
        <f t="shared" si="235"/>
        <v>N/A</v>
      </c>
      <c r="G758" s="28">
        <v>30205.310187999999</v>
      </c>
      <c r="H758" s="24" t="str">
        <f t="shared" si="236"/>
        <v>N/A</v>
      </c>
      <c r="I758" s="25">
        <v>17.38</v>
      </c>
      <c r="J758" s="25">
        <v>11.25</v>
      </c>
      <c r="K758" s="26" t="s">
        <v>1191</v>
      </c>
      <c r="L758" s="27" t="str">
        <f t="shared" si="237"/>
        <v>Yes</v>
      </c>
    </row>
    <row r="759" spans="1:12" x14ac:dyDescent="0.25">
      <c r="A759" s="39" t="s">
        <v>706</v>
      </c>
      <c r="B759" s="22" t="s">
        <v>49</v>
      </c>
      <c r="C759" s="28">
        <v>21072.963701000001</v>
      </c>
      <c r="D759" s="24" t="str">
        <f t="shared" si="234"/>
        <v>N/A</v>
      </c>
      <c r="E759" s="28">
        <v>24782.924857999998</v>
      </c>
      <c r="F759" s="24" t="str">
        <f t="shared" si="235"/>
        <v>N/A</v>
      </c>
      <c r="G759" s="28">
        <v>27313.491546000001</v>
      </c>
      <c r="H759" s="24" t="str">
        <f t="shared" si="236"/>
        <v>N/A</v>
      </c>
      <c r="I759" s="25">
        <v>17.61</v>
      </c>
      <c r="J759" s="25">
        <v>10.210000000000001</v>
      </c>
      <c r="K759" s="26" t="s">
        <v>1191</v>
      </c>
      <c r="L759" s="27" t="str">
        <f t="shared" si="237"/>
        <v>Yes</v>
      </c>
    </row>
    <row r="760" spans="1:12" x14ac:dyDescent="0.25">
      <c r="A760" s="39" t="s">
        <v>707</v>
      </c>
      <c r="B760" s="22" t="s">
        <v>49</v>
      </c>
      <c r="C760" s="28">
        <v>12851.879478999999</v>
      </c>
      <c r="D760" s="24" t="str">
        <f t="shared" si="234"/>
        <v>N/A</v>
      </c>
      <c r="E760" s="28">
        <v>14925.236301000001</v>
      </c>
      <c r="F760" s="24" t="str">
        <f t="shared" si="235"/>
        <v>N/A</v>
      </c>
      <c r="G760" s="28">
        <v>12693.522255</v>
      </c>
      <c r="H760" s="24" t="str">
        <f t="shared" si="236"/>
        <v>N/A</v>
      </c>
      <c r="I760" s="25">
        <v>16.13</v>
      </c>
      <c r="J760" s="25">
        <v>-15</v>
      </c>
      <c r="K760" s="26" t="s">
        <v>1191</v>
      </c>
      <c r="L760" s="27" t="str">
        <f t="shared" si="237"/>
        <v>Yes</v>
      </c>
    </row>
    <row r="761" spans="1:12" x14ac:dyDescent="0.25">
      <c r="A761" s="39" t="s">
        <v>790</v>
      </c>
      <c r="B761" s="22" t="s">
        <v>49</v>
      </c>
      <c r="C761" s="28">
        <v>15877.006133000001</v>
      </c>
      <c r="D761" s="24" t="str">
        <f t="shared" si="234"/>
        <v>N/A</v>
      </c>
      <c r="E761" s="28">
        <v>15050.410069</v>
      </c>
      <c r="F761" s="24" t="str">
        <f t="shared" si="235"/>
        <v>N/A</v>
      </c>
      <c r="G761" s="28">
        <v>18783.994371000001</v>
      </c>
      <c r="H761" s="24" t="str">
        <f t="shared" si="236"/>
        <v>N/A</v>
      </c>
      <c r="I761" s="25">
        <v>-5.21</v>
      </c>
      <c r="J761" s="25">
        <v>24.81</v>
      </c>
      <c r="K761" s="26" t="s">
        <v>1191</v>
      </c>
      <c r="L761" s="27" t="str">
        <f t="shared" si="237"/>
        <v>Yes</v>
      </c>
    </row>
    <row r="762" spans="1:12" x14ac:dyDescent="0.25">
      <c r="A762" s="39" t="s">
        <v>722</v>
      </c>
      <c r="B762" s="22" t="s">
        <v>49</v>
      </c>
      <c r="C762" s="28">
        <v>44912.509570000002</v>
      </c>
      <c r="D762" s="24" t="str">
        <f t="shared" si="234"/>
        <v>N/A</v>
      </c>
      <c r="E762" s="28">
        <v>50822.195692000001</v>
      </c>
      <c r="F762" s="24" t="str">
        <f t="shared" si="235"/>
        <v>N/A</v>
      </c>
      <c r="G762" s="28">
        <v>51451.157032000003</v>
      </c>
      <c r="H762" s="24" t="str">
        <f t="shared" si="236"/>
        <v>N/A</v>
      </c>
      <c r="I762" s="25">
        <v>13.16</v>
      </c>
      <c r="J762" s="25">
        <v>1.238</v>
      </c>
      <c r="K762" s="26" t="s">
        <v>1191</v>
      </c>
      <c r="L762" s="27" t="str">
        <f t="shared" si="237"/>
        <v>Yes</v>
      </c>
    </row>
    <row r="763" spans="1:12" x14ac:dyDescent="0.25">
      <c r="A763" s="39" t="s">
        <v>708</v>
      </c>
      <c r="B763" s="22" t="s">
        <v>49</v>
      </c>
      <c r="C763" s="28" t="s">
        <v>1205</v>
      </c>
      <c r="D763" s="24" t="str">
        <f t="shared" si="234"/>
        <v>N/A</v>
      </c>
      <c r="E763" s="28" t="s">
        <v>1205</v>
      </c>
      <c r="F763" s="24" t="str">
        <f t="shared" si="235"/>
        <v>N/A</v>
      </c>
      <c r="G763" s="28" t="s">
        <v>1205</v>
      </c>
      <c r="H763" s="24" t="str">
        <f t="shared" si="236"/>
        <v>N/A</v>
      </c>
      <c r="I763" s="25" t="s">
        <v>1205</v>
      </c>
      <c r="J763" s="25" t="s">
        <v>1205</v>
      </c>
      <c r="K763" s="26" t="s">
        <v>1191</v>
      </c>
      <c r="L763" s="27" t="str">
        <f t="shared" si="237"/>
        <v>N/A</v>
      </c>
    </row>
    <row r="764" spans="1:12" x14ac:dyDescent="0.25">
      <c r="A764" s="42" t="s">
        <v>529</v>
      </c>
      <c r="B764" s="22" t="s">
        <v>49</v>
      </c>
      <c r="C764" s="28">
        <v>3660.850465</v>
      </c>
      <c r="D764" s="24" t="str">
        <f t="shared" si="234"/>
        <v>N/A</v>
      </c>
      <c r="E764" s="28">
        <v>3227.2040901999999</v>
      </c>
      <c r="F764" s="24" t="str">
        <f t="shared" si="235"/>
        <v>N/A</v>
      </c>
      <c r="G764" s="28">
        <v>2941.3871979</v>
      </c>
      <c r="H764" s="24" t="str">
        <f t="shared" si="236"/>
        <v>N/A</v>
      </c>
      <c r="I764" s="25">
        <v>-11.8</v>
      </c>
      <c r="J764" s="25">
        <v>-8.86</v>
      </c>
      <c r="K764" s="26" t="s">
        <v>1191</v>
      </c>
      <c r="L764" s="27" t="str">
        <f t="shared" si="237"/>
        <v>Yes</v>
      </c>
    </row>
    <row r="765" spans="1:12" x14ac:dyDescent="0.25">
      <c r="A765" s="39" t="s">
        <v>709</v>
      </c>
      <c r="B765" s="22" t="s">
        <v>49</v>
      </c>
      <c r="C765" s="28">
        <v>958.26649112999996</v>
      </c>
      <c r="D765" s="24" t="str">
        <f t="shared" si="234"/>
        <v>N/A</v>
      </c>
      <c r="E765" s="28">
        <v>1112.9786747000001</v>
      </c>
      <c r="F765" s="24" t="str">
        <f t="shared" si="235"/>
        <v>N/A</v>
      </c>
      <c r="G765" s="28">
        <v>786.14954284999999</v>
      </c>
      <c r="H765" s="24" t="str">
        <f t="shared" si="236"/>
        <v>N/A</v>
      </c>
      <c r="I765" s="25">
        <v>16.149999999999999</v>
      </c>
      <c r="J765" s="25">
        <v>-29.4</v>
      </c>
      <c r="K765" s="26" t="s">
        <v>1191</v>
      </c>
      <c r="L765" s="27" t="str">
        <f t="shared" si="237"/>
        <v>Yes</v>
      </c>
    </row>
    <row r="766" spans="1:12" x14ac:dyDescent="0.25">
      <c r="A766" s="39" t="s">
        <v>710</v>
      </c>
      <c r="B766" s="22" t="s">
        <v>49</v>
      </c>
      <c r="C766" s="28" t="s">
        <v>1205</v>
      </c>
      <c r="D766" s="24" t="str">
        <f t="shared" si="234"/>
        <v>N/A</v>
      </c>
      <c r="E766" s="28" t="s">
        <v>1205</v>
      </c>
      <c r="F766" s="24" t="str">
        <f t="shared" si="235"/>
        <v>N/A</v>
      </c>
      <c r="G766" s="28" t="s">
        <v>1205</v>
      </c>
      <c r="H766" s="24" t="str">
        <f t="shared" si="236"/>
        <v>N/A</v>
      </c>
      <c r="I766" s="25" t="s">
        <v>1205</v>
      </c>
      <c r="J766" s="25" t="s">
        <v>1205</v>
      </c>
      <c r="K766" s="26" t="s">
        <v>1191</v>
      </c>
      <c r="L766" s="27" t="str">
        <f t="shared" si="237"/>
        <v>N/A</v>
      </c>
    </row>
    <row r="767" spans="1:12" x14ac:dyDescent="0.25">
      <c r="A767" s="39" t="s">
        <v>711</v>
      </c>
      <c r="B767" s="22" t="s">
        <v>49</v>
      </c>
      <c r="C767" s="28">
        <v>1343.1428570999999</v>
      </c>
      <c r="D767" s="24" t="str">
        <f t="shared" si="234"/>
        <v>N/A</v>
      </c>
      <c r="E767" s="28">
        <v>1102</v>
      </c>
      <c r="F767" s="24" t="str">
        <f t="shared" si="235"/>
        <v>N/A</v>
      </c>
      <c r="G767" s="28">
        <v>1222.625</v>
      </c>
      <c r="H767" s="24" t="str">
        <f t="shared" si="236"/>
        <v>N/A</v>
      </c>
      <c r="I767" s="25">
        <v>-18</v>
      </c>
      <c r="J767" s="25">
        <v>10.95</v>
      </c>
      <c r="K767" s="26" t="s">
        <v>1191</v>
      </c>
      <c r="L767" s="27" t="str">
        <f t="shared" si="237"/>
        <v>Yes</v>
      </c>
    </row>
    <row r="768" spans="1:12" x14ac:dyDescent="0.25">
      <c r="A768" s="39" t="s">
        <v>712</v>
      </c>
      <c r="B768" s="22" t="s">
        <v>49</v>
      </c>
      <c r="C768" s="28">
        <v>959.71494703999997</v>
      </c>
      <c r="D768" s="24" t="str">
        <f t="shared" si="234"/>
        <v>N/A</v>
      </c>
      <c r="E768" s="28">
        <v>928.26711332000002</v>
      </c>
      <c r="F768" s="24" t="str">
        <f t="shared" si="235"/>
        <v>N/A</v>
      </c>
      <c r="G768" s="28">
        <v>973.28931731</v>
      </c>
      <c r="H768" s="24" t="str">
        <f t="shared" si="236"/>
        <v>N/A</v>
      </c>
      <c r="I768" s="25">
        <v>-3.28</v>
      </c>
      <c r="J768" s="25">
        <v>4.8499999999999996</v>
      </c>
      <c r="K768" s="26" t="s">
        <v>1191</v>
      </c>
      <c r="L768" s="27" t="str">
        <f t="shared" si="237"/>
        <v>Yes</v>
      </c>
    </row>
    <row r="769" spans="1:12" x14ac:dyDescent="0.25">
      <c r="A769" s="39" t="s">
        <v>713</v>
      </c>
      <c r="B769" s="22" t="s">
        <v>49</v>
      </c>
      <c r="C769" s="28">
        <v>7475.9005375999996</v>
      </c>
      <c r="D769" s="24" t="str">
        <f t="shared" si="234"/>
        <v>N/A</v>
      </c>
      <c r="E769" s="28">
        <v>5605.9002933000002</v>
      </c>
      <c r="F769" s="24" t="str">
        <f t="shared" si="235"/>
        <v>N/A</v>
      </c>
      <c r="G769" s="28">
        <v>7350.7925117000004</v>
      </c>
      <c r="H769" s="24" t="str">
        <f t="shared" si="236"/>
        <v>N/A</v>
      </c>
      <c r="I769" s="25">
        <v>-25</v>
      </c>
      <c r="J769" s="25">
        <v>31.13</v>
      </c>
      <c r="K769" s="26" t="s">
        <v>1191</v>
      </c>
      <c r="L769" s="27" t="str">
        <f t="shared" si="237"/>
        <v>No</v>
      </c>
    </row>
    <row r="770" spans="1:12" x14ac:dyDescent="0.25">
      <c r="A770" s="39" t="s">
        <v>714</v>
      </c>
      <c r="B770" s="22" t="s">
        <v>49</v>
      </c>
      <c r="C770" s="28">
        <v>12029.799477</v>
      </c>
      <c r="D770" s="24" t="str">
        <f t="shared" si="234"/>
        <v>N/A</v>
      </c>
      <c r="E770" s="28">
        <v>11171.619000999999</v>
      </c>
      <c r="F770" s="24" t="str">
        <f t="shared" si="235"/>
        <v>N/A</v>
      </c>
      <c r="G770" s="28">
        <v>10202.495899</v>
      </c>
      <c r="H770" s="24" t="str">
        <f t="shared" si="236"/>
        <v>N/A</v>
      </c>
      <c r="I770" s="25">
        <v>-7.13</v>
      </c>
      <c r="J770" s="25">
        <v>-8.67</v>
      </c>
      <c r="K770" s="26" t="s">
        <v>1191</v>
      </c>
      <c r="L770" s="27" t="str">
        <f t="shared" si="237"/>
        <v>Yes</v>
      </c>
    </row>
    <row r="771" spans="1:12" x14ac:dyDescent="0.25">
      <c r="A771" s="39" t="s">
        <v>715</v>
      </c>
      <c r="B771" s="22" t="s">
        <v>49</v>
      </c>
      <c r="C771" s="28" t="s">
        <v>1205</v>
      </c>
      <c r="D771" s="24" t="str">
        <f t="shared" si="234"/>
        <v>N/A</v>
      </c>
      <c r="E771" s="28">
        <v>543.28301886999998</v>
      </c>
      <c r="F771" s="24" t="str">
        <f t="shared" si="235"/>
        <v>N/A</v>
      </c>
      <c r="G771" s="28">
        <v>1140.0425531999999</v>
      </c>
      <c r="H771" s="24" t="str">
        <f t="shared" si="236"/>
        <v>N/A</v>
      </c>
      <c r="I771" s="25" t="s">
        <v>1205</v>
      </c>
      <c r="J771" s="25">
        <v>109.8</v>
      </c>
      <c r="K771" s="26" t="s">
        <v>1191</v>
      </c>
      <c r="L771" s="27" t="str">
        <f t="shared" si="237"/>
        <v>No</v>
      </c>
    </row>
    <row r="772" spans="1:12" x14ac:dyDescent="0.25">
      <c r="A772" s="42" t="s">
        <v>531</v>
      </c>
      <c r="B772" s="22" t="s">
        <v>49</v>
      </c>
      <c r="C772" s="28">
        <v>1161.9928440000001</v>
      </c>
      <c r="D772" s="24" t="str">
        <f t="shared" si="234"/>
        <v>N/A</v>
      </c>
      <c r="E772" s="28">
        <v>1126.6817335999999</v>
      </c>
      <c r="F772" s="24" t="str">
        <f t="shared" si="235"/>
        <v>N/A</v>
      </c>
      <c r="G772" s="28">
        <v>1124.9168738000001</v>
      </c>
      <c r="H772" s="24" t="str">
        <f t="shared" si="236"/>
        <v>N/A</v>
      </c>
      <c r="I772" s="25">
        <v>-3.04</v>
      </c>
      <c r="J772" s="25">
        <v>-0.157</v>
      </c>
      <c r="K772" s="26" t="s">
        <v>1191</v>
      </c>
      <c r="L772" s="27" t="str">
        <f t="shared" si="237"/>
        <v>Yes</v>
      </c>
    </row>
    <row r="773" spans="1:12" x14ac:dyDescent="0.25">
      <c r="A773" s="39" t="s">
        <v>716</v>
      </c>
      <c r="B773" s="22" t="s">
        <v>49</v>
      </c>
      <c r="C773" s="28">
        <v>761.19329502000005</v>
      </c>
      <c r="D773" s="24" t="str">
        <f t="shared" si="234"/>
        <v>N/A</v>
      </c>
      <c r="E773" s="28">
        <v>653.19695528</v>
      </c>
      <c r="F773" s="24" t="str">
        <f t="shared" si="235"/>
        <v>N/A</v>
      </c>
      <c r="G773" s="28">
        <v>662.20311976000005</v>
      </c>
      <c r="H773" s="24" t="str">
        <f t="shared" si="236"/>
        <v>N/A</v>
      </c>
      <c r="I773" s="25">
        <v>-14.2</v>
      </c>
      <c r="J773" s="25">
        <v>1.379</v>
      </c>
      <c r="K773" s="26" t="s">
        <v>1191</v>
      </c>
      <c r="L773" s="27" t="str">
        <f t="shared" si="237"/>
        <v>Yes</v>
      </c>
    </row>
    <row r="774" spans="1:12" x14ac:dyDescent="0.25">
      <c r="A774" s="39" t="s">
        <v>717</v>
      </c>
      <c r="B774" s="22" t="s">
        <v>49</v>
      </c>
      <c r="C774" s="28" t="s">
        <v>1205</v>
      </c>
      <c r="D774" s="24" t="str">
        <f t="shared" si="234"/>
        <v>N/A</v>
      </c>
      <c r="E774" s="28" t="s">
        <v>1205</v>
      </c>
      <c r="F774" s="24" t="str">
        <f t="shared" si="235"/>
        <v>N/A</v>
      </c>
      <c r="G774" s="28" t="s">
        <v>1205</v>
      </c>
      <c r="H774" s="24" t="str">
        <f t="shared" si="236"/>
        <v>N/A</v>
      </c>
      <c r="I774" s="25" t="s">
        <v>1205</v>
      </c>
      <c r="J774" s="25" t="s">
        <v>1205</v>
      </c>
      <c r="K774" s="26" t="s">
        <v>1191</v>
      </c>
      <c r="L774" s="27" t="str">
        <f t="shared" si="237"/>
        <v>N/A</v>
      </c>
    </row>
    <row r="775" spans="1:12" x14ac:dyDescent="0.25">
      <c r="A775" s="39" t="s">
        <v>718</v>
      </c>
      <c r="B775" s="22" t="s">
        <v>49</v>
      </c>
      <c r="C775" s="28" t="s">
        <v>1205</v>
      </c>
      <c r="D775" s="24" t="str">
        <f t="shared" si="234"/>
        <v>N/A</v>
      </c>
      <c r="E775" s="28" t="s">
        <v>1205</v>
      </c>
      <c r="F775" s="24" t="str">
        <f t="shared" si="235"/>
        <v>N/A</v>
      </c>
      <c r="G775" s="28" t="s">
        <v>1205</v>
      </c>
      <c r="H775" s="24" t="str">
        <f t="shared" si="236"/>
        <v>N/A</v>
      </c>
      <c r="I775" s="25" t="s">
        <v>1205</v>
      </c>
      <c r="J775" s="25" t="s">
        <v>1205</v>
      </c>
      <c r="K775" s="26" t="s">
        <v>1191</v>
      </c>
      <c r="L775" s="27" t="str">
        <f t="shared" si="237"/>
        <v>N/A</v>
      </c>
    </row>
    <row r="776" spans="1:12" x14ac:dyDescent="0.25">
      <c r="A776" s="39" t="s">
        <v>719</v>
      </c>
      <c r="B776" s="22" t="s">
        <v>49</v>
      </c>
      <c r="C776" s="28">
        <v>2192.9814164999998</v>
      </c>
      <c r="D776" s="24" t="str">
        <f t="shared" si="234"/>
        <v>N/A</v>
      </c>
      <c r="E776" s="28">
        <v>2242.2989576</v>
      </c>
      <c r="F776" s="24" t="str">
        <f t="shared" si="235"/>
        <v>N/A</v>
      </c>
      <c r="G776" s="28">
        <v>2232.9338561</v>
      </c>
      <c r="H776" s="24" t="str">
        <f t="shared" si="236"/>
        <v>N/A</v>
      </c>
      <c r="I776" s="25">
        <v>2.2490000000000001</v>
      </c>
      <c r="J776" s="25">
        <v>-0.41799999999999998</v>
      </c>
      <c r="K776" s="26" t="s">
        <v>1191</v>
      </c>
      <c r="L776" s="27" t="str">
        <f t="shared" si="237"/>
        <v>Yes</v>
      </c>
    </row>
    <row r="777" spans="1:12" x14ac:dyDescent="0.25">
      <c r="A777" s="39" t="s">
        <v>720</v>
      </c>
      <c r="B777" s="22" t="s">
        <v>49</v>
      </c>
      <c r="C777" s="28">
        <v>1366.5827379</v>
      </c>
      <c r="D777" s="24" t="str">
        <f t="shared" si="234"/>
        <v>N/A</v>
      </c>
      <c r="E777" s="28">
        <v>1582.3537474</v>
      </c>
      <c r="F777" s="24" t="str">
        <f t="shared" si="235"/>
        <v>N/A</v>
      </c>
      <c r="G777" s="28">
        <v>1466.9522612999999</v>
      </c>
      <c r="H777" s="24" t="str">
        <f t="shared" si="236"/>
        <v>N/A</v>
      </c>
      <c r="I777" s="25">
        <v>15.79</v>
      </c>
      <c r="J777" s="25">
        <v>-7.29</v>
      </c>
      <c r="K777" s="26" t="s">
        <v>1191</v>
      </c>
      <c r="L777" s="27" t="str">
        <f t="shared" si="237"/>
        <v>Yes</v>
      </c>
    </row>
    <row r="778" spans="1:12" x14ac:dyDescent="0.25">
      <c r="A778" s="39" t="s">
        <v>721</v>
      </c>
      <c r="B778" s="22" t="s">
        <v>49</v>
      </c>
      <c r="C778" s="28">
        <v>371.73929824999999</v>
      </c>
      <c r="D778" s="24" t="str">
        <f t="shared" si="234"/>
        <v>N/A</v>
      </c>
      <c r="E778" s="28">
        <v>344.71731691000002</v>
      </c>
      <c r="F778" s="24" t="str">
        <f t="shared" si="235"/>
        <v>N/A</v>
      </c>
      <c r="G778" s="28">
        <v>462.51090757999998</v>
      </c>
      <c r="H778" s="24" t="str">
        <f t="shared" si="236"/>
        <v>N/A</v>
      </c>
      <c r="I778" s="25">
        <v>-7.27</v>
      </c>
      <c r="J778" s="25">
        <v>34.17</v>
      </c>
      <c r="K778" s="26" t="s">
        <v>1191</v>
      </c>
      <c r="L778" s="27" t="str">
        <f t="shared" si="237"/>
        <v>No</v>
      </c>
    </row>
    <row r="779" spans="1:12" x14ac:dyDescent="0.25">
      <c r="A779" s="196" t="s">
        <v>357</v>
      </c>
      <c r="B779" s="196"/>
      <c r="C779" s="196"/>
      <c r="D779" s="196"/>
      <c r="E779" s="196"/>
      <c r="F779" s="196"/>
      <c r="G779" s="196"/>
      <c r="H779" s="196"/>
      <c r="I779" s="196"/>
      <c r="J779" s="196"/>
      <c r="K779" s="196"/>
      <c r="L779" s="196"/>
    </row>
    <row r="780" spans="1:12" x14ac:dyDescent="0.25">
      <c r="A780" s="37" t="s">
        <v>358</v>
      </c>
      <c r="B780" s="22" t="s">
        <v>49</v>
      </c>
      <c r="C780" s="28">
        <v>267644010</v>
      </c>
      <c r="D780" s="24" t="str">
        <f t="shared" ref="D780:D832" si="238">IF($B780="N/A","N/A",IF(C780&gt;10,"No",IF(C780&lt;-10,"No","Yes")))</f>
        <v>N/A</v>
      </c>
      <c r="E780" s="28">
        <v>226610066</v>
      </c>
      <c r="F780" s="24" t="str">
        <f t="shared" ref="F780:F832" si="239">IF($B780="N/A","N/A",IF(E780&gt;10,"No",IF(E780&lt;-10,"No","Yes")))</f>
        <v>N/A</v>
      </c>
      <c r="G780" s="28">
        <v>211223320</v>
      </c>
      <c r="H780" s="24" t="str">
        <f t="shared" ref="H780:H832" si="240">IF($B780="N/A","N/A",IF(G780&gt;10,"No",IF(G780&lt;-10,"No","Yes")))</f>
        <v>N/A</v>
      </c>
      <c r="I780" s="25">
        <v>-15.3</v>
      </c>
      <c r="J780" s="25">
        <v>-6.79</v>
      </c>
      <c r="K780" s="26" t="s">
        <v>1191</v>
      </c>
      <c r="L780" s="27" t="str">
        <f t="shared" ref="L780:L832" si="241">IF(J780="Div by 0", "N/A", IF(K780="N/A","N/A", IF(J780&gt;VALUE(MID(K780,1,2)), "No", IF(J780&lt;-1*VALUE(MID(K780,1,2)), "No", "Yes"))))</f>
        <v>Yes</v>
      </c>
    </row>
    <row r="781" spans="1:12" x14ac:dyDescent="0.25">
      <c r="A781" s="37" t="s">
        <v>94</v>
      </c>
      <c r="B781" s="22" t="s">
        <v>49</v>
      </c>
      <c r="C781" s="23">
        <v>18935</v>
      </c>
      <c r="D781" s="24" t="str">
        <f t="shared" si="238"/>
        <v>N/A</v>
      </c>
      <c r="E781" s="23">
        <v>15711</v>
      </c>
      <c r="F781" s="24" t="str">
        <f t="shared" si="239"/>
        <v>N/A</v>
      </c>
      <c r="G781" s="23">
        <v>14432</v>
      </c>
      <c r="H781" s="24" t="str">
        <f t="shared" si="240"/>
        <v>N/A</v>
      </c>
      <c r="I781" s="25">
        <v>-17</v>
      </c>
      <c r="J781" s="25">
        <v>-8.14</v>
      </c>
      <c r="K781" s="26" t="s">
        <v>1191</v>
      </c>
      <c r="L781" s="27" t="str">
        <f t="shared" si="241"/>
        <v>Yes</v>
      </c>
    </row>
    <row r="782" spans="1:12" x14ac:dyDescent="0.25">
      <c r="A782" s="37" t="s">
        <v>359</v>
      </c>
      <c r="B782" s="22" t="s">
        <v>49</v>
      </c>
      <c r="C782" s="28">
        <v>14134.883021</v>
      </c>
      <c r="D782" s="24" t="str">
        <f t="shared" si="238"/>
        <v>N/A</v>
      </c>
      <c r="E782" s="28">
        <v>14423.656419000001</v>
      </c>
      <c r="F782" s="24" t="str">
        <f t="shared" si="239"/>
        <v>N/A</v>
      </c>
      <c r="G782" s="28">
        <v>14635.762194999999</v>
      </c>
      <c r="H782" s="24" t="str">
        <f t="shared" si="240"/>
        <v>N/A</v>
      </c>
      <c r="I782" s="25">
        <v>2.0430000000000001</v>
      </c>
      <c r="J782" s="25">
        <v>1.4710000000000001</v>
      </c>
      <c r="K782" s="26" t="s">
        <v>1191</v>
      </c>
      <c r="L782" s="27" t="str">
        <f t="shared" si="241"/>
        <v>Yes</v>
      </c>
    </row>
    <row r="783" spans="1:12" x14ac:dyDescent="0.25">
      <c r="A783" s="37" t="s">
        <v>360</v>
      </c>
      <c r="B783" s="22" t="s">
        <v>49</v>
      </c>
      <c r="C783" s="23">
        <v>13.669817798</v>
      </c>
      <c r="D783" s="24" t="str">
        <f t="shared" si="238"/>
        <v>N/A</v>
      </c>
      <c r="E783" s="23">
        <v>13.386735408</v>
      </c>
      <c r="F783" s="24" t="str">
        <f t="shared" si="239"/>
        <v>N/A</v>
      </c>
      <c r="G783" s="23">
        <v>12.75588969</v>
      </c>
      <c r="H783" s="24" t="str">
        <f t="shared" si="240"/>
        <v>N/A</v>
      </c>
      <c r="I783" s="25">
        <v>-2.0699999999999998</v>
      </c>
      <c r="J783" s="25">
        <v>-4.71</v>
      </c>
      <c r="K783" s="26" t="s">
        <v>1191</v>
      </c>
      <c r="L783" s="27" t="str">
        <f t="shared" si="241"/>
        <v>Yes</v>
      </c>
    </row>
    <row r="784" spans="1:12" x14ac:dyDescent="0.25">
      <c r="A784" s="37" t="s">
        <v>361</v>
      </c>
      <c r="B784" s="22" t="s">
        <v>49</v>
      </c>
      <c r="C784" s="28">
        <v>3121205</v>
      </c>
      <c r="D784" s="24" t="str">
        <f t="shared" si="238"/>
        <v>N/A</v>
      </c>
      <c r="E784" s="28">
        <v>2936294</v>
      </c>
      <c r="F784" s="24" t="str">
        <f t="shared" si="239"/>
        <v>N/A</v>
      </c>
      <c r="G784" s="28">
        <v>3334808</v>
      </c>
      <c r="H784" s="24" t="str">
        <f t="shared" si="240"/>
        <v>N/A</v>
      </c>
      <c r="I784" s="25">
        <v>-5.92</v>
      </c>
      <c r="J784" s="25">
        <v>13.57</v>
      </c>
      <c r="K784" s="26" t="s">
        <v>1191</v>
      </c>
      <c r="L784" s="27" t="str">
        <f t="shared" si="241"/>
        <v>Yes</v>
      </c>
    </row>
    <row r="785" spans="1:12" x14ac:dyDescent="0.25">
      <c r="A785" s="37" t="s">
        <v>95</v>
      </c>
      <c r="B785" s="22" t="s">
        <v>49</v>
      </c>
      <c r="C785" s="23">
        <v>40</v>
      </c>
      <c r="D785" s="24" t="str">
        <f t="shared" si="238"/>
        <v>N/A</v>
      </c>
      <c r="E785" s="23">
        <v>31</v>
      </c>
      <c r="F785" s="24" t="str">
        <f t="shared" si="239"/>
        <v>N/A</v>
      </c>
      <c r="G785" s="23">
        <v>29</v>
      </c>
      <c r="H785" s="24" t="str">
        <f t="shared" si="240"/>
        <v>N/A</v>
      </c>
      <c r="I785" s="25">
        <v>-22.5</v>
      </c>
      <c r="J785" s="25">
        <v>-6.45</v>
      </c>
      <c r="K785" s="26" t="s">
        <v>1191</v>
      </c>
      <c r="L785" s="27" t="str">
        <f t="shared" si="241"/>
        <v>Yes</v>
      </c>
    </row>
    <row r="786" spans="1:12" x14ac:dyDescent="0.25">
      <c r="A786" s="37" t="s">
        <v>362</v>
      </c>
      <c r="B786" s="22" t="s">
        <v>49</v>
      </c>
      <c r="C786" s="28">
        <v>78030.125</v>
      </c>
      <c r="D786" s="24" t="str">
        <f t="shared" si="238"/>
        <v>N/A</v>
      </c>
      <c r="E786" s="28">
        <v>94719.161290000004</v>
      </c>
      <c r="F786" s="24" t="str">
        <f t="shared" si="239"/>
        <v>N/A</v>
      </c>
      <c r="G786" s="28">
        <v>114993.37931</v>
      </c>
      <c r="H786" s="24" t="str">
        <f t="shared" si="240"/>
        <v>N/A</v>
      </c>
      <c r="I786" s="25">
        <v>21.39</v>
      </c>
      <c r="J786" s="25">
        <v>21.4</v>
      </c>
      <c r="K786" s="26" t="s">
        <v>1191</v>
      </c>
      <c r="L786" s="27" t="str">
        <f t="shared" si="241"/>
        <v>Yes</v>
      </c>
    </row>
    <row r="787" spans="1:12" x14ac:dyDescent="0.25">
      <c r="A787" s="37" t="s">
        <v>363</v>
      </c>
      <c r="B787" s="22" t="s">
        <v>49</v>
      </c>
      <c r="C787" s="28">
        <v>65185074</v>
      </c>
      <c r="D787" s="24" t="str">
        <f t="shared" si="238"/>
        <v>N/A</v>
      </c>
      <c r="E787" s="28">
        <v>58066533</v>
      </c>
      <c r="F787" s="24" t="str">
        <f t="shared" si="239"/>
        <v>N/A</v>
      </c>
      <c r="G787" s="28">
        <v>46330026</v>
      </c>
      <c r="H787" s="24" t="str">
        <f t="shared" si="240"/>
        <v>N/A</v>
      </c>
      <c r="I787" s="25">
        <v>-10.9</v>
      </c>
      <c r="J787" s="25">
        <v>-20.2</v>
      </c>
      <c r="K787" s="26" t="s">
        <v>1191</v>
      </c>
      <c r="L787" s="27" t="str">
        <f t="shared" si="241"/>
        <v>Yes</v>
      </c>
    </row>
    <row r="788" spans="1:12" x14ac:dyDescent="0.25">
      <c r="A788" s="37" t="s">
        <v>364</v>
      </c>
      <c r="B788" s="22" t="s">
        <v>49</v>
      </c>
      <c r="C788" s="23">
        <v>782</v>
      </c>
      <c r="D788" s="24" t="str">
        <f t="shared" si="238"/>
        <v>N/A</v>
      </c>
      <c r="E788" s="23">
        <v>669</v>
      </c>
      <c r="F788" s="24" t="str">
        <f t="shared" si="239"/>
        <v>N/A</v>
      </c>
      <c r="G788" s="23">
        <v>571</v>
      </c>
      <c r="H788" s="24" t="str">
        <f t="shared" si="240"/>
        <v>N/A</v>
      </c>
      <c r="I788" s="25">
        <v>-14.5</v>
      </c>
      <c r="J788" s="25">
        <v>-14.6</v>
      </c>
      <c r="K788" s="26" t="s">
        <v>1191</v>
      </c>
      <c r="L788" s="27" t="str">
        <f t="shared" si="241"/>
        <v>Yes</v>
      </c>
    </row>
    <row r="789" spans="1:12" x14ac:dyDescent="0.25">
      <c r="A789" s="37" t="s">
        <v>738</v>
      </c>
      <c r="B789" s="22" t="s">
        <v>49</v>
      </c>
      <c r="C789" s="28">
        <v>83356.872122999994</v>
      </c>
      <c r="D789" s="24" t="str">
        <f t="shared" si="238"/>
        <v>N/A</v>
      </c>
      <c r="E789" s="28">
        <v>86796.013453000007</v>
      </c>
      <c r="F789" s="24" t="str">
        <f t="shared" si="239"/>
        <v>N/A</v>
      </c>
      <c r="G789" s="28">
        <v>81138.399298999997</v>
      </c>
      <c r="H789" s="24" t="str">
        <f t="shared" si="240"/>
        <v>N/A</v>
      </c>
      <c r="I789" s="25">
        <v>4.1260000000000003</v>
      </c>
      <c r="J789" s="25">
        <v>-6.52</v>
      </c>
      <c r="K789" s="26" t="s">
        <v>1191</v>
      </c>
      <c r="L789" s="27" t="str">
        <f t="shared" si="241"/>
        <v>Yes</v>
      </c>
    </row>
    <row r="790" spans="1:12" x14ac:dyDescent="0.25">
      <c r="A790" s="37" t="s">
        <v>365</v>
      </c>
      <c r="B790" s="22" t="s">
        <v>49</v>
      </c>
      <c r="C790" s="28">
        <v>124210616</v>
      </c>
      <c r="D790" s="24" t="str">
        <f t="shared" si="238"/>
        <v>N/A</v>
      </c>
      <c r="E790" s="28">
        <v>124910377</v>
      </c>
      <c r="F790" s="24" t="str">
        <f t="shared" si="239"/>
        <v>N/A</v>
      </c>
      <c r="G790" s="28">
        <v>122074199</v>
      </c>
      <c r="H790" s="24" t="str">
        <f t="shared" si="240"/>
        <v>N/A</v>
      </c>
      <c r="I790" s="25">
        <v>0.56340000000000001</v>
      </c>
      <c r="J790" s="25">
        <v>-2.27</v>
      </c>
      <c r="K790" s="26" t="s">
        <v>1191</v>
      </c>
      <c r="L790" s="27" t="str">
        <f t="shared" si="241"/>
        <v>Yes</v>
      </c>
    </row>
    <row r="791" spans="1:12" x14ac:dyDescent="0.25">
      <c r="A791" s="37" t="s">
        <v>96</v>
      </c>
      <c r="B791" s="22" t="s">
        <v>49</v>
      </c>
      <c r="C791" s="23">
        <v>584</v>
      </c>
      <c r="D791" s="24" t="str">
        <f t="shared" si="238"/>
        <v>N/A</v>
      </c>
      <c r="E791" s="23">
        <v>562</v>
      </c>
      <c r="F791" s="24" t="str">
        <f t="shared" si="239"/>
        <v>N/A</v>
      </c>
      <c r="G791" s="23">
        <v>526</v>
      </c>
      <c r="H791" s="24" t="str">
        <f t="shared" si="240"/>
        <v>N/A</v>
      </c>
      <c r="I791" s="25">
        <v>-3.77</v>
      </c>
      <c r="J791" s="25">
        <v>-6.41</v>
      </c>
      <c r="K791" s="26" t="s">
        <v>1191</v>
      </c>
      <c r="L791" s="27" t="str">
        <f t="shared" si="241"/>
        <v>Yes</v>
      </c>
    </row>
    <row r="792" spans="1:12" x14ac:dyDescent="0.25">
      <c r="A792" s="37" t="s">
        <v>366</v>
      </c>
      <c r="B792" s="22" t="s">
        <v>49</v>
      </c>
      <c r="C792" s="28">
        <v>212689.41096000001</v>
      </c>
      <c r="D792" s="24" t="str">
        <f t="shared" si="238"/>
        <v>N/A</v>
      </c>
      <c r="E792" s="28">
        <v>222260.45730000001</v>
      </c>
      <c r="F792" s="24" t="str">
        <f t="shared" si="239"/>
        <v>N/A</v>
      </c>
      <c r="G792" s="28">
        <v>232080.22623999999</v>
      </c>
      <c r="H792" s="24" t="str">
        <f t="shared" si="240"/>
        <v>N/A</v>
      </c>
      <c r="I792" s="25">
        <v>4.5</v>
      </c>
      <c r="J792" s="25">
        <v>4.4180000000000001</v>
      </c>
      <c r="K792" s="26" t="s">
        <v>1191</v>
      </c>
      <c r="L792" s="27" t="str">
        <f t="shared" si="241"/>
        <v>Yes</v>
      </c>
    </row>
    <row r="793" spans="1:12" x14ac:dyDescent="0.25">
      <c r="A793" s="37" t="s">
        <v>367</v>
      </c>
      <c r="B793" s="22" t="s">
        <v>49</v>
      </c>
      <c r="C793" s="28">
        <v>245428099</v>
      </c>
      <c r="D793" s="24" t="str">
        <f t="shared" si="238"/>
        <v>N/A</v>
      </c>
      <c r="E793" s="28">
        <v>249968877</v>
      </c>
      <c r="F793" s="24" t="str">
        <f t="shared" si="239"/>
        <v>N/A</v>
      </c>
      <c r="G793" s="28">
        <v>257459556</v>
      </c>
      <c r="H793" s="24" t="str">
        <f t="shared" si="240"/>
        <v>N/A</v>
      </c>
      <c r="I793" s="25">
        <v>1.85</v>
      </c>
      <c r="J793" s="25">
        <v>2.9969999999999999</v>
      </c>
      <c r="K793" s="26" t="s">
        <v>1191</v>
      </c>
      <c r="L793" s="27" t="str">
        <f t="shared" si="241"/>
        <v>Yes</v>
      </c>
    </row>
    <row r="794" spans="1:12" x14ac:dyDescent="0.25">
      <c r="A794" s="37" t="s">
        <v>368</v>
      </c>
      <c r="B794" s="22" t="s">
        <v>49</v>
      </c>
      <c r="C794" s="23">
        <v>4655</v>
      </c>
      <c r="D794" s="24" t="str">
        <f t="shared" si="238"/>
        <v>N/A</v>
      </c>
      <c r="E794" s="23">
        <v>4330</v>
      </c>
      <c r="F794" s="24" t="str">
        <f t="shared" si="239"/>
        <v>N/A</v>
      </c>
      <c r="G794" s="23">
        <v>4268</v>
      </c>
      <c r="H794" s="24" t="str">
        <f t="shared" si="240"/>
        <v>N/A</v>
      </c>
      <c r="I794" s="25">
        <v>-6.98</v>
      </c>
      <c r="J794" s="25">
        <v>-1.43</v>
      </c>
      <c r="K794" s="26" t="s">
        <v>1191</v>
      </c>
      <c r="L794" s="27" t="str">
        <f t="shared" si="241"/>
        <v>Yes</v>
      </c>
    </row>
    <row r="795" spans="1:12" x14ac:dyDescent="0.25">
      <c r="A795" s="37" t="s">
        <v>369</v>
      </c>
      <c r="B795" s="22" t="s">
        <v>49</v>
      </c>
      <c r="C795" s="28">
        <v>52723.544361</v>
      </c>
      <c r="D795" s="24" t="str">
        <f t="shared" si="238"/>
        <v>N/A</v>
      </c>
      <c r="E795" s="28">
        <v>57729.532793999999</v>
      </c>
      <c r="F795" s="24" t="str">
        <f t="shared" si="239"/>
        <v>N/A</v>
      </c>
      <c r="G795" s="28">
        <v>60323.232427000003</v>
      </c>
      <c r="H795" s="24" t="str">
        <f t="shared" si="240"/>
        <v>N/A</v>
      </c>
      <c r="I795" s="25">
        <v>9.4949999999999992</v>
      </c>
      <c r="J795" s="25">
        <v>4.4930000000000003</v>
      </c>
      <c r="K795" s="26" t="s">
        <v>1191</v>
      </c>
      <c r="L795" s="27" t="str">
        <f t="shared" si="241"/>
        <v>Yes</v>
      </c>
    </row>
    <row r="796" spans="1:12" x14ac:dyDescent="0.25">
      <c r="A796" s="37" t="s">
        <v>370</v>
      </c>
      <c r="B796" s="22" t="s">
        <v>49</v>
      </c>
      <c r="C796" s="28">
        <v>31611475</v>
      </c>
      <c r="D796" s="24" t="str">
        <f t="shared" si="238"/>
        <v>N/A</v>
      </c>
      <c r="E796" s="28">
        <v>30308474</v>
      </c>
      <c r="F796" s="24" t="str">
        <f t="shared" si="239"/>
        <v>N/A</v>
      </c>
      <c r="G796" s="28">
        <v>29063326</v>
      </c>
      <c r="H796" s="24" t="str">
        <f t="shared" si="240"/>
        <v>N/A</v>
      </c>
      <c r="I796" s="25">
        <v>-4.12</v>
      </c>
      <c r="J796" s="25">
        <v>-4.1100000000000003</v>
      </c>
      <c r="K796" s="26" t="s">
        <v>1191</v>
      </c>
      <c r="L796" s="27" t="str">
        <f t="shared" si="241"/>
        <v>Yes</v>
      </c>
    </row>
    <row r="797" spans="1:12" x14ac:dyDescent="0.25">
      <c r="A797" s="37" t="s">
        <v>97</v>
      </c>
      <c r="B797" s="22" t="s">
        <v>49</v>
      </c>
      <c r="C797" s="23">
        <v>48344</v>
      </c>
      <c r="D797" s="24" t="str">
        <f t="shared" si="238"/>
        <v>N/A</v>
      </c>
      <c r="E797" s="23">
        <v>38147</v>
      </c>
      <c r="F797" s="24" t="str">
        <f t="shared" si="239"/>
        <v>N/A</v>
      </c>
      <c r="G797" s="23">
        <v>35854</v>
      </c>
      <c r="H797" s="24" t="str">
        <f t="shared" si="240"/>
        <v>N/A</v>
      </c>
      <c r="I797" s="25">
        <v>-21.1</v>
      </c>
      <c r="J797" s="25">
        <v>-6.01</v>
      </c>
      <c r="K797" s="26" t="s">
        <v>1191</v>
      </c>
      <c r="L797" s="27" t="str">
        <f t="shared" si="241"/>
        <v>Yes</v>
      </c>
    </row>
    <row r="798" spans="1:12" x14ac:dyDescent="0.25">
      <c r="A798" s="37" t="s">
        <v>371</v>
      </c>
      <c r="B798" s="22" t="s">
        <v>49</v>
      </c>
      <c r="C798" s="28">
        <v>653.88621132000003</v>
      </c>
      <c r="D798" s="24" t="str">
        <f t="shared" si="238"/>
        <v>N/A</v>
      </c>
      <c r="E798" s="28">
        <v>794.51789131999999</v>
      </c>
      <c r="F798" s="24" t="str">
        <f t="shared" si="239"/>
        <v>N/A</v>
      </c>
      <c r="G798" s="28">
        <v>810.60205277</v>
      </c>
      <c r="H798" s="24" t="str">
        <f t="shared" si="240"/>
        <v>N/A</v>
      </c>
      <c r="I798" s="25">
        <v>21.51</v>
      </c>
      <c r="J798" s="25">
        <v>2.024</v>
      </c>
      <c r="K798" s="26" t="s">
        <v>1191</v>
      </c>
      <c r="L798" s="27" t="str">
        <f t="shared" si="241"/>
        <v>Yes</v>
      </c>
    </row>
    <row r="799" spans="1:12" x14ac:dyDescent="0.25">
      <c r="A799" s="37" t="s">
        <v>372</v>
      </c>
      <c r="B799" s="22" t="s">
        <v>49</v>
      </c>
      <c r="C799" s="28">
        <v>4675640</v>
      </c>
      <c r="D799" s="24" t="str">
        <f t="shared" si="238"/>
        <v>N/A</v>
      </c>
      <c r="E799" s="28">
        <v>5998769</v>
      </c>
      <c r="F799" s="24" t="str">
        <f t="shared" si="239"/>
        <v>N/A</v>
      </c>
      <c r="G799" s="28">
        <v>5618622</v>
      </c>
      <c r="H799" s="24" t="str">
        <f t="shared" si="240"/>
        <v>N/A</v>
      </c>
      <c r="I799" s="25">
        <v>28.3</v>
      </c>
      <c r="J799" s="25">
        <v>-6.34</v>
      </c>
      <c r="K799" s="26" t="s">
        <v>1191</v>
      </c>
      <c r="L799" s="27" t="str">
        <f t="shared" si="241"/>
        <v>Yes</v>
      </c>
    </row>
    <row r="800" spans="1:12" x14ac:dyDescent="0.25">
      <c r="A800" s="37" t="s">
        <v>98</v>
      </c>
      <c r="B800" s="22" t="s">
        <v>49</v>
      </c>
      <c r="C800" s="23">
        <v>14058</v>
      </c>
      <c r="D800" s="24" t="str">
        <f t="shared" si="238"/>
        <v>N/A</v>
      </c>
      <c r="E800" s="23">
        <v>11632</v>
      </c>
      <c r="F800" s="24" t="str">
        <f t="shared" si="239"/>
        <v>N/A</v>
      </c>
      <c r="G800" s="23">
        <v>10663</v>
      </c>
      <c r="H800" s="24" t="str">
        <f t="shared" si="240"/>
        <v>N/A</v>
      </c>
      <c r="I800" s="25">
        <v>-17.3</v>
      </c>
      <c r="J800" s="25">
        <v>-8.33</v>
      </c>
      <c r="K800" s="26" t="s">
        <v>1191</v>
      </c>
      <c r="L800" s="27" t="str">
        <f t="shared" si="241"/>
        <v>Yes</v>
      </c>
    </row>
    <row r="801" spans="1:12" x14ac:dyDescent="0.25">
      <c r="A801" s="37" t="s">
        <v>373</v>
      </c>
      <c r="B801" s="22" t="s">
        <v>49</v>
      </c>
      <c r="C801" s="28">
        <v>332.59638639999997</v>
      </c>
      <c r="D801" s="24" t="str">
        <f t="shared" si="238"/>
        <v>N/A</v>
      </c>
      <c r="E801" s="28">
        <v>515.71260315999996</v>
      </c>
      <c r="F801" s="24" t="str">
        <f t="shared" si="239"/>
        <v>N/A</v>
      </c>
      <c r="G801" s="28">
        <v>526.92694363999999</v>
      </c>
      <c r="H801" s="24" t="str">
        <f t="shared" si="240"/>
        <v>N/A</v>
      </c>
      <c r="I801" s="25">
        <v>55.06</v>
      </c>
      <c r="J801" s="25">
        <v>2.1749999999999998</v>
      </c>
      <c r="K801" s="26" t="s">
        <v>1191</v>
      </c>
      <c r="L801" s="27" t="str">
        <f t="shared" si="241"/>
        <v>Yes</v>
      </c>
    </row>
    <row r="802" spans="1:12" x14ac:dyDescent="0.25">
      <c r="A802" s="37" t="s">
        <v>374</v>
      </c>
      <c r="B802" s="22" t="s">
        <v>49</v>
      </c>
      <c r="C802" s="28">
        <v>1188765</v>
      </c>
      <c r="D802" s="24" t="str">
        <f t="shared" si="238"/>
        <v>N/A</v>
      </c>
      <c r="E802" s="28">
        <v>1043649</v>
      </c>
      <c r="F802" s="24" t="str">
        <f t="shared" si="239"/>
        <v>N/A</v>
      </c>
      <c r="G802" s="28">
        <v>1023957</v>
      </c>
      <c r="H802" s="24" t="str">
        <f t="shared" si="240"/>
        <v>N/A</v>
      </c>
      <c r="I802" s="25">
        <v>-12.2</v>
      </c>
      <c r="J802" s="25">
        <v>-1.89</v>
      </c>
      <c r="K802" s="26" t="s">
        <v>1191</v>
      </c>
      <c r="L802" s="27" t="str">
        <f t="shared" si="241"/>
        <v>Yes</v>
      </c>
    </row>
    <row r="803" spans="1:12" x14ac:dyDescent="0.25">
      <c r="A803" s="37" t="s">
        <v>99</v>
      </c>
      <c r="B803" s="22" t="s">
        <v>49</v>
      </c>
      <c r="C803" s="23">
        <v>12409</v>
      </c>
      <c r="D803" s="24" t="str">
        <f t="shared" si="238"/>
        <v>N/A</v>
      </c>
      <c r="E803" s="23">
        <v>9607</v>
      </c>
      <c r="F803" s="24" t="str">
        <f t="shared" si="239"/>
        <v>N/A</v>
      </c>
      <c r="G803" s="23">
        <v>8630</v>
      </c>
      <c r="H803" s="24" t="str">
        <f t="shared" si="240"/>
        <v>N/A</v>
      </c>
      <c r="I803" s="25">
        <v>-22.6</v>
      </c>
      <c r="J803" s="25">
        <v>-10.199999999999999</v>
      </c>
      <c r="K803" s="26" t="s">
        <v>1191</v>
      </c>
      <c r="L803" s="27" t="str">
        <f t="shared" si="241"/>
        <v>Yes</v>
      </c>
    </row>
    <row r="804" spans="1:12" x14ac:dyDescent="0.25">
      <c r="A804" s="37" t="s">
        <v>375</v>
      </c>
      <c r="B804" s="22" t="s">
        <v>49</v>
      </c>
      <c r="C804" s="28">
        <v>95.798613908999997</v>
      </c>
      <c r="D804" s="24" t="str">
        <f t="shared" si="238"/>
        <v>N/A</v>
      </c>
      <c r="E804" s="28">
        <v>108.63422504</v>
      </c>
      <c r="F804" s="24" t="str">
        <f t="shared" si="239"/>
        <v>N/A</v>
      </c>
      <c r="G804" s="28">
        <v>118.65086906000001</v>
      </c>
      <c r="H804" s="24" t="str">
        <f t="shared" si="240"/>
        <v>N/A</v>
      </c>
      <c r="I804" s="25">
        <v>13.4</v>
      </c>
      <c r="J804" s="25">
        <v>9.2210000000000001</v>
      </c>
      <c r="K804" s="26" t="s">
        <v>1191</v>
      </c>
      <c r="L804" s="27" t="str">
        <f t="shared" si="241"/>
        <v>Yes</v>
      </c>
    </row>
    <row r="805" spans="1:12" x14ac:dyDescent="0.25">
      <c r="A805" s="37" t="s">
        <v>376</v>
      </c>
      <c r="B805" s="22" t="s">
        <v>49</v>
      </c>
      <c r="C805" s="28">
        <v>91176053</v>
      </c>
      <c r="D805" s="24" t="str">
        <f t="shared" si="238"/>
        <v>N/A</v>
      </c>
      <c r="E805" s="28">
        <v>61687304</v>
      </c>
      <c r="F805" s="24" t="str">
        <f t="shared" si="239"/>
        <v>N/A</v>
      </c>
      <c r="G805" s="28">
        <v>56001938</v>
      </c>
      <c r="H805" s="24" t="str">
        <f t="shared" si="240"/>
        <v>N/A</v>
      </c>
      <c r="I805" s="25">
        <v>-32.299999999999997</v>
      </c>
      <c r="J805" s="25">
        <v>-9.2200000000000006</v>
      </c>
      <c r="K805" s="26" t="s">
        <v>1191</v>
      </c>
      <c r="L805" s="27" t="str">
        <f t="shared" si="241"/>
        <v>Yes</v>
      </c>
    </row>
    <row r="806" spans="1:12" x14ac:dyDescent="0.25">
      <c r="A806" s="37" t="s">
        <v>377</v>
      </c>
      <c r="B806" s="22" t="s">
        <v>49</v>
      </c>
      <c r="C806" s="23">
        <v>39920</v>
      </c>
      <c r="D806" s="24" t="str">
        <f t="shared" si="238"/>
        <v>N/A</v>
      </c>
      <c r="E806" s="23">
        <v>31034</v>
      </c>
      <c r="F806" s="24" t="str">
        <f t="shared" si="239"/>
        <v>N/A</v>
      </c>
      <c r="G806" s="23">
        <v>28435</v>
      </c>
      <c r="H806" s="24" t="str">
        <f t="shared" si="240"/>
        <v>N/A</v>
      </c>
      <c r="I806" s="25">
        <v>-22.3</v>
      </c>
      <c r="J806" s="25">
        <v>-8.3699999999999992</v>
      </c>
      <c r="K806" s="26" t="s">
        <v>1191</v>
      </c>
      <c r="L806" s="27" t="str">
        <f t="shared" si="241"/>
        <v>Yes</v>
      </c>
    </row>
    <row r="807" spans="1:12" x14ac:dyDescent="0.25">
      <c r="A807" s="37" t="s">
        <v>378</v>
      </c>
      <c r="B807" s="22" t="s">
        <v>49</v>
      </c>
      <c r="C807" s="28">
        <v>2283.9692635000001</v>
      </c>
      <c r="D807" s="24" t="str">
        <f t="shared" si="238"/>
        <v>N/A</v>
      </c>
      <c r="E807" s="28">
        <v>1987.7329381</v>
      </c>
      <c r="F807" s="24" t="str">
        <f t="shared" si="239"/>
        <v>N/A</v>
      </c>
      <c r="G807" s="28">
        <v>1969.4720591</v>
      </c>
      <c r="H807" s="24" t="str">
        <f t="shared" si="240"/>
        <v>N/A</v>
      </c>
      <c r="I807" s="25">
        <v>-13</v>
      </c>
      <c r="J807" s="25">
        <v>-0.91900000000000004</v>
      </c>
      <c r="K807" s="26" t="s">
        <v>1191</v>
      </c>
      <c r="L807" s="27" t="str">
        <f t="shared" si="241"/>
        <v>Yes</v>
      </c>
    </row>
    <row r="808" spans="1:12" x14ac:dyDescent="0.25">
      <c r="A808" s="37" t="s">
        <v>379</v>
      </c>
      <c r="B808" s="22" t="s">
        <v>49</v>
      </c>
      <c r="C808" s="28">
        <v>9176094</v>
      </c>
      <c r="D808" s="24" t="str">
        <f t="shared" si="238"/>
        <v>N/A</v>
      </c>
      <c r="E808" s="28">
        <v>7948131</v>
      </c>
      <c r="F808" s="24" t="str">
        <f t="shared" si="239"/>
        <v>N/A</v>
      </c>
      <c r="G808" s="28">
        <v>8593547</v>
      </c>
      <c r="H808" s="24" t="str">
        <f t="shared" si="240"/>
        <v>N/A</v>
      </c>
      <c r="I808" s="25">
        <v>-13.4</v>
      </c>
      <c r="J808" s="25">
        <v>8.1199999999999992</v>
      </c>
      <c r="K808" s="26" t="s">
        <v>1191</v>
      </c>
      <c r="L808" s="27" t="str">
        <f t="shared" si="241"/>
        <v>Yes</v>
      </c>
    </row>
    <row r="809" spans="1:12" x14ac:dyDescent="0.25">
      <c r="A809" s="37" t="s">
        <v>100</v>
      </c>
      <c r="B809" s="22" t="s">
        <v>49</v>
      </c>
      <c r="C809" s="23">
        <v>18153</v>
      </c>
      <c r="D809" s="24" t="str">
        <f t="shared" si="238"/>
        <v>N/A</v>
      </c>
      <c r="E809" s="23">
        <v>16533</v>
      </c>
      <c r="F809" s="24" t="str">
        <f t="shared" si="239"/>
        <v>N/A</v>
      </c>
      <c r="G809" s="23">
        <v>17647</v>
      </c>
      <c r="H809" s="24" t="str">
        <f t="shared" si="240"/>
        <v>N/A</v>
      </c>
      <c r="I809" s="25">
        <v>-8.92</v>
      </c>
      <c r="J809" s="25">
        <v>6.7380000000000004</v>
      </c>
      <c r="K809" s="26" t="s">
        <v>1191</v>
      </c>
      <c r="L809" s="27" t="str">
        <f t="shared" si="241"/>
        <v>Yes</v>
      </c>
    </row>
    <row r="810" spans="1:12" x14ac:dyDescent="0.25">
      <c r="A810" s="37" t="s">
        <v>380</v>
      </c>
      <c r="B810" s="22" t="s">
        <v>49</v>
      </c>
      <c r="C810" s="28">
        <v>505.48636589</v>
      </c>
      <c r="D810" s="24" t="str">
        <f t="shared" si="238"/>
        <v>N/A</v>
      </c>
      <c r="E810" s="28">
        <v>480.74342224999998</v>
      </c>
      <c r="F810" s="24" t="str">
        <f t="shared" si="239"/>
        <v>N/A</v>
      </c>
      <c r="G810" s="28">
        <v>486.96928656</v>
      </c>
      <c r="H810" s="24" t="str">
        <f t="shared" si="240"/>
        <v>N/A</v>
      </c>
      <c r="I810" s="25">
        <v>-4.8899999999999997</v>
      </c>
      <c r="J810" s="25">
        <v>1.2949999999999999</v>
      </c>
      <c r="K810" s="26" t="s">
        <v>1191</v>
      </c>
      <c r="L810" s="27" t="str">
        <f t="shared" si="241"/>
        <v>Yes</v>
      </c>
    </row>
    <row r="811" spans="1:12" x14ac:dyDescent="0.25">
      <c r="A811" s="37" t="s">
        <v>381</v>
      </c>
      <c r="B811" s="22" t="s">
        <v>49</v>
      </c>
      <c r="C811" s="28">
        <v>10269629</v>
      </c>
      <c r="D811" s="24" t="str">
        <f t="shared" si="238"/>
        <v>N/A</v>
      </c>
      <c r="E811" s="28">
        <v>8955390</v>
      </c>
      <c r="F811" s="24" t="str">
        <f t="shared" si="239"/>
        <v>N/A</v>
      </c>
      <c r="G811" s="28">
        <v>12046462</v>
      </c>
      <c r="H811" s="24" t="str">
        <f t="shared" si="240"/>
        <v>N/A</v>
      </c>
      <c r="I811" s="25">
        <v>-12.8</v>
      </c>
      <c r="J811" s="25">
        <v>34.520000000000003</v>
      </c>
      <c r="K811" s="26" t="s">
        <v>1191</v>
      </c>
      <c r="L811" s="27" t="str">
        <f t="shared" si="241"/>
        <v>No</v>
      </c>
    </row>
    <row r="812" spans="1:12" x14ac:dyDescent="0.25">
      <c r="A812" s="37" t="s">
        <v>382</v>
      </c>
      <c r="B812" s="22" t="s">
        <v>49</v>
      </c>
      <c r="C812" s="23">
        <v>2488</v>
      </c>
      <c r="D812" s="24" t="str">
        <f t="shared" si="238"/>
        <v>N/A</v>
      </c>
      <c r="E812" s="23">
        <v>2039</v>
      </c>
      <c r="F812" s="24" t="str">
        <f t="shared" si="239"/>
        <v>N/A</v>
      </c>
      <c r="G812" s="23">
        <v>2128</v>
      </c>
      <c r="H812" s="24" t="str">
        <f t="shared" si="240"/>
        <v>N/A</v>
      </c>
      <c r="I812" s="25">
        <v>-18</v>
      </c>
      <c r="J812" s="25">
        <v>4.3650000000000002</v>
      </c>
      <c r="K812" s="26" t="s">
        <v>1191</v>
      </c>
      <c r="L812" s="27" t="str">
        <f t="shared" si="241"/>
        <v>Yes</v>
      </c>
    </row>
    <row r="813" spans="1:12" x14ac:dyDescent="0.25">
      <c r="A813" s="37" t="s">
        <v>383</v>
      </c>
      <c r="B813" s="22" t="s">
        <v>49</v>
      </c>
      <c r="C813" s="28">
        <v>4127.6643891000003</v>
      </c>
      <c r="D813" s="24" t="str">
        <f t="shared" si="238"/>
        <v>N/A</v>
      </c>
      <c r="E813" s="28">
        <v>4392.0500245000003</v>
      </c>
      <c r="F813" s="24" t="str">
        <f t="shared" si="239"/>
        <v>N/A</v>
      </c>
      <c r="G813" s="28">
        <v>5660.9313910000001</v>
      </c>
      <c r="H813" s="24" t="str">
        <f t="shared" si="240"/>
        <v>N/A</v>
      </c>
      <c r="I813" s="25">
        <v>6.4050000000000002</v>
      </c>
      <c r="J813" s="25">
        <v>28.89</v>
      </c>
      <c r="K813" s="26" t="s">
        <v>1191</v>
      </c>
      <c r="L813" s="27" t="str">
        <f t="shared" si="241"/>
        <v>Yes</v>
      </c>
    </row>
    <row r="814" spans="1:12" x14ac:dyDescent="0.25">
      <c r="A814" s="37" t="s">
        <v>384</v>
      </c>
      <c r="B814" s="22" t="s">
        <v>49</v>
      </c>
      <c r="C814" s="28">
        <v>42799574</v>
      </c>
      <c r="D814" s="24" t="str">
        <f t="shared" si="238"/>
        <v>N/A</v>
      </c>
      <c r="E814" s="28">
        <v>36182373</v>
      </c>
      <c r="F814" s="24" t="str">
        <f t="shared" si="239"/>
        <v>N/A</v>
      </c>
      <c r="G814" s="28">
        <v>32785046</v>
      </c>
      <c r="H814" s="24" t="str">
        <f t="shared" si="240"/>
        <v>N/A</v>
      </c>
      <c r="I814" s="25">
        <v>-15.5</v>
      </c>
      <c r="J814" s="25">
        <v>-9.39</v>
      </c>
      <c r="K814" s="26" t="s">
        <v>1191</v>
      </c>
      <c r="L814" s="27" t="str">
        <f t="shared" si="241"/>
        <v>Yes</v>
      </c>
    </row>
    <row r="815" spans="1:12" x14ac:dyDescent="0.25">
      <c r="A815" s="37" t="s">
        <v>101</v>
      </c>
      <c r="B815" s="22" t="s">
        <v>49</v>
      </c>
      <c r="C815" s="23">
        <v>46473</v>
      </c>
      <c r="D815" s="24" t="str">
        <f t="shared" si="238"/>
        <v>N/A</v>
      </c>
      <c r="E815" s="23">
        <v>36589</v>
      </c>
      <c r="F815" s="24" t="str">
        <f t="shared" si="239"/>
        <v>N/A</v>
      </c>
      <c r="G815" s="23">
        <v>33490</v>
      </c>
      <c r="H815" s="24" t="str">
        <f t="shared" si="240"/>
        <v>N/A</v>
      </c>
      <c r="I815" s="25">
        <v>-21.3</v>
      </c>
      <c r="J815" s="25">
        <v>-8.4700000000000006</v>
      </c>
      <c r="K815" s="26" t="s">
        <v>1191</v>
      </c>
      <c r="L815" s="27" t="str">
        <f t="shared" si="241"/>
        <v>Yes</v>
      </c>
    </row>
    <row r="816" spans="1:12" x14ac:dyDescent="0.25">
      <c r="A816" s="37" t="s">
        <v>385</v>
      </c>
      <c r="B816" s="22" t="s">
        <v>49</v>
      </c>
      <c r="C816" s="28">
        <v>920.95569469999998</v>
      </c>
      <c r="D816" s="24" t="str">
        <f t="shared" si="238"/>
        <v>N/A</v>
      </c>
      <c r="E816" s="28">
        <v>988.88663258999998</v>
      </c>
      <c r="F816" s="24" t="str">
        <f t="shared" si="239"/>
        <v>N/A</v>
      </c>
      <c r="G816" s="28">
        <v>978.95031353000002</v>
      </c>
      <c r="H816" s="24" t="str">
        <f t="shared" si="240"/>
        <v>N/A</v>
      </c>
      <c r="I816" s="25">
        <v>7.3760000000000003</v>
      </c>
      <c r="J816" s="25">
        <v>-1</v>
      </c>
      <c r="K816" s="26" t="s">
        <v>1191</v>
      </c>
      <c r="L816" s="27" t="str">
        <f t="shared" si="241"/>
        <v>Yes</v>
      </c>
    </row>
    <row r="817" spans="1:12" x14ac:dyDescent="0.25">
      <c r="A817" s="37" t="s">
        <v>386</v>
      </c>
      <c r="B817" s="22" t="s">
        <v>49</v>
      </c>
      <c r="C817" s="28">
        <v>221952893</v>
      </c>
      <c r="D817" s="24" t="str">
        <f t="shared" si="238"/>
        <v>N/A</v>
      </c>
      <c r="E817" s="28">
        <v>181032304</v>
      </c>
      <c r="F817" s="24" t="str">
        <f t="shared" si="239"/>
        <v>N/A</v>
      </c>
      <c r="G817" s="28">
        <v>165563291</v>
      </c>
      <c r="H817" s="24" t="str">
        <f t="shared" si="240"/>
        <v>N/A</v>
      </c>
      <c r="I817" s="25">
        <v>-18.399999999999999</v>
      </c>
      <c r="J817" s="25">
        <v>-8.5399999999999991</v>
      </c>
      <c r="K817" s="26" t="s">
        <v>1191</v>
      </c>
      <c r="L817" s="27" t="str">
        <f t="shared" si="241"/>
        <v>Yes</v>
      </c>
    </row>
    <row r="818" spans="1:12" x14ac:dyDescent="0.25">
      <c r="A818" s="37" t="s">
        <v>102</v>
      </c>
      <c r="B818" s="22" t="s">
        <v>49</v>
      </c>
      <c r="C818" s="23">
        <v>51896</v>
      </c>
      <c r="D818" s="24" t="str">
        <f t="shared" si="238"/>
        <v>N/A</v>
      </c>
      <c r="E818" s="23">
        <v>39419</v>
      </c>
      <c r="F818" s="24" t="str">
        <f t="shared" si="239"/>
        <v>N/A</v>
      </c>
      <c r="G818" s="23">
        <v>35158</v>
      </c>
      <c r="H818" s="24" t="str">
        <f t="shared" si="240"/>
        <v>N/A</v>
      </c>
      <c r="I818" s="25">
        <v>-24</v>
      </c>
      <c r="J818" s="25">
        <v>-10.8</v>
      </c>
      <c r="K818" s="26" t="s">
        <v>1191</v>
      </c>
      <c r="L818" s="27" t="str">
        <f t="shared" si="241"/>
        <v>Yes</v>
      </c>
    </row>
    <row r="819" spans="1:12" x14ac:dyDescent="0.25">
      <c r="A819" s="37" t="s">
        <v>387</v>
      </c>
      <c r="B819" s="22" t="s">
        <v>49</v>
      </c>
      <c r="C819" s="28">
        <v>4276.8786226000002</v>
      </c>
      <c r="D819" s="24" t="str">
        <f t="shared" si="238"/>
        <v>N/A</v>
      </c>
      <c r="E819" s="28">
        <v>4592.5138638999997</v>
      </c>
      <c r="F819" s="24" t="str">
        <f t="shared" si="239"/>
        <v>N/A</v>
      </c>
      <c r="G819" s="28">
        <v>4709.1214233000001</v>
      </c>
      <c r="H819" s="24" t="str">
        <f t="shared" si="240"/>
        <v>N/A</v>
      </c>
      <c r="I819" s="25">
        <v>7.38</v>
      </c>
      <c r="J819" s="25">
        <v>2.5390000000000001</v>
      </c>
      <c r="K819" s="26" t="s">
        <v>1191</v>
      </c>
      <c r="L819" s="27" t="str">
        <f t="shared" si="241"/>
        <v>Yes</v>
      </c>
    </row>
    <row r="820" spans="1:12" x14ac:dyDescent="0.25">
      <c r="A820" s="37" t="s">
        <v>388</v>
      </c>
      <c r="B820" s="22" t="s">
        <v>49</v>
      </c>
      <c r="C820" s="28">
        <v>36488555</v>
      </c>
      <c r="D820" s="24" t="str">
        <f t="shared" si="238"/>
        <v>N/A</v>
      </c>
      <c r="E820" s="28">
        <v>32479102</v>
      </c>
      <c r="F820" s="24" t="str">
        <f t="shared" si="239"/>
        <v>N/A</v>
      </c>
      <c r="G820" s="28">
        <v>29909008</v>
      </c>
      <c r="H820" s="24" t="str">
        <f t="shared" si="240"/>
        <v>N/A</v>
      </c>
      <c r="I820" s="25">
        <v>-11</v>
      </c>
      <c r="J820" s="25">
        <v>-7.91</v>
      </c>
      <c r="K820" s="26" t="s">
        <v>1191</v>
      </c>
      <c r="L820" s="27" t="str">
        <f t="shared" si="241"/>
        <v>Yes</v>
      </c>
    </row>
    <row r="821" spans="1:12" x14ac:dyDescent="0.25">
      <c r="A821" s="37" t="s">
        <v>624</v>
      </c>
      <c r="B821" s="22" t="s">
        <v>49</v>
      </c>
      <c r="C821" s="23">
        <v>5646</v>
      </c>
      <c r="D821" s="24" t="str">
        <f t="shared" si="238"/>
        <v>N/A</v>
      </c>
      <c r="E821" s="23">
        <v>4911</v>
      </c>
      <c r="F821" s="24" t="str">
        <f t="shared" si="239"/>
        <v>N/A</v>
      </c>
      <c r="G821" s="23">
        <v>4422</v>
      </c>
      <c r="H821" s="24" t="str">
        <f t="shared" si="240"/>
        <v>N/A</v>
      </c>
      <c r="I821" s="25">
        <v>-13</v>
      </c>
      <c r="J821" s="25">
        <v>-9.9600000000000009</v>
      </c>
      <c r="K821" s="26" t="s">
        <v>1191</v>
      </c>
      <c r="L821" s="27" t="str">
        <f t="shared" si="241"/>
        <v>Yes</v>
      </c>
    </row>
    <row r="822" spans="1:12" x14ac:dyDescent="0.25">
      <c r="A822" s="37" t="s">
        <v>389</v>
      </c>
      <c r="B822" s="22" t="s">
        <v>49</v>
      </c>
      <c r="C822" s="28">
        <v>6462.7267092000002</v>
      </c>
      <c r="D822" s="24" t="str">
        <f t="shared" si="238"/>
        <v>N/A</v>
      </c>
      <c r="E822" s="28">
        <v>6613.5414375999999</v>
      </c>
      <c r="F822" s="24" t="str">
        <f t="shared" si="239"/>
        <v>N/A</v>
      </c>
      <c r="G822" s="28">
        <v>6763.6834011999999</v>
      </c>
      <c r="H822" s="24" t="str">
        <f t="shared" si="240"/>
        <v>N/A</v>
      </c>
      <c r="I822" s="25">
        <v>2.3340000000000001</v>
      </c>
      <c r="J822" s="25">
        <v>2.27</v>
      </c>
      <c r="K822" s="26" t="s">
        <v>1191</v>
      </c>
      <c r="L822" s="27" t="str">
        <f t="shared" si="241"/>
        <v>Yes</v>
      </c>
    </row>
    <row r="823" spans="1:12" x14ac:dyDescent="0.25">
      <c r="A823" s="37" t="s">
        <v>390</v>
      </c>
      <c r="B823" s="22" t="s">
        <v>49</v>
      </c>
      <c r="C823" s="28">
        <v>13523975</v>
      </c>
      <c r="D823" s="24" t="str">
        <f t="shared" si="238"/>
        <v>N/A</v>
      </c>
      <c r="E823" s="28">
        <v>12628237</v>
      </c>
      <c r="F823" s="24" t="str">
        <f t="shared" si="239"/>
        <v>N/A</v>
      </c>
      <c r="G823" s="28">
        <v>6919940</v>
      </c>
      <c r="H823" s="24" t="str">
        <f t="shared" si="240"/>
        <v>N/A</v>
      </c>
      <c r="I823" s="25">
        <v>-6.62</v>
      </c>
      <c r="J823" s="25">
        <v>-45.2</v>
      </c>
      <c r="K823" s="26" t="s">
        <v>1191</v>
      </c>
      <c r="L823" s="27" t="str">
        <f t="shared" si="241"/>
        <v>No</v>
      </c>
    </row>
    <row r="824" spans="1:12" x14ac:dyDescent="0.25">
      <c r="A824" s="37" t="s">
        <v>38</v>
      </c>
      <c r="B824" s="22" t="s">
        <v>49</v>
      </c>
      <c r="C824" s="23">
        <v>12143</v>
      </c>
      <c r="D824" s="24" t="str">
        <f t="shared" si="238"/>
        <v>N/A</v>
      </c>
      <c r="E824" s="23">
        <v>9820</v>
      </c>
      <c r="F824" s="24" t="str">
        <f t="shared" si="239"/>
        <v>N/A</v>
      </c>
      <c r="G824" s="23">
        <v>8082</v>
      </c>
      <c r="H824" s="24" t="str">
        <f t="shared" si="240"/>
        <v>N/A</v>
      </c>
      <c r="I824" s="25">
        <v>-19.100000000000001</v>
      </c>
      <c r="J824" s="25">
        <v>-17.7</v>
      </c>
      <c r="K824" s="26" t="s">
        <v>1191</v>
      </c>
      <c r="L824" s="27" t="str">
        <f t="shared" si="241"/>
        <v>Yes</v>
      </c>
    </row>
    <row r="825" spans="1:12" x14ac:dyDescent="0.25">
      <c r="A825" s="37" t="s">
        <v>391</v>
      </c>
      <c r="B825" s="22" t="s">
        <v>49</v>
      </c>
      <c r="C825" s="28">
        <v>1113.726015</v>
      </c>
      <c r="D825" s="24" t="str">
        <f t="shared" si="238"/>
        <v>N/A</v>
      </c>
      <c r="E825" s="28">
        <v>1285.9711812999999</v>
      </c>
      <c r="F825" s="24" t="str">
        <f t="shared" si="239"/>
        <v>N/A</v>
      </c>
      <c r="G825" s="28">
        <v>856.21628310000006</v>
      </c>
      <c r="H825" s="24" t="str">
        <f t="shared" si="240"/>
        <v>N/A</v>
      </c>
      <c r="I825" s="25">
        <v>15.47</v>
      </c>
      <c r="J825" s="25">
        <v>-33.4</v>
      </c>
      <c r="K825" s="26" t="s">
        <v>1191</v>
      </c>
      <c r="L825" s="27" t="str">
        <f t="shared" si="241"/>
        <v>No</v>
      </c>
    </row>
    <row r="826" spans="1:12" x14ac:dyDescent="0.25">
      <c r="A826" s="37" t="s">
        <v>392</v>
      </c>
      <c r="B826" s="22" t="s">
        <v>49</v>
      </c>
      <c r="C826" s="28">
        <v>28749626</v>
      </c>
      <c r="D826" s="24" t="str">
        <f t="shared" si="238"/>
        <v>N/A</v>
      </c>
      <c r="E826" s="28">
        <v>22756267</v>
      </c>
      <c r="F826" s="24" t="str">
        <f t="shared" si="239"/>
        <v>N/A</v>
      </c>
      <c r="G826" s="28">
        <v>22132427</v>
      </c>
      <c r="H826" s="24" t="str">
        <f t="shared" si="240"/>
        <v>N/A</v>
      </c>
      <c r="I826" s="25">
        <v>-20.8</v>
      </c>
      <c r="J826" s="25">
        <v>-2.74</v>
      </c>
      <c r="K826" s="26" t="s">
        <v>1191</v>
      </c>
      <c r="L826" s="27" t="str">
        <f t="shared" si="241"/>
        <v>Yes</v>
      </c>
    </row>
    <row r="827" spans="1:12" x14ac:dyDescent="0.25">
      <c r="A827" s="37" t="s">
        <v>393</v>
      </c>
      <c r="B827" s="22" t="s">
        <v>49</v>
      </c>
      <c r="C827" s="23">
        <v>3212</v>
      </c>
      <c r="D827" s="24" t="str">
        <f t="shared" si="238"/>
        <v>N/A</v>
      </c>
      <c r="E827" s="23">
        <v>2515</v>
      </c>
      <c r="F827" s="24" t="str">
        <f t="shared" si="239"/>
        <v>N/A</v>
      </c>
      <c r="G827" s="23">
        <v>2324</v>
      </c>
      <c r="H827" s="24" t="str">
        <f t="shared" si="240"/>
        <v>N/A</v>
      </c>
      <c r="I827" s="25">
        <v>-21.7</v>
      </c>
      <c r="J827" s="25">
        <v>-7.59</v>
      </c>
      <c r="K827" s="26" t="s">
        <v>1191</v>
      </c>
      <c r="L827" s="27" t="str">
        <f t="shared" si="241"/>
        <v>Yes</v>
      </c>
    </row>
    <row r="828" spans="1:12" x14ac:dyDescent="0.25">
      <c r="A828" s="37" t="s">
        <v>394</v>
      </c>
      <c r="B828" s="22" t="s">
        <v>49</v>
      </c>
      <c r="C828" s="28">
        <v>8950.6930262000005</v>
      </c>
      <c r="D828" s="24" t="str">
        <f t="shared" si="238"/>
        <v>N/A</v>
      </c>
      <c r="E828" s="28">
        <v>9048.2174950000008</v>
      </c>
      <c r="F828" s="24" t="str">
        <f t="shared" si="239"/>
        <v>N/A</v>
      </c>
      <c r="G828" s="28">
        <v>9523.4195352999996</v>
      </c>
      <c r="H828" s="24" t="str">
        <f t="shared" si="240"/>
        <v>N/A</v>
      </c>
      <c r="I828" s="25">
        <v>1.0900000000000001</v>
      </c>
      <c r="J828" s="25">
        <v>5.2519999999999998</v>
      </c>
      <c r="K828" s="26" t="s">
        <v>1191</v>
      </c>
      <c r="L828" s="27" t="str">
        <f t="shared" si="241"/>
        <v>Yes</v>
      </c>
    </row>
    <row r="829" spans="1:12" x14ac:dyDescent="0.25">
      <c r="A829" s="37" t="s">
        <v>395</v>
      </c>
      <c r="B829" s="22" t="s">
        <v>49</v>
      </c>
      <c r="C829" s="28">
        <v>1239907</v>
      </c>
      <c r="D829" s="24" t="str">
        <f t="shared" si="238"/>
        <v>N/A</v>
      </c>
      <c r="E829" s="28">
        <v>1066423</v>
      </c>
      <c r="F829" s="24" t="str">
        <f t="shared" si="239"/>
        <v>N/A</v>
      </c>
      <c r="G829" s="28">
        <v>1004132</v>
      </c>
      <c r="H829" s="24" t="str">
        <f t="shared" si="240"/>
        <v>N/A</v>
      </c>
      <c r="I829" s="25">
        <v>-14</v>
      </c>
      <c r="J829" s="25">
        <v>-5.84</v>
      </c>
      <c r="K829" s="26" t="s">
        <v>1191</v>
      </c>
      <c r="L829" s="27" t="str">
        <f t="shared" si="241"/>
        <v>Yes</v>
      </c>
    </row>
    <row r="830" spans="1:12" x14ac:dyDescent="0.25">
      <c r="A830" s="37" t="s">
        <v>396</v>
      </c>
      <c r="B830" s="22" t="s">
        <v>49</v>
      </c>
      <c r="C830" s="23">
        <v>1158</v>
      </c>
      <c r="D830" s="24" t="str">
        <f t="shared" si="238"/>
        <v>N/A</v>
      </c>
      <c r="E830" s="23">
        <v>945</v>
      </c>
      <c r="F830" s="24" t="str">
        <f t="shared" si="239"/>
        <v>N/A</v>
      </c>
      <c r="G830" s="23">
        <v>798</v>
      </c>
      <c r="H830" s="24" t="str">
        <f t="shared" si="240"/>
        <v>N/A</v>
      </c>
      <c r="I830" s="25">
        <v>-18.399999999999999</v>
      </c>
      <c r="J830" s="25">
        <v>-15.6</v>
      </c>
      <c r="K830" s="26" t="s">
        <v>1191</v>
      </c>
      <c r="L830" s="27" t="str">
        <f t="shared" si="241"/>
        <v>Yes</v>
      </c>
    </row>
    <row r="831" spans="1:12" x14ac:dyDescent="0.25">
      <c r="A831" s="37" t="s">
        <v>397</v>
      </c>
      <c r="B831" s="22" t="s">
        <v>49</v>
      </c>
      <c r="C831" s="28">
        <v>1070.7314335000001</v>
      </c>
      <c r="D831" s="24" t="str">
        <f t="shared" si="238"/>
        <v>N/A</v>
      </c>
      <c r="E831" s="28">
        <v>1128.4899471000001</v>
      </c>
      <c r="F831" s="24" t="str">
        <f t="shared" si="239"/>
        <v>N/A</v>
      </c>
      <c r="G831" s="28">
        <v>1258.3107769000001</v>
      </c>
      <c r="H831" s="24" t="str">
        <f t="shared" si="240"/>
        <v>N/A</v>
      </c>
      <c r="I831" s="25">
        <v>5.3940000000000001</v>
      </c>
      <c r="J831" s="25">
        <v>11.5</v>
      </c>
      <c r="K831" s="26" t="s">
        <v>1191</v>
      </c>
      <c r="L831" s="27" t="str">
        <f t="shared" si="241"/>
        <v>Yes</v>
      </c>
    </row>
    <row r="832" spans="1:12" x14ac:dyDescent="0.25">
      <c r="A832" s="37" t="s">
        <v>398</v>
      </c>
      <c r="B832" s="22" t="s">
        <v>49</v>
      </c>
      <c r="C832" s="28">
        <v>21099860</v>
      </c>
      <c r="D832" s="24" t="str">
        <f t="shared" si="238"/>
        <v>N/A</v>
      </c>
      <c r="E832" s="28">
        <v>17277082</v>
      </c>
      <c r="F832" s="24" t="str">
        <f t="shared" si="239"/>
        <v>N/A</v>
      </c>
      <c r="G832" s="28">
        <v>21326065</v>
      </c>
      <c r="H832" s="24" t="str">
        <f t="shared" si="240"/>
        <v>N/A</v>
      </c>
      <c r="I832" s="25">
        <v>-18.100000000000001</v>
      </c>
      <c r="J832" s="25">
        <v>23.44</v>
      </c>
      <c r="K832" s="26" t="s">
        <v>1191</v>
      </c>
      <c r="L832" s="27" t="str">
        <f t="shared" si="241"/>
        <v>Yes</v>
      </c>
    </row>
    <row r="833" spans="1:12" x14ac:dyDescent="0.25">
      <c r="A833" s="37" t="s">
        <v>399</v>
      </c>
      <c r="B833" s="22" t="s">
        <v>49</v>
      </c>
      <c r="C833" s="23">
        <v>4871</v>
      </c>
      <c r="D833" s="24" t="str">
        <f t="shared" ref="D833:D849" si="242">IF($B833="N/A","N/A",IF(C833&gt;10,"No",IF(C833&lt;-10,"No","Yes")))</f>
        <v>N/A</v>
      </c>
      <c r="E833" s="23">
        <v>4140</v>
      </c>
      <c r="F833" s="24" t="str">
        <f t="shared" ref="F833:F849" si="243">IF($B833="N/A","N/A",IF(E833&gt;10,"No",IF(E833&lt;-10,"No","Yes")))</f>
        <v>N/A</v>
      </c>
      <c r="G833" s="23">
        <v>4851</v>
      </c>
      <c r="H833" s="24" t="str">
        <f t="shared" ref="H833:H849" si="244">IF($B833="N/A","N/A",IF(G833&gt;10,"No",IF(G833&lt;-10,"No","Yes")))</f>
        <v>N/A</v>
      </c>
      <c r="I833" s="25">
        <v>-15</v>
      </c>
      <c r="J833" s="25">
        <v>17.170000000000002</v>
      </c>
      <c r="K833" s="26" t="s">
        <v>1191</v>
      </c>
      <c r="L833" s="27" t="str">
        <f t="shared" ref="L833:L849" si="245">IF(J833="Div by 0", "N/A", IF(K833="N/A","N/A", IF(J833&gt;VALUE(MID(K833,1,2)), "No", IF(J833&lt;-1*VALUE(MID(K833,1,2)), "No", "Yes"))))</f>
        <v>Yes</v>
      </c>
    </row>
    <row r="834" spans="1:12" x14ac:dyDescent="0.25">
      <c r="A834" s="37" t="s">
        <v>400</v>
      </c>
      <c r="B834" s="22" t="s">
        <v>49</v>
      </c>
      <c r="C834" s="28">
        <v>4331.7306508000001</v>
      </c>
      <c r="D834" s="24" t="str">
        <f t="shared" si="242"/>
        <v>N/A</v>
      </c>
      <c r="E834" s="28">
        <v>4173.2082125999996</v>
      </c>
      <c r="F834" s="24" t="str">
        <f t="shared" si="243"/>
        <v>N/A</v>
      </c>
      <c r="G834" s="28">
        <v>4396.2203669</v>
      </c>
      <c r="H834" s="24" t="str">
        <f t="shared" si="244"/>
        <v>N/A</v>
      </c>
      <c r="I834" s="25">
        <v>-3.66</v>
      </c>
      <c r="J834" s="25">
        <v>5.3440000000000003</v>
      </c>
      <c r="K834" s="26" t="s">
        <v>1191</v>
      </c>
      <c r="L834" s="27" t="str">
        <f t="shared" si="245"/>
        <v>Yes</v>
      </c>
    </row>
    <row r="835" spans="1:12" ht="12.75" customHeight="1" x14ac:dyDescent="0.25">
      <c r="A835" s="37" t="s">
        <v>401</v>
      </c>
      <c r="B835" s="22" t="s">
        <v>49</v>
      </c>
      <c r="C835" s="28">
        <v>0</v>
      </c>
      <c r="D835" s="24" t="str">
        <f t="shared" si="242"/>
        <v>N/A</v>
      </c>
      <c r="E835" s="28">
        <v>0</v>
      </c>
      <c r="F835" s="24" t="str">
        <f t="shared" si="243"/>
        <v>N/A</v>
      </c>
      <c r="G835" s="28">
        <v>0</v>
      </c>
      <c r="H835" s="24" t="str">
        <f t="shared" si="244"/>
        <v>N/A</v>
      </c>
      <c r="I835" s="25" t="s">
        <v>1205</v>
      </c>
      <c r="J835" s="25" t="s">
        <v>1205</v>
      </c>
      <c r="K835" s="26" t="s">
        <v>1191</v>
      </c>
      <c r="L835" s="27" t="str">
        <f t="shared" si="245"/>
        <v>N/A</v>
      </c>
    </row>
    <row r="836" spans="1:12" x14ac:dyDescent="0.25">
      <c r="A836" s="37" t="s">
        <v>625</v>
      </c>
      <c r="B836" s="22" t="s">
        <v>49</v>
      </c>
      <c r="C836" s="23">
        <v>0</v>
      </c>
      <c r="D836" s="24" t="str">
        <f t="shared" si="242"/>
        <v>N/A</v>
      </c>
      <c r="E836" s="23">
        <v>0</v>
      </c>
      <c r="F836" s="24" t="str">
        <f t="shared" si="243"/>
        <v>N/A</v>
      </c>
      <c r="G836" s="23">
        <v>0</v>
      </c>
      <c r="H836" s="24" t="str">
        <f t="shared" si="244"/>
        <v>N/A</v>
      </c>
      <c r="I836" s="25" t="s">
        <v>1205</v>
      </c>
      <c r="J836" s="25" t="s">
        <v>1205</v>
      </c>
      <c r="K836" s="26" t="s">
        <v>1191</v>
      </c>
      <c r="L836" s="27" t="str">
        <f t="shared" si="245"/>
        <v>N/A</v>
      </c>
    </row>
    <row r="837" spans="1:12" x14ac:dyDescent="0.25">
      <c r="A837" s="37" t="s">
        <v>402</v>
      </c>
      <c r="B837" s="22" t="s">
        <v>49</v>
      </c>
      <c r="C837" s="28" t="s">
        <v>1205</v>
      </c>
      <c r="D837" s="24" t="str">
        <f t="shared" si="242"/>
        <v>N/A</v>
      </c>
      <c r="E837" s="28" t="s">
        <v>1205</v>
      </c>
      <c r="F837" s="24" t="str">
        <f t="shared" si="243"/>
        <v>N/A</v>
      </c>
      <c r="G837" s="28" t="s">
        <v>1205</v>
      </c>
      <c r="H837" s="24" t="str">
        <f t="shared" si="244"/>
        <v>N/A</v>
      </c>
      <c r="I837" s="25" t="s">
        <v>1205</v>
      </c>
      <c r="J837" s="25" t="s">
        <v>1205</v>
      </c>
      <c r="K837" s="26" t="s">
        <v>1191</v>
      </c>
      <c r="L837" s="27" t="str">
        <f t="shared" si="245"/>
        <v>N/A</v>
      </c>
    </row>
    <row r="838" spans="1:12" x14ac:dyDescent="0.25">
      <c r="A838" s="37" t="s">
        <v>403</v>
      </c>
      <c r="B838" s="22" t="s">
        <v>49</v>
      </c>
      <c r="C838" s="28">
        <v>7614935</v>
      </c>
      <c r="D838" s="24" t="str">
        <f t="shared" si="242"/>
        <v>N/A</v>
      </c>
      <c r="E838" s="28">
        <v>7306892</v>
      </c>
      <c r="F838" s="24" t="str">
        <f t="shared" si="243"/>
        <v>N/A</v>
      </c>
      <c r="G838" s="28">
        <v>8074071</v>
      </c>
      <c r="H838" s="24" t="str">
        <f t="shared" si="244"/>
        <v>N/A</v>
      </c>
      <c r="I838" s="25">
        <v>-4.05</v>
      </c>
      <c r="J838" s="25">
        <v>10.5</v>
      </c>
      <c r="K838" s="26" t="s">
        <v>1191</v>
      </c>
      <c r="L838" s="27" t="str">
        <f t="shared" si="245"/>
        <v>Yes</v>
      </c>
    </row>
    <row r="839" spans="1:12" x14ac:dyDescent="0.25">
      <c r="A839" s="37" t="s">
        <v>135</v>
      </c>
      <c r="B839" s="22" t="s">
        <v>49</v>
      </c>
      <c r="C839" s="23">
        <v>546</v>
      </c>
      <c r="D839" s="24" t="str">
        <f t="shared" si="242"/>
        <v>N/A</v>
      </c>
      <c r="E839" s="23">
        <v>512</v>
      </c>
      <c r="F839" s="24" t="str">
        <f t="shared" si="243"/>
        <v>N/A</v>
      </c>
      <c r="G839" s="23">
        <v>500</v>
      </c>
      <c r="H839" s="24" t="str">
        <f t="shared" si="244"/>
        <v>N/A</v>
      </c>
      <c r="I839" s="25">
        <v>-6.23</v>
      </c>
      <c r="J839" s="25">
        <v>-2.34</v>
      </c>
      <c r="K839" s="26" t="s">
        <v>1191</v>
      </c>
      <c r="L839" s="27" t="str">
        <f t="shared" si="245"/>
        <v>Yes</v>
      </c>
    </row>
    <row r="840" spans="1:12" x14ac:dyDescent="0.25">
      <c r="A840" s="37" t="s">
        <v>404</v>
      </c>
      <c r="B840" s="22" t="s">
        <v>49</v>
      </c>
      <c r="C840" s="28">
        <v>13946.767399</v>
      </c>
      <c r="D840" s="24" t="str">
        <f t="shared" si="242"/>
        <v>N/A</v>
      </c>
      <c r="E840" s="28">
        <v>14271.273438</v>
      </c>
      <c r="F840" s="24" t="str">
        <f t="shared" si="243"/>
        <v>N/A</v>
      </c>
      <c r="G840" s="28">
        <v>16148.142</v>
      </c>
      <c r="H840" s="24" t="str">
        <f t="shared" si="244"/>
        <v>N/A</v>
      </c>
      <c r="I840" s="25">
        <v>2.327</v>
      </c>
      <c r="J840" s="25">
        <v>13.15</v>
      </c>
      <c r="K840" s="26" t="s">
        <v>1191</v>
      </c>
      <c r="L840" s="27" t="str">
        <f t="shared" si="245"/>
        <v>Yes</v>
      </c>
    </row>
    <row r="841" spans="1:12" x14ac:dyDescent="0.25">
      <c r="A841" s="37" t="s">
        <v>951</v>
      </c>
      <c r="B841" s="22" t="s">
        <v>49</v>
      </c>
      <c r="C841" s="28" t="s">
        <v>49</v>
      </c>
      <c r="D841" s="24" t="str">
        <f t="shared" si="242"/>
        <v>N/A</v>
      </c>
      <c r="E841" s="28">
        <v>124386</v>
      </c>
      <c r="F841" s="24" t="str">
        <f t="shared" si="243"/>
        <v>N/A</v>
      </c>
      <c r="G841" s="28">
        <v>134209</v>
      </c>
      <c r="H841" s="24" t="str">
        <f t="shared" si="244"/>
        <v>N/A</v>
      </c>
      <c r="I841" s="25" t="s">
        <v>49</v>
      </c>
      <c r="J841" s="25">
        <v>7.8970000000000002</v>
      </c>
      <c r="K841" s="26" t="s">
        <v>1191</v>
      </c>
      <c r="L841" s="27" t="str">
        <f>IF(J841="Div by 0", "N/A", IF(OR(J841="N/A",K841="N/A"),"N/A", IF(J841&gt;VALUE(MID(K841,1,2)), "No", IF(J841&lt;-1*VALUE(MID(K841,1,2)), "No", "Yes"))))</f>
        <v>Yes</v>
      </c>
    </row>
    <row r="842" spans="1:12" x14ac:dyDescent="0.25">
      <c r="A842" s="37" t="s">
        <v>952</v>
      </c>
      <c r="B842" s="22" t="s">
        <v>49</v>
      </c>
      <c r="C842" s="23" t="s">
        <v>49</v>
      </c>
      <c r="D842" s="24" t="str">
        <f t="shared" si="242"/>
        <v>N/A</v>
      </c>
      <c r="E842" s="23">
        <v>1312</v>
      </c>
      <c r="F842" s="24" t="str">
        <f t="shared" si="243"/>
        <v>N/A</v>
      </c>
      <c r="G842" s="23">
        <v>1538</v>
      </c>
      <c r="H842" s="24" t="str">
        <f t="shared" si="244"/>
        <v>N/A</v>
      </c>
      <c r="I842" s="25" t="s">
        <v>49</v>
      </c>
      <c r="J842" s="25">
        <v>17.23</v>
      </c>
      <c r="K842" s="26" t="s">
        <v>1191</v>
      </c>
      <c r="L842" s="27" t="str">
        <f t="shared" ref="L842:L846" si="246">IF(J842="Div by 0", "N/A", IF(OR(J842="N/A",K842="N/A"),"N/A", IF(J842&gt;VALUE(MID(K842,1,2)), "No", IF(J842&lt;-1*VALUE(MID(K842,1,2)), "No", "Yes"))))</f>
        <v>Yes</v>
      </c>
    </row>
    <row r="843" spans="1:12" x14ac:dyDescent="0.25">
      <c r="A843" s="37" t="s">
        <v>953</v>
      </c>
      <c r="B843" s="22" t="s">
        <v>49</v>
      </c>
      <c r="C843" s="28" t="s">
        <v>49</v>
      </c>
      <c r="D843" s="24" t="str">
        <f t="shared" si="242"/>
        <v>N/A</v>
      </c>
      <c r="E843" s="28">
        <v>94.806402438999996</v>
      </c>
      <c r="F843" s="24" t="str">
        <f t="shared" si="243"/>
        <v>N/A</v>
      </c>
      <c r="G843" s="28">
        <v>87.262028608999998</v>
      </c>
      <c r="H843" s="24" t="str">
        <f t="shared" si="244"/>
        <v>N/A</v>
      </c>
      <c r="I843" s="25" t="s">
        <v>49</v>
      </c>
      <c r="J843" s="25">
        <v>-7.96</v>
      </c>
      <c r="K843" s="26" t="s">
        <v>1191</v>
      </c>
      <c r="L843" s="27" t="str">
        <f t="shared" si="246"/>
        <v>Yes</v>
      </c>
    </row>
    <row r="844" spans="1:12" x14ac:dyDescent="0.25">
      <c r="A844" s="37" t="s">
        <v>954</v>
      </c>
      <c r="B844" s="22" t="s">
        <v>49</v>
      </c>
      <c r="C844" s="28" t="s">
        <v>49</v>
      </c>
      <c r="D844" s="24" t="str">
        <f t="shared" si="242"/>
        <v>N/A</v>
      </c>
      <c r="E844" s="28">
        <v>20002391</v>
      </c>
      <c r="F844" s="24" t="str">
        <f t="shared" si="243"/>
        <v>N/A</v>
      </c>
      <c r="G844" s="28">
        <v>30011427</v>
      </c>
      <c r="H844" s="24" t="str">
        <f t="shared" si="244"/>
        <v>N/A</v>
      </c>
      <c r="I844" s="25" t="s">
        <v>49</v>
      </c>
      <c r="J844" s="25">
        <v>50.04</v>
      </c>
      <c r="K844" s="26" t="s">
        <v>1191</v>
      </c>
      <c r="L844" s="27" t="str">
        <f t="shared" si="246"/>
        <v>No</v>
      </c>
    </row>
    <row r="845" spans="1:12" x14ac:dyDescent="0.25">
      <c r="A845" s="37" t="s">
        <v>955</v>
      </c>
      <c r="B845" s="22" t="s">
        <v>49</v>
      </c>
      <c r="C845" s="23" t="s">
        <v>49</v>
      </c>
      <c r="D845" s="24" t="str">
        <f t="shared" si="242"/>
        <v>N/A</v>
      </c>
      <c r="E845" s="23">
        <v>231</v>
      </c>
      <c r="F845" s="24" t="str">
        <f t="shared" si="243"/>
        <v>N/A</v>
      </c>
      <c r="G845" s="23">
        <v>288</v>
      </c>
      <c r="H845" s="24" t="str">
        <f t="shared" si="244"/>
        <v>N/A</v>
      </c>
      <c r="I845" s="25" t="s">
        <v>49</v>
      </c>
      <c r="J845" s="25">
        <v>24.68</v>
      </c>
      <c r="K845" s="26" t="s">
        <v>1191</v>
      </c>
      <c r="L845" s="27" t="str">
        <f t="shared" si="246"/>
        <v>Yes</v>
      </c>
    </row>
    <row r="846" spans="1:12" x14ac:dyDescent="0.25">
      <c r="A846" s="37" t="s">
        <v>956</v>
      </c>
      <c r="B846" s="22" t="s">
        <v>49</v>
      </c>
      <c r="C846" s="28" t="s">
        <v>49</v>
      </c>
      <c r="D846" s="24" t="str">
        <f t="shared" si="242"/>
        <v>N/A</v>
      </c>
      <c r="E846" s="28">
        <v>86590.437229000003</v>
      </c>
      <c r="F846" s="24" t="str">
        <f t="shared" si="243"/>
        <v>N/A</v>
      </c>
      <c r="G846" s="28">
        <v>104206.34375</v>
      </c>
      <c r="H846" s="24" t="str">
        <f t="shared" si="244"/>
        <v>N/A</v>
      </c>
      <c r="I846" s="25" t="s">
        <v>49</v>
      </c>
      <c r="J846" s="25">
        <v>20.34</v>
      </c>
      <c r="K846" s="26" t="s">
        <v>1191</v>
      </c>
      <c r="L846" s="27" t="str">
        <f t="shared" si="246"/>
        <v>Yes</v>
      </c>
    </row>
    <row r="847" spans="1:12" ht="12.75" customHeight="1" x14ac:dyDescent="0.25">
      <c r="A847" s="37" t="s">
        <v>405</v>
      </c>
      <c r="B847" s="22" t="s">
        <v>49</v>
      </c>
      <c r="C847" s="28">
        <v>23307284</v>
      </c>
      <c r="D847" s="24" t="str">
        <f t="shared" si="242"/>
        <v>N/A</v>
      </c>
      <c r="E847" s="28">
        <v>18944709</v>
      </c>
      <c r="F847" s="24" t="str">
        <f t="shared" si="243"/>
        <v>N/A</v>
      </c>
      <c r="G847" s="28">
        <v>18855323</v>
      </c>
      <c r="H847" s="24" t="str">
        <f t="shared" si="244"/>
        <v>N/A</v>
      </c>
      <c r="I847" s="25">
        <v>-18.7</v>
      </c>
      <c r="J847" s="25">
        <v>-0.47199999999999998</v>
      </c>
      <c r="K847" s="26" t="s">
        <v>1191</v>
      </c>
      <c r="L847" s="27" t="str">
        <f t="shared" si="245"/>
        <v>Yes</v>
      </c>
    </row>
    <row r="848" spans="1:12" x14ac:dyDescent="0.25">
      <c r="A848" s="37" t="s">
        <v>406</v>
      </c>
      <c r="B848" s="22" t="s">
        <v>49</v>
      </c>
      <c r="C848" s="23">
        <v>23141</v>
      </c>
      <c r="D848" s="24" t="str">
        <f t="shared" si="242"/>
        <v>N/A</v>
      </c>
      <c r="E848" s="23">
        <v>17873</v>
      </c>
      <c r="F848" s="24" t="str">
        <f t="shared" si="243"/>
        <v>N/A</v>
      </c>
      <c r="G848" s="23">
        <v>15984</v>
      </c>
      <c r="H848" s="24" t="str">
        <f t="shared" si="244"/>
        <v>N/A</v>
      </c>
      <c r="I848" s="25">
        <v>-22.8</v>
      </c>
      <c r="J848" s="25">
        <v>-10.6</v>
      </c>
      <c r="K848" s="26" t="s">
        <v>1191</v>
      </c>
      <c r="L848" s="27" t="str">
        <f t="shared" si="245"/>
        <v>Yes</v>
      </c>
    </row>
    <row r="849" spans="1:12" x14ac:dyDescent="0.25">
      <c r="A849" s="37" t="s">
        <v>407</v>
      </c>
      <c r="B849" s="22" t="s">
        <v>49</v>
      </c>
      <c r="C849" s="28">
        <v>1007.1856877</v>
      </c>
      <c r="D849" s="24" t="str">
        <f t="shared" si="242"/>
        <v>N/A</v>
      </c>
      <c r="E849" s="28">
        <v>1059.9624573000001</v>
      </c>
      <c r="F849" s="24" t="str">
        <f t="shared" si="243"/>
        <v>N/A</v>
      </c>
      <c r="G849" s="28">
        <v>1179.6373248</v>
      </c>
      <c r="H849" s="24" t="str">
        <f t="shared" si="244"/>
        <v>N/A</v>
      </c>
      <c r="I849" s="25">
        <v>5.24</v>
      </c>
      <c r="J849" s="25">
        <v>11.29</v>
      </c>
      <c r="K849" s="26" t="s">
        <v>1191</v>
      </c>
      <c r="L849" s="27" t="str">
        <f t="shared" si="245"/>
        <v>Yes</v>
      </c>
    </row>
    <row r="850" spans="1:12" x14ac:dyDescent="0.25">
      <c r="A850" s="37" t="s">
        <v>408</v>
      </c>
      <c r="B850" s="22" t="s">
        <v>49</v>
      </c>
      <c r="C850" s="28">
        <v>31489262</v>
      </c>
      <c r="D850" s="24" t="str">
        <f t="shared" ref="D850:D858" si="247">IF($B850="N/A","N/A",IF(C850&gt;10,"No",IF(C850&lt;-10,"No","Yes")))</f>
        <v>N/A</v>
      </c>
      <c r="E850" s="28">
        <v>27532307</v>
      </c>
      <c r="F850" s="24" t="str">
        <f t="shared" ref="F850:F858" si="248">IF($B850="N/A","N/A",IF(E850&gt;10,"No",IF(E850&lt;-10,"No","Yes")))</f>
        <v>N/A</v>
      </c>
      <c r="G850" s="28">
        <v>27509011</v>
      </c>
      <c r="H850" s="24" t="str">
        <f t="shared" ref="H850:H858" si="249">IF($B850="N/A","N/A",IF(G850&gt;10,"No",IF(G850&lt;-10,"No","Yes")))</f>
        <v>N/A</v>
      </c>
      <c r="I850" s="25">
        <v>-12.6</v>
      </c>
      <c r="J850" s="25">
        <v>-8.5000000000000006E-2</v>
      </c>
      <c r="K850" s="26" t="s">
        <v>1191</v>
      </c>
      <c r="L850" s="27" t="str">
        <f t="shared" ref="L850:L858" si="250">IF(J850="Div by 0", "N/A", IF(K850="N/A","N/A", IF(J850&gt;VALUE(MID(K850,1,2)), "No", IF(J850&lt;-1*VALUE(MID(K850,1,2)), "No", "Yes"))))</f>
        <v>Yes</v>
      </c>
    </row>
    <row r="851" spans="1:12" x14ac:dyDescent="0.25">
      <c r="A851" s="37" t="s">
        <v>136</v>
      </c>
      <c r="B851" s="22" t="s">
        <v>49</v>
      </c>
      <c r="C851" s="23">
        <v>670</v>
      </c>
      <c r="D851" s="24" t="str">
        <f t="shared" si="247"/>
        <v>N/A</v>
      </c>
      <c r="E851" s="23">
        <v>598</v>
      </c>
      <c r="F851" s="24" t="str">
        <f t="shared" si="248"/>
        <v>N/A</v>
      </c>
      <c r="G851" s="23">
        <v>565</v>
      </c>
      <c r="H851" s="24" t="str">
        <f t="shared" si="249"/>
        <v>N/A</v>
      </c>
      <c r="I851" s="25">
        <v>-10.7</v>
      </c>
      <c r="J851" s="25">
        <v>-5.52</v>
      </c>
      <c r="K851" s="26" t="s">
        <v>1191</v>
      </c>
      <c r="L851" s="27" t="str">
        <f t="shared" si="250"/>
        <v>Yes</v>
      </c>
    </row>
    <row r="852" spans="1:12" x14ac:dyDescent="0.25">
      <c r="A852" s="37" t="s">
        <v>409</v>
      </c>
      <c r="B852" s="22" t="s">
        <v>49</v>
      </c>
      <c r="C852" s="28">
        <v>46998.898506999998</v>
      </c>
      <c r="D852" s="24" t="str">
        <f t="shared" si="247"/>
        <v>N/A</v>
      </c>
      <c r="E852" s="28">
        <v>46040.647156999999</v>
      </c>
      <c r="F852" s="24" t="str">
        <f t="shared" si="248"/>
        <v>N/A</v>
      </c>
      <c r="G852" s="28">
        <v>48688.515044</v>
      </c>
      <c r="H852" s="24" t="str">
        <f t="shared" si="249"/>
        <v>N/A</v>
      </c>
      <c r="I852" s="25">
        <v>-2.04</v>
      </c>
      <c r="J852" s="25">
        <v>5.7510000000000003</v>
      </c>
      <c r="K852" s="26" t="s">
        <v>1191</v>
      </c>
      <c r="L852" s="27" t="str">
        <f t="shared" si="250"/>
        <v>Yes</v>
      </c>
    </row>
    <row r="853" spans="1:12" x14ac:dyDescent="0.25">
      <c r="A853" s="37" t="s">
        <v>410</v>
      </c>
      <c r="B853" s="22" t="s">
        <v>49</v>
      </c>
      <c r="C853" s="28">
        <v>75948505</v>
      </c>
      <c r="D853" s="24" t="str">
        <f t="shared" si="247"/>
        <v>N/A</v>
      </c>
      <c r="E853" s="28">
        <v>58559522</v>
      </c>
      <c r="F853" s="24" t="str">
        <f t="shared" si="248"/>
        <v>N/A</v>
      </c>
      <c r="G853" s="28">
        <v>53655081</v>
      </c>
      <c r="H853" s="24" t="str">
        <f t="shared" si="249"/>
        <v>N/A</v>
      </c>
      <c r="I853" s="25">
        <v>-22.9</v>
      </c>
      <c r="J853" s="25">
        <v>-8.3800000000000008</v>
      </c>
      <c r="K853" s="26" t="s">
        <v>1191</v>
      </c>
      <c r="L853" s="27" t="str">
        <f t="shared" si="250"/>
        <v>Yes</v>
      </c>
    </row>
    <row r="854" spans="1:12" x14ac:dyDescent="0.25">
      <c r="A854" s="37" t="s">
        <v>411</v>
      </c>
      <c r="B854" s="22" t="s">
        <v>49</v>
      </c>
      <c r="C854" s="23">
        <v>16555</v>
      </c>
      <c r="D854" s="24" t="str">
        <f t="shared" si="247"/>
        <v>N/A</v>
      </c>
      <c r="E854" s="23">
        <v>12512</v>
      </c>
      <c r="F854" s="24" t="str">
        <f t="shared" si="248"/>
        <v>N/A</v>
      </c>
      <c r="G854" s="23">
        <v>11115</v>
      </c>
      <c r="H854" s="24" t="str">
        <f t="shared" si="249"/>
        <v>N/A</v>
      </c>
      <c r="I854" s="25">
        <v>-24.4</v>
      </c>
      <c r="J854" s="25">
        <v>-11.2</v>
      </c>
      <c r="K854" s="26" t="s">
        <v>1191</v>
      </c>
      <c r="L854" s="27" t="str">
        <f t="shared" si="250"/>
        <v>Yes</v>
      </c>
    </row>
    <row r="855" spans="1:12" x14ac:dyDescent="0.25">
      <c r="A855" s="37" t="s">
        <v>412</v>
      </c>
      <c r="B855" s="22" t="s">
        <v>49</v>
      </c>
      <c r="C855" s="28">
        <v>4587.6475385000003</v>
      </c>
      <c r="D855" s="24" t="str">
        <f t="shared" si="247"/>
        <v>N/A</v>
      </c>
      <c r="E855" s="28">
        <v>4680.2687020000003</v>
      </c>
      <c r="F855" s="24" t="str">
        <f t="shared" si="248"/>
        <v>N/A</v>
      </c>
      <c r="G855" s="28">
        <v>4827.2677463</v>
      </c>
      <c r="H855" s="24" t="str">
        <f t="shared" si="249"/>
        <v>N/A</v>
      </c>
      <c r="I855" s="25">
        <v>2.0190000000000001</v>
      </c>
      <c r="J855" s="25">
        <v>3.141</v>
      </c>
      <c r="K855" s="26" t="s">
        <v>1191</v>
      </c>
      <c r="L855" s="27" t="str">
        <f t="shared" si="250"/>
        <v>Yes</v>
      </c>
    </row>
    <row r="856" spans="1:12" x14ac:dyDescent="0.25">
      <c r="A856" s="37" t="s">
        <v>413</v>
      </c>
      <c r="B856" s="22" t="s">
        <v>49</v>
      </c>
      <c r="C856" s="28">
        <v>11938420</v>
      </c>
      <c r="D856" s="24" t="str">
        <f t="shared" si="247"/>
        <v>N/A</v>
      </c>
      <c r="E856" s="28">
        <v>10021314</v>
      </c>
      <c r="F856" s="24" t="str">
        <f t="shared" si="248"/>
        <v>N/A</v>
      </c>
      <c r="G856" s="28">
        <v>8689353</v>
      </c>
      <c r="H856" s="24" t="str">
        <f t="shared" si="249"/>
        <v>N/A</v>
      </c>
      <c r="I856" s="25">
        <v>-16.100000000000001</v>
      </c>
      <c r="J856" s="25">
        <v>-13.3</v>
      </c>
      <c r="K856" s="26" t="s">
        <v>1191</v>
      </c>
      <c r="L856" s="27" t="str">
        <f t="shared" si="250"/>
        <v>Yes</v>
      </c>
    </row>
    <row r="857" spans="1:12" x14ac:dyDescent="0.25">
      <c r="A857" s="37" t="s">
        <v>137</v>
      </c>
      <c r="B857" s="22" t="s">
        <v>49</v>
      </c>
      <c r="C857" s="23">
        <v>1305</v>
      </c>
      <c r="D857" s="24" t="str">
        <f t="shared" si="247"/>
        <v>N/A</v>
      </c>
      <c r="E857" s="23">
        <v>948</v>
      </c>
      <c r="F857" s="24" t="str">
        <f t="shared" si="248"/>
        <v>N/A</v>
      </c>
      <c r="G857" s="23">
        <v>814</v>
      </c>
      <c r="H857" s="24" t="str">
        <f t="shared" si="249"/>
        <v>N/A</v>
      </c>
      <c r="I857" s="25">
        <v>-27.4</v>
      </c>
      <c r="J857" s="25">
        <v>-14.1</v>
      </c>
      <c r="K857" s="26" t="s">
        <v>1191</v>
      </c>
      <c r="L857" s="27" t="str">
        <f t="shared" si="250"/>
        <v>Yes</v>
      </c>
    </row>
    <row r="858" spans="1:12" x14ac:dyDescent="0.25">
      <c r="A858" s="37" t="s">
        <v>414</v>
      </c>
      <c r="B858" s="22" t="s">
        <v>49</v>
      </c>
      <c r="C858" s="28">
        <v>9148.2145593999994</v>
      </c>
      <c r="D858" s="24" t="str">
        <f t="shared" si="247"/>
        <v>N/A</v>
      </c>
      <c r="E858" s="28">
        <v>10571.006329</v>
      </c>
      <c r="F858" s="24" t="str">
        <f t="shared" si="248"/>
        <v>N/A</v>
      </c>
      <c r="G858" s="28">
        <v>10674.880835</v>
      </c>
      <c r="H858" s="24" t="str">
        <f t="shared" si="249"/>
        <v>N/A</v>
      </c>
      <c r="I858" s="25">
        <v>15.55</v>
      </c>
      <c r="J858" s="25">
        <v>0.98260000000000003</v>
      </c>
      <c r="K858" s="26" t="s">
        <v>1191</v>
      </c>
      <c r="L858" s="27" t="str">
        <f t="shared" si="250"/>
        <v>Yes</v>
      </c>
    </row>
    <row r="859" spans="1:12" x14ac:dyDescent="0.25">
      <c r="A859" s="196" t="s">
        <v>415</v>
      </c>
      <c r="B859" s="196"/>
      <c r="C859" s="196"/>
      <c r="D859" s="196"/>
      <c r="E859" s="196"/>
      <c r="F859" s="196"/>
      <c r="G859" s="196"/>
      <c r="H859" s="196"/>
      <c r="I859" s="196"/>
      <c r="J859" s="196"/>
      <c r="K859" s="196"/>
      <c r="L859" s="196"/>
    </row>
    <row r="860" spans="1:12" x14ac:dyDescent="0.25">
      <c r="A860" s="37" t="s">
        <v>573</v>
      </c>
      <c r="B860" s="22" t="s">
        <v>49</v>
      </c>
      <c r="C860" s="28">
        <v>2213.4522855</v>
      </c>
      <c r="D860" s="24" t="str">
        <f t="shared" ref="D860:D879" si="251">IF($B860="N/A","N/A",IF(C860&gt;10,"No",IF(C860&lt;-10,"No","Yes")))</f>
        <v>N/A</v>
      </c>
      <c r="E860" s="28">
        <v>2061.9097385999999</v>
      </c>
      <c r="F860" s="24" t="str">
        <f t="shared" ref="F860:F879" si="252">IF($B860="N/A","N/A",IF(E860&gt;10,"No",IF(E860&lt;-10,"No","Yes")))</f>
        <v>N/A</v>
      </c>
      <c r="G860" s="28">
        <v>2052.0666071000001</v>
      </c>
      <c r="H860" s="24" t="str">
        <f t="shared" ref="H860:H879" si="253">IF($B860="N/A","N/A",IF(G860&gt;10,"No",IF(G860&lt;-10,"No","Yes")))</f>
        <v>N/A</v>
      </c>
      <c r="I860" s="25">
        <v>-6.85</v>
      </c>
      <c r="J860" s="25">
        <v>-0.47699999999999998</v>
      </c>
      <c r="K860" s="26" t="s">
        <v>1191</v>
      </c>
      <c r="L860" s="27" t="str">
        <f t="shared" ref="L860:L879" si="254">IF(J860="Div by 0", "N/A", IF(K860="N/A","N/A", IF(J860&gt;VALUE(MID(K860,1,2)), "No", IF(J860&lt;-1*VALUE(MID(K860,1,2)), "No", "Yes"))))</f>
        <v>Yes</v>
      </c>
    </row>
    <row r="861" spans="1:12" x14ac:dyDescent="0.25">
      <c r="A861" s="39" t="s">
        <v>523</v>
      </c>
      <c r="B861" s="22" t="s">
        <v>49</v>
      </c>
      <c r="C861" s="28">
        <v>1718.2452734000001</v>
      </c>
      <c r="D861" s="24" t="str">
        <f t="shared" si="251"/>
        <v>N/A</v>
      </c>
      <c r="E861" s="28">
        <v>2048.1229788999999</v>
      </c>
      <c r="F861" s="24" t="str">
        <f t="shared" si="252"/>
        <v>N/A</v>
      </c>
      <c r="G861" s="28">
        <v>2610.2561193000001</v>
      </c>
      <c r="H861" s="24" t="str">
        <f t="shared" si="253"/>
        <v>N/A</v>
      </c>
      <c r="I861" s="25">
        <v>19.2</v>
      </c>
      <c r="J861" s="25">
        <v>27.45</v>
      </c>
      <c r="K861" s="26" t="s">
        <v>1191</v>
      </c>
      <c r="L861" s="27" t="str">
        <f t="shared" si="254"/>
        <v>Yes</v>
      </c>
    </row>
    <row r="862" spans="1:12" x14ac:dyDescent="0.25">
      <c r="A862" s="39" t="s">
        <v>526</v>
      </c>
      <c r="B862" s="22" t="s">
        <v>49</v>
      </c>
      <c r="C862" s="28">
        <v>4533.0657799999999</v>
      </c>
      <c r="D862" s="24" t="str">
        <f t="shared" si="251"/>
        <v>N/A</v>
      </c>
      <c r="E862" s="28">
        <v>4982.4006343999999</v>
      </c>
      <c r="F862" s="24" t="str">
        <f t="shared" si="252"/>
        <v>N/A</v>
      </c>
      <c r="G862" s="28">
        <v>5248.2295792000004</v>
      </c>
      <c r="H862" s="24" t="str">
        <f t="shared" si="253"/>
        <v>N/A</v>
      </c>
      <c r="I862" s="25">
        <v>9.9120000000000008</v>
      </c>
      <c r="J862" s="25">
        <v>5.335</v>
      </c>
      <c r="K862" s="26" t="s">
        <v>1191</v>
      </c>
      <c r="L862" s="27" t="str">
        <f t="shared" si="254"/>
        <v>Yes</v>
      </c>
    </row>
    <row r="863" spans="1:12" x14ac:dyDescent="0.25">
      <c r="A863" s="39" t="s">
        <v>529</v>
      </c>
      <c r="B863" s="22" t="s">
        <v>49</v>
      </c>
      <c r="C863" s="28">
        <v>625.28928767000002</v>
      </c>
      <c r="D863" s="24" t="str">
        <f t="shared" si="251"/>
        <v>N/A</v>
      </c>
      <c r="E863" s="28">
        <v>570.29077596000002</v>
      </c>
      <c r="F863" s="24" t="str">
        <f t="shared" si="252"/>
        <v>N/A</v>
      </c>
      <c r="G863" s="28">
        <v>584.44438795999997</v>
      </c>
      <c r="H863" s="24" t="str">
        <f t="shared" si="253"/>
        <v>N/A</v>
      </c>
      <c r="I863" s="25">
        <v>-8.8000000000000007</v>
      </c>
      <c r="J863" s="25">
        <v>2.4820000000000002</v>
      </c>
      <c r="K863" s="26" t="s">
        <v>1191</v>
      </c>
      <c r="L863" s="27" t="str">
        <f t="shared" si="254"/>
        <v>Yes</v>
      </c>
    </row>
    <row r="864" spans="1:12" x14ac:dyDescent="0.25">
      <c r="A864" s="39" t="s">
        <v>531</v>
      </c>
      <c r="B864" s="22" t="s">
        <v>49</v>
      </c>
      <c r="C864" s="28">
        <v>570.87039705999996</v>
      </c>
      <c r="D864" s="24" t="str">
        <f t="shared" si="251"/>
        <v>N/A</v>
      </c>
      <c r="E864" s="28">
        <v>572.17297503999998</v>
      </c>
      <c r="F864" s="24" t="str">
        <f t="shared" si="252"/>
        <v>N/A</v>
      </c>
      <c r="G864" s="28">
        <v>524.24031574000003</v>
      </c>
      <c r="H864" s="24" t="str">
        <f t="shared" si="253"/>
        <v>N/A</v>
      </c>
      <c r="I864" s="25">
        <v>0.22819999999999999</v>
      </c>
      <c r="J864" s="25">
        <v>-8.3800000000000008</v>
      </c>
      <c r="K864" s="26" t="s">
        <v>1191</v>
      </c>
      <c r="L864" s="27" t="str">
        <f t="shared" si="254"/>
        <v>Yes</v>
      </c>
    </row>
    <row r="865" spans="1:12" x14ac:dyDescent="0.25">
      <c r="A865" s="37" t="s">
        <v>567</v>
      </c>
      <c r="B865" s="22" t="s">
        <v>49</v>
      </c>
      <c r="C865" s="28">
        <v>3621.8645351999999</v>
      </c>
      <c r="D865" s="24" t="str">
        <f t="shared" si="251"/>
        <v>N/A</v>
      </c>
      <c r="E865" s="28">
        <v>3966.0617180999998</v>
      </c>
      <c r="F865" s="24" t="str">
        <f t="shared" si="252"/>
        <v>N/A</v>
      </c>
      <c r="G865" s="28">
        <v>4169.7294233000002</v>
      </c>
      <c r="H865" s="24" t="str">
        <f t="shared" si="253"/>
        <v>N/A</v>
      </c>
      <c r="I865" s="25">
        <v>9.5030000000000001</v>
      </c>
      <c r="J865" s="25">
        <v>5.1349999999999998</v>
      </c>
      <c r="K865" s="26" t="s">
        <v>1191</v>
      </c>
      <c r="L865" s="27" t="str">
        <f t="shared" si="254"/>
        <v>Yes</v>
      </c>
    </row>
    <row r="866" spans="1:12" x14ac:dyDescent="0.25">
      <c r="A866" s="39" t="s">
        <v>523</v>
      </c>
      <c r="B866" s="22" t="s">
        <v>49</v>
      </c>
      <c r="C866" s="28">
        <v>7328.0733409000004</v>
      </c>
      <c r="D866" s="24" t="str">
        <f t="shared" si="251"/>
        <v>N/A</v>
      </c>
      <c r="E866" s="28">
        <v>8663.9315920000008</v>
      </c>
      <c r="F866" s="24" t="str">
        <f t="shared" si="252"/>
        <v>N/A</v>
      </c>
      <c r="G866" s="28">
        <v>12122.953939000001</v>
      </c>
      <c r="H866" s="24" t="str">
        <f t="shared" si="253"/>
        <v>N/A</v>
      </c>
      <c r="I866" s="25">
        <v>18.23</v>
      </c>
      <c r="J866" s="25">
        <v>39.92</v>
      </c>
      <c r="K866" s="26" t="s">
        <v>1191</v>
      </c>
      <c r="L866" s="27" t="str">
        <f t="shared" si="254"/>
        <v>No</v>
      </c>
    </row>
    <row r="867" spans="1:12" x14ac:dyDescent="0.25">
      <c r="A867" s="39" t="s">
        <v>526</v>
      </c>
      <c r="B867" s="22" t="s">
        <v>49</v>
      </c>
      <c r="C867" s="28">
        <v>6807.9672793999998</v>
      </c>
      <c r="D867" s="24" t="str">
        <f t="shared" si="251"/>
        <v>N/A</v>
      </c>
      <c r="E867" s="28">
        <v>9401.5144603999997</v>
      </c>
      <c r="F867" s="24" t="str">
        <f t="shared" si="252"/>
        <v>N/A</v>
      </c>
      <c r="G867" s="28">
        <v>10956.03397</v>
      </c>
      <c r="H867" s="24" t="str">
        <f t="shared" si="253"/>
        <v>N/A</v>
      </c>
      <c r="I867" s="25">
        <v>38.1</v>
      </c>
      <c r="J867" s="25">
        <v>16.53</v>
      </c>
      <c r="K867" s="26" t="s">
        <v>1191</v>
      </c>
      <c r="L867" s="27" t="str">
        <f t="shared" si="254"/>
        <v>Yes</v>
      </c>
    </row>
    <row r="868" spans="1:12" x14ac:dyDescent="0.25">
      <c r="A868" s="39" t="s">
        <v>529</v>
      </c>
      <c r="B868" s="22" t="s">
        <v>49</v>
      </c>
      <c r="C868" s="28">
        <v>1283.1169493</v>
      </c>
      <c r="D868" s="24" t="str">
        <f t="shared" si="251"/>
        <v>N/A</v>
      </c>
      <c r="E868" s="28">
        <v>1076.0059332999999</v>
      </c>
      <c r="F868" s="24" t="str">
        <f t="shared" si="252"/>
        <v>N/A</v>
      </c>
      <c r="G868" s="28">
        <v>808.41863124999998</v>
      </c>
      <c r="H868" s="24" t="str">
        <f t="shared" si="253"/>
        <v>N/A</v>
      </c>
      <c r="I868" s="25">
        <v>-16.100000000000001</v>
      </c>
      <c r="J868" s="25">
        <v>-24.9</v>
      </c>
      <c r="K868" s="26" t="s">
        <v>1191</v>
      </c>
      <c r="L868" s="27" t="str">
        <f t="shared" si="254"/>
        <v>Yes</v>
      </c>
    </row>
    <row r="869" spans="1:12" x14ac:dyDescent="0.25">
      <c r="A869" s="39" t="s">
        <v>531</v>
      </c>
      <c r="B869" s="22" t="s">
        <v>49</v>
      </c>
      <c r="C869" s="28">
        <v>5.0598817273999996</v>
      </c>
      <c r="D869" s="24" t="str">
        <f t="shared" si="251"/>
        <v>N/A</v>
      </c>
      <c r="E869" s="28">
        <v>1.7884110544</v>
      </c>
      <c r="F869" s="24" t="str">
        <f t="shared" si="252"/>
        <v>N/A</v>
      </c>
      <c r="G869" s="28">
        <v>7.6847926716000003</v>
      </c>
      <c r="H869" s="24" t="str">
        <f t="shared" si="253"/>
        <v>N/A</v>
      </c>
      <c r="I869" s="25">
        <v>-64.7</v>
      </c>
      <c r="J869" s="25">
        <v>329.7</v>
      </c>
      <c r="K869" s="26" t="s">
        <v>1191</v>
      </c>
      <c r="L869" s="27" t="str">
        <f t="shared" si="254"/>
        <v>No</v>
      </c>
    </row>
    <row r="870" spans="1:12" x14ac:dyDescent="0.25">
      <c r="A870" s="37" t="s">
        <v>220</v>
      </c>
      <c r="B870" s="22" t="s">
        <v>49</v>
      </c>
      <c r="C870" s="28">
        <v>1835.580547</v>
      </c>
      <c r="D870" s="24" t="str">
        <f t="shared" si="251"/>
        <v>N/A</v>
      </c>
      <c r="E870" s="28">
        <v>1647.2007498</v>
      </c>
      <c r="F870" s="24" t="str">
        <f t="shared" si="252"/>
        <v>N/A</v>
      </c>
      <c r="G870" s="28">
        <v>1608.4724964</v>
      </c>
      <c r="H870" s="24" t="str">
        <f t="shared" si="253"/>
        <v>N/A</v>
      </c>
      <c r="I870" s="25">
        <v>-10.3</v>
      </c>
      <c r="J870" s="25">
        <v>-2.35</v>
      </c>
      <c r="K870" s="26" t="s">
        <v>1191</v>
      </c>
      <c r="L870" s="27" t="str">
        <f t="shared" si="254"/>
        <v>Yes</v>
      </c>
    </row>
    <row r="871" spans="1:12" x14ac:dyDescent="0.25">
      <c r="A871" s="39" t="s">
        <v>523</v>
      </c>
      <c r="B871" s="22" t="s">
        <v>49</v>
      </c>
      <c r="C871" s="28">
        <v>1168.0558305</v>
      </c>
      <c r="D871" s="24" t="str">
        <f t="shared" si="251"/>
        <v>N/A</v>
      </c>
      <c r="E871" s="28">
        <v>1193.2115983000001</v>
      </c>
      <c r="F871" s="24" t="str">
        <f t="shared" si="252"/>
        <v>N/A</v>
      </c>
      <c r="G871" s="28">
        <v>1175.2779261000001</v>
      </c>
      <c r="H871" s="24" t="str">
        <f t="shared" si="253"/>
        <v>N/A</v>
      </c>
      <c r="I871" s="25">
        <v>2.1539999999999999</v>
      </c>
      <c r="J871" s="25">
        <v>-1.5</v>
      </c>
      <c r="K871" s="26" t="s">
        <v>1191</v>
      </c>
      <c r="L871" s="27" t="str">
        <f t="shared" si="254"/>
        <v>Yes</v>
      </c>
    </row>
    <row r="872" spans="1:12" x14ac:dyDescent="0.25">
      <c r="A872" s="39" t="s">
        <v>526</v>
      </c>
      <c r="B872" s="22" t="s">
        <v>49</v>
      </c>
      <c r="C872" s="28">
        <v>4165.1283197000002</v>
      </c>
      <c r="D872" s="24" t="str">
        <f t="shared" si="251"/>
        <v>N/A</v>
      </c>
      <c r="E872" s="28">
        <v>4571.2183355999996</v>
      </c>
      <c r="F872" s="24" t="str">
        <f t="shared" si="252"/>
        <v>N/A</v>
      </c>
      <c r="G872" s="28">
        <v>4813.2957594999998</v>
      </c>
      <c r="H872" s="24" t="str">
        <f t="shared" si="253"/>
        <v>N/A</v>
      </c>
      <c r="I872" s="25">
        <v>9.75</v>
      </c>
      <c r="J872" s="25">
        <v>5.2960000000000003</v>
      </c>
      <c r="K872" s="26" t="s">
        <v>1191</v>
      </c>
      <c r="L872" s="27" t="str">
        <f t="shared" si="254"/>
        <v>Yes</v>
      </c>
    </row>
    <row r="873" spans="1:12" x14ac:dyDescent="0.25">
      <c r="A873" s="39" t="s">
        <v>529</v>
      </c>
      <c r="B873" s="22" t="s">
        <v>49</v>
      </c>
      <c r="C873" s="28">
        <v>315.50399386999999</v>
      </c>
      <c r="D873" s="24" t="str">
        <f t="shared" si="251"/>
        <v>N/A</v>
      </c>
      <c r="E873" s="28">
        <v>257.55386299000003</v>
      </c>
      <c r="F873" s="24" t="str">
        <f t="shared" si="252"/>
        <v>N/A</v>
      </c>
      <c r="G873" s="28">
        <v>236.63974497000001</v>
      </c>
      <c r="H873" s="24" t="str">
        <f t="shared" si="253"/>
        <v>N/A</v>
      </c>
      <c r="I873" s="25">
        <v>-18.399999999999999</v>
      </c>
      <c r="J873" s="25">
        <v>-8.1199999999999992</v>
      </c>
      <c r="K873" s="26" t="s">
        <v>1191</v>
      </c>
      <c r="L873" s="27" t="str">
        <f t="shared" si="254"/>
        <v>Yes</v>
      </c>
    </row>
    <row r="874" spans="1:12" x14ac:dyDescent="0.25">
      <c r="A874" s="39" t="s">
        <v>531</v>
      </c>
      <c r="B874" s="22" t="s">
        <v>49</v>
      </c>
      <c r="C874" s="28">
        <v>82.565273567999995</v>
      </c>
      <c r="D874" s="24" t="str">
        <f t="shared" si="251"/>
        <v>N/A</v>
      </c>
      <c r="E874" s="28">
        <v>55.389957520000003</v>
      </c>
      <c r="F874" s="24" t="str">
        <f t="shared" si="252"/>
        <v>N/A</v>
      </c>
      <c r="G874" s="28">
        <v>64.423329922999997</v>
      </c>
      <c r="H874" s="24" t="str">
        <f t="shared" si="253"/>
        <v>N/A</v>
      </c>
      <c r="I874" s="25">
        <v>-32.9</v>
      </c>
      <c r="J874" s="25">
        <v>16.309999999999999</v>
      </c>
      <c r="K874" s="26" t="s">
        <v>1191</v>
      </c>
      <c r="L874" s="27" t="str">
        <f t="shared" si="254"/>
        <v>Yes</v>
      </c>
    </row>
    <row r="875" spans="1:12" x14ac:dyDescent="0.25">
      <c r="A875" s="37" t="s">
        <v>568</v>
      </c>
      <c r="B875" s="22" t="s">
        <v>49</v>
      </c>
      <c r="C875" s="28">
        <v>3796.3345849000002</v>
      </c>
      <c r="D875" s="24" t="str">
        <f t="shared" si="251"/>
        <v>N/A</v>
      </c>
      <c r="E875" s="28">
        <v>3467.0928819000001</v>
      </c>
      <c r="F875" s="24" t="str">
        <f t="shared" si="252"/>
        <v>N/A</v>
      </c>
      <c r="G875" s="28">
        <v>3629.0106770000002</v>
      </c>
      <c r="H875" s="24" t="str">
        <f t="shared" si="253"/>
        <v>N/A</v>
      </c>
      <c r="I875" s="25">
        <v>-8.67</v>
      </c>
      <c r="J875" s="25">
        <v>4.67</v>
      </c>
      <c r="K875" s="26" t="s">
        <v>1191</v>
      </c>
      <c r="L875" s="27" t="str">
        <f t="shared" si="254"/>
        <v>Yes</v>
      </c>
    </row>
    <row r="876" spans="1:12" x14ac:dyDescent="0.25">
      <c r="A876" s="39" t="s">
        <v>523</v>
      </c>
      <c r="B876" s="22" t="s">
        <v>49</v>
      </c>
      <c r="C876" s="28">
        <v>2941.2324577999998</v>
      </c>
      <c r="D876" s="24" t="str">
        <f t="shared" si="251"/>
        <v>N/A</v>
      </c>
      <c r="E876" s="28">
        <v>3252.4273942999998</v>
      </c>
      <c r="F876" s="24" t="str">
        <f t="shared" si="252"/>
        <v>N/A</v>
      </c>
      <c r="G876" s="28">
        <v>4151.6328438</v>
      </c>
      <c r="H876" s="24" t="str">
        <f t="shared" si="253"/>
        <v>N/A</v>
      </c>
      <c r="I876" s="25">
        <v>10.58</v>
      </c>
      <c r="J876" s="25">
        <v>27.65</v>
      </c>
      <c r="K876" s="26" t="s">
        <v>1191</v>
      </c>
      <c r="L876" s="27" t="str">
        <f t="shared" si="254"/>
        <v>Yes</v>
      </c>
    </row>
    <row r="877" spans="1:12" x14ac:dyDescent="0.25">
      <c r="A877" s="39" t="s">
        <v>526</v>
      </c>
      <c r="B877" s="22" t="s">
        <v>49</v>
      </c>
      <c r="C877" s="28">
        <v>7625.6655512999996</v>
      </c>
      <c r="D877" s="24" t="str">
        <f t="shared" si="251"/>
        <v>N/A</v>
      </c>
      <c r="E877" s="28">
        <v>8196.3986339999992</v>
      </c>
      <c r="F877" s="24" t="str">
        <f t="shared" si="252"/>
        <v>N/A</v>
      </c>
      <c r="G877" s="28">
        <v>9187.7508794000005</v>
      </c>
      <c r="H877" s="24" t="str">
        <f t="shared" si="253"/>
        <v>N/A</v>
      </c>
      <c r="I877" s="25">
        <v>7.484</v>
      </c>
      <c r="J877" s="25">
        <v>12.09</v>
      </c>
      <c r="K877" s="26" t="s">
        <v>1191</v>
      </c>
      <c r="L877" s="27" t="str">
        <f t="shared" si="254"/>
        <v>Yes</v>
      </c>
    </row>
    <row r="878" spans="1:12" x14ac:dyDescent="0.25">
      <c r="A878" s="39" t="s">
        <v>529</v>
      </c>
      <c r="B878" s="22" t="s">
        <v>49</v>
      </c>
      <c r="C878" s="28">
        <v>1436.9402342000001</v>
      </c>
      <c r="D878" s="24" t="str">
        <f t="shared" si="251"/>
        <v>N/A</v>
      </c>
      <c r="E878" s="28">
        <v>1323.3535179</v>
      </c>
      <c r="F878" s="24" t="str">
        <f t="shared" si="252"/>
        <v>N/A</v>
      </c>
      <c r="G878" s="28">
        <v>1311.8844337</v>
      </c>
      <c r="H878" s="24" t="str">
        <f t="shared" si="253"/>
        <v>N/A</v>
      </c>
      <c r="I878" s="25">
        <v>-7.9</v>
      </c>
      <c r="J878" s="25">
        <v>-0.86699999999999999</v>
      </c>
      <c r="K878" s="26" t="s">
        <v>1191</v>
      </c>
      <c r="L878" s="27" t="str">
        <f t="shared" si="254"/>
        <v>Yes</v>
      </c>
    </row>
    <row r="879" spans="1:12" x14ac:dyDescent="0.25">
      <c r="A879" s="39" t="s">
        <v>531</v>
      </c>
      <c r="B879" s="22" t="s">
        <v>49</v>
      </c>
      <c r="C879" s="28">
        <v>503.49729165999997</v>
      </c>
      <c r="D879" s="24" t="str">
        <f t="shared" si="251"/>
        <v>N/A</v>
      </c>
      <c r="E879" s="28">
        <v>497.33038995999999</v>
      </c>
      <c r="F879" s="24" t="str">
        <f t="shared" si="252"/>
        <v>N/A</v>
      </c>
      <c r="G879" s="28">
        <v>528.56843541000001</v>
      </c>
      <c r="H879" s="24" t="str">
        <f t="shared" si="253"/>
        <v>N/A</v>
      </c>
      <c r="I879" s="25">
        <v>-1.22</v>
      </c>
      <c r="J879" s="25">
        <v>6.2809999999999997</v>
      </c>
      <c r="K879" s="26" t="s">
        <v>1191</v>
      </c>
      <c r="L879" s="27" t="str">
        <f t="shared" si="254"/>
        <v>Yes</v>
      </c>
    </row>
    <row r="880" spans="1:12" x14ac:dyDescent="0.25">
      <c r="A880" s="196" t="s">
        <v>416</v>
      </c>
      <c r="B880" s="196"/>
      <c r="C880" s="196"/>
      <c r="D880" s="196"/>
      <c r="E880" s="196"/>
      <c r="F880" s="196"/>
      <c r="G880" s="196"/>
      <c r="H880" s="196"/>
      <c r="I880" s="196"/>
      <c r="J880" s="196"/>
      <c r="K880" s="196"/>
      <c r="L880" s="196"/>
    </row>
    <row r="881" spans="1:12" x14ac:dyDescent="0.25">
      <c r="A881" s="37" t="s">
        <v>417</v>
      </c>
      <c r="B881" s="22" t="s">
        <v>49</v>
      </c>
      <c r="C881" s="29">
        <v>15.659501971999999</v>
      </c>
      <c r="D881" s="24" t="str">
        <f t="shared" ref="D881:D912" si="255">IF($B881="N/A","N/A",IF(C881&gt;10,"No",IF(C881&lt;-10,"No","Yes")))</f>
        <v>N/A</v>
      </c>
      <c r="E881" s="29">
        <v>14.295333157</v>
      </c>
      <c r="F881" s="24" t="str">
        <f t="shared" ref="F881:F912" si="256">IF($B881="N/A","N/A",IF(E881&gt;10,"No",IF(E881&lt;-10,"No","Yes")))</f>
        <v>N/A</v>
      </c>
      <c r="G881" s="29">
        <v>14.020907007</v>
      </c>
      <c r="H881" s="24" t="str">
        <f t="shared" ref="H881:H912" si="257">IF($B881="N/A","N/A",IF(G881&gt;10,"No",IF(G881&lt;-10,"No","Yes")))</f>
        <v>N/A</v>
      </c>
      <c r="I881" s="25">
        <v>-8.7100000000000009</v>
      </c>
      <c r="J881" s="25">
        <v>-1.92</v>
      </c>
      <c r="K881" s="26" t="s">
        <v>1191</v>
      </c>
      <c r="L881" s="27" t="str">
        <f t="shared" ref="L881:L912" si="258">IF(J881="Div by 0", "N/A", IF(K881="N/A","N/A", IF(J881&gt;VALUE(MID(K881,1,2)), "No", IF(J881&lt;-1*VALUE(MID(K881,1,2)), "No", "Yes"))))</f>
        <v>Yes</v>
      </c>
    </row>
    <row r="882" spans="1:12" x14ac:dyDescent="0.25">
      <c r="A882" s="39" t="s">
        <v>523</v>
      </c>
      <c r="B882" s="22" t="s">
        <v>49</v>
      </c>
      <c r="C882" s="29">
        <v>13.526202259</v>
      </c>
      <c r="D882" s="24" t="str">
        <f t="shared" si="255"/>
        <v>N/A</v>
      </c>
      <c r="E882" s="29">
        <v>14.350124378</v>
      </c>
      <c r="F882" s="24" t="str">
        <f t="shared" si="256"/>
        <v>N/A</v>
      </c>
      <c r="G882" s="29">
        <v>18.513573654000002</v>
      </c>
      <c r="H882" s="24" t="str">
        <f t="shared" si="257"/>
        <v>N/A</v>
      </c>
      <c r="I882" s="25">
        <v>6.0910000000000002</v>
      </c>
      <c r="J882" s="25">
        <v>29.01</v>
      </c>
      <c r="K882" s="26" t="s">
        <v>1191</v>
      </c>
      <c r="L882" s="27" t="str">
        <f t="shared" si="258"/>
        <v>Yes</v>
      </c>
    </row>
    <row r="883" spans="1:12" x14ac:dyDescent="0.25">
      <c r="A883" s="39" t="s">
        <v>526</v>
      </c>
      <c r="B883" s="22" t="s">
        <v>49</v>
      </c>
      <c r="C883" s="29">
        <v>21.00258376</v>
      </c>
      <c r="D883" s="24" t="str">
        <f t="shared" si="255"/>
        <v>N/A</v>
      </c>
      <c r="E883" s="29">
        <v>21.104823960000001</v>
      </c>
      <c r="F883" s="24" t="str">
        <f t="shared" si="256"/>
        <v>N/A</v>
      </c>
      <c r="G883" s="29">
        <v>21.218733714999999</v>
      </c>
      <c r="H883" s="24" t="str">
        <f t="shared" si="257"/>
        <v>N/A</v>
      </c>
      <c r="I883" s="25">
        <v>0.48680000000000001</v>
      </c>
      <c r="J883" s="25">
        <v>0.53969999999999996</v>
      </c>
      <c r="K883" s="26" t="s">
        <v>1191</v>
      </c>
      <c r="L883" s="27" t="str">
        <f t="shared" si="258"/>
        <v>Yes</v>
      </c>
    </row>
    <row r="884" spans="1:12" x14ac:dyDescent="0.25">
      <c r="A884" s="39" t="s">
        <v>529</v>
      </c>
      <c r="B884" s="22" t="s">
        <v>49</v>
      </c>
      <c r="C884" s="29">
        <v>12.428055585999999</v>
      </c>
      <c r="D884" s="24" t="str">
        <f t="shared" si="255"/>
        <v>N/A</v>
      </c>
      <c r="E884" s="29">
        <v>11.065056388</v>
      </c>
      <c r="F884" s="24" t="str">
        <f t="shared" si="256"/>
        <v>N/A</v>
      </c>
      <c r="G884" s="29">
        <v>10.711486730000001</v>
      </c>
      <c r="H884" s="24" t="str">
        <f t="shared" si="257"/>
        <v>N/A</v>
      </c>
      <c r="I884" s="25">
        <v>-11</v>
      </c>
      <c r="J884" s="25">
        <v>-3.2</v>
      </c>
      <c r="K884" s="26" t="s">
        <v>1191</v>
      </c>
      <c r="L884" s="27" t="str">
        <f t="shared" si="258"/>
        <v>Yes</v>
      </c>
    </row>
    <row r="885" spans="1:12" x14ac:dyDescent="0.25">
      <c r="A885" s="39" t="s">
        <v>531</v>
      </c>
      <c r="B885" s="22" t="s">
        <v>49</v>
      </c>
      <c r="C885" s="29">
        <v>11.295532475</v>
      </c>
      <c r="D885" s="24" t="str">
        <f t="shared" si="255"/>
        <v>N/A</v>
      </c>
      <c r="E885" s="29">
        <v>10.233401747</v>
      </c>
      <c r="F885" s="24" t="str">
        <f t="shared" si="256"/>
        <v>N/A</v>
      </c>
      <c r="G885" s="29">
        <v>9.8815962579000001</v>
      </c>
      <c r="H885" s="24" t="str">
        <f t="shared" si="257"/>
        <v>N/A</v>
      </c>
      <c r="I885" s="25">
        <v>-9.4</v>
      </c>
      <c r="J885" s="25">
        <v>-3.44</v>
      </c>
      <c r="K885" s="26" t="s">
        <v>1191</v>
      </c>
      <c r="L885" s="27" t="str">
        <f t="shared" si="258"/>
        <v>Yes</v>
      </c>
    </row>
    <row r="886" spans="1:12" ht="12.75" customHeight="1" x14ac:dyDescent="0.25">
      <c r="A886" s="37" t="s">
        <v>418</v>
      </c>
      <c r="B886" s="22" t="s">
        <v>49</v>
      </c>
      <c r="C886" s="29">
        <v>4.9976430113000001</v>
      </c>
      <c r="D886" s="24" t="str">
        <f t="shared" si="255"/>
        <v>N/A</v>
      </c>
      <c r="E886" s="29">
        <v>5.0762945506000001</v>
      </c>
      <c r="F886" s="24" t="str">
        <f t="shared" si="256"/>
        <v>N/A</v>
      </c>
      <c r="G886" s="29">
        <v>5.2306377026000002</v>
      </c>
      <c r="H886" s="24" t="str">
        <f t="shared" si="257"/>
        <v>N/A</v>
      </c>
      <c r="I886" s="25">
        <v>1.5740000000000001</v>
      </c>
      <c r="J886" s="25">
        <v>3.04</v>
      </c>
      <c r="K886" s="26" t="s">
        <v>1191</v>
      </c>
      <c r="L886" s="27" t="str">
        <f t="shared" si="258"/>
        <v>Yes</v>
      </c>
    </row>
    <row r="887" spans="1:12" x14ac:dyDescent="0.25">
      <c r="A887" s="39" t="s">
        <v>523</v>
      </c>
      <c r="B887" s="22" t="s">
        <v>49</v>
      </c>
      <c r="C887" s="29">
        <v>17.662733156000002</v>
      </c>
      <c r="D887" s="24" t="str">
        <f t="shared" si="255"/>
        <v>N/A</v>
      </c>
      <c r="E887" s="29">
        <v>18.097014925</v>
      </c>
      <c r="F887" s="24" t="str">
        <f t="shared" si="256"/>
        <v>N/A</v>
      </c>
      <c r="G887" s="29">
        <v>24.365821095000001</v>
      </c>
      <c r="H887" s="24" t="str">
        <f t="shared" si="257"/>
        <v>N/A</v>
      </c>
      <c r="I887" s="25">
        <v>2.4590000000000001</v>
      </c>
      <c r="J887" s="25">
        <v>34.64</v>
      </c>
      <c r="K887" s="26" t="s">
        <v>1191</v>
      </c>
      <c r="L887" s="27" t="str">
        <f t="shared" si="258"/>
        <v>No</v>
      </c>
    </row>
    <row r="888" spans="1:12" x14ac:dyDescent="0.25">
      <c r="A888" s="39" t="s">
        <v>526</v>
      </c>
      <c r="B888" s="22" t="s">
        <v>49</v>
      </c>
      <c r="C888" s="29">
        <v>8.4904062010000008</v>
      </c>
      <c r="D888" s="24" t="str">
        <f t="shared" si="255"/>
        <v>N/A</v>
      </c>
      <c r="E888" s="29">
        <v>11.08253315</v>
      </c>
      <c r="F888" s="24" t="str">
        <f t="shared" si="256"/>
        <v>N/A</v>
      </c>
      <c r="G888" s="29">
        <v>12.558624283</v>
      </c>
      <c r="H888" s="24" t="str">
        <f t="shared" si="257"/>
        <v>N/A</v>
      </c>
      <c r="I888" s="25">
        <v>30.53</v>
      </c>
      <c r="J888" s="25">
        <v>13.32</v>
      </c>
      <c r="K888" s="26" t="s">
        <v>1191</v>
      </c>
      <c r="L888" s="27" t="str">
        <f t="shared" si="258"/>
        <v>Yes</v>
      </c>
    </row>
    <row r="889" spans="1:12" x14ac:dyDescent="0.25">
      <c r="A889" s="39" t="s">
        <v>529</v>
      </c>
      <c r="B889" s="22" t="s">
        <v>49</v>
      </c>
      <c r="C889" s="29">
        <v>1.3940256045999999</v>
      </c>
      <c r="D889" s="24" t="str">
        <f t="shared" si="255"/>
        <v>N/A</v>
      </c>
      <c r="E889" s="29">
        <v>1.1193401784000001</v>
      </c>
      <c r="F889" s="24" t="str">
        <f t="shared" si="256"/>
        <v>N/A</v>
      </c>
      <c r="G889" s="29">
        <v>0.90868653489999995</v>
      </c>
      <c r="H889" s="24" t="str">
        <f t="shared" si="257"/>
        <v>N/A</v>
      </c>
      <c r="I889" s="25">
        <v>-19.7</v>
      </c>
      <c r="J889" s="25">
        <v>-18.8</v>
      </c>
      <c r="K889" s="26" t="s">
        <v>1191</v>
      </c>
      <c r="L889" s="27" t="str">
        <f t="shared" si="258"/>
        <v>Yes</v>
      </c>
    </row>
    <row r="890" spans="1:12" x14ac:dyDescent="0.25">
      <c r="A890" s="39" t="s">
        <v>531</v>
      </c>
      <c r="B890" s="22" t="s">
        <v>49</v>
      </c>
      <c r="C890" s="29">
        <v>2.4847189799999999E-2</v>
      </c>
      <c r="D890" s="24" t="str">
        <f t="shared" si="255"/>
        <v>N/A</v>
      </c>
      <c r="E890" s="29">
        <v>2.3865209299999999E-2</v>
      </c>
      <c r="F890" s="24" t="str">
        <f t="shared" si="256"/>
        <v>N/A</v>
      </c>
      <c r="G890" s="29">
        <v>1.94903279E-2</v>
      </c>
      <c r="H890" s="24" t="str">
        <f t="shared" si="257"/>
        <v>N/A</v>
      </c>
      <c r="I890" s="25">
        <v>-3.95</v>
      </c>
      <c r="J890" s="25">
        <v>-18.3</v>
      </c>
      <c r="K890" s="26" t="s">
        <v>1191</v>
      </c>
      <c r="L890" s="27" t="str">
        <f t="shared" si="258"/>
        <v>Yes</v>
      </c>
    </row>
    <row r="891" spans="1:12" x14ac:dyDescent="0.25">
      <c r="A891" s="37" t="s">
        <v>419</v>
      </c>
      <c r="B891" s="22" t="s">
        <v>49</v>
      </c>
      <c r="C891" s="29">
        <v>5.4277676651000002</v>
      </c>
      <c r="D891" s="24" t="str">
        <f t="shared" si="255"/>
        <v>N/A</v>
      </c>
      <c r="E891" s="29">
        <v>0.69905000900000003</v>
      </c>
      <c r="F891" s="24" t="str">
        <f t="shared" si="256"/>
        <v>N/A</v>
      </c>
      <c r="G891" s="29">
        <v>0.44576523029999998</v>
      </c>
      <c r="H891" s="24" t="str">
        <f t="shared" si="257"/>
        <v>N/A</v>
      </c>
      <c r="I891" s="25">
        <v>-87.1</v>
      </c>
      <c r="J891" s="25">
        <v>-36.200000000000003</v>
      </c>
      <c r="K891" s="26" t="s">
        <v>1191</v>
      </c>
      <c r="L891" s="27" t="str">
        <f t="shared" si="258"/>
        <v>No</v>
      </c>
    </row>
    <row r="892" spans="1:12" ht="12.75" customHeight="1" x14ac:dyDescent="0.25">
      <c r="A892" s="37" t="s">
        <v>420</v>
      </c>
      <c r="B892" s="22" t="s">
        <v>49</v>
      </c>
      <c r="C892" s="29">
        <v>42.918696296</v>
      </c>
      <c r="D892" s="24" t="str">
        <f t="shared" si="255"/>
        <v>N/A</v>
      </c>
      <c r="E892" s="29">
        <v>35.867082791000001</v>
      </c>
      <c r="F892" s="24" t="str">
        <f t="shared" si="256"/>
        <v>N/A</v>
      </c>
      <c r="G892" s="29">
        <v>34.156530525000001</v>
      </c>
      <c r="H892" s="24" t="str">
        <f t="shared" si="257"/>
        <v>N/A</v>
      </c>
      <c r="I892" s="25">
        <v>-16.399999999999999</v>
      </c>
      <c r="J892" s="25">
        <v>-4.7699999999999996</v>
      </c>
      <c r="K892" s="26" t="s">
        <v>1191</v>
      </c>
      <c r="L892" s="27" t="str">
        <f t="shared" si="258"/>
        <v>Yes</v>
      </c>
    </row>
    <row r="893" spans="1:12" x14ac:dyDescent="0.25">
      <c r="A893" s="39" t="s">
        <v>523</v>
      </c>
      <c r="B893" s="22" t="s">
        <v>49</v>
      </c>
      <c r="C893" s="29">
        <v>53.115086918000003</v>
      </c>
      <c r="D893" s="24" t="str">
        <f t="shared" si="255"/>
        <v>N/A</v>
      </c>
      <c r="E893" s="29">
        <v>49.160447761</v>
      </c>
      <c r="F893" s="24" t="str">
        <f t="shared" si="256"/>
        <v>N/A</v>
      </c>
      <c r="G893" s="29">
        <v>53.159768579999998</v>
      </c>
      <c r="H893" s="24" t="str">
        <f t="shared" si="257"/>
        <v>N/A</v>
      </c>
      <c r="I893" s="25">
        <v>-7.45</v>
      </c>
      <c r="J893" s="25">
        <v>8.1349999999999998</v>
      </c>
      <c r="K893" s="26" t="s">
        <v>1191</v>
      </c>
      <c r="L893" s="27" t="str">
        <f t="shared" si="258"/>
        <v>Yes</v>
      </c>
    </row>
    <row r="894" spans="1:12" x14ac:dyDescent="0.25">
      <c r="A894" s="39" t="s">
        <v>526</v>
      </c>
      <c r="B894" s="22" t="s">
        <v>49</v>
      </c>
      <c r="C894" s="29">
        <v>72.707442076999996</v>
      </c>
      <c r="D894" s="24" t="str">
        <f t="shared" si="255"/>
        <v>N/A</v>
      </c>
      <c r="E894" s="29">
        <v>70.964791951999999</v>
      </c>
      <c r="F894" s="24" t="str">
        <f t="shared" si="256"/>
        <v>N/A</v>
      </c>
      <c r="G894" s="29">
        <v>71.062402293000005</v>
      </c>
      <c r="H894" s="24" t="str">
        <f t="shared" si="257"/>
        <v>N/A</v>
      </c>
      <c r="I894" s="25">
        <v>-2.4</v>
      </c>
      <c r="J894" s="25">
        <v>0.13750000000000001</v>
      </c>
      <c r="K894" s="26" t="s">
        <v>1191</v>
      </c>
      <c r="L894" s="27" t="str">
        <f t="shared" si="258"/>
        <v>Yes</v>
      </c>
    </row>
    <row r="895" spans="1:12" x14ac:dyDescent="0.25">
      <c r="A895" s="39" t="s">
        <v>529</v>
      </c>
      <c r="B895" s="22" t="s">
        <v>49</v>
      </c>
      <c r="C895" s="29">
        <v>21.698216434999999</v>
      </c>
      <c r="D895" s="24" t="str">
        <f t="shared" si="255"/>
        <v>N/A</v>
      </c>
      <c r="E895" s="29">
        <v>17.318212421999998</v>
      </c>
      <c r="F895" s="24" t="str">
        <f t="shared" si="256"/>
        <v>N/A</v>
      </c>
      <c r="G895" s="29">
        <v>16.307640168999999</v>
      </c>
      <c r="H895" s="24" t="str">
        <f t="shared" si="257"/>
        <v>N/A</v>
      </c>
      <c r="I895" s="25">
        <v>-20.2</v>
      </c>
      <c r="J895" s="25">
        <v>-5.84</v>
      </c>
      <c r="K895" s="26" t="s">
        <v>1191</v>
      </c>
      <c r="L895" s="27" t="str">
        <f t="shared" si="258"/>
        <v>Yes</v>
      </c>
    </row>
    <row r="896" spans="1:12" x14ac:dyDescent="0.25">
      <c r="A896" s="39" t="s">
        <v>531</v>
      </c>
      <c r="B896" s="22" t="s">
        <v>49</v>
      </c>
      <c r="C896" s="29">
        <v>17.214133082</v>
      </c>
      <c r="D896" s="24" t="str">
        <f t="shared" si="255"/>
        <v>N/A</v>
      </c>
      <c r="E896" s="29">
        <v>15.245095699</v>
      </c>
      <c r="F896" s="24" t="str">
        <f t="shared" si="256"/>
        <v>N/A</v>
      </c>
      <c r="G896" s="29">
        <v>15.840764021</v>
      </c>
      <c r="H896" s="24" t="str">
        <f t="shared" si="257"/>
        <v>N/A</v>
      </c>
      <c r="I896" s="25">
        <v>-11.4</v>
      </c>
      <c r="J896" s="25">
        <v>3.907</v>
      </c>
      <c r="K896" s="26" t="s">
        <v>1191</v>
      </c>
      <c r="L896" s="27" t="str">
        <f t="shared" si="258"/>
        <v>Yes</v>
      </c>
    </row>
    <row r="897" spans="1:12" x14ac:dyDescent="0.25">
      <c r="A897" s="37" t="s">
        <v>626</v>
      </c>
      <c r="B897" s="22" t="s">
        <v>49</v>
      </c>
      <c r="C897" s="29">
        <v>59.861723331</v>
      </c>
      <c r="D897" s="24" t="str">
        <f t="shared" si="255"/>
        <v>N/A</v>
      </c>
      <c r="E897" s="29">
        <v>54.480769406</v>
      </c>
      <c r="F897" s="24" t="str">
        <f t="shared" si="256"/>
        <v>N/A</v>
      </c>
      <c r="G897" s="29">
        <v>54.483542532999998</v>
      </c>
      <c r="H897" s="24" t="str">
        <f t="shared" si="257"/>
        <v>N/A</v>
      </c>
      <c r="I897" s="25">
        <v>-8.99</v>
      </c>
      <c r="J897" s="25">
        <v>5.1000000000000004E-3</v>
      </c>
      <c r="K897" s="26" t="s">
        <v>1191</v>
      </c>
      <c r="L897" s="27" t="str">
        <f t="shared" si="258"/>
        <v>Yes</v>
      </c>
    </row>
    <row r="898" spans="1:12" x14ac:dyDescent="0.25">
      <c r="A898" s="39" t="s">
        <v>523</v>
      </c>
      <c r="B898" s="22" t="s">
        <v>49</v>
      </c>
      <c r="C898" s="29">
        <v>63.202639259000001</v>
      </c>
      <c r="D898" s="24" t="str">
        <f t="shared" si="255"/>
        <v>N/A</v>
      </c>
      <c r="E898" s="29">
        <v>61.240671642000002</v>
      </c>
      <c r="F898" s="24" t="str">
        <f t="shared" si="256"/>
        <v>N/A</v>
      </c>
      <c r="G898" s="29">
        <v>70.939029817999995</v>
      </c>
      <c r="H898" s="24" t="str">
        <f t="shared" si="257"/>
        <v>N/A</v>
      </c>
      <c r="I898" s="25">
        <v>-3.1</v>
      </c>
      <c r="J898" s="25">
        <v>15.84</v>
      </c>
      <c r="K898" s="26" t="s">
        <v>1191</v>
      </c>
      <c r="L898" s="27" t="str">
        <f t="shared" si="258"/>
        <v>Yes</v>
      </c>
    </row>
    <row r="899" spans="1:12" x14ac:dyDescent="0.25">
      <c r="A899" s="39" t="s">
        <v>526</v>
      </c>
      <c r="B899" s="22" t="s">
        <v>49</v>
      </c>
      <c r="C899" s="29">
        <v>79.185903680999999</v>
      </c>
      <c r="D899" s="24" t="str">
        <f t="shared" si="255"/>
        <v>N/A</v>
      </c>
      <c r="E899" s="29">
        <v>77.623456790000006</v>
      </c>
      <c r="F899" s="24" t="str">
        <f t="shared" si="256"/>
        <v>N/A</v>
      </c>
      <c r="G899" s="29">
        <v>77.967040124999997</v>
      </c>
      <c r="H899" s="24" t="str">
        <f t="shared" si="257"/>
        <v>N/A</v>
      </c>
      <c r="I899" s="25">
        <v>-1.97</v>
      </c>
      <c r="J899" s="25">
        <v>0.44259999999999999</v>
      </c>
      <c r="K899" s="26" t="s">
        <v>1191</v>
      </c>
      <c r="L899" s="27" t="str">
        <f t="shared" si="258"/>
        <v>Yes</v>
      </c>
    </row>
    <row r="900" spans="1:12" x14ac:dyDescent="0.25">
      <c r="A900" s="39" t="s">
        <v>529</v>
      </c>
      <c r="B900" s="22" t="s">
        <v>49</v>
      </c>
      <c r="C900" s="29">
        <v>46.672502461999997</v>
      </c>
      <c r="D900" s="24" t="str">
        <f t="shared" si="255"/>
        <v>N/A</v>
      </c>
      <c r="E900" s="29">
        <v>43.498569263999997</v>
      </c>
      <c r="F900" s="24" t="str">
        <f t="shared" si="256"/>
        <v>N/A</v>
      </c>
      <c r="G900" s="29">
        <v>44.017284107999998</v>
      </c>
      <c r="H900" s="24" t="str">
        <f t="shared" si="257"/>
        <v>N/A</v>
      </c>
      <c r="I900" s="25">
        <v>-6.8</v>
      </c>
      <c r="J900" s="25">
        <v>1.1919999999999999</v>
      </c>
      <c r="K900" s="26" t="s">
        <v>1191</v>
      </c>
      <c r="L900" s="27" t="str">
        <f t="shared" si="258"/>
        <v>Yes</v>
      </c>
    </row>
    <row r="901" spans="1:12" x14ac:dyDescent="0.25">
      <c r="A901" s="39" t="s">
        <v>531</v>
      </c>
      <c r="B901" s="22" t="s">
        <v>49</v>
      </c>
      <c r="C901" s="29">
        <v>43.159568653000001</v>
      </c>
      <c r="D901" s="24" t="str">
        <f t="shared" si="255"/>
        <v>N/A</v>
      </c>
      <c r="E901" s="29">
        <v>38.666412104000003</v>
      </c>
      <c r="F901" s="24" t="str">
        <f t="shared" si="256"/>
        <v>N/A</v>
      </c>
      <c r="G901" s="29">
        <v>39.823612531999999</v>
      </c>
      <c r="H901" s="24" t="str">
        <f t="shared" si="257"/>
        <v>N/A</v>
      </c>
      <c r="I901" s="25">
        <v>-10.4</v>
      </c>
      <c r="J901" s="25">
        <v>2.9929999999999999</v>
      </c>
      <c r="K901" s="26" t="s">
        <v>1191</v>
      </c>
      <c r="L901" s="27" t="str">
        <f t="shared" si="258"/>
        <v>Yes</v>
      </c>
    </row>
    <row r="902" spans="1:12" x14ac:dyDescent="0.25">
      <c r="A902" s="37" t="s">
        <v>1</v>
      </c>
      <c r="B902" s="22" t="s">
        <v>49</v>
      </c>
      <c r="C902" s="23">
        <v>13.669817798</v>
      </c>
      <c r="D902" s="24" t="str">
        <f t="shared" si="255"/>
        <v>N/A</v>
      </c>
      <c r="E902" s="23">
        <v>13.386735408</v>
      </c>
      <c r="F902" s="24" t="str">
        <f t="shared" si="256"/>
        <v>N/A</v>
      </c>
      <c r="G902" s="23">
        <v>12.75588969</v>
      </c>
      <c r="H902" s="24" t="str">
        <f t="shared" si="257"/>
        <v>N/A</v>
      </c>
      <c r="I902" s="25">
        <v>-2.0699999999999998</v>
      </c>
      <c r="J902" s="25">
        <v>-4.71</v>
      </c>
      <c r="K902" s="26" t="s">
        <v>1191</v>
      </c>
      <c r="L902" s="27" t="str">
        <f t="shared" si="258"/>
        <v>Yes</v>
      </c>
    </row>
    <row r="903" spans="1:12" x14ac:dyDescent="0.25">
      <c r="A903" s="39" t="s">
        <v>523</v>
      </c>
      <c r="B903" s="22" t="s">
        <v>49</v>
      </c>
      <c r="C903" s="23">
        <v>9.2776735460000008</v>
      </c>
      <c r="D903" s="24" t="str">
        <f t="shared" si="255"/>
        <v>N/A</v>
      </c>
      <c r="E903" s="23">
        <v>10.830985914999999</v>
      </c>
      <c r="F903" s="24" t="str">
        <f t="shared" si="256"/>
        <v>N/A</v>
      </c>
      <c r="G903" s="23">
        <v>10.168269231</v>
      </c>
      <c r="H903" s="24" t="str">
        <f t="shared" si="257"/>
        <v>N/A</v>
      </c>
      <c r="I903" s="25">
        <v>16.739999999999998</v>
      </c>
      <c r="J903" s="25">
        <v>-6.12</v>
      </c>
      <c r="K903" s="26" t="s">
        <v>1191</v>
      </c>
      <c r="L903" s="27" t="str">
        <f t="shared" si="258"/>
        <v>Yes</v>
      </c>
    </row>
    <row r="904" spans="1:12" x14ac:dyDescent="0.25">
      <c r="A904" s="39" t="s">
        <v>526</v>
      </c>
      <c r="B904" s="22" t="s">
        <v>49</v>
      </c>
      <c r="C904" s="23">
        <v>20.335585357999999</v>
      </c>
      <c r="D904" s="24" t="str">
        <f t="shared" si="255"/>
        <v>N/A</v>
      </c>
      <c r="E904" s="23">
        <v>21.233716994000002</v>
      </c>
      <c r="F904" s="24" t="str">
        <f t="shared" si="256"/>
        <v>N/A</v>
      </c>
      <c r="G904" s="23">
        <v>21.098695318000001</v>
      </c>
      <c r="H904" s="24" t="str">
        <f t="shared" si="257"/>
        <v>N/A</v>
      </c>
      <c r="I904" s="25">
        <v>4.4169999999999998</v>
      </c>
      <c r="J904" s="25">
        <v>-0.63600000000000001</v>
      </c>
      <c r="K904" s="26" t="s">
        <v>1191</v>
      </c>
      <c r="L904" s="27" t="str">
        <f t="shared" si="258"/>
        <v>Yes</v>
      </c>
    </row>
    <row r="905" spans="1:12" x14ac:dyDescent="0.25">
      <c r="A905" s="39" t="s">
        <v>529</v>
      </c>
      <c r="B905" s="22" t="s">
        <v>49</v>
      </c>
      <c r="C905" s="23">
        <v>6.5092445853000003</v>
      </c>
      <c r="D905" s="24" t="str">
        <f t="shared" si="255"/>
        <v>N/A</v>
      </c>
      <c r="E905" s="23">
        <v>6.3498764023999996</v>
      </c>
      <c r="F905" s="24" t="str">
        <f t="shared" si="256"/>
        <v>N/A</v>
      </c>
      <c r="G905" s="23">
        <v>5.5843385406000001</v>
      </c>
      <c r="H905" s="24" t="str">
        <f t="shared" si="257"/>
        <v>N/A</v>
      </c>
      <c r="I905" s="25">
        <v>-2.4500000000000002</v>
      </c>
      <c r="J905" s="25">
        <v>-12.1</v>
      </c>
      <c r="K905" s="26" t="s">
        <v>1191</v>
      </c>
      <c r="L905" s="27" t="str">
        <f t="shared" si="258"/>
        <v>Yes</v>
      </c>
    </row>
    <row r="906" spans="1:12" x14ac:dyDescent="0.25">
      <c r="A906" s="39" t="s">
        <v>531</v>
      </c>
      <c r="B906" s="22" t="s">
        <v>49</v>
      </c>
      <c r="C906" s="23">
        <v>4.5376154861</v>
      </c>
      <c r="D906" s="24" t="str">
        <f t="shared" si="255"/>
        <v>N/A</v>
      </c>
      <c r="E906" s="23">
        <v>4.71875</v>
      </c>
      <c r="F906" s="24" t="str">
        <f t="shared" si="256"/>
        <v>N/A</v>
      </c>
      <c r="G906" s="23">
        <v>4.8989151874000001</v>
      </c>
      <c r="H906" s="24" t="str">
        <f t="shared" si="257"/>
        <v>N/A</v>
      </c>
      <c r="I906" s="25">
        <v>3.992</v>
      </c>
      <c r="J906" s="25">
        <v>3.8180000000000001</v>
      </c>
      <c r="K906" s="26" t="s">
        <v>1191</v>
      </c>
      <c r="L906" s="27" t="str">
        <f t="shared" si="258"/>
        <v>Yes</v>
      </c>
    </row>
    <row r="907" spans="1:12" x14ac:dyDescent="0.25">
      <c r="A907" s="37" t="s">
        <v>2</v>
      </c>
      <c r="B907" s="22" t="s">
        <v>49</v>
      </c>
      <c r="C907" s="23">
        <v>236.99768327000001</v>
      </c>
      <c r="D907" s="24" t="str">
        <f t="shared" si="255"/>
        <v>N/A</v>
      </c>
      <c r="E907" s="23">
        <v>243.22279978</v>
      </c>
      <c r="F907" s="24" t="str">
        <f t="shared" si="256"/>
        <v>N/A</v>
      </c>
      <c r="G907" s="23">
        <v>245.50854383000001</v>
      </c>
      <c r="H907" s="24" t="str">
        <f t="shared" si="257"/>
        <v>N/A</v>
      </c>
      <c r="I907" s="25">
        <v>2.6269999999999998</v>
      </c>
      <c r="J907" s="25">
        <v>0.93979999999999997</v>
      </c>
      <c r="K907" s="26" t="s">
        <v>1191</v>
      </c>
      <c r="L907" s="27" t="str">
        <f t="shared" si="258"/>
        <v>Yes</v>
      </c>
    </row>
    <row r="908" spans="1:12" x14ac:dyDescent="0.25">
      <c r="A908" s="39" t="s">
        <v>523</v>
      </c>
      <c r="B908" s="22" t="s">
        <v>49</v>
      </c>
      <c r="C908" s="23">
        <v>227.75431033999999</v>
      </c>
      <c r="D908" s="24" t="str">
        <f t="shared" si="255"/>
        <v>N/A</v>
      </c>
      <c r="E908" s="23">
        <v>245.74656357000001</v>
      </c>
      <c r="F908" s="24" t="str">
        <f t="shared" si="256"/>
        <v>N/A</v>
      </c>
      <c r="G908" s="23">
        <v>248.95890410999999</v>
      </c>
      <c r="H908" s="24" t="str">
        <f t="shared" si="257"/>
        <v>N/A</v>
      </c>
      <c r="I908" s="25">
        <v>7.9</v>
      </c>
      <c r="J908" s="25">
        <v>1.3069999999999999</v>
      </c>
      <c r="K908" s="26" t="s">
        <v>1191</v>
      </c>
      <c r="L908" s="27" t="str">
        <f t="shared" si="258"/>
        <v>Yes</v>
      </c>
    </row>
    <row r="909" spans="1:12" x14ac:dyDescent="0.25">
      <c r="A909" s="39" t="s">
        <v>526</v>
      </c>
      <c r="B909" s="22" t="s">
        <v>49</v>
      </c>
      <c r="C909" s="23">
        <v>245.97281117</v>
      </c>
      <c r="D909" s="24" t="str">
        <f t="shared" si="255"/>
        <v>N/A</v>
      </c>
      <c r="E909" s="23">
        <v>249.94120681000001</v>
      </c>
      <c r="F909" s="24" t="str">
        <f t="shared" si="256"/>
        <v>N/A</v>
      </c>
      <c r="G909" s="23">
        <v>253.38329876</v>
      </c>
      <c r="H909" s="24" t="str">
        <f t="shared" si="257"/>
        <v>N/A</v>
      </c>
      <c r="I909" s="25">
        <v>1.613</v>
      </c>
      <c r="J909" s="25">
        <v>1.377</v>
      </c>
      <c r="K909" s="26" t="s">
        <v>1191</v>
      </c>
      <c r="L909" s="27" t="str">
        <f t="shared" si="258"/>
        <v>Yes</v>
      </c>
    </row>
    <row r="910" spans="1:12" x14ac:dyDescent="0.25">
      <c r="A910" s="39" t="s">
        <v>529</v>
      </c>
      <c r="B910" s="22" t="s">
        <v>49</v>
      </c>
      <c r="C910" s="23">
        <v>201.83673468999999</v>
      </c>
      <c r="D910" s="24" t="str">
        <f t="shared" si="255"/>
        <v>N/A</v>
      </c>
      <c r="E910" s="23">
        <v>190.7556391</v>
      </c>
      <c r="F910" s="24" t="str">
        <f t="shared" si="256"/>
        <v>N/A</v>
      </c>
      <c r="G910" s="23">
        <v>167.14685315</v>
      </c>
      <c r="H910" s="24" t="str">
        <f t="shared" si="257"/>
        <v>N/A</v>
      </c>
      <c r="I910" s="25">
        <v>-5.49</v>
      </c>
      <c r="J910" s="25">
        <v>-12.4</v>
      </c>
      <c r="K910" s="26" t="s">
        <v>1191</v>
      </c>
      <c r="L910" s="27" t="str">
        <f t="shared" si="258"/>
        <v>Yes</v>
      </c>
    </row>
    <row r="911" spans="1:12" x14ac:dyDescent="0.25">
      <c r="A911" s="39" t="s">
        <v>531</v>
      </c>
      <c r="B911" s="22" t="s">
        <v>49</v>
      </c>
      <c r="C911" s="23">
        <v>93.6</v>
      </c>
      <c r="D911" s="24" t="str">
        <f t="shared" si="255"/>
        <v>N/A</v>
      </c>
      <c r="E911" s="23">
        <v>27.4</v>
      </c>
      <c r="F911" s="24" t="str">
        <f t="shared" si="256"/>
        <v>N/A</v>
      </c>
      <c r="G911" s="23">
        <v>114</v>
      </c>
      <c r="H911" s="24" t="str">
        <f t="shared" si="257"/>
        <v>N/A</v>
      </c>
      <c r="I911" s="25">
        <v>-70.7</v>
      </c>
      <c r="J911" s="25">
        <v>316.10000000000002</v>
      </c>
      <c r="K911" s="26" t="s">
        <v>1191</v>
      </c>
      <c r="L911" s="27" t="str">
        <f t="shared" si="258"/>
        <v>No</v>
      </c>
    </row>
    <row r="912" spans="1:12" x14ac:dyDescent="0.25">
      <c r="A912" s="37" t="s">
        <v>158</v>
      </c>
      <c r="B912" s="22" t="s">
        <v>49</v>
      </c>
      <c r="C912" s="29">
        <v>1.7268043368999999</v>
      </c>
      <c r="D912" s="24" t="str">
        <f t="shared" si="255"/>
        <v>N/A</v>
      </c>
      <c r="E912" s="29">
        <v>1.7297071053999999</v>
      </c>
      <c r="F912" s="24" t="str">
        <f t="shared" si="256"/>
        <v>N/A</v>
      </c>
      <c r="G912" s="29">
        <v>1.6748921617999999</v>
      </c>
      <c r="H912" s="24" t="str">
        <f t="shared" si="257"/>
        <v>N/A</v>
      </c>
      <c r="I912" s="25">
        <v>0.1681</v>
      </c>
      <c r="J912" s="25">
        <v>-3.17</v>
      </c>
      <c r="K912" s="26" t="s">
        <v>1191</v>
      </c>
      <c r="L912" s="27" t="str">
        <f t="shared" si="258"/>
        <v>Yes</v>
      </c>
    </row>
    <row r="913" spans="1:12" x14ac:dyDescent="0.25">
      <c r="A913" s="196" t="s">
        <v>421</v>
      </c>
      <c r="B913" s="196"/>
      <c r="C913" s="196"/>
      <c r="D913" s="196"/>
      <c r="E913" s="196"/>
      <c r="F913" s="196"/>
      <c r="G913" s="196"/>
      <c r="H913" s="196"/>
      <c r="I913" s="196"/>
      <c r="J913" s="196"/>
      <c r="K913" s="196"/>
      <c r="L913" s="196"/>
    </row>
    <row r="914" spans="1:12" ht="12.75" customHeight="1" x14ac:dyDescent="0.25">
      <c r="A914" s="37" t="s">
        <v>739</v>
      </c>
      <c r="B914" s="22" t="s">
        <v>49</v>
      </c>
      <c r="C914" s="23">
        <v>11</v>
      </c>
      <c r="D914" s="24" t="str">
        <f t="shared" ref="D914:D924" si="259">IF($B914="N/A","N/A",IF(C914&gt;10,"No",IF(C914&lt;-10,"No","Yes")))</f>
        <v>N/A</v>
      </c>
      <c r="E914" s="23">
        <v>11</v>
      </c>
      <c r="F914" s="24" t="str">
        <f t="shared" ref="F914:F924" si="260">IF($B914="N/A","N/A",IF(E914&gt;10,"No",IF(E914&lt;-10,"No","Yes")))</f>
        <v>N/A</v>
      </c>
      <c r="G914" s="23">
        <v>11</v>
      </c>
      <c r="H914" s="24" t="str">
        <f t="shared" ref="H914:H924" si="261">IF($B914="N/A","N/A",IF(G914&gt;10,"No",IF(G914&lt;-10,"No","Yes")))</f>
        <v>N/A</v>
      </c>
      <c r="I914" s="25">
        <v>-50</v>
      </c>
      <c r="J914" s="25">
        <v>0</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17</v>
      </c>
      <c r="D915" s="24" t="str">
        <f t="shared" si="259"/>
        <v>N/A</v>
      </c>
      <c r="E915" s="23">
        <v>18</v>
      </c>
      <c r="F915" s="24" t="str">
        <f t="shared" si="260"/>
        <v>N/A</v>
      </c>
      <c r="G915" s="23">
        <v>15</v>
      </c>
      <c r="H915" s="24" t="str">
        <f t="shared" si="261"/>
        <v>N/A</v>
      </c>
      <c r="I915" s="25">
        <v>5.8819999999999997</v>
      </c>
      <c r="J915" s="25">
        <v>-16.7</v>
      </c>
      <c r="K915" s="38" t="s">
        <v>49</v>
      </c>
      <c r="L915" s="27" t="str">
        <f t="shared" si="262"/>
        <v>N/A</v>
      </c>
    </row>
    <row r="916" spans="1:12" x14ac:dyDescent="0.25">
      <c r="A916" s="39" t="s">
        <v>569</v>
      </c>
      <c r="B916" s="22" t="s">
        <v>49</v>
      </c>
      <c r="C916" s="23">
        <v>11</v>
      </c>
      <c r="D916" s="24" t="str">
        <f t="shared" si="259"/>
        <v>N/A</v>
      </c>
      <c r="E916" s="23">
        <v>11</v>
      </c>
      <c r="F916" s="24" t="str">
        <f t="shared" si="260"/>
        <v>N/A</v>
      </c>
      <c r="G916" s="23">
        <v>11</v>
      </c>
      <c r="H916" s="24" t="str">
        <f t="shared" si="261"/>
        <v>N/A</v>
      </c>
      <c r="I916" s="25">
        <v>-20</v>
      </c>
      <c r="J916" s="25">
        <v>-12.5</v>
      </c>
      <c r="K916" s="38" t="s">
        <v>49</v>
      </c>
      <c r="L916" s="27" t="str">
        <f t="shared" si="262"/>
        <v>N/A</v>
      </c>
    </row>
    <row r="917" spans="1:12" x14ac:dyDescent="0.25">
      <c r="A917" s="39" t="s">
        <v>570</v>
      </c>
      <c r="B917" s="22" t="s">
        <v>49</v>
      </c>
      <c r="C917" s="23">
        <v>630</v>
      </c>
      <c r="D917" s="24" t="str">
        <f t="shared" si="259"/>
        <v>N/A</v>
      </c>
      <c r="E917" s="23">
        <v>665</v>
      </c>
      <c r="F917" s="24" t="str">
        <f t="shared" si="260"/>
        <v>N/A</v>
      </c>
      <c r="G917" s="23">
        <v>654</v>
      </c>
      <c r="H917" s="24" t="str">
        <f t="shared" si="261"/>
        <v>N/A</v>
      </c>
      <c r="I917" s="25">
        <v>5.556</v>
      </c>
      <c r="J917" s="25">
        <v>-1.65</v>
      </c>
      <c r="K917" s="38" t="s">
        <v>49</v>
      </c>
      <c r="L917" s="27" t="str">
        <f t="shared" si="262"/>
        <v>N/A</v>
      </c>
    </row>
    <row r="918" spans="1:12" x14ac:dyDescent="0.25">
      <c r="A918" s="39" t="s">
        <v>571</v>
      </c>
      <c r="B918" s="22" t="s">
        <v>49</v>
      </c>
      <c r="C918" s="23">
        <v>11</v>
      </c>
      <c r="D918" s="24" t="str">
        <f t="shared" si="259"/>
        <v>N/A</v>
      </c>
      <c r="E918" s="23">
        <v>11</v>
      </c>
      <c r="F918" s="24" t="str">
        <f t="shared" si="260"/>
        <v>N/A</v>
      </c>
      <c r="G918" s="23">
        <v>11</v>
      </c>
      <c r="H918" s="24" t="str">
        <f t="shared" si="261"/>
        <v>N/A</v>
      </c>
      <c r="I918" s="25">
        <v>10</v>
      </c>
      <c r="J918" s="25">
        <v>-9.09</v>
      </c>
      <c r="K918" s="38" t="s">
        <v>49</v>
      </c>
      <c r="L918" s="27" t="str">
        <f t="shared" si="262"/>
        <v>N/A</v>
      </c>
    </row>
    <row r="919" spans="1:12" x14ac:dyDescent="0.25">
      <c r="A919" s="39" t="s">
        <v>572</v>
      </c>
      <c r="B919" s="22" t="s">
        <v>49</v>
      </c>
      <c r="C919" s="23">
        <v>37</v>
      </c>
      <c r="D919" s="24" t="str">
        <f t="shared" si="259"/>
        <v>N/A</v>
      </c>
      <c r="E919" s="23">
        <v>38</v>
      </c>
      <c r="F919" s="24" t="str">
        <f t="shared" si="260"/>
        <v>N/A</v>
      </c>
      <c r="G919" s="23">
        <v>78</v>
      </c>
      <c r="H919" s="24" t="str">
        <f t="shared" si="261"/>
        <v>N/A</v>
      </c>
      <c r="I919" s="25">
        <v>2.7029999999999998</v>
      </c>
      <c r="J919" s="25">
        <v>105.3</v>
      </c>
      <c r="K919" s="38" t="s">
        <v>49</v>
      </c>
      <c r="L919" s="27" t="str">
        <f t="shared" si="262"/>
        <v>N/A</v>
      </c>
    </row>
    <row r="920" spans="1:12" x14ac:dyDescent="0.25">
      <c r="A920" s="37" t="s">
        <v>741</v>
      </c>
      <c r="B920" s="22" t="s">
        <v>49</v>
      </c>
      <c r="C920" s="28">
        <v>1176837</v>
      </c>
      <c r="D920" s="24" t="str">
        <f t="shared" si="259"/>
        <v>N/A</v>
      </c>
      <c r="E920" s="28">
        <v>1504204</v>
      </c>
      <c r="F920" s="24" t="str">
        <f t="shared" si="260"/>
        <v>N/A</v>
      </c>
      <c r="G920" s="28">
        <v>1600901</v>
      </c>
      <c r="H920" s="24" t="str">
        <f t="shared" si="261"/>
        <v>N/A</v>
      </c>
      <c r="I920" s="25">
        <v>27.82</v>
      </c>
      <c r="J920" s="25">
        <v>6.4279999999999999</v>
      </c>
      <c r="K920" s="38" t="s">
        <v>49</v>
      </c>
      <c r="L920" s="27" t="str">
        <f t="shared" si="262"/>
        <v>N/A</v>
      </c>
    </row>
    <row r="921" spans="1:12" x14ac:dyDescent="0.25">
      <c r="A921" s="39" t="s">
        <v>573</v>
      </c>
      <c r="B921" s="22" t="s">
        <v>49</v>
      </c>
      <c r="C921" s="28">
        <v>1168059</v>
      </c>
      <c r="D921" s="24" t="str">
        <f t="shared" si="259"/>
        <v>N/A</v>
      </c>
      <c r="E921" s="28">
        <v>782491</v>
      </c>
      <c r="F921" s="24" t="str">
        <f t="shared" si="260"/>
        <v>N/A</v>
      </c>
      <c r="G921" s="28">
        <v>951357</v>
      </c>
      <c r="H921" s="24" t="str">
        <f t="shared" si="261"/>
        <v>N/A</v>
      </c>
      <c r="I921" s="25">
        <v>-33</v>
      </c>
      <c r="J921" s="25">
        <v>21.58</v>
      </c>
      <c r="K921" s="38" t="s">
        <v>49</v>
      </c>
      <c r="L921" s="27" t="str">
        <f t="shared" si="262"/>
        <v>N/A</v>
      </c>
    </row>
    <row r="922" spans="1:12" x14ac:dyDescent="0.25">
      <c r="A922" s="39" t="s">
        <v>567</v>
      </c>
      <c r="B922" s="22" t="s">
        <v>49</v>
      </c>
      <c r="C922" s="28">
        <v>590448</v>
      </c>
      <c r="D922" s="24" t="str">
        <f t="shared" si="259"/>
        <v>N/A</v>
      </c>
      <c r="E922" s="28">
        <v>427734</v>
      </c>
      <c r="F922" s="24" t="str">
        <f t="shared" si="260"/>
        <v>N/A</v>
      </c>
      <c r="G922" s="28">
        <v>426566</v>
      </c>
      <c r="H922" s="24" t="str">
        <f t="shared" si="261"/>
        <v>N/A</v>
      </c>
      <c r="I922" s="25">
        <v>-27.6</v>
      </c>
      <c r="J922" s="25">
        <v>-0.27300000000000002</v>
      </c>
      <c r="K922" s="38" t="s">
        <v>49</v>
      </c>
      <c r="L922" s="27" t="str">
        <f t="shared" si="262"/>
        <v>N/A</v>
      </c>
    </row>
    <row r="923" spans="1:12" x14ac:dyDescent="0.25">
      <c r="A923" s="39" t="s">
        <v>220</v>
      </c>
      <c r="B923" s="22" t="s">
        <v>49</v>
      </c>
      <c r="C923" s="28">
        <v>1154420</v>
      </c>
      <c r="D923" s="24" t="str">
        <f t="shared" si="259"/>
        <v>N/A</v>
      </c>
      <c r="E923" s="28">
        <v>1493619</v>
      </c>
      <c r="F923" s="24" t="str">
        <f t="shared" si="260"/>
        <v>N/A</v>
      </c>
      <c r="G923" s="28">
        <v>1598878</v>
      </c>
      <c r="H923" s="24" t="str">
        <f t="shared" si="261"/>
        <v>N/A</v>
      </c>
      <c r="I923" s="25">
        <v>29.38</v>
      </c>
      <c r="J923" s="25">
        <v>7.0469999999999997</v>
      </c>
      <c r="K923" s="38" t="s">
        <v>49</v>
      </c>
      <c r="L923" s="27" t="str">
        <f t="shared" si="262"/>
        <v>N/A</v>
      </c>
    </row>
    <row r="924" spans="1:12" x14ac:dyDescent="0.25">
      <c r="A924" s="39" t="s">
        <v>627</v>
      </c>
      <c r="B924" s="22" t="s">
        <v>49</v>
      </c>
      <c r="C924" s="28">
        <v>603568</v>
      </c>
      <c r="D924" s="24" t="str">
        <f t="shared" si="259"/>
        <v>N/A</v>
      </c>
      <c r="E924" s="28">
        <v>319827</v>
      </c>
      <c r="F924" s="24" t="str">
        <f t="shared" si="260"/>
        <v>N/A</v>
      </c>
      <c r="G924" s="28">
        <v>715512</v>
      </c>
      <c r="H924" s="24" t="str">
        <f t="shared" si="261"/>
        <v>N/A</v>
      </c>
      <c r="I924" s="25">
        <v>-47</v>
      </c>
      <c r="J924" s="25">
        <v>123.7</v>
      </c>
      <c r="K924" s="38" t="s">
        <v>49</v>
      </c>
      <c r="L924" s="27" t="str">
        <f t="shared" si="262"/>
        <v>N/A</v>
      </c>
    </row>
    <row r="925" spans="1:12" x14ac:dyDescent="0.25">
      <c r="A925" s="196" t="s">
        <v>3</v>
      </c>
      <c r="B925" s="196"/>
      <c r="C925" s="196"/>
      <c r="D925" s="196"/>
      <c r="E925" s="196"/>
      <c r="F925" s="196"/>
      <c r="G925" s="196"/>
      <c r="H925" s="196"/>
      <c r="I925" s="196"/>
      <c r="J925" s="196"/>
      <c r="K925" s="196"/>
      <c r="L925" s="196"/>
    </row>
    <row r="926" spans="1:12" x14ac:dyDescent="0.25">
      <c r="A926" s="37" t="s">
        <v>574</v>
      </c>
      <c r="B926" s="22" t="s">
        <v>49</v>
      </c>
      <c r="C926" s="28">
        <v>756216</v>
      </c>
      <c r="D926" s="24" t="str">
        <f t="shared" ref="D926:D940" si="263">IF($B926="N/A","N/A",IF(C926&gt;10,"No",IF(C926&lt;-10,"No","Yes")))</f>
        <v>N/A</v>
      </c>
      <c r="E926" s="28">
        <v>525953</v>
      </c>
      <c r="F926" s="24" t="str">
        <f t="shared" ref="F926:F940" si="264">IF($B926="N/A","N/A",IF(E926&gt;10,"No",IF(E926&lt;-10,"No","Yes")))</f>
        <v>N/A</v>
      </c>
      <c r="G926" s="28">
        <v>448012</v>
      </c>
      <c r="H926" s="24" t="str">
        <f t="shared" ref="H926:H940" si="265">IF($B926="N/A","N/A",IF(G926&gt;10,"No",IF(G926&lt;-10,"No","Yes")))</f>
        <v>N/A</v>
      </c>
      <c r="I926" s="25">
        <v>-30.4</v>
      </c>
      <c r="J926" s="25">
        <v>-14.8</v>
      </c>
      <c r="K926" s="26" t="s">
        <v>1191</v>
      </c>
      <c r="L926" s="27" t="str">
        <f t="shared" ref="L926:L940" si="266">IF(J926="Div by 0", "N/A", IF(K926="N/A","N/A", IF(J926&gt;VALUE(MID(K926,1,2)), "No", IF(J926&lt;-1*VALUE(MID(K926,1,2)), "No", "Yes"))))</f>
        <v>Yes</v>
      </c>
    </row>
    <row r="927" spans="1:12" x14ac:dyDescent="0.25">
      <c r="A927" s="37" t="s">
        <v>575</v>
      </c>
      <c r="B927" s="22" t="s">
        <v>49</v>
      </c>
      <c r="C927" s="23">
        <v>2729</v>
      </c>
      <c r="D927" s="24" t="str">
        <f t="shared" si="263"/>
        <v>N/A</v>
      </c>
      <c r="E927" s="23">
        <v>1840</v>
      </c>
      <c r="F927" s="24" t="str">
        <f t="shared" si="264"/>
        <v>N/A</v>
      </c>
      <c r="G927" s="23">
        <v>1846</v>
      </c>
      <c r="H927" s="24" t="str">
        <f t="shared" si="265"/>
        <v>N/A</v>
      </c>
      <c r="I927" s="25">
        <v>-32.6</v>
      </c>
      <c r="J927" s="25">
        <v>0.3261</v>
      </c>
      <c r="K927" s="26" t="s">
        <v>1191</v>
      </c>
      <c r="L927" s="27" t="str">
        <f t="shared" si="266"/>
        <v>Yes</v>
      </c>
    </row>
    <row r="928" spans="1:12" x14ac:dyDescent="0.25">
      <c r="A928" s="37" t="s">
        <v>576</v>
      </c>
      <c r="B928" s="22" t="s">
        <v>49</v>
      </c>
      <c r="C928" s="28">
        <v>277.10370098999999</v>
      </c>
      <c r="D928" s="24" t="str">
        <f t="shared" si="263"/>
        <v>N/A</v>
      </c>
      <c r="E928" s="28">
        <v>285.84402174000002</v>
      </c>
      <c r="F928" s="24" t="str">
        <f t="shared" si="264"/>
        <v>N/A</v>
      </c>
      <c r="G928" s="28">
        <v>242.69339112</v>
      </c>
      <c r="H928" s="24" t="str">
        <f t="shared" si="265"/>
        <v>N/A</v>
      </c>
      <c r="I928" s="25">
        <v>3.1539999999999999</v>
      </c>
      <c r="J928" s="25">
        <v>-15.1</v>
      </c>
      <c r="K928" s="26" t="s">
        <v>1191</v>
      </c>
      <c r="L928" s="27" t="str">
        <f t="shared" si="266"/>
        <v>Yes</v>
      </c>
    </row>
    <row r="929" spans="1:12" x14ac:dyDescent="0.25">
      <c r="A929" s="37" t="s">
        <v>577</v>
      </c>
      <c r="B929" s="22" t="s">
        <v>49</v>
      </c>
      <c r="C929" s="28">
        <v>0</v>
      </c>
      <c r="D929" s="24" t="str">
        <f t="shared" si="263"/>
        <v>N/A</v>
      </c>
      <c r="E929" s="28">
        <v>0</v>
      </c>
      <c r="F929" s="24" t="str">
        <f t="shared" si="264"/>
        <v>N/A</v>
      </c>
      <c r="G929" s="28">
        <v>0</v>
      </c>
      <c r="H929" s="24" t="str">
        <f t="shared" si="265"/>
        <v>N/A</v>
      </c>
      <c r="I929" s="25" t="s">
        <v>1205</v>
      </c>
      <c r="J929" s="25" t="s">
        <v>1205</v>
      </c>
      <c r="K929" s="26" t="s">
        <v>1191</v>
      </c>
      <c r="L929" s="27" t="str">
        <f t="shared" si="266"/>
        <v>N/A</v>
      </c>
    </row>
    <row r="930" spans="1:12" x14ac:dyDescent="0.25">
      <c r="A930" s="37" t="s">
        <v>578</v>
      </c>
      <c r="B930" s="22" t="s">
        <v>49</v>
      </c>
      <c r="C930" s="23">
        <v>0</v>
      </c>
      <c r="D930" s="24" t="str">
        <f t="shared" si="263"/>
        <v>N/A</v>
      </c>
      <c r="E930" s="23">
        <v>0</v>
      </c>
      <c r="F930" s="24" t="str">
        <f t="shared" si="264"/>
        <v>N/A</v>
      </c>
      <c r="G930" s="23">
        <v>0</v>
      </c>
      <c r="H930" s="24" t="str">
        <f t="shared" si="265"/>
        <v>N/A</v>
      </c>
      <c r="I930" s="25" t="s">
        <v>1205</v>
      </c>
      <c r="J930" s="25" t="s">
        <v>1205</v>
      </c>
      <c r="K930" s="26" t="s">
        <v>1191</v>
      </c>
      <c r="L930" s="27" t="str">
        <f t="shared" si="266"/>
        <v>N/A</v>
      </c>
    </row>
    <row r="931" spans="1:12" x14ac:dyDescent="0.25">
      <c r="A931" s="37" t="s">
        <v>579</v>
      </c>
      <c r="B931" s="22" t="s">
        <v>49</v>
      </c>
      <c r="C931" s="28" t="s">
        <v>1205</v>
      </c>
      <c r="D931" s="24" t="str">
        <f t="shared" si="263"/>
        <v>N/A</v>
      </c>
      <c r="E931" s="28" t="s">
        <v>1205</v>
      </c>
      <c r="F931" s="24" t="str">
        <f t="shared" si="264"/>
        <v>N/A</v>
      </c>
      <c r="G931" s="28" t="s">
        <v>1205</v>
      </c>
      <c r="H931" s="24" t="str">
        <f t="shared" si="265"/>
        <v>N/A</v>
      </c>
      <c r="I931" s="25" t="s">
        <v>1205</v>
      </c>
      <c r="J931" s="25" t="s">
        <v>1205</v>
      </c>
      <c r="K931" s="26" t="s">
        <v>1191</v>
      </c>
      <c r="L931" s="27" t="str">
        <f t="shared" si="266"/>
        <v>N/A</v>
      </c>
    </row>
    <row r="932" spans="1:12" x14ac:dyDescent="0.25">
      <c r="A932" s="37" t="s">
        <v>589</v>
      </c>
      <c r="B932" s="22" t="s">
        <v>49</v>
      </c>
      <c r="C932" s="28">
        <v>5100868</v>
      </c>
      <c r="D932" s="24" t="str">
        <f t="shared" si="263"/>
        <v>N/A</v>
      </c>
      <c r="E932" s="28">
        <v>4470869</v>
      </c>
      <c r="F932" s="24" t="str">
        <f t="shared" si="264"/>
        <v>N/A</v>
      </c>
      <c r="G932" s="28">
        <v>4360813</v>
      </c>
      <c r="H932" s="24" t="str">
        <f t="shared" si="265"/>
        <v>N/A</v>
      </c>
      <c r="I932" s="25">
        <v>-12.4</v>
      </c>
      <c r="J932" s="25">
        <v>-2.46</v>
      </c>
      <c r="K932" s="26" t="s">
        <v>1191</v>
      </c>
      <c r="L932" s="27" t="str">
        <f t="shared" si="266"/>
        <v>Yes</v>
      </c>
    </row>
    <row r="933" spans="1:12" x14ac:dyDescent="0.25">
      <c r="A933" s="37" t="s">
        <v>591</v>
      </c>
      <c r="B933" s="22" t="s">
        <v>49</v>
      </c>
      <c r="C933" s="23">
        <v>12184</v>
      </c>
      <c r="D933" s="24" t="str">
        <f t="shared" si="263"/>
        <v>N/A</v>
      </c>
      <c r="E933" s="23">
        <v>11697</v>
      </c>
      <c r="F933" s="24" t="str">
        <f t="shared" si="264"/>
        <v>N/A</v>
      </c>
      <c r="G933" s="23">
        <v>11264</v>
      </c>
      <c r="H933" s="24" t="str">
        <f t="shared" si="265"/>
        <v>N/A</v>
      </c>
      <c r="I933" s="25">
        <v>-4</v>
      </c>
      <c r="J933" s="25">
        <v>-3.7</v>
      </c>
      <c r="K933" s="26" t="s">
        <v>1191</v>
      </c>
      <c r="L933" s="27" t="str">
        <f t="shared" si="266"/>
        <v>Yes</v>
      </c>
    </row>
    <row r="934" spans="1:12" x14ac:dyDescent="0.25">
      <c r="A934" s="37" t="s">
        <v>590</v>
      </c>
      <c r="B934" s="22" t="s">
        <v>49</v>
      </c>
      <c r="C934" s="28">
        <v>418.65298752000001</v>
      </c>
      <c r="D934" s="24" t="str">
        <f t="shared" si="263"/>
        <v>N/A</v>
      </c>
      <c r="E934" s="28">
        <v>382.22356159999998</v>
      </c>
      <c r="F934" s="24" t="str">
        <f t="shared" si="264"/>
        <v>N/A</v>
      </c>
      <c r="G934" s="28">
        <v>387.14604048000001</v>
      </c>
      <c r="H934" s="24" t="str">
        <f t="shared" si="265"/>
        <v>N/A</v>
      </c>
      <c r="I934" s="25">
        <v>-8.6999999999999993</v>
      </c>
      <c r="J934" s="25">
        <v>1.288</v>
      </c>
      <c r="K934" s="26" t="s">
        <v>1191</v>
      </c>
      <c r="L934" s="27" t="str">
        <f t="shared" si="266"/>
        <v>Yes</v>
      </c>
    </row>
    <row r="935" spans="1:12" x14ac:dyDescent="0.25">
      <c r="A935" s="37" t="s">
        <v>580</v>
      </c>
      <c r="B935" s="22" t="s">
        <v>49</v>
      </c>
      <c r="C935" s="28">
        <v>0</v>
      </c>
      <c r="D935" s="24" t="str">
        <f t="shared" si="263"/>
        <v>N/A</v>
      </c>
      <c r="E935" s="28">
        <v>0</v>
      </c>
      <c r="F935" s="24" t="str">
        <f t="shared" si="264"/>
        <v>N/A</v>
      </c>
      <c r="G935" s="28">
        <v>0</v>
      </c>
      <c r="H935" s="24" t="str">
        <f t="shared" si="265"/>
        <v>N/A</v>
      </c>
      <c r="I935" s="25" t="s">
        <v>1205</v>
      </c>
      <c r="J935" s="25" t="s">
        <v>1205</v>
      </c>
      <c r="K935" s="26" t="s">
        <v>1191</v>
      </c>
      <c r="L935" s="27" t="str">
        <f t="shared" si="266"/>
        <v>N/A</v>
      </c>
    </row>
    <row r="936" spans="1:12" x14ac:dyDescent="0.25">
      <c r="A936" s="37" t="s">
        <v>581</v>
      </c>
      <c r="B936" s="22" t="s">
        <v>49</v>
      </c>
      <c r="C936" s="23">
        <v>0</v>
      </c>
      <c r="D936" s="24" t="str">
        <f t="shared" si="263"/>
        <v>N/A</v>
      </c>
      <c r="E936" s="23">
        <v>0</v>
      </c>
      <c r="F936" s="24" t="str">
        <f t="shared" si="264"/>
        <v>N/A</v>
      </c>
      <c r="G936" s="23">
        <v>0</v>
      </c>
      <c r="H936" s="24" t="str">
        <f t="shared" si="265"/>
        <v>N/A</v>
      </c>
      <c r="I936" s="25" t="s">
        <v>1205</v>
      </c>
      <c r="J936" s="25" t="s">
        <v>1205</v>
      </c>
      <c r="K936" s="26" t="s">
        <v>1191</v>
      </c>
      <c r="L936" s="27" t="str">
        <f t="shared" si="266"/>
        <v>N/A</v>
      </c>
    </row>
    <row r="937" spans="1:12" x14ac:dyDescent="0.25">
      <c r="A937" s="37" t="s">
        <v>582</v>
      </c>
      <c r="B937" s="22" t="s">
        <v>49</v>
      </c>
      <c r="C937" s="28" t="s">
        <v>1205</v>
      </c>
      <c r="D937" s="24" t="str">
        <f t="shared" si="263"/>
        <v>N/A</v>
      </c>
      <c r="E937" s="28" t="s">
        <v>1205</v>
      </c>
      <c r="F937" s="24" t="str">
        <f t="shared" si="264"/>
        <v>N/A</v>
      </c>
      <c r="G937" s="28" t="s">
        <v>1205</v>
      </c>
      <c r="H937" s="24" t="str">
        <f t="shared" si="265"/>
        <v>N/A</v>
      </c>
      <c r="I937" s="25" t="s">
        <v>1205</v>
      </c>
      <c r="J937" s="25" t="s">
        <v>1205</v>
      </c>
      <c r="K937" s="26" t="s">
        <v>1191</v>
      </c>
      <c r="L937" s="27" t="str">
        <f t="shared" si="266"/>
        <v>N/A</v>
      </c>
    </row>
    <row r="938" spans="1:12" ht="12.75" customHeight="1" x14ac:dyDescent="0.25">
      <c r="A938" s="37" t="s">
        <v>848</v>
      </c>
      <c r="B938" s="22" t="s">
        <v>49</v>
      </c>
      <c r="C938" s="28">
        <v>66113611</v>
      </c>
      <c r="D938" s="24" t="str">
        <f t="shared" si="263"/>
        <v>N/A</v>
      </c>
      <c r="E938" s="28">
        <v>58932427</v>
      </c>
      <c r="F938" s="24" t="str">
        <f t="shared" si="264"/>
        <v>N/A</v>
      </c>
      <c r="G938" s="28">
        <v>60768056</v>
      </c>
      <c r="H938" s="24" t="str">
        <f t="shared" si="265"/>
        <v>N/A</v>
      </c>
      <c r="I938" s="25">
        <v>-10.9</v>
      </c>
      <c r="J938" s="25">
        <v>3.1150000000000002</v>
      </c>
      <c r="K938" s="26" t="s">
        <v>1191</v>
      </c>
      <c r="L938" s="27" t="str">
        <f t="shared" si="266"/>
        <v>Yes</v>
      </c>
    </row>
    <row r="939" spans="1:12" x14ac:dyDescent="0.25">
      <c r="A939" s="37" t="s">
        <v>583</v>
      </c>
      <c r="B939" s="22" t="s">
        <v>49</v>
      </c>
      <c r="C939" s="23">
        <v>2475</v>
      </c>
      <c r="D939" s="24" t="str">
        <f t="shared" si="263"/>
        <v>N/A</v>
      </c>
      <c r="E939" s="23">
        <v>2207</v>
      </c>
      <c r="F939" s="24" t="str">
        <f t="shared" si="264"/>
        <v>N/A</v>
      </c>
      <c r="G939" s="23">
        <v>2055</v>
      </c>
      <c r="H939" s="24" t="str">
        <f t="shared" si="265"/>
        <v>N/A</v>
      </c>
      <c r="I939" s="25">
        <v>-10.8</v>
      </c>
      <c r="J939" s="25">
        <v>-6.89</v>
      </c>
      <c r="K939" s="26" t="s">
        <v>1191</v>
      </c>
      <c r="L939" s="27" t="str">
        <f t="shared" si="266"/>
        <v>Yes</v>
      </c>
    </row>
    <row r="940" spans="1:12" x14ac:dyDescent="0.25">
      <c r="A940" s="37" t="s">
        <v>584</v>
      </c>
      <c r="B940" s="22" t="s">
        <v>49</v>
      </c>
      <c r="C940" s="28">
        <v>26712.570101000001</v>
      </c>
      <c r="D940" s="24" t="str">
        <f t="shared" si="263"/>
        <v>N/A</v>
      </c>
      <c r="E940" s="28">
        <v>26702.504303999998</v>
      </c>
      <c r="F940" s="24" t="str">
        <f t="shared" si="264"/>
        <v>N/A</v>
      </c>
      <c r="G940" s="28">
        <v>29570.830170000001</v>
      </c>
      <c r="H940" s="24" t="str">
        <f t="shared" si="265"/>
        <v>N/A</v>
      </c>
      <c r="I940" s="25">
        <v>-3.7999999999999999E-2</v>
      </c>
      <c r="J940" s="25">
        <v>10.74</v>
      </c>
      <c r="K940" s="26" t="s">
        <v>1191</v>
      </c>
      <c r="L940" s="27" t="str">
        <f t="shared" si="266"/>
        <v>Yes</v>
      </c>
    </row>
    <row r="941" spans="1:12" x14ac:dyDescent="0.25">
      <c r="A941" s="196" t="s">
        <v>153</v>
      </c>
      <c r="B941" s="196"/>
      <c r="C941" s="196"/>
      <c r="D941" s="196"/>
      <c r="E941" s="196"/>
      <c r="F941" s="196"/>
      <c r="G941" s="196"/>
      <c r="H941" s="196"/>
      <c r="I941" s="196"/>
      <c r="J941" s="196"/>
      <c r="K941" s="196"/>
      <c r="L941" s="196"/>
    </row>
    <row r="942" spans="1:12" ht="12.75" customHeight="1" x14ac:dyDescent="0.25">
      <c r="A942" s="40" t="s">
        <v>742</v>
      </c>
      <c r="B942" s="22" t="s">
        <v>49</v>
      </c>
      <c r="C942" s="38">
        <v>130816113</v>
      </c>
      <c r="D942" s="24" t="str">
        <f t="shared" ref="D942:D965" si="267">IF($B942="N/A","N/A",IF(C942&gt;10,"No",IF(C942&lt;-10,"No","Yes")))</f>
        <v>N/A</v>
      </c>
      <c r="E942" s="38">
        <v>117727454</v>
      </c>
      <c r="F942" s="24" t="str">
        <f t="shared" ref="F942:F965" si="268">IF($B942="N/A","N/A",IF(E942&gt;10,"No",IF(E942&lt;-10,"No","Yes")))</f>
        <v>N/A</v>
      </c>
      <c r="G942" s="38">
        <v>127931953</v>
      </c>
      <c r="H942" s="24" t="str">
        <f t="shared" ref="H942:H965" si="269">IF($B942="N/A","N/A",IF(G942&gt;10,"No",IF(G942&lt;-10,"No","Yes")))</f>
        <v>N/A</v>
      </c>
      <c r="I942" s="25">
        <v>-10</v>
      </c>
      <c r="J942" s="25">
        <v>8.6679999999999993</v>
      </c>
      <c r="K942" s="26" t="s">
        <v>1191</v>
      </c>
      <c r="L942" s="27" t="str">
        <f t="shared" ref="L942:L965" si="270">IF(J942="Div by 0", "N/A", IF(K942="N/A","N/A", IF(J942&gt;VALUE(MID(K942,1,2)), "No", IF(J942&lt;-1*VALUE(MID(K942,1,2)), "No", "Yes"))))</f>
        <v>Yes</v>
      </c>
    </row>
    <row r="943" spans="1:12" ht="12.75" customHeight="1" x14ac:dyDescent="0.25">
      <c r="A943" s="40" t="s">
        <v>422</v>
      </c>
      <c r="B943" s="22" t="s">
        <v>49</v>
      </c>
      <c r="C943" s="30">
        <v>7656</v>
      </c>
      <c r="D943" s="24" t="str">
        <f t="shared" si="267"/>
        <v>N/A</v>
      </c>
      <c r="E943" s="30">
        <v>6165</v>
      </c>
      <c r="F943" s="24" t="str">
        <f t="shared" si="268"/>
        <v>N/A</v>
      </c>
      <c r="G943" s="30">
        <v>5692</v>
      </c>
      <c r="H943" s="24" t="str">
        <f t="shared" si="269"/>
        <v>N/A</v>
      </c>
      <c r="I943" s="25">
        <v>-19.5</v>
      </c>
      <c r="J943" s="25">
        <v>-7.67</v>
      </c>
      <c r="K943" s="26" t="s">
        <v>1191</v>
      </c>
      <c r="L943" s="27" t="str">
        <f t="shared" si="270"/>
        <v>Yes</v>
      </c>
    </row>
    <row r="944" spans="1:12" ht="12.75" customHeight="1" x14ac:dyDescent="0.25">
      <c r="A944" s="40" t="s">
        <v>743</v>
      </c>
      <c r="B944" s="22" t="s">
        <v>49</v>
      </c>
      <c r="C944" s="38">
        <v>17086.744122</v>
      </c>
      <c r="D944" s="24" t="str">
        <f t="shared" si="267"/>
        <v>N/A</v>
      </c>
      <c r="E944" s="38">
        <v>19096.099593999999</v>
      </c>
      <c r="F944" s="24" t="str">
        <f t="shared" si="268"/>
        <v>N/A</v>
      </c>
      <c r="G944" s="38">
        <v>22475.747189000002</v>
      </c>
      <c r="H944" s="24" t="str">
        <f t="shared" si="269"/>
        <v>N/A</v>
      </c>
      <c r="I944" s="25">
        <v>11.76</v>
      </c>
      <c r="J944" s="25">
        <v>17.7</v>
      </c>
      <c r="K944" s="26" t="s">
        <v>1191</v>
      </c>
      <c r="L944" s="27" t="str">
        <f t="shared" si="270"/>
        <v>Yes</v>
      </c>
    </row>
    <row r="945" spans="1:12" x14ac:dyDescent="0.25">
      <c r="A945" s="39" t="s">
        <v>523</v>
      </c>
      <c r="B945" s="22" t="s">
        <v>49</v>
      </c>
      <c r="C945" s="38">
        <v>10944.512473999999</v>
      </c>
      <c r="D945" s="24" t="str">
        <f t="shared" si="267"/>
        <v>N/A</v>
      </c>
      <c r="E945" s="38">
        <v>11895.330211</v>
      </c>
      <c r="F945" s="24" t="str">
        <f t="shared" si="268"/>
        <v>N/A</v>
      </c>
      <c r="G945" s="38">
        <v>12805.473759</v>
      </c>
      <c r="H945" s="24" t="str">
        <f t="shared" si="269"/>
        <v>N/A</v>
      </c>
      <c r="I945" s="25">
        <v>8.6880000000000006</v>
      </c>
      <c r="J945" s="25">
        <v>7.6509999999999998</v>
      </c>
      <c r="K945" s="26" t="s">
        <v>1191</v>
      </c>
      <c r="L945" s="27" t="str">
        <f t="shared" si="270"/>
        <v>Yes</v>
      </c>
    </row>
    <row r="946" spans="1:12" x14ac:dyDescent="0.25">
      <c r="A946" s="39" t="s">
        <v>526</v>
      </c>
      <c r="B946" s="22" t="s">
        <v>49</v>
      </c>
      <c r="C946" s="38">
        <v>18442.150016</v>
      </c>
      <c r="D946" s="24" t="str">
        <f t="shared" si="267"/>
        <v>N/A</v>
      </c>
      <c r="E946" s="38">
        <v>20899.748498000001</v>
      </c>
      <c r="F946" s="24" t="str">
        <f t="shared" si="268"/>
        <v>N/A</v>
      </c>
      <c r="G946" s="38">
        <v>24448.993611999998</v>
      </c>
      <c r="H946" s="24" t="str">
        <f t="shared" si="269"/>
        <v>N/A</v>
      </c>
      <c r="I946" s="25">
        <v>13.33</v>
      </c>
      <c r="J946" s="25">
        <v>16.98</v>
      </c>
      <c r="K946" s="26" t="s">
        <v>1191</v>
      </c>
      <c r="L946" s="27" t="str">
        <f t="shared" si="270"/>
        <v>Yes</v>
      </c>
    </row>
    <row r="947" spans="1:12" x14ac:dyDescent="0.25">
      <c r="A947" s="39" t="s">
        <v>529</v>
      </c>
      <c r="B947" s="22" t="s">
        <v>49</v>
      </c>
      <c r="C947" s="38">
        <v>10707.611321</v>
      </c>
      <c r="D947" s="24" t="str">
        <f t="shared" si="267"/>
        <v>N/A</v>
      </c>
      <c r="E947" s="38">
        <v>12141.957528999999</v>
      </c>
      <c r="F947" s="24" t="str">
        <f t="shared" si="268"/>
        <v>N/A</v>
      </c>
      <c r="G947" s="38">
        <v>17329.786957</v>
      </c>
      <c r="H947" s="24" t="str">
        <f t="shared" si="269"/>
        <v>N/A</v>
      </c>
      <c r="I947" s="25">
        <v>13.4</v>
      </c>
      <c r="J947" s="25">
        <v>42.73</v>
      </c>
      <c r="K947" s="26" t="s">
        <v>1191</v>
      </c>
      <c r="L947" s="27" t="str">
        <f t="shared" si="270"/>
        <v>No</v>
      </c>
    </row>
    <row r="948" spans="1:12" x14ac:dyDescent="0.25">
      <c r="A948" s="39" t="s">
        <v>531</v>
      </c>
      <c r="B948" s="22" t="s">
        <v>49</v>
      </c>
      <c r="C948" s="38">
        <v>749.96825396999998</v>
      </c>
      <c r="D948" s="24" t="str">
        <f t="shared" si="267"/>
        <v>N/A</v>
      </c>
      <c r="E948" s="38">
        <v>874.67241378999995</v>
      </c>
      <c r="F948" s="24" t="str">
        <f t="shared" si="268"/>
        <v>N/A</v>
      </c>
      <c r="G948" s="38">
        <v>1733.9180328</v>
      </c>
      <c r="H948" s="24" t="str">
        <f t="shared" si="269"/>
        <v>N/A</v>
      </c>
      <c r="I948" s="25">
        <v>16.63</v>
      </c>
      <c r="J948" s="25">
        <v>98.24</v>
      </c>
      <c r="K948" s="26" t="s">
        <v>1191</v>
      </c>
      <c r="L948" s="27" t="str">
        <f t="shared" si="270"/>
        <v>No</v>
      </c>
    </row>
    <row r="949" spans="1:12" ht="12.75" customHeight="1" x14ac:dyDescent="0.25">
      <c r="A949" s="37" t="s">
        <v>423</v>
      </c>
      <c r="B949" s="22" t="s">
        <v>49</v>
      </c>
      <c r="C949" s="24">
        <v>6.3316159018000002</v>
      </c>
      <c r="D949" s="24" t="str">
        <f t="shared" si="267"/>
        <v>N/A</v>
      </c>
      <c r="E949" s="24">
        <v>5.6094920066</v>
      </c>
      <c r="F949" s="24" t="str">
        <f t="shared" si="268"/>
        <v>N/A</v>
      </c>
      <c r="G949" s="24">
        <v>5.5298643765</v>
      </c>
      <c r="H949" s="24" t="str">
        <f t="shared" si="269"/>
        <v>N/A</v>
      </c>
      <c r="I949" s="25">
        <v>-11.4</v>
      </c>
      <c r="J949" s="25">
        <v>-1.42</v>
      </c>
      <c r="K949" s="26" t="s">
        <v>1191</v>
      </c>
      <c r="L949" s="27" t="str">
        <f t="shared" si="270"/>
        <v>Yes</v>
      </c>
    </row>
    <row r="950" spans="1:12" x14ac:dyDescent="0.25">
      <c r="A950" s="39" t="s">
        <v>523</v>
      </c>
      <c r="B950" s="22" t="s">
        <v>49</v>
      </c>
      <c r="C950" s="24">
        <v>12.206572769999999</v>
      </c>
      <c r="D950" s="24" t="str">
        <f t="shared" si="267"/>
        <v>N/A</v>
      </c>
      <c r="E950" s="24">
        <v>13.277363184</v>
      </c>
      <c r="F950" s="24" t="str">
        <f t="shared" si="268"/>
        <v>N/A</v>
      </c>
      <c r="G950" s="24">
        <v>15.687583445</v>
      </c>
      <c r="H950" s="24" t="str">
        <f t="shared" si="269"/>
        <v>N/A</v>
      </c>
      <c r="I950" s="25">
        <v>8.7720000000000002</v>
      </c>
      <c r="J950" s="25">
        <v>18.149999999999999</v>
      </c>
      <c r="K950" s="26" t="s">
        <v>1191</v>
      </c>
      <c r="L950" s="27" t="str">
        <f t="shared" si="270"/>
        <v>Yes</v>
      </c>
    </row>
    <row r="951" spans="1:12" x14ac:dyDescent="0.25">
      <c r="A951" s="39" t="s">
        <v>526</v>
      </c>
      <c r="B951" s="22" t="s">
        <v>49</v>
      </c>
      <c r="C951" s="24">
        <v>13.482146639</v>
      </c>
      <c r="D951" s="24" t="str">
        <f t="shared" si="267"/>
        <v>N/A</v>
      </c>
      <c r="E951" s="24">
        <v>14.271833561999999</v>
      </c>
      <c r="F951" s="24" t="str">
        <f t="shared" si="268"/>
        <v>N/A</v>
      </c>
      <c r="G951" s="24">
        <v>15.294424179</v>
      </c>
      <c r="H951" s="24" t="str">
        <f t="shared" si="269"/>
        <v>N/A</v>
      </c>
      <c r="I951" s="25">
        <v>5.8570000000000002</v>
      </c>
      <c r="J951" s="25">
        <v>7.165</v>
      </c>
      <c r="K951" s="26" t="s">
        <v>1191</v>
      </c>
      <c r="L951" s="27" t="str">
        <f t="shared" si="270"/>
        <v>Yes</v>
      </c>
    </row>
    <row r="952" spans="1:12" x14ac:dyDescent="0.25">
      <c r="A952" s="39" t="s">
        <v>529</v>
      </c>
      <c r="B952" s="22" t="s">
        <v>49</v>
      </c>
      <c r="C952" s="24">
        <v>0.57993215890000005</v>
      </c>
      <c r="D952" s="24" t="str">
        <f t="shared" si="267"/>
        <v>N/A</v>
      </c>
      <c r="E952" s="24">
        <v>0.54494192900000005</v>
      </c>
      <c r="F952" s="24" t="str">
        <f t="shared" si="268"/>
        <v>N/A</v>
      </c>
      <c r="G952" s="24">
        <v>0.48717459909999999</v>
      </c>
      <c r="H952" s="24" t="str">
        <f t="shared" si="269"/>
        <v>N/A</v>
      </c>
      <c r="I952" s="25">
        <v>-6.03</v>
      </c>
      <c r="J952" s="25">
        <v>-10.6</v>
      </c>
      <c r="K952" s="26" t="s">
        <v>1191</v>
      </c>
      <c r="L952" s="27" t="str">
        <f t="shared" si="270"/>
        <v>Yes</v>
      </c>
    </row>
    <row r="953" spans="1:12" x14ac:dyDescent="0.25">
      <c r="A953" s="39" t="s">
        <v>531</v>
      </c>
      <c r="B953" s="22" t="s">
        <v>49</v>
      </c>
      <c r="C953" s="24">
        <v>0.31307459129999998</v>
      </c>
      <c r="D953" s="24" t="str">
        <f t="shared" si="267"/>
        <v>N/A</v>
      </c>
      <c r="E953" s="24">
        <v>0.27683642790000001</v>
      </c>
      <c r="F953" s="24" t="str">
        <f t="shared" si="268"/>
        <v>N/A</v>
      </c>
      <c r="G953" s="24">
        <v>0.2972275009</v>
      </c>
      <c r="H953" s="24" t="str">
        <f t="shared" si="269"/>
        <v>N/A</v>
      </c>
      <c r="I953" s="25">
        <v>-11.6</v>
      </c>
      <c r="J953" s="25">
        <v>7.3659999999999997</v>
      </c>
      <c r="K953" s="26" t="s">
        <v>1191</v>
      </c>
      <c r="L953" s="27" t="str">
        <f t="shared" si="270"/>
        <v>Yes</v>
      </c>
    </row>
    <row r="954" spans="1:12" ht="12.75" customHeight="1" x14ac:dyDescent="0.25">
      <c r="A954" s="40" t="s">
        <v>744</v>
      </c>
      <c r="B954" s="22" t="s">
        <v>49</v>
      </c>
      <c r="C954" s="38">
        <v>66113611</v>
      </c>
      <c r="D954" s="24" t="str">
        <f t="shared" si="267"/>
        <v>N/A</v>
      </c>
      <c r="E954" s="38">
        <v>58932427</v>
      </c>
      <c r="F954" s="24" t="str">
        <f t="shared" si="268"/>
        <v>N/A</v>
      </c>
      <c r="G954" s="38">
        <v>60768056</v>
      </c>
      <c r="H954" s="24" t="str">
        <f t="shared" si="269"/>
        <v>N/A</v>
      </c>
      <c r="I954" s="25">
        <v>-10.9</v>
      </c>
      <c r="J954" s="25">
        <v>3.1150000000000002</v>
      </c>
      <c r="K954" s="26" t="s">
        <v>1191</v>
      </c>
      <c r="L954" s="27" t="str">
        <f t="shared" si="270"/>
        <v>Yes</v>
      </c>
    </row>
    <row r="955" spans="1:12" ht="12.75" customHeight="1" x14ac:dyDescent="0.25">
      <c r="A955" s="40" t="s">
        <v>850</v>
      </c>
      <c r="B955" s="22" t="s">
        <v>49</v>
      </c>
      <c r="C955" s="30">
        <v>2475</v>
      </c>
      <c r="D955" s="24" t="str">
        <f t="shared" si="267"/>
        <v>N/A</v>
      </c>
      <c r="E955" s="30">
        <v>2207</v>
      </c>
      <c r="F955" s="24" t="str">
        <f t="shared" si="268"/>
        <v>N/A</v>
      </c>
      <c r="G955" s="30">
        <v>2055</v>
      </c>
      <c r="H955" s="24" t="str">
        <f t="shared" si="269"/>
        <v>N/A</v>
      </c>
      <c r="I955" s="25">
        <v>-10.8</v>
      </c>
      <c r="J955" s="25">
        <v>-6.89</v>
      </c>
      <c r="K955" s="26" t="s">
        <v>1191</v>
      </c>
      <c r="L955" s="27" t="str">
        <f t="shared" si="270"/>
        <v>Yes</v>
      </c>
    </row>
    <row r="956" spans="1:12" ht="25" x14ac:dyDescent="0.25">
      <c r="A956" s="40" t="s">
        <v>745</v>
      </c>
      <c r="B956" s="22" t="s">
        <v>49</v>
      </c>
      <c r="C956" s="38">
        <v>26712.570101000001</v>
      </c>
      <c r="D956" s="24" t="str">
        <f t="shared" si="267"/>
        <v>N/A</v>
      </c>
      <c r="E956" s="38">
        <v>26702.504303999998</v>
      </c>
      <c r="F956" s="24" t="str">
        <f t="shared" si="268"/>
        <v>N/A</v>
      </c>
      <c r="G956" s="38">
        <v>29570.830170000001</v>
      </c>
      <c r="H956" s="24" t="str">
        <f t="shared" si="269"/>
        <v>N/A</v>
      </c>
      <c r="I956" s="25">
        <v>-3.7999999999999999E-2</v>
      </c>
      <c r="J956" s="25">
        <v>10.74</v>
      </c>
      <c r="K956" s="26" t="s">
        <v>1191</v>
      </c>
      <c r="L956" s="27" t="str">
        <f t="shared" si="270"/>
        <v>Yes</v>
      </c>
    </row>
    <row r="957" spans="1:12" x14ac:dyDescent="0.25">
      <c r="A957" s="39" t="s">
        <v>523</v>
      </c>
      <c r="B957" s="22" t="s">
        <v>49</v>
      </c>
      <c r="C957" s="38">
        <v>13136.441860000001</v>
      </c>
      <c r="D957" s="24" t="str">
        <f t="shared" si="267"/>
        <v>N/A</v>
      </c>
      <c r="E957" s="38">
        <v>14370.862660999999</v>
      </c>
      <c r="F957" s="24" t="str">
        <f t="shared" si="268"/>
        <v>N/A</v>
      </c>
      <c r="G957" s="38">
        <v>14618.868085</v>
      </c>
      <c r="H957" s="24" t="str">
        <f t="shared" si="269"/>
        <v>N/A</v>
      </c>
      <c r="I957" s="25">
        <v>9.3970000000000002</v>
      </c>
      <c r="J957" s="25">
        <v>1.726</v>
      </c>
      <c r="K957" s="26" t="s">
        <v>1191</v>
      </c>
      <c r="L957" s="27" t="str">
        <f t="shared" si="270"/>
        <v>Yes</v>
      </c>
    </row>
    <row r="958" spans="1:12" x14ac:dyDescent="0.25">
      <c r="A958" s="39" t="s">
        <v>526</v>
      </c>
      <c r="B958" s="22" t="s">
        <v>49</v>
      </c>
      <c r="C958" s="38">
        <v>28467</v>
      </c>
      <c r="D958" s="24" t="str">
        <f t="shared" si="267"/>
        <v>N/A</v>
      </c>
      <c r="E958" s="38">
        <v>28386.769308999999</v>
      </c>
      <c r="F958" s="24" t="str">
        <f t="shared" si="268"/>
        <v>N/A</v>
      </c>
      <c r="G958" s="38">
        <v>31630.441988999999</v>
      </c>
      <c r="H958" s="24" t="str">
        <f t="shared" si="269"/>
        <v>N/A</v>
      </c>
      <c r="I958" s="25">
        <v>-0.28199999999999997</v>
      </c>
      <c r="J958" s="25">
        <v>11.43</v>
      </c>
      <c r="K958" s="26" t="s">
        <v>1191</v>
      </c>
      <c r="L958" s="27" t="str">
        <f t="shared" si="270"/>
        <v>Yes</v>
      </c>
    </row>
    <row r="959" spans="1:12" x14ac:dyDescent="0.25">
      <c r="A959" s="39" t="s">
        <v>529</v>
      </c>
      <c r="B959" s="22" t="s">
        <v>49</v>
      </c>
      <c r="C959" s="38">
        <v>5706.4117647000003</v>
      </c>
      <c r="D959" s="24" t="str">
        <f t="shared" si="267"/>
        <v>N/A</v>
      </c>
      <c r="E959" s="38">
        <v>4620.6666667</v>
      </c>
      <c r="F959" s="24" t="str">
        <f t="shared" si="268"/>
        <v>N/A</v>
      </c>
      <c r="G959" s="38">
        <v>8851.3333332999991</v>
      </c>
      <c r="H959" s="24" t="str">
        <f t="shared" si="269"/>
        <v>N/A</v>
      </c>
      <c r="I959" s="25">
        <v>-19</v>
      </c>
      <c r="J959" s="25">
        <v>91.56</v>
      </c>
      <c r="K959" s="26" t="s">
        <v>1191</v>
      </c>
      <c r="L959" s="27" t="str">
        <f t="shared" si="270"/>
        <v>No</v>
      </c>
    </row>
    <row r="960" spans="1:12" x14ac:dyDescent="0.25">
      <c r="A960" s="39" t="s">
        <v>531</v>
      </c>
      <c r="B960" s="22" t="s">
        <v>49</v>
      </c>
      <c r="C960" s="38" t="s">
        <v>1205</v>
      </c>
      <c r="D960" s="24" t="str">
        <f t="shared" si="267"/>
        <v>N/A</v>
      </c>
      <c r="E960" s="38">
        <v>4710</v>
      </c>
      <c r="F960" s="24" t="str">
        <f t="shared" si="268"/>
        <v>N/A</v>
      </c>
      <c r="G960" s="38">
        <v>1860</v>
      </c>
      <c r="H960" s="24" t="str">
        <f t="shared" si="269"/>
        <v>N/A</v>
      </c>
      <c r="I960" s="25" t="s">
        <v>1205</v>
      </c>
      <c r="J960" s="25">
        <v>-60.5</v>
      </c>
      <c r="K960" s="26" t="s">
        <v>1191</v>
      </c>
      <c r="L960" s="27" t="str">
        <f t="shared" si="270"/>
        <v>No</v>
      </c>
    </row>
    <row r="961" spans="1:12" ht="25" x14ac:dyDescent="0.25">
      <c r="A961" s="37" t="s">
        <v>424</v>
      </c>
      <c r="B961" s="22" t="s">
        <v>49</v>
      </c>
      <c r="C961" s="24">
        <v>2.0468585889000002</v>
      </c>
      <c r="D961" s="24" t="str">
        <f t="shared" si="267"/>
        <v>N/A</v>
      </c>
      <c r="E961" s="24">
        <v>2.0081344458000001</v>
      </c>
      <c r="F961" s="24" t="str">
        <f t="shared" si="268"/>
        <v>N/A</v>
      </c>
      <c r="G961" s="24">
        <v>1.9964636847999999</v>
      </c>
      <c r="H961" s="24" t="str">
        <f t="shared" si="269"/>
        <v>N/A</v>
      </c>
      <c r="I961" s="25">
        <v>-1.89</v>
      </c>
      <c r="J961" s="25">
        <v>-0.58099999999999996</v>
      </c>
      <c r="K961" s="26" t="s">
        <v>1191</v>
      </c>
      <c r="L961" s="27" t="str">
        <f t="shared" si="270"/>
        <v>Yes</v>
      </c>
    </row>
    <row r="962" spans="1:12" x14ac:dyDescent="0.25">
      <c r="A962" s="39" t="s">
        <v>523</v>
      </c>
      <c r="B962" s="22" t="s">
        <v>49</v>
      </c>
      <c r="C962" s="24">
        <v>3.2736962314000002</v>
      </c>
      <c r="D962" s="24" t="str">
        <f t="shared" si="267"/>
        <v>N/A</v>
      </c>
      <c r="E962" s="24">
        <v>3.6225124378000002</v>
      </c>
      <c r="F962" s="24" t="str">
        <f t="shared" si="268"/>
        <v>N/A</v>
      </c>
      <c r="G962" s="24">
        <v>5.2291944815000004</v>
      </c>
      <c r="H962" s="24" t="str">
        <f t="shared" si="269"/>
        <v>N/A</v>
      </c>
      <c r="I962" s="25">
        <v>10.66</v>
      </c>
      <c r="J962" s="25">
        <v>44.35</v>
      </c>
      <c r="K962" s="26" t="s">
        <v>1191</v>
      </c>
      <c r="L962" s="27" t="str">
        <f t="shared" si="270"/>
        <v>No</v>
      </c>
    </row>
    <row r="963" spans="1:12" x14ac:dyDescent="0.25">
      <c r="A963" s="39" t="s">
        <v>526</v>
      </c>
      <c r="B963" s="22" t="s">
        <v>49</v>
      </c>
      <c r="C963" s="24">
        <v>4.6592401202999998</v>
      </c>
      <c r="D963" s="24" t="str">
        <f t="shared" si="267"/>
        <v>N/A</v>
      </c>
      <c r="E963" s="24">
        <v>5.5869913123000003</v>
      </c>
      <c r="F963" s="24" t="str">
        <f t="shared" si="268"/>
        <v>N/A</v>
      </c>
      <c r="G963" s="24">
        <v>5.8949973944999998</v>
      </c>
      <c r="H963" s="24" t="str">
        <f t="shared" si="269"/>
        <v>N/A</v>
      </c>
      <c r="I963" s="25">
        <v>19.91</v>
      </c>
      <c r="J963" s="25">
        <v>5.5129999999999999</v>
      </c>
      <c r="K963" s="26" t="s">
        <v>1191</v>
      </c>
      <c r="L963" s="27" t="str">
        <f t="shared" si="270"/>
        <v>Yes</v>
      </c>
    </row>
    <row r="964" spans="1:12" x14ac:dyDescent="0.25">
      <c r="A964" s="39" t="s">
        <v>529</v>
      </c>
      <c r="B964" s="22" t="s">
        <v>49</v>
      </c>
      <c r="C964" s="24">
        <v>3.7203195100000003E-2</v>
      </c>
      <c r="D964" s="24" t="str">
        <f t="shared" si="267"/>
        <v>N/A</v>
      </c>
      <c r="E964" s="24">
        <v>3.7872412100000002E-2</v>
      </c>
      <c r="F964" s="24" t="str">
        <f t="shared" si="268"/>
        <v>N/A</v>
      </c>
      <c r="G964" s="24">
        <v>1.90633539E-2</v>
      </c>
      <c r="H964" s="24" t="str">
        <f t="shared" si="269"/>
        <v>N/A</v>
      </c>
      <c r="I964" s="25">
        <v>1.7989999999999999</v>
      </c>
      <c r="J964" s="25">
        <v>-49.7</v>
      </c>
      <c r="K964" s="26" t="s">
        <v>1191</v>
      </c>
      <c r="L964" s="27" t="str">
        <f t="shared" si="270"/>
        <v>No</v>
      </c>
    </row>
    <row r="965" spans="1:12" x14ac:dyDescent="0.25">
      <c r="A965" s="39" t="s">
        <v>531</v>
      </c>
      <c r="B965" s="22" t="s">
        <v>49</v>
      </c>
      <c r="C965" s="24">
        <v>0</v>
      </c>
      <c r="D965" s="24" t="str">
        <f t="shared" si="267"/>
        <v>N/A</v>
      </c>
      <c r="E965" s="24">
        <v>4.7730419000000003E-3</v>
      </c>
      <c r="F965" s="24" t="str">
        <f t="shared" si="268"/>
        <v>N/A</v>
      </c>
      <c r="G965" s="24">
        <v>4.8725820000000003E-3</v>
      </c>
      <c r="H965" s="24" t="str">
        <f t="shared" si="269"/>
        <v>N/A</v>
      </c>
      <c r="I965" s="25" t="s">
        <v>1205</v>
      </c>
      <c r="J965" s="25">
        <v>2.085</v>
      </c>
      <c r="K965" s="26" t="s">
        <v>1191</v>
      </c>
      <c r="L965" s="27" t="str">
        <f t="shared" si="270"/>
        <v>Yes</v>
      </c>
    </row>
    <row r="966" spans="1:12" ht="39" customHeight="1" x14ac:dyDescent="0.3">
      <c r="A966" s="201" t="s">
        <v>1092</v>
      </c>
      <c r="B966" s="202"/>
      <c r="C966" s="202"/>
      <c r="D966" s="202"/>
      <c r="E966" s="202"/>
      <c r="F966" s="202"/>
      <c r="G966" s="202"/>
      <c r="H966" s="202"/>
      <c r="I966" s="202"/>
      <c r="J966" s="202"/>
      <c r="K966" s="202"/>
      <c r="L966" s="202"/>
    </row>
    <row r="967" spans="1:12" x14ac:dyDescent="0.25">
      <c r="A967" s="37" t="s">
        <v>32</v>
      </c>
      <c r="B967" s="22" t="s">
        <v>49</v>
      </c>
      <c r="C967" s="23">
        <v>157996</v>
      </c>
      <c r="D967" s="24" t="str">
        <f t="shared" ref="D967:D997" si="271">IF($B967="N/A","N/A",IF(C967&gt;10,"No",IF(C967&lt;-10,"No","Yes")))</f>
        <v>N/A</v>
      </c>
      <c r="E967" s="23">
        <v>158351</v>
      </c>
      <c r="F967" s="24" t="str">
        <f t="shared" ref="F967:F997" si="272">IF($B967="N/A","N/A",IF(E967&gt;10,"No",IF(E967&lt;-10,"No","Yes")))</f>
        <v>N/A</v>
      </c>
      <c r="G967" s="23">
        <v>157838</v>
      </c>
      <c r="H967" s="24" t="str">
        <f t="shared" ref="H967:H997" si="273">IF($B967="N/A","N/A",IF(G967&gt;10,"No",IF(G967&lt;-10,"No","Yes")))</f>
        <v>N/A</v>
      </c>
      <c r="I967" s="25">
        <v>0.22470000000000001</v>
      </c>
      <c r="J967" s="25">
        <v>-0.32400000000000001</v>
      </c>
      <c r="K967" s="26" t="s">
        <v>1191</v>
      </c>
      <c r="L967" s="27" t="str">
        <f t="shared" ref="L967:L999" si="274">IF(J967="Div by 0", "N/A", IF(K967="N/A","N/A", IF(J967&gt;VALUE(MID(K967,1,2)), "No", IF(J967&lt;-1*VALUE(MID(K967,1,2)), "No", "Yes"))))</f>
        <v>Yes</v>
      </c>
    </row>
    <row r="968" spans="1:12" x14ac:dyDescent="0.25">
      <c r="A968" s="37" t="s">
        <v>33</v>
      </c>
      <c r="B968" s="22" t="s">
        <v>49</v>
      </c>
      <c r="C968" s="23">
        <v>144863</v>
      </c>
      <c r="D968" s="24" t="str">
        <f t="shared" si="271"/>
        <v>N/A</v>
      </c>
      <c r="E968" s="23">
        <v>145393</v>
      </c>
      <c r="F968" s="24" t="str">
        <f t="shared" si="272"/>
        <v>N/A</v>
      </c>
      <c r="G968" s="23">
        <v>144708</v>
      </c>
      <c r="H968" s="24" t="str">
        <f t="shared" si="273"/>
        <v>N/A</v>
      </c>
      <c r="I968" s="25">
        <v>0.3659</v>
      </c>
      <c r="J968" s="25">
        <v>-0.47099999999999997</v>
      </c>
      <c r="K968" s="26" t="s">
        <v>1191</v>
      </c>
      <c r="L968" s="27" t="str">
        <f t="shared" si="274"/>
        <v>Yes</v>
      </c>
    </row>
    <row r="969" spans="1:12" x14ac:dyDescent="0.25">
      <c r="A969" s="40" t="s">
        <v>425</v>
      </c>
      <c r="B969" s="26" t="s">
        <v>49</v>
      </c>
      <c r="C969" s="30">
        <v>140340.63</v>
      </c>
      <c r="D969" s="24" t="str">
        <f t="shared" si="271"/>
        <v>N/A</v>
      </c>
      <c r="E969" s="30">
        <v>140849.81</v>
      </c>
      <c r="F969" s="24" t="str">
        <f t="shared" si="272"/>
        <v>N/A</v>
      </c>
      <c r="G969" s="30">
        <v>140454.60999999999</v>
      </c>
      <c r="H969" s="24" t="str">
        <f t="shared" si="273"/>
        <v>N/A</v>
      </c>
      <c r="I969" s="25">
        <v>0.36280000000000001</v>
      </c>
      <c r="J969" s="25">
        <v>-0.28100000000000003</v>
      </c>
      <c r="K969" s="26" t="s">
        <v>1191</v>
      </c>
      <c r="L969" s="27" t="str">
        <f t="shared" si="274"/>
        <v>Yes</v>
      </c>
    </row>
    <row r="970" spans="1:12" x14ac:dyDescent="0.25">
      <c r="A970" s="39" t="s">
        <v>1072</v>
      </c>
      <c r="B970" s="22" t="s">
        <v>49</v>
      </c>
      <c r="C970" s="29">
        <v>1.0019240993</v>
      </c>
      <c r="D970" s="24" t="str">
        <f t="shared" si="271"/>
        <v>N/A</v>
      </c>
      <c r="E970" s="29">
        <v>0.2671280889</v>
      </c>
      <c r="F970" s="24" t="str">
        <f t="shared" si="272"/>
        <v>N/A</v>
      </c>
      <c r="G970" s="29">
        <v>0.28827025179999999</v>
      </c>
      <c r="H970" s="24" t="str">
        <f t="shared" si="273"/>
        <v>N/A</v>
      </c>
      <c r="I970" s="25">
        <v>-73.3</v>
      </c>
      <c r="J970" s="25">
        <v>7.915</v>
      </c>
      <c r="K970" s="26" t="s">
        <v>1191</v>
      </c>
      <c r="L970" s="27" t="str">
        <f t="shared" si="274"/>
        <v>Yes</v>
      </c>
    </row>
    <row r="971" spans="1:12" x14ac:dyDescent="0.25">
      <c r="A971" s="39" t="s">
        <v>673</v>
      </c>
      <c r="B971" s="22" t="s">
        <v>49</v>
      </c>
      <c r="C971" s="29">
        <v>0</v>
      </c>
      <c r="D971" s="24" t="str">
        <f t="shared" si="271"/>
        <v>N/A</v>
      </c>
      <c r="E971" s="29">
        <v>0</v>
      </c>
      <c r="F971" s="24" t="str">
        <f t="shared" si="272"/>
        <v>N/A</v>
      </c>
      <c r="G971" s="29">
        <v>0</v>
      </c>
      <c r="H971" s="24" t="str">
        <f t="shared" si="273"/>
        <v>N/A</v>
      </c>
      <c r="I971" s="25" t="s">
        <v>1205</v>
      </c>
      <c r="J971" s="25" t="s">
        <v>1205</v>
      </c>
      <c r="K971" s="26" t="s">
        <v>1191</v>
      </c>
      <c r="L971" s="27" t="str">
        <f t="shared" si="274"/>
        <v>N/A</v>
      </c>
    </row>
    <row r="972" spans="1:12" x14ac:dyDescent="0.25">
      <c r="A972" s="39" t="s">
        <v>674</v>
      </c>
      <c r="B972" s="22" t="s">
        <v>49</v>
      </c>
      <c r="C972" s="29">
        <v>81.747006252999995</v>
      </c>
      <c r="D972" s="24" t="str">
        <f t="shared" si="271"/>
        <v>N/A</v>
      </c>
      <c r="E972" s="29">
        <v>82.481954645000002</v>
      </c>
      <c r="F972" s="24" t="str">
        <f t="shared" si="272"/>
        <v>N/A</v>
      </c>
      <c r="G972" s="29">
        <v>86.413284507</v>
      </c>
      <c r="H972" s="24" t="str">
        <f t="shared" si="273"/>
        <v>N/A</v>
      </c>
      <c r="I972" s="25">
        <v>0.89910000000000001</v>
      </c>
      <c r="J972" s="25">
        <v>4.766</v>
      </c>
      <c r="K972" s="26" t="s">
        <v>1191</v>
      </c>
      <c r="L972" s="27" t="str">
        <f t="shared" si="274"/>
        <v>Yes</v>
      </c>
    </row>
    <row r="973" spans="1:12" x14ac:dyDescent="0.25">
      <c r="A973" s="39" t="s">
        <v>675</v>
      </c>
      <c r="B973" s="22" t="s">
        <v>49</v>
      </c>
      <c r="C973" s="29">
        <v>0.21139775690000001</v>
      </c>
      <c r="D973" s="24" t="str">
        <f t="shared" si="271"/>
        <v>N/A</v>
      </c>
      <c r="E973" s="29">
        <v>0.19829366409999999</v>
      </c>
      <c r="F973" s="24" t="str">
        <f t="shared" si="272"/>
        <v>N/A</v>
      </c>
      <c r="G973" s="29">
        <v>0.2312497624</v>
      </c>
      <c r="H973" s="24" t="str">
        <f t="shared" si="273"/>
        <v>N/A</v>
      </c>
      <c r="I973" s="25">
        <v>-6.2</v>
      </c>
      <c r="J973" s="25">
        <v>16.62</v>
      </c>
      <c r="K973" s="26" t="s">
        <v>1191</v>
      </c>
      <c r="L973" s="27" t="str">
        <f t="shared" si="274"/>
        <v>Yes</v>
      </c>
    </row>
    <row r="974" spans="1:12" x14ac:dyDescent="0.25">
      <c r="A974" s="39" t="s">
        <v>676</v>
      </c>
      <c r="B974" s="22" t="s">
        <v>49</v>
      </c>
      <c r="C974" s="29">
        <v>0</v>
      </c>
      <c r="D974" s="24" t="str">
        <f t="shared" si="271"/>
        <v>N/A</v>
      </c>
      <c r="E974" s="29">
        <v>0</v>
      </c>
      <c r="F974" s="24" t="str">
        <f t="shared" si="272"/>
        <v>N/A</v>
      </c>
      <c r="G974" s="29">
        <v>0</v>
      </c>
      <c r="H974" s="24" t="str">
        <f t="shared" si="273"/>
        <v>N/A</v>
      </c>
      <c r="I974" s="25" t="s">
        <v>1205</v>
      </c>
      <c r="J974" s="25" t="s">
        <v>1205</v>
      </c>
      <c r="K974" s="26" t="s">
        <v>1191</v>
      </c>
      <c r="L974" s="27" t="str">
        <f t="shared" si="274"/>
        <v>N/A</v>
      </c>
    </row>
    <row r="975" spans="1:12" x14ac:dyDescent="0.25">
      <c r="A975" s="39" t="s">
        <v>677</v>
      </c>
      <c r="B975" s="22" t="s">
        <v>49</v>
      </c>
      <c r="C975" s="29">
        <v>0</v>
      </c>
      <c r="D975" s="24" t="str">
        <f t="shared" si="271"/>
        <v>N/A</v>
      </c>
      <c r="E975" s="29">
        <v>0</v>
      </c>
      <c r="F975" s="24" t="str">
        <f t="shared" si="272"/>
        <v>N/A</v>
      </c>
      <c r="G975" s="29">
        <v>0</v>
      </c>
      <c r="H975" s="24" t="str">
        <f t="shared" si="273"/>
        <v>N/A</v>
      </c>
      <c r="I975" s="25" t="s">
        <v>1205</v>
      </c>
      <c r="J975" s="25" t="s">
        <v>1205</v>
      </c>
      <c r="K975" s="26" t="s">
        <v>1191</v>
      </c>
      <c r="L975" s="27" t="str">
        <f t="shared" si="274"/>
        <v>N/A</v>
      </c>
    </row>
    <row r="976" spans="1:12" x14ac:dyDescent="0.25">
      <c r="A976" s="39" t="s">
        <v>678</v>
      </c>
      <c r="B976" s="22" t="s">
        <v>49</v>
      </c>
      <c r="C976" s="29">
        <v>8.2280564099999995E-2</v>
      </c>
      <c r="D976" s="24" t="str">
        <f t="shared" si="271"/>
        <v>N/A</v>
      </c>
      <c r="E976" s="29">
        <v>7.0097441799999993E-2</v>
      </c>
      <c r="F976" s="24" t="str">
        <f t="shared" si="272"/>
        <v>N/A</v>
      </c>
      <c r="G976" s="29">
        <v>6.01882943E-2</v>
      </c>
      <c r="H976" s="24" t="str">
        <f t="shared" si="273"/>
        <v>N/A</v>
      </c>
      <c r="I976" s="25">
        <v>-14.8</v>
      </c>
      <c r="J976" s="25">
        <v>-14.1</v>
      </c>
      <c r="K976" s="26" t="s">
        <v>1191</v>
      </c>
      <c r="L976" s="27" t="str">
        <f t="shared" si="274"/>
        <v>Yes</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1205</v>
      </c>
      <c r="J977" s="25" t="s">
        <v>1205</v>
      </c>
      <c r="K977" s="26" t="s">
        <v>1191</v>
      </c>
      <c r="L977" s="27" t="str">
        <f t="shared" si="274"/>
        <v>N/A</v>
      </c>
    </row>
    <row r="978" spans="1:12" x14ac:dyDescent="0.25">
      <c r="A978" s="39" t="s">
        <v>680</v>
      </c>
      <c r="B978" s="22" t="s">
        <v>49</v>
      </c>
      <c r="C978" s="29">
        <v>13.740221270999999</v>
      </c>
      <c r="D978" s="24" t="str">
        <f t="shared" si="271"/>
        <v>N/A</v>
      </c>
      <c r="E978" s="29">
        <v>13.486495190999999</v>
      </c>
      <c r="F978" s="24" t="str">
        <f t="shared" si="272"/>
        <v>N/A</v>
      </c>
      <c r="G978" s="29">
        <v>10.96250586</v>
      </c>
      <c r="H978" s="24" t="str">
        <f t="shared" si="273"/>
        <v>N/A</v>
      </c>
      <c r="I978" s="25">
        <v>-1.85</v>
      </c>
      <c r="J978" s="25">
        <v>-18.7</v>
      </c>
      <c r="K978" s="26" t="s">
        <v>1191</v>
      </c>
      <c r="L978" s="27" t="str">
        <f t="shared" si="274"/>
        <v>Yes</v>
      </c>
    </row>
    <row r="979" spans="1:12" x14ac:dyDescent="0.25">
      <c r="A979" s="39" t="s">
        <v>681</v>
      </c>
      <c r="B979" s="22" t="s">
        <v>49</v>
      </c>
      <c r="C979" s="29">
        <v>3.2171700549</v>
      </c>
      <c r="D979" s="24" t="str">
        <f t="shared" si="271"/>
        <v>N/A</v>
      </c>
      <c r="E979" s="29">
        <v>3.4960309692</v>
      </c>
      <c r="F979" s="24" t="str">
        <f t="shared" si="272"/>
        <v>N/A</v>
      </c>
      <c r="G979" s="29">
        <v>2.0445013241000001</v>
      </c>
      <c r="H979" s="24" t="str">
        <f t="shared" si="273"/>
        <v>N/A</v>
      </c>
      <c r="I979" s="25">
        <v>8.6679999999999993</v>
      </c>
      <c r="J979" s="25">
        <v>-41.5</v>
      </c>
      <c r="K979" s="26" t="s">
        <v>1191</v>
      </c>
      <c r="L979" s="27" t="str">
        <f t="shared" si="274"/>
        <v>No</v>
      </c>
    </row>
    <row r="980" spans="1:12" x14ac:dyDescent="0.25">
      <c r="A980" s="78" t="s">
        <v>844</v>
      </c>
      <c r="B980" s="22" t="s">
        <v>49</v>
      </c>
      <c r="C980" s="29">
        <v>96.489151624000002</v>
      </c>
      <c r="D980" s="24" t="str">
        <f t="shared" ref="D980:D981" si="275">IF($B980="N/A","N/A",IF(C980&gt;10,"No",IF(C980&lt;-10,"No","Yes")))</f>
        <v>N/A</v>
      </c>
      <c r="E980" s="29">
        <v>96.235577925000001</v>
      </c>
      <c r="F980" s="24" t="str">
        <f t="shared" ref="F980:F981" si="276">IF($B980="N/A","N/A",IF(E980&gt;10,"No",IF(E980&lt;-10,"No","Yes")))</f>
        <v>N/A</v>
      </c>
      <c r="G980" s="29">
        <v>97.664060618999997</v>
      </c>
      <c r="H980" s="24" t="str">
        <f t="shared" ref="H980:H981" si="277">IF($B980="N/A","N/A",IF(G980&gt;10,"No",IF(G980&lt;-10,"No","Yes")))</f>
        <v>N/A</v>
      </c>
      <c r="I980" s="25">
        <v>-0.26300000000000001</v>
      </c>
      <c r="J980" s="25">
        <v>1.484</v>
      </c>
      <c r="K980" s="26" t="s">
        <v>1191</v>
      </c>
      <c r="L980" s="27" t="str">
        <f t="shared" ref="L980:L981" si="278">IF(J980="Div by 0", "N/A", IF(K980="N/A","N/A", IF(J980&gt;VALUE(MID(K980,1,2)), "No", IF(J980&lt;-1*VALUE(MID(K980,1,2)), "No", "Yes"))))</f>
        <v>Yes</v>
      </c>
    </row>
    <row r="981" spans="1:12" ht="12.75" customHeight="1" x14ac:dyDescent="0.25">
      <c r="A981" s="78" t="s">
        <v>814</v>
      </c>
      <c r="B981" s="22" t="s">
        <v>49</v>
      </c>
      <c r="C981" s="29">
        <v>0.29367832100000002</v>
      </c>
      <c r="D981" s="24" t="str">
        <f t="shared" si="275"/>
        <v>N/A</v>
      </c>
      <c r="E981" s="29">
        <v>0.26839110579999997</v>
      </c>
      <c r="F981" s="24" t="str">
        <f t="shared" si="276"/>
        <v>N/A</v>
      </c>
      <c r="G981" s="29">
        <v>0.2914380567</v>
      </c>
      <c r="H981" s="24" t="str">
        <f t="shared" si="277"/>
        <v>N/A</v>
      </c>
      <c r="I981" s="25">
        <v>-8.61</v>
      </c>
      <c r="J981" s="25">
        <v>8.5869999999999997</v>
      </c>
      <c r="K981" s="26" t="s">
        <v>1191</v>
      </c>
      <c r="L981" s="27" t="str">
        <f t="shared" si="278"/>
        <v>Yes</v>
      </c>
    </row>
    <row r="982" spans="1:12" x14ac:dyDescent="0.25">
      <c r="A982" s="42" t="s">
        <v>524</v>
      </c>
      <c r="B982" s="22" t="s">
        <v>49</v>
      </c>
      <c r="C982" s="23">
        <v>91250</v>
      </c>
      <c r="D982" s="24" t="str">
        <f t="shared" si="271"/>
        <v>N/A</v>
      </c>
      <c r="E982" s="23">
        <v>91944</v>
      </c>
      <c r="F982" s="24" t="str">
        <f t="shared" si="272"/>
        <v>N/A</v>
      </c>
      <c r="G982" s="23">
        <v>92356</v>
      </c>
      <c r="H982" s="24" t="str">
        <f t="shared" si="273"/>
        <v>N/A</v>
      </c>
      <c r="I982" s="25">
        <v>0.76049999999999995</v>
      </c>
      <c r="J982" s="25">
        <v>0.4481</v>
      </c>
      <c r="K982" s="26" t="s">
        <v>1191</v>
      </c>
      <c r="L982" s="27" t="str">
        <f t="shared" si="274"/>
        <v>Yes</v>
      </c>
    </row>
    <row r="983" spans="1:12" x14ac:dyDescent="0.25">
      <c r="A983" s="39" t="s">
        <v>701</v>
      </c>
      <c r="B983" s="22" t="s">
        <v>49</v>
      </c>
      <c r="C983" s="23">
        <v>29292</v>
      </c>
      <c r="D983" s="24" t="str">
        <f t="shared" si="271"/>
        <v>N/A</v>
      </c>
      <c r="E983" s="23">
        <v>29479</v>
      </c>
      <c r="F983" s="24" t="str">
        <f t="shared" si="272"/>
        <v>N/A</v>
      </c>
      <c r="G983" s="23">
        <v>29509</v>
      </c>
      <c r="H983" s="24" t="str">
        <f t="shared" si="273"/>
        <v>N/A</v>
      </c>
      <c r="I983" s="25">
        <v>0.63839999999999997</v>
      </c>
      <c r="J983" s="25">
        <v>0.1018</v>
      </c>
      <c r="K983" s="26" t="s">
        <v>1191</v>
      </c>
      <c r="L983" s="27" t="str">
        <f t="shared" si="274"/>
        <v>Yes</v>
      </c>
    </row>
    <row r="984" spans="1:12" x14ac:dyDescent="0.25">
      <c r="A984" s="39" t="s">
        <v>702</v>
      </c>
      <c r="B984" s="22" t="s">
        <v>49</v>
      </c>
      <c r="C984" s="23">
        <v>4431</v>
      </c>
      <c r="D984" s="24" t="str">
        <f t="shared" si="271"/>
        <v>N/A</v>
      </c>
      <c r="E984" s="23">
        <v>4645</v>
      </c>
      <c r="F984" s="24" t="str">
        <f t="shared" si="272"/>
        <v>N/A</v>
      </c>
      <c r="G984" s="23">
        <v>4773</v>
      </c>
      <c r="H984" s="24" t="str">
        <f t="shared" si="273"/>
        <v>N/A</v>
      </c>
      <c r="I984" s="25">
        <v>4.83</v>
      </c>
      <c r="J984" s="25">
        <v>2.7559999999999998</v>
      </c>
      <c r="K984" s="26" t="s">
        <v>1191</v>
      </c>
      <c r="L984" s="27" t="str">
        <f t="shared" si="274"/>
        <v>Yes</v>
      </c>
    </row>
    <row r="985" spans="1:12" x14ac:dyDescent="0.25">
      <c r="A985" s="39" t="s">
        <v>703</v>
      </c>
      <c r="B985" s="22" t="s">
        <v>49</v>
      </c>
      <c r="C985" s="23">
        <v>19742</v>
      </c>
      <c r="D985" s="24" t="str">
        <f t="shared" si="271"/>
        <v>N/A</v>
      </c>
      <c r="E985" s="23">
        <v>19975</v>
      </c>
      <c r="F985" s="24" t="str">
        <f t="shared" si="272"/>
        <v>N/A</v>
      </c>
      <c r="G985" s="23">
        <v>19734</v>
      </c>
      <c r="H985" s="24" t="str">
        <f t="shared" si="273"/>
        <v>N/A</v>
      </c>
      <c r="I985" s="25">
        <v>1.18</v>
      </c>
      <c r="J985" s="25">
        <v>-1.21</v>
      </c>
      <c r="K985" s="26" t="s">
        <v>1191</v>
      </c>
      <c r="L985" s="27" t="str">
        <f t="shared" si="274"/>
        <v>Yes</v>
      </c>
    </row>
    <row r="986" spans="1:12" x14ac:dyDescent="0.25">
      <c r="A986" s="39" t="s">
        <v>704</v>
      </c>
      <c r="B986" s="22" t="s">
        <v>49</v>
      </c>
      <c r="C986" s="23">
        <v>37785</v>
      </c>
      <c r="D986" s="24" t="str">
        <f t="shared" si="271"/>
        <v>N/A</v>
      </c>
      <c r="E986" s="23">
        <v>37845</v>
      </c>
      <c r="F986" s="24" t="str">
        <f t="shared" si="272"/>
        <v>N/A</v>
      </c>
      <c r="G986" s="23">
        <v>38340</v>
      </c>
      <c r="H986" s="24" t="str">
        <f t="shared" si="273"/>
        <v>N/A</v>
      </c>
      <c r="I986" s="25">
        <v>0.1588</v>
      </c>
      <c r="J986" s="25">
        <v>1.3080000000000001</v>
      </c>
      <c r="K986" s="26" t="s">
        <v>1191</v>
      </c>
      <c r="L986" s="27" t="str">
        <f t="shared" si="274"/>
        <v>Yes</v>
      </c>
    </row>
    <row r="987" spans="1:12" x14ac:dyDescent="0.25">
      <c r="A987" s="39" t="s">
        <v>705</v>
      </c>
      <c r="B987" s="22" t="s">
        <v>49</v>
      </c>
      <c r="C987" s="23">
        <v>0</v>
      </c>
      <c r="D987" s="24" t="str">
        <f t="shared" si="271"/>
        <v>N/A</v>
      </c>
      <c r="E987" s="23">
        <v>0</v>
      </c>
      <c r="F987" s="24" t="str">
        <f t="shared" si="272"/>
        <v>N/A</v>
      </c>
      <c r="G987" s="23">
        <v>0</v>
      </c>
      <c r="H987" s="24" t="str">
        <f t="shared" si="273"/>
        <v>N/A</v>
      </c>
      <c r="I987" s="25" t="s">
        <v>1205</v>
      </c>
      <c r="J987" s="25" t="s">
        <v>1205</v>
      </c>
      <c r="K987" s="26" t="s">
        <v>1191</v>
      </c>
      <c r="L987" s="27" t="str">
        <f t="shared" si="274"/>
        <v>N/A</v>
      </c>
    </row>
    <row r="988" spans="1:12" x14ac:dyDescent="0.25">
      <c r="A988" s="42" t="s">
        <v>527</v>
      </c>
      <c r="B988" s="22" t="s">
        <v>49</v>
      </c>
      <c r="C988" s="23">
        <v>66602</v>
      </c>
      <c r="D988" s="24" t="str">
        <f t="shared" si="271"/>
        <v>N/A</v>
      </c>
      <c r="E988" s="23">
        <v>66271</v>
      </c>
      <c r="F988" s="24" t="str">
        <f t="shared" si="272"/>
        <v>N/A</v>
      </c>
      <c r="G988" s="23">
        <v>65331</v>
      </c>
      <c r="H988" s="24" t="str">
        <f t="shared" si="273"/>
        <v>N/A</v>
      </c>
      <c r="I988" s="25">
        <v>-0.497</v>
      </c>
      <c r="J988" s="25">
        <v>-1.42</v>
      </c>
      <c r="K988" s="26" t="s">
        <v>1191</v>
      </c>
      <c r="L988" s="27" t="str">
        <f t="shared" si="274"/>
        <v>Yes</v>
      </c>
    </row>
    <row r="989" spans="1:12" x14ac:dyDescent="0.25">
      <c r="A989" s="39" t="s">
        <v>706</v>
      </c>
      <c r="B989" s="22" t="s">
        <v>49</v>
      </c>
      <c r="C989" s="23">
        <v>36421</v>
      </c>
      <c r="D989" s="24" t="str">
        <f t="shared" si="271"/>
        <v>N/A</v>
      </c>
      <c r="E989" s="23">
        <v>35604</v>
      </c>
      <c r="F989" s="24" t="str">
        <f t="shared" si="272"/>
        <v>N/A</v>
      </c>
      <c r="G989" s="23">
        <v>34329</v>
      </c>
      <c r="H989" s="24" t="str">
        <f t="shared" si="273"/>
        <v>N/A</v>
      </c>
      <c r="I989" s="25">
        <v>-2.2400000000000002</v>
      </c>
      <c r="J989" s="25">
        <v>-3.58</v>
      </c>
      <c r="K989" s="26" t="s">
        <v>1191</v>
      </c>
      <c r="L989" s="27" t="str">
        <f t="shared" si="274"/>
        <v>Yes</v>
      </c>
    </row>
    <row r="990" spans="1:12" x14ac:dyDescent="0.25">
      <c r="A990" s="39" t="s">
        <v>707</v>
      </c>
      <c r="B990" s="22" t="s">
        <v>49</v>
      </c>
      <c r="C990" s="23">
        <v>1080</v>
      </c>
      <c r="D990" s="24" t="str">
        <f t="shared" si="271"/>
        <v>N/A</v>
      </c>
      <c r="E990" s="23">
        <v>1112</v>
      </c>
      <c r="F990" s="24" t="str">
        <f t="shared" si="272"/>
        <v>N/A</v>
      </c>
      <c r="G990" s="23">
        <v>1068</v>
      </c>
      <c r="H990" s="24" t="str">
        <f t="shared" si="273"/>
        <v>N/A</v>
      </c>
      <c r="I990" s="25">
        <v>2.9630000000000001</v>
      </c>
      <c r="J990" s="25">
        <v>-3.96</v>
      </c>
      <c r="K990" s="26" t="s">
        <v>1191</v>
      </c>
      <c r="L990" s="27" t="str">
        <f t="shared" si="274"/>
        <v>Yes</v>
      </c>
    </row>
    <row r="991" spans="1:12" x14ac:dyDescent="0.25">
      <c r="A991" s="39" t="s">
        <v>790</v>
      </c>
      <c r="B991" s="22" t="s">
        <v>49</v>
      </c>
      <c r="C991" s="23">
        <v>15095</v>
      </c>
      <c r="D991" s="24" t="str">
        <f t="shared" si="271"/>
        <v>N/A</v>
      </c>
      <c r="E991" s="23">
        <v>15588</v>
      </c>
      <c r="F991" s="24" t="str">
        <f t="shared" si="272"/>
        <v>N/A</v>
      </c>
      <c r="G991" s="23">
        <v>13181</v>
      </c>
      <c r="H991" s="24" t="str">
        <f t="shared" si="273"/>
        <v>N/A</v>
      </c>
      <c r="I991" s="25">
        <v>3.266</v>
      </c>
      <c r="J991" s="25">
        <v>-15.4</v>
      </c>
      <c r="K991" s="26" t="s">
        <v>1191</v>
      </c>
      <c r="L991" s="27" t="str">
        <f t="shared" si="274"/>
        <v>Yes</v>
      </c>
    </row>
    <row r="992" spans="1:12" x14ac:dyDescent="0.25">
      <c r="A992" s="39" t="s">
        <v>722</v>
      </c>
      <c r="B992" s="22" t="s">
        <v>49</v>
      </c>
      <c r="C992" s="23">
        <v>14006</v>
      </c>
      <c r="D992" s="24" t="str">
        <f t="shared" si="271"/>
        <v>N/A</v>
      </c>
      <c r="E992" s="23">
        <v>13967</v>
      </c>
      <c r="F992" s="24" t="str">
        <f t="shared" si="272"/>
        <v>N/A</v>
      </c>
      <c r="G992" s="23">
        <v>16753</v>
      </c>
      <c r="H992" s="24" t="str">
        <f t="shared" si="273"/>
        <v>N/A</v>
      </c>
      <c r="I992" s="25">
        <v>-0.27800000000000002</v>
      </c>
      <c r="J992" s="25">
        <v>19.95</v>
      </c>
      <c r="K992" s="26" t="s">
        <v>1191</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1205</v>
      </c>
      <c r="J993" s="25" t="s">
        <v>1205</v>
      </c>
      <c r="K993" s="26" t="s">
        <v>1191</v>
      </c>
      <c r="L993" s="27" t="str">
        <f t="shared" si="274"/>
        <v>N/A</v>
      </c>
    </row>
    <row r="994" spans="1:12" x14ac:dyDescent="0.25">
      <c r="A994" s="37" t="s">
        <v>353</v>
      </c>
      <c r="B994" s="22" t="s">
        <v>49</v>
      </c>
      <c r="C994" s="28">
        <v>3193219957</v>
      </c>
      <c r="D994" s="24" t="str">
        <f t="shared" si="271"/>
        <v>N/A</v>
      </c>
      <c r="E994" s="28">
        <v>3312066498</v>
      </c>
      <c r="F994" s="24" t="str">
        <f t="shared" si="272"/>
        <v>N/A</v>
      </c>
      <c r="G994" s="28">
        <v>3355905038</v>
      </c>
      <c r="H994" s="24" t="str">
        <f t="shared" si="273"/>
        <v>N/A</v>
      </c>
      <c r="I994" s="25">
        <v>3.722</v>
      </c>
      <c r="J994" s="25">
        <v>1.3240000000000001</v>
      </c>
      <c r="K994" s="26" t="s">
        <v>1191</v>
      </c>
      <c r="L994" s="27" t="str">
        <f t="shared" si="274"/>
        <v>Yes</v>
      </c>
    </row>
    <row r="995" spans="1:12" x14ac:dyDescent="0.25">
      <c r="A995" s="37" t="s">
        <v>426</v>
      </c>
      <c r="B995" s="22" t="s">
        <v>49</v>
      </c>
      <c r="C995" s="28">
        <v>20210.764556999999</v>
      </c>
      <c r="D995" s="24" t="str">
        <f t="shared" si="271"/>
        <v>N/A</v>
      </c>
      <c r="E995" s="28">
        <v>20915.980941000002</v>
      </c>
      <c r="F995" s="24" t="str">
        <f t="shared" si="272"/>
        <v>N/A</v>
      </c>
      <c r="G995" s="28">
        <v>21261.705279999998</v>
      </c>
      <c r="H995" s="24" t="str">
        <f t="shared" si="273"/>
        <v>N/A</v>
      </c>
      <c r="I995" s="25">
        <v>3.4889999999999999</v>
      </c>
      <c r="J995" s="25">
        <v>1.653</v>
      </c>
      <c r="K995" s="26" t="s">
        <v>1191</v>
      </c>
      <c r="L995" s="27" t="str">
        <f t="shared" si="274"/>
        <v>Yes</v>
      </c>
    </row>
    <row r="996" spans="1:12" ht="12.75" customHeight="1" x14ac:dyDescent="0.25">
      <c r="A996" s="37" t="s">
        <v>622</v>
      </c>
      <c r="B996" s="22" t="s">
        <v>49</v>
      </c>
      <c r="C996" s="28">
        <v>22043.033466000001</v>
      </c>
      <c r="D996" s="24" t="str">
        <f t="shared" si="271"/>
        <v>N/A</v>
      </c>
      <c r="E996" s="28">
        <v>22780.096001999998</v>
      </c>
      <c r="F996" s="24" t="str">
        <f t="shared" si="272"/>
        <v>N/A</v>
      </c>
      <c r="G996" s="28">
        <v>23190.874298999999</v>
      </c>
      <c r="H996" s="24" t="str">
        <f t="shared" si="273"/>
        <v>N/A</v>
      </c>
      <c r="I996" s="25">
        <v>3.3439999999999999</v>
      </c>
      <c r="J996" s="25">
        <v>1.8029999999999999</v>
      </c>
      <c r="K996" s="26" t="s">
        <v>1191</v>
      </c>
      <c r="L996" s="27" t="str">
        <f t="shared" si="274"/>
        <v>Yes</v>
      </c>
    </row>
    <row r="997" spans="1:12" x14ac:dyDescent="0.25">
      <c r="A997" s="44" t="s">
        <v>532</v>
      </c>
      <c r="B997" s="22" t="s">
        <v>49</v>
      </c>
      <c r="C997" s="28">
        <v>2781533</v>
      </c>
      <c r="D997" s="24" t="str">
        <f t="shared" si="271"/>
        <v>N/A</v>
      </c>
      <c r="E997" s="28">
        <v>45655</v>
      </c>
      <c r="F997" s="24" t="str">
        <f t="shared" si="272"/>
        <v>N/A</v>
      </c>
      <c r="G997" s="28">
        <v>18873038</v>
      </c>
      <c r="H997" s="24" t="str">
        <f t="shared" si="273"/>
        <v>N/A</v>
      </c>
      <c r="I997" s="25">
        <v>-98.4</v>
      </c>
      <c r="J997" s="25">
        <v>41238</v>
      </c>
      <c r="K997" s="26" t="s">
        <v>1191</v>
      </c>
      <c r="L997" s="27" t="str">
        <f t="shared" si="274"/>
        <v>No</v>
      </c>
    </row>
    <row r="998" spans="1:12" ht="12.75" customHeight="1" x14ac:dyDescent="0.25">
      <c r="A998" s="45" t="s">
        <v>849</v>
      </c>
      <c r="B998" s="26" t="s">
        <v>121</v>
      </c>
      <c r="C998" s="30">
        <v>15</v>
      </c>
      <c r="D998" s="24" t="str">
        <f>IF($B998="N/A","N/A",IF(C998&gt;0,"No",IF(C998&lt;0,"No","Yes")))</f>
        <v>No</v>
      </c>
      <c r="E998" s="30">
        <v>17</v>
      </c>
      <c r="F998" s="24" t="str">
        <f>IF($B998="N/A","N/A",IF(E998&gt;0,"No",IF(E998&lt;0,"No","Yes")))</f>
        <v>No</v>
      </c>
      <c r="G998" s="30">
        <v>12</v>
      </c>
      <c r="H998" s="24" t="str">
        <f>IF($B998="N/A","N/A",IF(G998&gt;0,"No",IF(G998&lt;0,"No","Yes")))</f>
        <v>No</v>
      </c>
      <c r="I998" s="25">
        <v>13.33</v>
      </c>
      <c r="J998" s="25">
        <v>-29.4</v>
      </c>
      <c r="K998" s="26" t="s">
        <v>1191</v>
      </c>
      <c r="L998" s="27" t="str">
        <f t="shared" si="274"/>
        <v>Yes</v>
      </c>
    </row>
    <row r="999" spans="1:12" x14ac:dyDescent="0.25">
      <c r="A999" s="45" t="s">
        <v>835</v>
      </c>
      <c r="B999" s="22" t="s">
        <v>49</v>
      </c>
      <c r="C999" s="28">
        <v>28065</v>
      </c>
      <c r="D999" s="24" t="str">
        <f t="shared" ref="D999:D1000" si="279">IF($B999="N/A","N/A",IF(C999&gt;10,"No",IF(C999&lt;-10,"No","Yes")))</f>
        <v>N/A</v>
      </c>
      <c r="E999" s="28">
        <v>45655</v>
      </c>
      <c r="F999" s="24" t="str">
        <f t="shared" ref="F999:F1000" si="280">IF($B999="N/A","N/A",IF(E999&gt;10,"No",IF(E999&lt;-10,"No","Yes")))</f>
        <v>N/A</v>
      </c>
      <c r="G999" s="28">
        <v>21449</v>
      </c>
      <c r="H999" s="24" t="str">
        <f t="shared" ref="H999:H1000" si="281">IF($B999="N/A","N/A",IF(G999&gt;10,"No",IF(G999&lt;-10,"No","Yes")))</f>
        <v>N/A</v>
      </c>
      <c r="I999" s="25">
        <v>62.68</v>
      </c>
      <c r="J999" s="25">
        <v>-53</v>
      </c>
      <c r="K999" s="26" t="s">
        <v>1191</v>
      </c>
      <c r="L999" s="27" t="str">
        <f t="shared" si="274"/>
        <v>No</v>
      </c>
    </row>
    <row r="1000" spans="1:12" x14ac:dyDescent="0.25">
      <c r="A1000" s="45" t="s">
        <v>950</v>
      </c>
      <c r="B1000" s="22" t="s">
        <v>49</v>
      </c>
      <c r="C1000" s="28" t="s">
        <v>49</v>
      </c>
      <c r="D1000" s="24" t="str">
        <f t="shared" si="279"/>
        <v>N/A</v>
      </c>
      <c r="E1000" s="28">
        <v>2685.5882353000002</v>
      </c>
      <c r="F1000" s="24" t="str">
        <f t="shared" si="280"/>
        <v>N/A</v>
      </c>
      <c r="G1000" s="28">
        <v>1787.4166667</v>
      </c>
      <c r="H1000" s="24" t="str">
        <f t="shared" si="281"/>
        <v>N/A</v>
      </c>
      <c r="I1000" s="25" t="s">
        <v>49</v>
      </c>
      <c r="J1000" s="25">
        <v>-33.4</v>
      </c>
      <c r="K1000" s="26" t="s">
        <v>1191</v>
      </c>
      <c r="L1000" s="27" t="str">
        <f>IF(J1000="Div by 0", "N/A", IF(OR(J1000="N/A",K1000="N/A"),"N/A", IF(J1000&gt;VALUE(MID(K1000,1,2)), "No", IF(J1000&lt;-1*VALUE(MID(K1000,1,2)), "No", "Yes"))))</f>
        <v>No</v>
      </c>
    </row>
    <row r="1001" spans="1:12" x14ac:dyDescent="0.25">
      <c r="A1001" s="196" t="s">
        <v>427</v>
      </c>
      <c r="B1001" s="196"/>
      <c r="C1001" s="196"/>
      <c r="D1001" s="196"/>
      <c r="E1001" s="196"/>
      <c r="F1001" s="196"/>
      <c r="G1001" s="196"/>
      <c r="H1001" s="196"/>
      <c r="I1001" s="196"/>
      <c r="J1001" s="196"/>
      <c r="K1001" s="196"/>
      <c r="L1001" s="196"/>
    </row>
    <row r="1002" spans="1:12" x14ac:dyDescent="0.25">
      <c r="A1002" s="42" t="s">
        <v>523</v>
      </c>
      <c r="B1002" s="22" t="s">
        <v>49</v>
      </c>
      <c r="C1002" s="28">
        <v>20584.298267999999</v>
      </c>
      <c r="D1002" s="24" t="str">
        <f t="shared" ref="D1002:D1013" si="282">IF($B1002="N/A","N/A",IF(C1002&gt;10,"No",IF(C1002&lt;-10,"No","Yes")))</f>
        <v>N/A</v>
      </c>
      <c r="E1002" s="28">
        <v>21358.197630999999</v>
      </c>
      <c r="F1002" s="24" t="str">
        <f t="shared" ref="F1002:F1013" si="283">IF($B1002="N/A","N/A",IF(E1002&gt;10,"No",IF(E1002&lt;-10,"No","Yes")))</f>
        <v>N/A</v>
      </c>
      <c r="G1002" s="28">
        <v>21706.805849</v>
      </c>
      <c r="H1002" s="24" t="str">
        <f t="shared" ref="H1002:H1013" si="284">IF($B1002="N/A","N/A",IF(G1002&gt;10,"No",IF(G1002&lt;-10,"No","Yes")))</f>
        <v>N/A</v>
      </c>
      <c r="I1002" s="25">
        <v>3.76</v>
      </c>
      <c r="J1002" s="25">
        <v>1.6319999999999999</v>
      </c>
      <c r="K1002" s="26" t="s">
        <v>1191</v>
      </c>
      <c r="L1002" s="27" t="str">
        <f t="shared" ref="L1002:L1013" si="285">IF(J1002="Div by 0", "N/A", IF(K1002="N/A","N/A", IF(J1002&gt;VALUE(MID(K1002,1,2)), "No", IF(J1002&lt;-1*VALUE(MID(K1002,1,2)), "No", "Yes"))))</f>
        <v>Yes</v>
      </c>
    </row>
    <row r="1003" spans="1:12" x14ac:dyDescent="0.25">
      <c r="A1003" s="39" t="s">
        <v>701</v>
      </c>
      <c r="B1003" s="22" t="s">
        <v>49</v>
      </c>
      <c r="C1003" s="28">
        <v>8313.5698826000007</v>
      </c>
      <c r="D1003" s="24" t="str">
        <f t="shared" si="282"/>
        <v>N/A</v>
      </c>
      <c r="E1003" s="28">
        <v>8749.0923368999993</v>
      </c>
      <c r="F1003" s="24" t="str">
        <f t="shared" si="283"/>
        <v>N/A</v>
      </c>
      <c r="G1003" s="28">
        <v>8823.1673049000001</v>
      </c>
      <c r="H1003" s="24" t="str">
        <f t="shared" si="284"/>
        <v>N/A</v>
      </c>
      <c r="I1003" s="25">
        <v>5.2389999999999999</v>
      </c>
      <c r="J1003" s="25">
        <v>0.84670000000000001</v>
      </c>
      <c r="K1003" s="26" t="s">
        <v>1191</v>
      </c>
      <c r="L1003" s="27" t="str">
        <f t="shared" si="285"/>
        <v>Yes</v>
      </c>
    </row>
    <row r="1004" spans="1:12" x14ac:dyDescent="0.25">
      <c r="A1004" s="39" t="s">
        <v>702</v>
      </c>
      <c r="B1004" s="22" t="s">
        <v>49</v>
      </c>
      <c r="C1004" s="28">
        <v>29269.058452000001</v>
      </c>
      <c r="D1004" s="24" t="str">
        <f t="shared" si="282"/>
        <v>N/A</v>
      </c>
      <c r="E1004" s="28">
        <v>30863.354360000001</v>
      </c>
      <c r="F1004" s="24" t="str">
        <f t="shared" si="283"/>
        <v>N/A</v>
      </c>
      <c r="G1004" s="28">
        <v>30436.067462999999</v>
      </c>
      <c r="H1004" s="24" t="str">
        <f t="shared" si="284"/>
        <v>N/A</v>
      </c>
      <c r="I1004" s="25">
        <v>5.4470000000000001</v>
      </c>
      <c r="J1004" s="25">
        <v>-1.38</v>
      </c>
      <c r="K1004" s="26" t="s">
        <v>1191</v>
      </c>
      <c r="L1004" s="27" t="str">
        <f t="shared" si="285"/>
        <v>Yes</v>
      </c>
    </row>
    <row r="1005" spans="1:12" x14ac:dyDescent="0.25">
      <c r="A1005" s="39" t="s">
        <v>703</v>
      </c>
      <c r="B1005" s="22" t="s">
        <v>49</v>
      </c>
      <c r="C1005" s="28">
        <v>6747.3170398000002</v>
      </c>
      <c r="D1005" s="24" t="str">
        <f t="shared" si="282"/>
        <v>N/A</v>
      </c>
      <c r="E1005" s="28">
        <v>6899.8931665</v>
      </c>
      <c r="F1005" s="24" t="str">
        <f t="shared" si="283"/>
        <v>N/A</v>
      </c>
      <c r="G1005" s="28">
        <v>6798.8590249999997</v>
      </c>
      <c r="H1005" s="24" t="str">
        <f t="shared" si="284"/>
        <v>N/A</v>
      </c>
      <c r="I1005" s="25">
        <v>2.2610000000000001</v>
      </c>
      <c r="J1005" s="25">
        <v>-1.46</v>
      </c>
      <c r="K1005" s="26" t="s">
        <v>1191</v>
      </c>
      <c r="L1005" s="27" t="str">
        <f t="shared" si="285"/>
        <v>Yes</v>
      </c>
    </row>
    <row r="1006" spans="1:12" x14ac:dyDescent="0.25">
      <c r="A1006" s="39" t="s">
        <v>704</v>
      </c>
      <c r="B1006" s="22" t="s">
        <v>49</v>
      </c>
      <c r="C1006" s="28">
        <v>36308.042795000001</v>
      </c>
      <c r="D1006" s="24" t="str">
        <f t="shared" si="282"/>
        <v>N/A</v>
      </c>
      <c r="E1006" s="28">
        <v>37644.54969</v>
      </c>
      <c r="F1006" s="24" t="str">
        <f t="shared" si="283"/>
        <v>N/A</v>
      </c>
      <c r="G1006" s="28">
        <v>38209.464867000002</v>
      </c>
      <c r="H1006" s="24" t="str">
        <f t="shared" si="284"/>
        <v>N/A</v>
      </c>
      <c r="I1006" s="25">
        <v>3.681</v>
      </c>
      <c r="J1006" s="25">
        <v>1.5009999999999999</v>
      </c>
      <c r="K1006" s="26" t="s">
        <v>1191</v>
      </c>
      <c r="L1006" s="27" t="str">
        <f t="shared" si="285"/>
        <v>Yes</v>
      </c>
    </row>
    <row r="1007" spans="1:12" x14ac:dyDescent="0.25">
      <c r="A1007" s="39" t="s">
        <v>705</v>
      </c>
      <c r="B1007" s="22" t="s">
        <v>49</v>
      </c>
      <c r="C1007" s="28" t="s">
        <v>1205</v>
      </c>
      <c r="D1007" s="24" t="str">
        <f t="shared" si="282"/>
        <v>N/A</v>
      </c>
      <c r="E1007" s="28" t="s">
        <v>1205</v>
      </c>
      <c r="F1007" s="24" t="str">
        <f t="shared" si="283"/>
        <v>N/A</v>
      </c>
      <c r="G1007" s="28" t="s">
        <v>1205</v>
      </c>
      <c r="H1007" s="24" t="str">
        <f t="shared" si="284"/>
        <v>N/A</v>
      </c>
      <c r="I1007" s="25" t="s">
        <v>1205</v>
      </c>
      <c r="J1007" s="25" t="s">
        <v>1205</v>
      </c>
      <c r="K1007" s="26" t="s">
        <v>1191</v>
      </c>
      <c r="L1007" s="27" t="str">
        <f t="shared" si="285"/>
        <v>N/A</v>
      </c>
    </row>
    <row r="1008" spans="1:12" x14ac:dyDescent="0.25">
      <c r="A1008" s="42" t="s">
        <v>526</v>
      </c>
      <c r="B1008" s="22" t="s">
        <v>49</v>
      </c>
      <c r="C1008" s="28">
        <v>19730.800020999999</v>
      </c>
      <c r="D1008" s="24" t="str">
        <f t="shared" si="282"/>
        <v>N/A</v>
      </c>
      <c r="E1008" s="28">
        <v>20339.116944000001</v>
      </c>
      <c r="F1008" s="24" t="str">
        <f t="shared" si="283"/>
        <v>N/A</v>
      </c>
      <c r="G1008" s="28">
        <v>20675.441949</v>
      </c>
      <c r="H1008" s="24" t="str">
        <f t="shared" si="284"/>
        <v>N/A</v>
      </c>
      <c r="I1008" s="25">
        <v>3.0830000000000002</v>
      </c>
      <c r="J1008" s="25">
        <v>1.6539999999999999</v>
      </c>
      <c r="K1008" s="26" t="s">
        <v>1191</v>
      </c>
      <c r="L1008" s="27" t="str">
        <f t="shared" si="285"/>
        <v>Yes</v>
      </c>
    </row>
    <row r="1009" spans="1:12" x14ac:dyDescent="0.25">
      <c r="A1009" s="3" t="s">
        <v>706</v>
      </c>
      <c r="B1009" s="26" t="s">
        <v>49</v>
      </c>
      <c r="C1009" s="38">
        <v>8495.1635595000007</v>
      </c>
      <c r="D1009" s="24" t="str">
        <f t="shared" si="282"/>
        <v>N/A</v>
      </c>
      <c r="E1009" s="38">
        <v>8522.1319234000002</v>
      </c>
      <c r="F1009" s="24" t="str">
        <f t="shared" si="283"/>
        <v>N/A</v>
      </c>
      <c r="G1009" s="38">
        <v>8610.3426839999993</v>
      </c>
      <c r="H1009" s="24" t="str">
        <f t="shared" si="284"/>
        <v>N/A</v>
      </c>
      <c r="I1009" s="25">
        <v>0.3175</v>
      </c>
      <c r="J1009" s="25">
        <v>1.0349999999999999</v>
      </c>
      <c r="K1009" s="26" t="s">
        <v>1191</v>
      </c>
      <c r="L1009" s="27" t="str">
        <f t="shared" si="285"/>
        <v>Yes</v>
      </c>
    </row>
    <row r="1010" spans="1:12" x14ac:dyDescent="0.25">
      <c r="A1010" s="3" t="s">
        <v>707</v>
      </c>
      <c r="B1010" s="26" t="s">
        <v>49</v>
      </c>
      <c r="C1010" s="38">
        <v>16832.900000000001</v>
      </c>
      <c r="D1010" s="24" t="str">
        <f t="shared" si="282"/>
        <v>N/A</v>
      </c>
      <c r="E1010" s="38">
        <v>16951.414568</v>
      </c>
      <c r="F1010" s="24" t="str">
        <f t="shared" si="283"/>
        <v>N/A</v>
      </c>
      <c r="G1010" s="38">
        <v>18097.320224999999</v>
      </c>
      <c r="H1010" s="24" t="str">
        <f t="shared" si="284"/>
        <v>N/A</v>
      </c>
      <c r="I1010" s="25">
        <v>0.70409999999999995</v>
      </c>
      <c r="J1010" s="25">
        <v>6.76</v>
      </c>
      <c r="K1010" s="26" t="s">
        <v>1191</v>
      </c>
      <c r="L1010" s="27" t="str">
        <f t="shared" si="285"/>
        <v>Yes</v>
      </c>
    </row>
    <row r="1011" spans="1:12" x14ac:dyDescent="0.25">
      <c r="A1011" s="3" t="s">
        <v>790</v>
      </c>
      <c r="B1011" s="26" t="s">
        <v>49</v>
      </c>
      <c r="C1011" s="38">
        <v>6053.1389202</v>
      </c>
      <c r="D1011" s="24" t="str">
        <f t="shared" si="282"/>
        <v>N/A</v>
      </c>
      <c r="E1011" s="38">
        <v>5893.6460097999998</v>
      </c>
      <c r="F1011" s="24" t="str">
        <f t="shared" si="283"/>
        <v>N/A</v>
      </c>
      <c r="G1011" s="38">
        <v>5922.5825051000002</v>
      </c>
      <c r="H1011" s="24" t="str">
        <f t="shared" si="284"/>
        <v>N/A</v>
      </c>
      <c r="I1011" s="25">
        <v>-2.63</v>
      </c>
      <c r="J1011" s="25">
        <v>0.49099999999999999</v>
      </c>
      <c r="K1011" s="26" t="s">
        <v>1191</v>
      </c>
      <c r="L1011" s="27" t="str">
        <f t="shared" si="285"/>
        <v>Yes</v>
      </c>
    </row>
    <row r="1012" spans="1:12" x14ac:dyDescent="0.25">
      <c r="A1012" s="3" t="s">
        <v>722</v>
      </c>
      <c r="B1012" s="26" t="s">
        <v>49</v>
      </c>
      <c r="C1012" s="38">
        <v>63912.375196000001</v>
      </c>
      <c r="D1012" s="24" t="str">
        <f t="shared" si="282"/>
        <v>N/A</v>
      </c>
      <c r="E1012" s="38">
        <v>66854.120928000004</v>
      </c>
      <c r="F1012" s="24" t="str">
        <f t="shared" si="283"/>
        <v>N/A</v>
      </c>
      <c r="G1012" s="38">
        <v>57170.020056000001</v>
      </c>
      <c r="H1012" s="24" t="str">
        <f t="shared" si="284"/>
        <v>N/A</v>
      </c>
      <c r="I1012" s="25">
        <v>4.6029999999999998</v>
      </c>
      <c r="J1012" s="25">
        <v>-14.5</v>
      </c>
      <c r="K1012" s="26" t="s">
        <v>1191</v>
      </c>
      <c r="L1012" s="27" t="str">
        <f t="shared" si="285"/>
        <v>Yes</v>
      </c>
    </row>
    <row r="1013" spans="1:12" x14ac:dyDescent="0.25">
      <c r="A1013" s="3" t="s">
        <v>708</v>
      </c>
      <c r="B1013" s="26" t="s">
        <v>49</v>
      </c>
      <c r="C1013" s="38" t="s">
        <v>1205</v>
      </c>
      <c r="D1013" s="24" t="str">
        <f t="shared" si="282"/>
        <v>N/A</v>
      </c>
      <c r="E1013" s="38" t="s">
        <v>1205</v>
      </c>
      <c r="F1013" s="24" t="str">
        <f t="shared" si="283"/>
        <v>N/A</v>
      </c>
      <c r="G1013" s="38" t="s">
        <v>1205</v>
      </c>
      <c r="H1013" s="24" t="str">
        <f t="shared" si="284"/>
        <v>N/A</v>
      </c>
      <c r="I1013" s="25" t="s">
        <v>1205</v>
      </c>
      <c r="J1013" s="25" t="s">
        <v>1205</v>
      </c>
      <c r="K1013" s="26" t="s">
        <v>1191</v>
      </c>
      <c r="L1013" s="27" t="str">
        <f t="shared" si="285"/>
        <v>N/A</v>
      </c>
    </row>
    <row r="1014" spans="1:12" x14ac:dyDescent="0.25">
      <c r="A1014" s="196" t="s">
        <v>357</v>
      </c>
      <c r="B1014" s="196"/>
      <c r="C1014" s="196"/>
      <c r="D1014" s="196"/>
      <c r="E1014" s="196"/>
      <c r="F1014" s="196"/>
      <c r="G1014" s="196"/>
      <c r="H1014" s="196"/>
      <c r="I1014" s="196"/>
      <c r="J1014" s="196"/>
      <c r="K1014" s="196"/>
      <c r="L1014" s="196"/>
    </row>
    <row r="1015" spans="1:12" x14ac:dyDescent="0.25">
      <c r="A1015" s="37" t="s">
        <v>358</v>
      </c>
      <c r="B1015" s="22" t="s">
        <v>49</v>
      </c>
      <c r="C1015" s="28">
        <v>82032750</v>
      </c>
      <c r="D1015" s="24" t="str">
        <f t="shared" ref="D1015:D1084" si="286">IF($B1015="N/A","N/A",IF(C1015&gt;10,"No",IF(C1015&lt;-10,"No","Yes")))</f>
        <v>N/A</v>
      </c>
      <c r="E1015" s="28">
        <v>84708340</v>
      </c>
      <c r="F1015" s="24" t="str">
        <f t="shared" ref="F1015:F1084" si="287">IF($B1015="N/A","N/A",IF(E1015&gt;10,"No",IF(E1015&lt;-10,"No","Yes")))</f>
        <v>N/A</v>
      </c>
      <c r="G1015" s="28">
        <v>77837180</v>
      </c>
      <c r="H1015" s="24" t="str">
        <f t="shared" ref="H1015:H1084" si="288">IF($B1015="N/A","N/A",IF(G1015&gt;10,"No",IF(G1015&lt;-10,"No","Yes")))</f>
        <v>N/A</v>
      </c>
      <c r="I1015" s="25">
        <v>3.262</v>
      </c>
      <c r="J1015" s="25">
        <v>-8.11</v>
      </c>
      <c r="K1015" s="26" t="s">
        <v>1191</v>
      </c>
      <c r="L1015" s="27" t="str">
        <f t="shared" ref="L1015:L1046" si="289">IF(J1015="Div by 0", "N/A", IF(K1015="N/A","N/A", IF(J1015&gt;VALUE(MID(K1015,1,2)), "No", IF(J1015&lt;-1*VALUE(MID(K1015,1,2)), "No", "Yes"))))</f>
        <v>Yes</v>
      </c>
    </row>
    <row r="1016" spans="1:12" x14ac:dyDescent="0.25">
      <c r="A1016" s="37" t="s">
        <v>94</v>
      </c>
      <c r="B1016" s="22" t="s">
        <v>49</v>
      </c>
      <c r="C1016" s="23">
        <v>20218</v>
      </c>
      <c r="D1016" s="24" t="str">
        <f t="shared" si="286"/>
        <v>N/A</v>
      </c>
      <c r="E1016" s="23">
        <v>20001</v>
      </c>
      <c r="F1016" s="24" t="str">
        <f t="shared" si="287"/>
        <v>N/A</v>
      </c>
      <c r="G1016" s="23">
        <v>19998</v>
      </c>
      <c r="H1016" s="24" t="str">
        <f t="shared" si="288"/>
        <v>N/A</v>
      </c>
      <c r="I1016" s="25">
        <v>-1.07</v>
      </c>
      <c r="J1016" s="25">
        <v>-1.4999999999999999E-2</v>
      </c>
      <c r="K1016" s="26" t="s">
        <v>1191</v>
      </c>
      <c r="L1016" s="27" t="str">
        <f t="shared" si="289"/>
        <v>Yes</v>
      </c>
    </row>
    <row r="1017" spans="1:12" x14ac:dyDescent="0.25">
      <c r="A1017" s="37" t="s">
        <v>359</v>
      </c>
      <c r="B1017" s="22" t="s">
        <v>49</v>
      </c>
      <c r="C1017" s="28">
        <v>4057.4117123000001</v>
      </c>
      <c r="D1017" s="24" t="str">
        <f t="shared" si="286"/>
        <v>N/A</v>
      </c>
      <c r="E1017" s="28">
        <v>4235.2052396999998</v>
      </c>
      <c r="F1017" s="24" t="str">
        <f t="shared" si="287"/>
        <v>N/A</v>
      </c>
      <c r="G1017" s="28">
        <v>3892.2482248000001</v>
      </c>
      <c r="H1017" s="24" t="str">
        <f t="shared" si="288"/>
        <v>N/A</v>
      </c>
      <c r="I1017" s="25">
        <v>4.3819999999999997</v>
      </c>
      <c r="J1017" s="25">
        <v>-8.1</v>
      </c>
      <c r="K1017" s="26" t="s">
        <v>1191</v>
      </c>
      <c r="L1017" s="27" t="str">
        <f t="shared" si="289"/>
        <v>Yes</v>
      </c>
    </row>
    <row r="1018" spans="1:12" x14ac:dyDescent="0.25">
      <c r="A1018" s="37" t="s">
        <v>360</v>
      </c>
      <c r="B1018" s="22" t="s">
        <v>49</v>
      </c>
      <c r="C1018" s="23">
        <v>3.1730141457999999</v>
      </c>
      <c r="D1018" s="24" t="str">
        <f t="shared" si="286"/>
        <v>N/A</v>
      </c>
      <c r="E1018" s="23">
        <v>3.3207339632999999</v>
      </c>
      <c r="F1018" s="24" t="str">
        <f t="shared" si="287"/>
        <v>N/A</v>
      </c>
      <c r="G1018" s="23">
        <v>2.9407940793999998</v>
      </c>
      <c r="H1018" s="24" t="str">
        <f t="shared" si="288"/>
        <v>N/A</v>
      </c>
      <c r="I1018" s="25">
        <v>4.6559999999999997</v>
      </c>
      <c r="J1018" s="25">
        <v>-11.4</v>
      </c>
      <c r="K1018" s="26" t="s">
        <v>1191</v>
      </c>
      <c r="L1018" s="27" t="str">
        <f t="shared" si="289"/>
        <v>Yes</v>
      </c>
    </row>
    <row r="1019" spans="1:12" x14ac:dyDescent="0.25">
      <c r="A1019" s="37" t="s">
        <v>361</v>
      </c>
      <c r="B1019" s="22" t="s">
        <v>49</v>
      </c>
      <c r="C1019" s="28">
        <v>18907454</v>
      </c>
      <c r="D1019" s="24" t="str">
        <f t="shared" si="286"/>
        <v>N/A</v>
      </c>
      <c r="E1019" s="28">
        <v>21060563</v>
      </c>
      <c r="F1019" s="24" t="str">
        <f t="shared" si="287"/>
        <v>N/A</v>
      </c>
      <c r="G1019" s="28">
        <v>23573464</v>
      </c>
      <c r="H1019" s="24" t="str">
        <f t="shared" si="288"/>
        <v>N/A</v>
      </c>
      <c r="I1019" s="25">
        <v>11.39</v>
      </c>
      <c r="J1019" s="25">
        <v>11.93</v>
      </c>
      <c r="K1019" s="26" t="s">
        <v>1191</v>
      </c>
      <c r="L1019" s="27" t="str">
        <f t="shared" si="289"/>
        <v>Yes</v>
      </c>
    </row>
    <row r="1020" spans="1:12" x14ac:dyDescent="0.25">
      <c r="A1020" s="37" t="s">
        <v>95</v>
      </c>
      <c r="B1020" s="22" t="s">
        <v>49</v>
      </c>
      <c r="C1020" s="23">
        <v>288</v>
      </c>
      <c r="D1020" s="24" t="str">
        <f t="shared" si="286"/>
        <v>N/A</v>
      </c>
      <c r="E1020" s="23">
        <v>278</v>
      </c>
      <c r="F1020" s="24" t="str">
        <f t="shared" si="287"/>
        <v>N/A</v>
      </c>
      <c r="G1020" s="23">
        <v>270</v>
      </c>
      <c r="H1020" s="24" t="str">
        <f t="shared" si="288"/>
        <v>N/A</v>
      </c>
      <c r="I1020" s="25">
        <v>-3.47</v>
      </c>
      <c r="J1020" s="25">
        <v>-2.88</v>
      </c>
      <c r="K1020" s="26" t="s">
        <v>1191</v>
      </c>
      <c r="L1020" s="27" t="str">
        <f t="shared" si="289"/>
        <v>Yes</v>
      </c>
    </row>
    <row r="1021" spans="1:12" x14ac:dyDescent="0.25">
      <c r="A1021" s="37" t="s">
        <v>362</v>
      </c>
      <c r="B1021" s="22" t="s">
        <v>49</v>
      </c>
      <c r="C1021" s="28">
        <v>65650.881943999993</v>
      </c>
      <c r="D1021" s="24" t="str">
        <f t="shared" si="286"/>
        <v>N/A</v>
      </c>
      <c r="E1021" s="28">
        <v>75757.420863000007</v>
      </c>
      <c r="F1021" s="24" t="str">
        <f t="shared" si="287"/>
        <v>N/A</v>
      </c>
      <c r="G1021" s="28">
        <v>87309.125925999993</v>
      </c>
      <c r="H1021" s="24" t="str">
        <f t="shared" si="288"/>
        <v>N/A</v>
      </c>
      <c r="I1021" s="25">
        <v>15.39</v>
      </c>
      <c r="J1021" s="25">
        <v>15.25</v>
      </c>
      <c r="K1021" s="26" t="s">
        <v>1191</v>
      </c>
      <c r="L1021" s="27" t="str">
        <f t="shared" si="289"/>
        <v>Yes</v>
      </c>
    </row>
    <row r="1022" spans="1:12" x14ac:dyDescent="0.25">
      <c r="A1022" s="37" t="s">
        <v>363</v>
      </c>
      <c r="B1022" s="22" t="s">
        <v>49</v>
      </c>
      <c r="C1022" s="28">
        <v>673863</v>
      </c>
      <c r="D1022" s="24" t="str">
        <f t="shared" si="286"/>
        <v>N/A</v>
      </c>
      <c r="E1022" s="28">
        <v>946795</v>
      </c>
      <c r="F1022" s="24" t="str">
        <f t="shared" si="287"/>
        <v>N/A</v>
      </c>
      <c r="G1022" s="28">
        <v>795253</v>
      </c>
      <c r="H1022" s="24" t="str">
        <f t="shared" si="288"/>
        <v>N/A</v>
      </c>
      <c r="I1022" s="25">
        <v>40.5</v>
      </c>
      <c r="J1022" s="25">
        <v>-16</v>
      </c>
      <c r="K1022" s="26" t="s">
        <v>1191</v>
      </c>
      <c r="L1022" s="27" t="str">
        <f t="shared" si="289"/>
        <v>Yes</v>
      </c>
    </row>
    <row r="1023" spans="1:12" x14ac:dyDescent="0.25">
      <c r="A1023" s="40" t="s">
        <v>364</v>
      </c>
      <c r="B1023" s="26" t="s">
        <v>49</v>
      </c>
      <c r="C1023" s="30">
        <v>11</v>
      </c>
      <c r="D1023" s="24" t="str">
        <f t="shared" si="286"/>
        <v>N/A</v>
      </c>
      <c r="E1023" s="30">
        <v>11</v>
      </c>
      <c r="F1023" s="24" t="str">
        <f t="shared" si="287"/>
        <v>N/A</v>
      </c>
      <c r="G1023" s="30">
        <v>12</v>
      </c>
      <c r="H1023" s="24" t="str">
        <f t="shared" si="288"/>
        <v>N/A</v>
      </c>
      <c r="I1023" s="25">
        <v>11.11</v>
      </c>
      <c r="J1023" s="25">
        <v>20</v>
      </c>
      <c r="K1023" s="26" t="s">
        <v>1191</v>
      </c>
      <c r="L1023" s="27" t="str">
        <f t="shared" si="289"/>
        <v>Yes</v>
      </c>
    </row>
    <row r="1024" spans="1:12" x14ac:dyDescent="0.25">
      <c r="A1024" s="40" t="s">
        <v>738</v>
      </c>
      <c r="B1024" s="26" t="s">
        <v>49</v>
      </c>
      <c r="C1024" s="38">
        <v>74873.666666999998</v>
      </c>
      <c r="D1024" s="24" t="str">
        <f t="shared" si="286"/>
        <v>N/A</v>
      </c>
      <c r="E1024" s="38">
        <v>94679.5</v>
      </c>
      <c r="F1024" s="24" t="str">
        <f t="shared" si="287"/>
        <v>N/A</v>
      </c>
      <c r="G1024" s="38">
        <v>66271.083333000002</v>
      </c>
      <c r="H1024" s="24" t="str">
        <f t="shared" si="288"/>
        <v>N/A</v>
      </c>
      <c r="I1024" s="25">
        <v>26.45</v>
      </c>
      <c r="J1024" s="25">
        <v>-30</v>
      </c>
      <c r="K1024" s="26" t="s">
        <v>1191</v>
      </c>
      <c r="L1024" s="27" t="str">
        <f t="shared" si="289"/>
        <v>Yes</v>
      </c>
    </row>
    <row r="1025" spans="1:12" x14ac:dyDescent="0.25">
      <c r="A1025" s="40" t="s">
        <v>365</v>
      </c>
      <c r="B1025" s="26" t="s">
        <v>49</v>
      </c>
      <c r="C1025" s="38">
        <v>495155826</v>
      </c>
      <c r="D1025" s="24" t="str">
        <f t="shared" si="286"/>
        <v>N/A</v>
      </c>
      <c r="E1025" s="38">
        <v>513903509</v>
      </c>
      <c r="F1025" s="24" t="str">
        <f t="shared" si="287"/>
        <v>N/A</v>
      </c>
      <c r="G1025" s="38">
        <v>508465685</v>
      </c>
      <c r="H1025" s="24" t="str">
        <f t="shared" si="288"/>
        <v>N/A</v>
      </c>
      <c r="I1025" s="25">
        <v>3.786</v>
      </c>
      <c r="J1025" s="25">
        <v>-1.06</v>
      </c>
      <c r="K1025" s="26" t="s">
        <v>1191</v>
      </c>
      <c r="L1025" s="27" t="str">
        <f t="shared" si="289"/>
        <v>Yes</v>
      </c>
    </row>
    <row r="1026" spans="1:12" x14ac:dyDescent="0.25">
      <c r="A1026" s="40" t="s">
        <v>96</v>
      </c>
      <c r="B1026" s="26" t="s">
        <v>49</v>
      </c>
      <c r="C1026" s="30">
        <v>2382</v>
      </c>
      <c r="D1026" s="24" t="str">
        <f t="shared" si="286"/>
        <v>N/A</v>
      </c>
      <c r="E1026" s="30">
        <v>2327</v>
      </c>
      <c r="F1026" s="24" t="str">
        <f t="shared" si="287"/>
        <v>N/A</v>
      </c>
      <c r="G1026" s="30">
        <v>2228</v>
      </c>
      <c r="H1026" s="24" t="str">
        <f t="shared" si="288"/>
        <v>N/A</v>
      </c>
      <c r="I1026" s="25">
        <v>-2.31</v>
      </c>
      <c r="J1026" s="25">
        <v>-4.25</v>
      </c>
      <c r="K1026" s="26" t="s">
        <v>1191</v>
      </c>
      <c r="L1026" s="27" t="str">
        <f t="shared" si="289"/>
        <v>Yes</v>
      </c>
    </row>
    <row r="1027" spans="1:12" x14ac:dyDescent="0.25">
      <c r="A1027" s="40" t="s">
        <v>366</v>
      </c>
      <c r="B1027" s="26" t="s">
        <v>49</v>
      </c>
      <c r="C1027" s="38">
        <v>207873.98237000001</v>
      </c>
      <c r="D1027" s="24" t="str">
        <f t="shared" si="286"/>
        <v>N/A</v>
      </c>
      <c r="E1027" s="38">
        <v>220843.79415999999</v>
      </c>
      <c r="F1027" s="24" t="str">
        <f t="shared" si="287"/>
        <v>N/A</v>
      </c>
      <c r="G1027" s="38">
        <v>228216.19613999999</v>
      </c>
      <c r="H1027" s="24" t="str">
        <f t="shared" si="288"/>
        <v>N/A</v>
      </c>
      <c r="I1027" s="25">
        <v>6.2389999999999999</v>
      </c>
      <c r="J1027" s="25">
        <v>3.3380000000000001</v>
      </c>
      <c r="K1027" s="26" t="s">
        <v>1191</v>
      </c>
      <c r="L1027" s="27" t="str">
        <f t="shared" si="289"/>
        <v>Yes</v>
      </c>
    </row>
    <row r="1028" spans="1:12" x14ac:dyDescent="0.25">
      <c r="A1028" s="40" t="s">
        <v>367</v>
      </c>
      <c r="B1028" s="26" t="s">
        <v>49</v>
      </c>
      <c r="C1028" s="38">
        <v>1520758035</v>
      </c>
      <c r="D1028" s="24" t="str">
        <f t="shared" si="286"/>
        <v>N/A</v>
      </c>
      <c r="E1028" s="38">
        <v>1575222297</v>
      </c>
      <c r="F1028" s="24" t="str">
        <f t="shared" si="287"/>
        <v>N/A</v>
      </c>
      <c r="G1028" s="38">
        <v>1587164916</v>
      </c>
      <c r="H1028" s="24" t="str">
        <f t="shared" si="288"/>
        <v>N/A</v>
      </c>
      <c r="I1028" s="25">
        <v>3.581</v>
      </c>
      <c r="J1028" s="25">
        <v>0.75819999999999999</v>
      </c>
      <c r="K1028" s="26" t="s">
        <v>1191</v>
      </c>
      <c r="L1028" s="27" t="str">
        <f t="shared" si="289"/>
        <v>Yes</v>
      </c>
    </row>
    <row r="1029" spans="1:12" x14ac:dyDescent="0.25">
      <c r="A1029" s="40" t="s">
        <v>368</v>
      </c>
      <c r="B1029" s="26" t="s">
        <v>49</v>
      </c>
      <c r="C1029" s="30">
        <v>36298</v>
      </c>
      <c r="D1029" s="24" t="str">
        <f t="shared" si="286"/>
        <v>N/A</v>
      </c>
      <c r="E1029" s="30">
        <v>36073</v>
      </c>
      <c r="F1029" s="24" t="str">
        <f t="shared" si="287"/>
        <v>N/A</v>
      </c>
      <c r="G1029" s="30">
        <v>35810</v>
      </c>
      <c r="H1029" s="24" t="str">
        <f t="shared" si="288"/>
        <v>N/A</v>
      </c>
      <c r="I1029" s="25">
        <v>-0.62</v>
      </c>
      <c r="J1029" s="25">
        <v>-0.72899999999999998</v>
      </c>
      <c r="K1029" s="26" t="s">
        <v>1191</v>
      </c>
      <c r="L1029" s="27" t="str">
        <f t="shared" si="289"/>
        <v>Yes</v>
      </c>
    </row>
    <row r="1030" spans="1:12" x14ac:dyDescent="0.25">
      <c r="A1030" s="40" t="s">
        <v>369</v>
      </c>
      <c r="B1030" s="26" t="s">
        <v>49</v>
      </c>
      <c r="C1030" s="38">
        <v>41896.469088999998</v>
      </c>
      <c r="D1030" s="24" t="str">
        <f t="shared" si="286"/>
        <v>N/A</v>
      </c>
      <c r="E1030" s="38">
        <v>43667.626673999999</v>
      </c>
      <c r="F1030" s="24" t="str">
        <f t="shared" si="287"/>
        <v>N/A</v>
      </c>
      <c r="G1030" s="38">
        <v>44321.835129999999</v>
      </c>
      <c r="H1030" s="24" t="str">
        <f t="shared" si="288"/>
        <v>N/A</v>
      </c>
      <c r="I1030" s="25">
        <v>4.2270000000000003</v>
      </c>
      <c r="J1030" s="25">
        <v>1.498</v>
      </c>
      <c r="K1030" s="26" t="s">
        <v>1191</v>
      </c>
      <c r="L1030" s="27" t="str">
        <f t="shared" si="289"/>
        <v>Yes</v>
      </c>
    </row>
    <row r="1031" spans="1:12" x14ac:dyDescent="0.25">
      <c r="A1031" s="40" t="s">
        <v>370</v>
      </c>
      <c r="B1031" s="26" t="s">
        <v>49</v>
      </c>
      <c r="C1031" s="38">
        <v>7875447</v>
      </c>
      <c r="D1031" s="24" t="str">
        <f t="shared" si="286"/>
        <v>N/A</v>
      </c>
      <c r="E1031" s="38">
        <v>8119669</v>
      </c>
      <c r="F1031" s="24" t="str">
        <f t="shared" si="287"/>
        <v>N/A</v>
      </c>
      <c r="G1031" s="38">
        <v>7802357</v>
      </c>
      <c r="H1031" s="24" t="str">
        <f t="shared" si="288"/>
        <v>N/A</v>
      </c>
      <c r="I1031" s="25">
        <v>3.101</v>
      </c>
      <c r="J1031" s="25">
        <v>-3.91</v>
      </c>
      <c r="K1031" s="26" t="s">
        <v>1191</v>
      </c>
      <c r="L1031" s="27" t="str">
        <f t="shared" si="289"/>
        <v>Yes</v>
      </c>
    </row>
    <row r="1032" spans="1:12" x14ac:dyDescent="0.25">
      <c r="A1032" s="40" t="s">
        <v>97</v>
      </c>
      <c r="B1032" s="26" t="s">
        <v>49</v>
      </c>
      <c r="C1032" s="30">
        <v>79663</v>
      </c>
      <c r="D1032" s="24" t="str">
        <f t="shared" si="286"/>
        <v>N/A</v>
      </c>
      <c r="E1032" s="30">
        <v>79513</v>
      </c>
      <c r="F1032" s="24" t="str">
        <f t="shared" si="287"/>
        <v>N/A</v>
      </c>
      <c r="G1032" s="30">
        <v>77564</v>
      </c>
      <c r="H1032" s="24" t="str">
        <f t="shared" si="288"/>
        <v>N/A</v>
      </c>
      <c r="I1032" s="25">
        <v>-0.188</v>
      </c>
      <c r="J1032" s="25">
        <v>-2.4500000000000002</v>
      </c>
      <c r="K1032" s="26" t="s">
        <v>1191</v>
      </c>
      <c r="L1032" s="27" t="str">
        <f t="shared" si="289"/>
        <v>Yes</v>
      </c>
    </row>
    <row r="1033" spans="1:12" x14ac:dyDescent="0.25">
      <c r="A1033" s="40" t="s">
        <v>371</v>
      </c>
      <c r="B1033" s="26" t="s">
        <v>49</v>
      </c>
      <c r="C1033" s="38">
        <v>98.859533283999994</v>
      </c>
      <c r="D1033" s="24" t="str">
        <f t="shared" si="286"/>
        <v>N/A</v>
      </c>
      <c r="E1033" s="38">
        <v>102.1175028</v>
      </c>
      <c r="F1033" s="24" t="str">
        <f t="shared" si="287"/>
        <v>N/A</v>
      </c>
      <c r="G1033" s="38">
        <v>100.59250425</v>
      </c>
      <c r="H1033" s="24" t="str">
        <f t="shared" si="288"/>
        <v>N/A</v>
      </c>
      <c r="I1033" s="25">
        <v>3.2959999999999998</v>
      </c>
      <c r="J1033" s="25">
        <v>-1.49</v>
      </c>
      <c r="K1033" s="26" t="s">
        <v>1191</v>
      </c>
      <c r="L1033" s="27" t="str">
        <f t="shared" si="289"/>
        <v>Yes</v>
      </c>
    </row>
    <row r="1034" spans="1:12" x14ac:dyDescent="0.25">
      <c r="A1034" s="40" t="s">
        <v>372</v>
      </c>
      <c r="B1034" s="26" t="s">
        <v>49</v>
      </c>
      <c r="C1034" s="38">
        <v>14764898</v>
      </c>
      <c r="D1034" s="24" t="str">
        <f t="shared" si="286"/>
        <v>N/A</v>
      </c>
      <c r="E1034" s="38">
        <v>15660371</v>
      </c>
      <c r="F1034" s="24" t="str">
        <f t="shared" si="287"/>
        <v>N/A</v>
      </c>
      <c r="G1034" s="38">
        <v>13952581</v>
      </c>
      <c r="H1034" s="24" t="str">
        <f t="shared" si="288"/>
        <v>N/A</v>
      </c>
      <c r="I1034" s="25">
        <v>6.0650000000000004</v>
      </c>
      <c r="J1034" s="25">
        <v>-10.9</v>
      </c>
      <c r="K1034" s="26" t="s">
        <v>1191</v>
      </c>
      <c r="L1034" s="27" t="str">
        <f t="shared" si="289"/>
        <v>Yes</v>
      </c>
    </row>
    <row r="1035" spans="1:12" x14ac:dyDescent="0.25">
      <c r="A1035" s="40" t="s">
        <v>98</v>
      </c>
      <c r="B1035" s="26" t="s">
        <v>49</v>
      </c>
      <c r="C1035" s="30">
        <v>44525</v>
      </c>
      <c r="D1035" s="24" t="str">
        <f t="shared" si="286"/>
        <v>N/A</v>
      </c>
      <c r="E1035" s="30">
        <v>45321</v>
      </c>
      <c r="F1035" s="24" t="str">
        <f t="shared" si="287"/>
        <v>N/A</v>
      </c>
      <c r="G1035" s="30">
        <v>45265</v>
      </c>
      <c r="H1035" s="24" t="str">
        <f t="shared" si="288"/>
        <v>N/A</v>
      </c>
      <c r="I1035" s="25">
        <v>1.788</v>
      </c>
      <c r="J1035" s="25">
        <v>-0.124</v>
      </c>
      <c r="K1035" s="26" t="s">
        <v>1191</v>
      </c>
      <c r="L1035" s="27" t="str">
        <f t="shared" si="289"/>
        <v>Yes</v>
      </c>
    </row>
    <row r="1036" spans="1:12" x14ac:dyDescent="0.25">
      <c r="A1036" s="40" t="s">
        <v>373</v>
      </c>
      <c r="B1036" s="26" t="s">
        <v>49</v>
      </c>
      <c r="C1036" s="38">
        <v>331.60916338999999</v>
      </c>
      <c r="D1036" s="24" t="str">
        <f t="shared" si="286"/>
        <v>N/A</v>
      </c>
      <c r="E1036" s="38">
        <v>345.54336841999998</v>
      </c>
      <c r="F1036" s="24" t="str">
        <f t="shared" si="287"/>
        <v>N/A</v>
      </c>
      <c r="G1036" s="38">
        <v>308.24215177000002</v>
      </c>
      <c r="H1036" s="24" t="str">
        <f t="shared" si="288"/>
        <v>N/A</v>
      </c>
      <c r="I1036" s="25">
        <v>4.202</v>
      </c>
      <c r="J1036" s="25">
        <v>-10.8</v>
      </c>
      <c r="K1036" s="26" t="s">
        <v>1191</v>
      </c>
      <c r="L1036" s="27" t="str">
        <f t="shared" si="289"/>
        <v>Yes</v>
      </c>
    </row>
    <row r="1037" spans="1:12" x14ac:dyDescent="0.25">
      <c r="A1037" s="40" t="s">
        <v>374</v>
      </c>
      <c r="B1037" s="26" t="s">
        <v>49</v>
      </c>
      <c r="C1037" s="38">
        <v>1185012</v>
      </c>
      <c r="D1037" s="24" t="str">
        <f t="shared" si="286"/>
        <v>N/A</v>
      </c>
      <c r="E1037" s="38">
        <v>1002561</v>
      </c>
      <c r="F1037" s="24" t="str">
        <f t="shared" si="287"/>
        <v>N/A</v>
      </c>
      <c r="G1037" s="38">
        <v>1173625</v>
      </c>
      <c r="H1037" s="24" t="str">
        <f t="shared" si="288"/>
        <v>N/A</v>
      </c>
      <c r="I1037" s="25">
        <v>-15.4</v>
      </c>
      <c r="J1037" s="25">
        <v>17.059999999999999</v>
      </c>
      <c r="K1037" s="26" t="s">
        <v>1191</v>
      </c>
      <c r="L1037" s="27" t="str">
        <f t="shared" si="289"/>
        <v>Yes</v>
      </c>
    </row>
    <row r="1038" spans="1:12" x14ac:dyDescent="0.25">
      <c r="A1038" s="37" t="s">
        <v>99</v>
      </c>
      <c r="B1038" s="22" t="s">
        <v>49</v>
      </c>
      <c r="C1038" s="23">
        <v>16840</v>
      </c>
      <c r="D1038" s="24" t="str">
        <f t="shared" si="286"/>
        <v>N/A</v>
      </c>
      <c r="E1038" s="23">
        <v>16588</v>
      </c>
      <c r="F1038" s="24" t="str">
        <f t="shared" si="287"/>
        <v>N/A</v>
      </c>
      <c r="G1038" s="23">
        <v>15861</v>
      </c>
      <c r="H1038" s="24" t="str">
        <f t="shared" si="288"/>
        <v>N/A</v>
      </c>
      <c r="I1038" s="25">
        <v>-1.5</v>
      </c>
      <c r="J1038" s="25">
        <v>-4.38</v>
      </c>
      <c r="K1038" s="26" t="s">
        <v>1191</v>
      </c>
      <c r="L1038" s="27" t="str">
        <f t="shared" si="289"/>
        <v>Yes</v>
      </c>
    </row>
    <row r="1039" spans="1:12" x14ac:dyDescent="0.25">
      <c r="A1039" s="37" t="s">
        <v>375</v>
      </c>
      <c r="B1039" s="22" t="s">
        <v>49</v>
      </c>
      <c r="C1039" s="28">
        <v>70.368883609999997</v>
      </c>
      <c r="D1039" s="24" t="str">
        <f t="shared" si="286"/>
        <v>N/A</v>
      </c>
      <c r="E1039" s="28">
        <v>60.438931758000003</v>
      </c>
      <c r="F1039" s="24" t="str">
        <f t="shared" si="287"/>
        <v>N/A</v>
      </c>
      <c r="G1039" s="28">
        <v>73.994388752000006</v>
      </c>
      <c r="H1039" s="24" t="str">
        <f t="shared" si="288"/>
        <v>N/A</v>
      </c>
      <c r="I1039" s="25">
        <v>-14.1</v>
      </c>
      <c r="J1039" s="25">
        <v>22.43</v>
      </c>
      <c r="K1039" s="26" t="s">
        <v>1191</v>
      </c>
      <c r="L1039" s="27" t="str">
        <f t="shared" si="289"/>
        <v>Yes</v>
      </c>
    </row>
    <row r="1040" spans="1:12" x14ac:dyDescent="0.25">
      <c r="A1040" s="37" t="s">
        <v>376</v>
      </c>
      <c r="B1040" s="22" t="s">
        <v>49</v>
      </c>
      <c r="C1040" s="28">
        <v>44685149</v>
      </c>
      <c r="D1040" s="24" t="str">
        <f t="shared" si="286"/>
        <v>N/A</v>
      </c>
      <c r="E1040" s="28">
        <v>27628604</v>
      </c>
      <c r="F1040" s="24" t="str">
        <f t="shared" si="287"/>
        <v>N/A</v>
      </c>
      <c r="G1040" s="28">
        <v>25635030</v>
      </c>
      <c r="H1040" s="24" t="str">
        <f t="shared" si="288"/>
        <v>N/A</v>
      </c>
      <c r="I1040" s="25">
        <v>-38.200000000000003</v>
      </c>
      <c r="J1040" s="25">
        <v>-7.22</v>
      </c>
      <c r="K1040" s="26" t="s">
        <v>1191</v>
      </c>
      <c r="L1040" s="27" t="str">
        <f t="shared" si="289"/>
        <v>Yes</v>
      </c>
    </row>
    <row r="1041" spans="1:12" x14ac:dyDescent="0.25">
      <c r="A1041" s="37" t="s">
        <v>377</v>
      </c>
      <c r="B1041" s="22" t="s">
        <v>49</v>
      </c>
      <c r="C1041" s="23">
        <v>51122</v>
      </c>
      <c r="D1041" s="24" t="str">
        <f t="shared" si="286"/>
        <v>N/A</v>
      </c>
      <c r="E1041" s="23">
        <v>50708</v>
      </c>
      <c r="F1041" s="24" t="str">
        <f t="shared" si="287"/>
        <v>N/A</v>
      </c>
      <c r="G1041" s="23">
        <v>52080</v>
      </c>
      <c r="H1041" s="24" t="str">
        <f t="shared" si="288"/>
        <v>N/A</v>
      </c>
      <c r="I1041" s="25">
        <v>-0.81</v>
      </c>
      <c r="J1041" s="25">
        <v>2.706</v>
      </c>
      <c r="K1041" s="26" t="s">
        <v>1191</v>
      </c>
      <c r="L1041" s="27" t="str">
        <f t="shared" si="289"/>
        <v>Yes</v>
      </c>
    </row>
    <row r="1042" spans="1:12" x14ac:dyDescent="0.25">
      <c r="A1042" s="37" t="s">
        <v>378</v>
      </c>
      <c r="B1042" s="22" t="s">
        <v>49</v>
      </c>
      <c r="C1042" s="28">
        <v>874.08843550999995</v>
      </c>
      <c r="D1042" s="24" t="str">
        <f t="shared" si="286"/>
        <v>N/A</v>
      </c>
      <c r="E1042" s="28">
        <v>544.85690621000003</v>
      </c>
      <c r="F1042" s="24" t="str">
        <f t="shared" si="287"/>
        <v>N/A</v>
      </c>
      <c r="G1042" s="28">
        <v>492.22407834000001</v>
      </c>
      <c r="H1042" s="24" t="str">
        <f t="shared" si="288"/>
        <v>N/A</v>
      </c>
      <c r="I1042" s="25">
        <v>-37.700000000000003</v>
      </c>
      <c r="J1042" s="25">
        <v>-9.66</v>
      </c>
      <c r="K1042" s="26" t="s">
        <v>1191</v>
      </c>
      <c r="L1042" s="27" t="str">
        <f t="shared" si="289"/>
        <v>Yes</v>
      </c>
    </row>
    <row r="1043" spans="1:12" x14ac:dyDescent="0.25">
      <c r="A1043" s="37" t="s">
        <v>379</v>
      </c>
      <c r="B1043" s="22" t="s">
        <v>49</v>
      </c>
      <c r="C1043" s="28">
        <v>5189554</v>
      </c>
      <c r="D1043" s="24" t="str">
        <f t="shared" si="286"/>
        <v>N/A</v>
      </c>
      <c r="E1043" s="28">
        <v>5299457</v>
      </c>
      <c r="F1043" s="24" t="str">
        <f t="shared" si="287"/>
        <v>N/A</v>
      </c>
      <c r="G1043" s="28">
        <v>12319859</v>
      </c>
      <c r="H1043" s="24" t="str">
        <f t="shared" si="288"/>
        <v>N/A</v>
      </c>
      <c r="I1043" s="25">
        <v>2.1179999999999999</v>
      </c>
      <c r="J1043" s="25">
        <v>132.5</v>
      </c>
      <c r="K1043" s="26" t="s">
        <v>1191</v>
      </c>
      <c r="L1043" s="27" t="str">
        <f t="shared" si="289"/>
        <v>No</v>
      </c>
    </row>
    <row r="1044" spans="1:12" x14ac:dyDescent="0.25">
      <c r="A1044" s="37" t="s">
        <v>100</v>
      </c>
      <c r="B1044" s="22" t="s">
        <v>49</v>
      </c>
      <c r="C1044" s="23">
        <v>9868</v>
      </c>
      <c r="D1044" s="24" t="str">
        <f t="shared" si="286"/>
        <v>N/A</v>
      </c>
      <c r="E1044" s="23">
        <v>10767</v>
      </c>
      <c r="F1044" s="24" t="str">
        <f t="shared" si="287"/>
        <v>N/A</v>
      </c>
      <c r="G1044" s="23">
        <v>28147</v>
      </c>
      <c r="H1044" s="24" t="str">
        <f t="shared" si="288"/>
        <v>N/A</v>
      </c>
      <c r="I1044" s="25">
        <v>9.11</v>
      </c>
      <c r="J1044" s="25">
        <v>161.4</v>
      </c>
      <c r="K1044" s="26" t="s">
        <v>1191</v>
      </c>
      <c r="L1044" s="27" t="str">
        <f t="shared" si="289"/>
        <v>No</v>
      </c>
    </row>
    <row r="1045" spans="1:12" x14ac:dyDescent="0.25">
      <c r="A1045" s="37" t="s">
        <v>380</v>
      </c>
      <c r="B1045" s="22" t="s">
        <v>49</v>
      </c>
      <c r="C1045" s="28">
        <v>525.89724362000004</v>
      </c>
      <c r="D1045" s="24" t="str">
        <f t="shared" si="286"/>
        <v>N/A</v>
      </c>
      <c r="E1045" s="28">
        <v>492.19439026999999</v>
      </c>
      <c r="F1045" s="24" t="str">
        <f t="shared" si="287"/>
        <v>N/A</v>
      </c>
      <c r="G1045" s="28">
        <v>437.69705475000001</v>
      </c>
      <c r="H1045" s="24" t="str">
        <f t="shared" si="288"/>
        <v>N/A</v>
      </c>
      <c r="I1045" s="25">
        <v>-6.41</v>
      </c>
      <c r="J1045" s="25">
        <v>-11.1</v>
      </c>
      <c r="K1045" s="26" t="s">
        <v>1191</v>
      </c>
      <c r="L1045" s="27" t="str">
        <f t="shared" si="289"/>
        <v>Yes</v>
      </c>
    </row>
    <row r="1046" spans="1:12" x14ac:dyDescent="0.25">
      <c r="A1046" s="37" t="s">
        <v>381</v>
      </c>
      <c r="B1046" s="22" t="s">
        <v>49</v>
      </c>
      <c r="C1046" s="28">
        <v>38014129</v>
      </c>
      <c r="D1046" s="24" t="str">
        <f t="shared" si="286"/>
        <v>N/A</v>
      </c>
      <c r="E1046" s="28">
        <v>42444276</v>
      </c>
      <c r="F1046" s="24" t="str">
        <f t="shared" si="287"/>
        <v>N/A</v>
      </c>
      <c r="G1046" s="28">
        <v>104133106</v>
      </c>
      <c r="H1046" s="24" t="str">
        <f t="shared" si="288"/>
        <v>N/A</v>
      </c>
      <c r="I1046" s="25">
        <v>11.65</v>
      </c>
      <c r="J1046" s="25">
        <v>145.30000000000001</v>
      </c>
      <c r="K1046" s="26" t="s">
        <v>1191</v>
      </c>
      <c r="L1046" s="27" t="str">
        <f t="shared" si="289"/>
        <v>No</v>
      </c>
    </row>
    <row r="1047" spans="1:12" x14ac:dyDescent="0.25">
      <c r="A1047" s="37" t="s">
        <v>382</v>
      </c>
      <c r="B1047" s="22" t="s">
        <v>49</v>
      </c>
      <c r="C1047" s="23">
        <v>7148</v>
      </c>
      <c r="D1047" s="24" t="str">
        <f t="shared" si="286"/>
        <v>N/A</v>
      </c>
      <c r="E1047" s="23">
        <v>7395</v>
      </c>
      <c r="F1047" s="24" t="str">
        <f t="shared" si="287"/>
        <v>N/A</v>
      </c>
      <c r="G1047" s="23">
        <v>11254</v>
      </c>
      <c r="H1047" s="24" t="str">
        <f t="shared" si="288"/>
        <v>N/A</v>
      </c>
      <c r="I1047" s="25">
        <v>3.456</v>
      </c>
      <c r="J1047" s="25">
        <v>52.18</v>
      </c>
      <c r="K1047" s="26" t="s">
        <v>1191</v>
      </c>
      <c r="L1047" s="27" t="str">
        <f t="shared" ref="L1047:L1084" si="290">IF(J1047="Div by 0", "N/A", IF(K1047="N/A","N/A", IF(J1047&gt;VALUE(MID(K1047,1,2)), "No", IF(J1047&lt;-1*VALUE(MID(K1047,1,2)), "No", "Yes"))))</f>
        <v>No</v>
      </c>
    </row>
    <row r="1048" spans="1:12" x14ac:dyDescent="0.25">
      <c r="A1048" s="37" t="s">
        <v>383</v>
      </c>
      <c r="B1048" s="22" t="s">
        <v>49</v>
      </c>
      <c r="C1048" s="28">
        <v>5318.1489927000002</v>
      </c>
      <c r="D1048" s="24" t="str">
        <f t="shared" si="286"/>
        <v>N/A</v>
      </c>
      <c r="E1048" s="28">
        <v>5739.5910751000001</v>
      </c>
      <c r="F1048" s="24" t="str">
        <f t="shared" si="287"/>
        <v>N/A</v>
      </c>
      <c r="G1048" s="28">
        <v>9252.9861383000007</v>
      </c>
      <c r="H1048" s="24" t="str">
        <f t="shared" si="288"/>
        <v>N/A</v>
      </c>
      <c r="I1048" s="25">
        <v>7.9249999999999998</v>
      </c>
      <c r="J1048" s="25">
        <v>61.21</v>
      </c>
      <c r="K1048" s="26" t="s">
        <v>1191</v>
      </c>
      <c r="L1048" s="27" t="str">
        <f t="shared" si="290"/>
        <v>No</v>
      </c>
    </row>
    <row r="1049" spans="1:12" x14ac:dyDescent="0.25">
      <c r="A1049" s="37" t="s">
        <v>384</v>
      </c>
      <c r="B1049" s="22" t="s">
        <v>49</v>
      </c>
      <c r="C1049" s="28">
        <v>15038756</v>
      </c>
      <c r="D1049" s="24" t="str">
        <f t="shared" si="286"/>
        <v>N/A</v>
      </c>
      <c r="E1049" s="28">
        <v>14420629</v>
      </c>
      <c r="F1049" s="24" t="str">
        <f t="shared" si="287"/>
        <v>N/A</v>
      </c>
      <c r="G1049" s="28">
        <v>14062096</v>
      </c>
      <c r="H1049" s="24" t="str">
        <f t="shared" si="288"/>
        <v>N/A</v>
      </c>
      <c r="I1049" s="25">
        <v>-4.1100000000000003</v>
      </c>
      <c r="J1049" s="25">
        <v>-2.4900000000000002</v>
      </c>
      <c r="K1049" s="26" t="s">
        <v>1191</v>
      </c>
      <c r="L1049" s="27" t="str">
        <f t="shared" si="290"/>
        <v>Yes</v>
      </c>
    </row>
    <row r="1050" spans="1:12" x14ac:dyDescent="0.25">
      <c r="A1050" s="37" t="s">
        <v>101</v>
      </c>
      <c r="B1050" s="22" t="s">
        <v>49</v>
      </c>
      <c r="C1050" s="23">
        <v>63493</v>
      </c>
      <c r="D1050" s="24" t="str">
        <f t="shared" si="286"/>
        <v>N/A</v>
      </c>
      <c r="E1050" s="23">
        <v>65448</v>
      </c>
      <c r="F1050" s="24" t="str">
        <f t="shared" si="287"/>
        <v>N/A</v>
      </c>
      <c r="G1050" s="23">
        <v>64814</v>
      </c>
      <c r="H1050" s="24" t="str">
        <f t="shared" si="288"/>
        <v>N/A</v>
      </c>
      <c r="I1050" s="25">
        <v>3.0790000000000002</v>
      </c>
      <c r="J1050" s="25">
        <v>-0.96899999999999997</v>
      </c>
      <c r="K1050" s="26" t="s">
        <v>1191</v>
      </c>
      <c r="L1050" s="27" t="str">
        <f t="shared" si="290"/>
        <v>Yes</v>
      </c>
    </row>
    <row r="1051" spans="1:12" x14ac:dyDescent="0.25">
      <c r="A1051" s="37" t="s">
        <v>385</v>
      </c>
      <c r="B1051" s="22" t="s">
        <v>49</v>
      </c>
      <c r="C1051" s="28">
        <v>236.85691335999999</v>
      </c>
      <c r="D1051" s="24" t="str">
        <f t="shared" si="286"/>
        <v>N/A</v>
      </c>
      <c r="E1051" s="28">
        <v>220.337199</v>
      </c>
      <c r="F1051" s="24" t="str">
        <f t="shared" si="287"/>
        <v>N/A</v>
      </c>
      <c r="G1051" s="28">
        <v>216.96078008000001</v>
      </c>
      <c r="H1051" s="24" t="str">
        <f t="shared" si="288"/>
        <v>N/A</v>
      </c>
      <c r="I1051" s="25">
        <v>-6.97</v>
      </c>
      <c r="J1051" s="25">
        <v>-1.53</v>
      </c>
      <c r="K1051" s="26" t="s">
        <v>1191</v>
      </c>
      <c r="L1051" s="27" t="str">
        <f t="shared" si="290"/>
        <v>Yes</v>
      </c>
    </row>
    <row r="1052" spans="1:12" x14ac:dyDescent="0.25">
      <c r="A1052" s="37" t="s">
        <v>386</v>
      </c>
      <c r="B1052" s="22" t="s">
        <v>49</v>
      </c>
      <c r="C1052" s="28">
        <v>37425376</v>
      </c>
      <c r="D1052" s="24" t="str">
        <f t="shared" si="286"/>
        <v>N/A</v>
      </c>
      <c r="E1052" s="28">
        <v>32415991</v>
      </c>
      <c r="F1052" s="24" t="str">
        <f t="shared" si="287"/>
        <v>N/A</v>
      </c>
      <c r="G1052" s="28">
        <v>28554357</v>
      </c>
      <c r="H1052" s="24" t="str">
        <f t="shared" si="288"/>
        <v>N/A</v>
      </c>
      <c r="I1052" s="25">
        <v>-13.4</v>
      </c>
      <c r="J1052" s="25">
        <v>-11.9</v>
      </c>
      <c r="K1052" s="26" t="s">
        <v>1191</v>
      </c>
      <c r="L1052" s="27" t="str">
        <f t="shared" si="290"/>
        <v>Yes</v>
      </c>
    </row>
    <row r="1053" spans="1:12" x14ac:dyDescent="0.25">
      <c r="A1053" s="37" t="s">
        <v>102</v>
      </c>
      <c r="B1053" s="22" t="s">
        <v>49</v>
      </c>
      <c r="C1053" s="23">
        <v>87435</v>
      </c>
      <c r="D1053" s="24" t="str">
        <f t="shared" si="286"/>
        <v>N/A</v>
      </c>
      <c r="E1053" s="23">
        <v>88125</v>
      </c>
      <c r="F1053" s="24" t="str">
        <f t="shared" si="287"/>
        <v>N/A</v>
      </c>
      <c r="G1053" s="23">
        <v>87671</v>
      </c>
      <c r="H1053" s="24" t="str">
        <f t="shared" si="288"/>
        <v>N/A</v>
      </c>
      <c r="I1053" s="25">
        <v>0.78920000000000001</v>
      </c>
      <c r="J1053" s="25">
        <v>-0.51500000000000001</v>
      </c>
      <c r="K1053" s="26" t="s">
        <v>1191</v>
      </c>
      <c r="L1053" s="27" t="str">
        <f t="shared" si="290"/>
        <v>Yes</v>
      </c>
    </row>
    <row r="1054" spans="1:12" x14ac:dyDescent="0.25">
      <c r="A1054" s="37" t="s">
        <v>387</v>
      </c>
      <c r="B1054" s="22" t="s">
        <v>49</v>
      </c>
      <c r="C1054" s="28">
        <v>428.03655286999998</v>
      </c>
      <c r="D1054" s="24" t="str">
        <f t="shared" si="286"/>
        <v>N/A</v>
      </c>
      <c r="E1054" s="28">
        <v>367.84103262000002</v>
      </c>
      <c r="F1054" s="24" t="str">
        <f t="shared" si="287"/>
        <v>N/A</v>
      </c>
      <c r="G1054" s="28">
        <v>325.69899966999998</v>
      </c>
      <c r="H1054" s="24" t="str">
        <f t="shared" si="288"/>
        <v>N/A</v>
      </c>
      <c r="I1054" s="25">
        <v>-14.1</v>
      </c>
      <c r="J1054" s="25">
        <v>-11.5</v>
      </c>
      <c r="K1054" s="26" t="s">
        <v>1191</v>
      </c>
      <c r="L1054" s="27" t="str">
        <f t="shared" si="290"/>
        <v>Yes</v>
      </c>
    </row>
    <row r="1055" spans="1:12" x14ac:dyDescent="0.25">
      <c r="A1055" s="37" t="s">
        <v>388</v>
      </c>
      <c r="B1055" s="22" t="s">
        <v>49</v>
      </c>
      <c r="C1055" s="28">
        <v>148706897</v>
      </c>
      <c r="D1055" s="24" t="str">
        <f t="shared" si="286"/>
        <v>N/A</v>
      </c>
      <c r="E1055" s="28">
        <v>151086004</v>
      </c>
      <c r="F1055" s="24" t="str">
        <f t="shared" si="287"/>
        <v>N/A</v>
      </c>
      <c r="G1055" s="28">
        <v>113296903</v>
      </c>
      <c r="H1055" s="24" t="str">
        <f t="shared" si="288"/>
        <v>N/A</v>
      </c>
      <c r="I1055" s="25">
        <v>1.6</v>
      </c>
      <c r="J1055" s="25">
        <v>-25</v>
      </c>
      <c r="K1055" s="26" t="s">
        <v>1191</v>
      </c>
      <c r="L1055" s="27" t="str">
        <f t="shared" si="290"/>
        <v>Yes</v>
      </c>
    </row>
    <row r="1056" spans="1:12" x14ac:dyDescent="0.25">
      <c r="A1056" s="77" t="s">
        <v>624</v>
      </c>
      <c r="B1056" s="23" t="s">
        <v>49</v>
      </c>
      <c r="C1056" s="23">
        <v>45265</v>
      </c>
      <c r="D1056" s="24" t="str">
        <f t="shared" si="286"/>
        <v>N/A</v>
      </c>
      <c r="E1056" s="23">
        <v>44796</v>
      </c>
      <c r="F1056" s="24" t="str">
        <f t="shared" si="287"/>
        <v>N/A</v>
      </c>
      <c r="G1056" s="23">
        <v>42342</v>
      </c>
      <c r="H1056" s="24" t="str">
        <f t="shared" si="288"/>
        <v>N/A</v>
      </c>
      <c r="I1056" s="25">
        <v>-1.04</v>
      </c>
      <c r="J1056" s="25">
        <v>-5.48</v>
      </c>
      <c r="K1056" s="30" t="s">
        <v>1191</v>
      </c>
      <c r="L1056" s="27" t="str">
        <f t="shared" si="290"/>
        <v>Yes</v>
      </c>
    </row>
    <row r="1057" spans="1:12" x14ac:dyDescent="0.25">
      <c r="A1057" s="37" t="s">
        <v>389</v>
      </c>
      <c r="B1057" s="22" t="s">
        <v>49</v>
      </c>
      <c r="C1057" s="28">
        <v>3285.2512316000002</v>
      </c>
      <c r="D1057" s="24" t="str">
        <f t="shared" si="286"/>
        <v>N/A</v>
      </c>
      <c r="E1057" s="28">
        <v>3372.7565853999999</v>
      </c>
      <c r="F1057" s="24" t="str">
        <f t="shared" si="287"/>
        <v>N/A</v>
      </c>
      <c r="G1057" s="28">
        <v>2675.7570025</v>
      </c>
      <c r="H1057" s="24" t="str">
        <f t="shared" si="288"/>
        <v>N/A</v>
      </c>
      <c r="I1057" s="25">
        <v>2.6640000000000001</v>
      </c>
      <c r="J1057" s="25">
        <v>-20.7</v>
      </c>
      <c r="K1057" s="26" t="s">
        <v>1191</v>
      </c>
      <c r="L1057" s="27" t="str">
        <f t="shared" si="290"/>
        <v>Yes</v>
      </c>
    </row>
    <row r="1058" spans="1:12" x14ac:dyDescent="0.25">
      <c r="A1058" s="37" t="s">
        <v>390</v>
      </c>
      <c r="B1058" s="22" t="s">
        <v>49</v>
      </c>
      <c r="C1058" s="28">
        <v>50751634</v>
      </c>
      <c r="D1058" s="24" t="str">
        <f t="shared" si="286"/>
        <v>N/A</v>
      </c>
      <c r="E1058" s="28">
        <v>54142473</v>
      </c>
      <c r="F1058" s="24" t="str">
        <f t="shared" si="287"/>
        <v>N/A</v>
      </c>
      <c r="G1058" s="28">
        <v>34510492</v>
      </c>
      <c r="H1058" s="24" t="str">
        <f t="shared" si="288"/>
        <v>N/A</v>
      </c>
      <c r="I1058" s="25">
        <v>6.681</v>
      </c>
      <c r="J1058" s="25">
        <v>-36.299999999999997</v>
      </c>
      <c r="K1058" s="26" t="s">
        <v>1191</v>
      </c>
      <c r="L1058" s="27" t="str">
        <f t="shared" si="290"/>
        <v>No</v>
      </c>
    </row>
    <row r="1059" spans="1:12" x14ac:dyDescent="0.25">
      <c r="A1059" s="37" t="s">
        <v>38</v>
      </c>
      <c r="B1059" s="22" t="s">
        <v>49</v>
      </c>
      <c r="C1059" s="23">
        <v>48970</v>
      </c>
      <c r="D1059" s="24" t="str">
        <f t="shared" si="286"/>
        <v>N/A</v>
      </c>
      <c r="E1059" s="23">
        <v>49941</v>
      </c>
      <c r="F1059" s="24" t="str">
        <f t="shared" si="287"/>
        <v>N/A</v>
      </c>
      <c r="G1059" s="23">
        <v>46073</v>
      </c>
      <c r="H1059" s="24" t="str">
        <f t="shared" si="288"/>
        <v>N/A</v>
      </c>
      <c r="I1059" s="25">
        <v>1.9830000000000001</v>
      </c>
      <c r="J1059" s="25">
        <v>-7.75</v>
      </c>
      <c r="K1059" s="26" t="s">
        <v>1191</v>
      </c>
      <c r="L1059" s="27" t="str">
        <f t="shared" si="290"/>
        <v>Yes</v>
      </c>
    </row>
    <row r="1060" spans="1:12" x14ac:dyDescent="0.25">
      <c r="A1060" s="37" t="s">
        <v>391</v>
      </c>
      <c r="B1060" s="22" t="s">
        <v>49</v>
      </c>
      <c r="C1060" s="28">
        <v>1036.3821522999999</v>
      </c>
      <c r="D1060" s="24" t="str">
        <f t="shared" si="286"/>
        <v>N/A</v>
      </c>
      <c r="E1060" s="28">
        <v>1084.1287319</v>
      </c>
      <c r="F1060" s="24" t="str">
        <f t="shared" si="287"/>
        <v>N/A</v>
      </c>
      <c r="G1060" s="28">
        <v>749.03939401000002</v>
      </c>
      <c r="H1060" s="24" t="str">
        <f t="shared" si="288"/>
        <v>N/A</v>
      </c>
      <c r="I1060" s="25">
        <v>4.6070000000000002</v>
      </c>
      <c r="J1060" s="25">
        <v>-30.9</v>
      </c>
      <c r="K1060" s="26" t="s">
        <v>1191</v>
      </c>
      <c r="L1060" s="27" t="str">
        <f t="shared" si="290"/>
        <v>No</v>
      </c>
    </row>
    <row r="1061" spans="1:12" ht="12.75" customHeight="1" x14ac:dyDescent="0.25">
      <c r="A1061" s="37" t="s">
        <v>392</v>
      </c>
      <c r="B1061" s="22" t="s">
        <v>49</v>
      </c>
      <c r="C1061" s="28">
        <v>187605738</v>
      </c>
      <c r="D1061" s="24" t="str">
        <f t="shared" si="286"/>
        <v>N/A</v>
      </c>
      <c r="E1061" s="28">
        <v>192852445</v>
      </c>
      <c r="F1061" s="24" t="str">
        <f t="shared" si="287"/>
        <v>N/A</v>
      </c>
      <c r="G1061" s="28">
        <v>197405026</v>
      </c>
      <c r="H1061" s="24" t="str">
        <f t="shared" si="288"/>
        <v>N/A</v>
      </c>
      <c r="I1061" s="25">
        <v>2.7970000000000002</v>
      </c>
      <c r="J1061" s="25">
        <v>2.3610000000000002</v>
      </c>
      <c r="K1061" s="26" t="s">
        <v>1191</v>
      </c>
      <c r="L1061" s="27" t="str">
        <f t="shared" si="290"/>
        <v>Yes</v>
      </c>
    </row>
    <row r="1062" spans="1:12" x14ac:dyDescent="0.25">
      <c r="A1062" s="37" t="s">
        <v>393</v>
      </c>
      <c r="B1062" s="22" t="s">
        <v>49</v>
      </c>
      <c r="C1062" s="23">
        <v>19278</v>
      </c>
      <c r="D1062" s="24" t="str">
        <f t="shared" si="286"/>
        <v>N/A</v>
      </c>
      <c r="E1062" s="23">
        <v>19906</v>
      </c>
      <c r="F1062" s="24" t="str">
        <f t="shared" si="287"/>
        <v>N/A</v>
      </c>
      <c r="G1062" s="23">
        <v>20777</v>
      </c>
      <c r="H1062" s="24" t="str">
        <f t="shared" si="288"/>
        <v>N/A</v>
      </c>
      <c r="I1062" s="25">
        <v>3.258</v>
      </c>
      <c r="J1062" s="25">
        <v>4.3760000000000003</v>
      </c>
      <c r="K1062" s="26" t="s">
        <v>1191</v>
      </c>
      <c r="L1062" s="27" t="str">
        <f t="shared" si="290"/>
        <v>Yes</v>
      </c>
    </row>
    <row r="1063" spans="1:12" x14ac:dyDescent="0.25">
      <c r="A1063" s="37" t="s">
        <v>394</v>
      </c>
      <c r="B1063" s="22" t="s">
        <v>49</v>
      </c>
      <c r="C1063" s="28">
        <v>9731.5975724</v>
      </c>
      <c r="D1063" s="24" t="str">
        <f t="shared" si="286"/>
        <v>N/A</v>
      </c>
      <c r="E1063" s="28">
        <v>9688.1565859999992</v>
      </c>
      <c r="F1063" s="24" t="str">
        <f t="shared" si="287"/>
        <v>N/A</v>
      </c>
      <c r="G1063" s="28">
        <v>9501.1323097999993</v>
      </c>
      <c r="H1063" s="24" t="str">
        <f t="shared" si="288"/>
        <v>N/A</v>
      </c>
      <c r="I1063" s="25">
        <v>-0.44600000000000001</v>
      </c>
      <c r="J1063" s="25">
        <v>-1.93</v>
      </c>
      <c r="K1063" s="26" t="s">
        <v>1191</v>
      </c>
      <c r="L1063" s="27" t="str">
        <f t="shared" si="290"/>
        <v>Yes</v>
      </c>
    </row>
    <row r="1064" spans="1:12" ht="12.75" customHeight="1" x14ac:dyDescent="0.25">
      <c r="A1064" s="37" t="s">
        <v>395</v>
      </c>
      <c r="B1064" s="22" t="s">
        <v>49</v>
      </c>
      <c r="C1064" s="28">
        <v>138463</v>
      </c>
      <c r="D1064" s="24" t="str">
        <f t="shared" si="286"/>
        <v>N/A</v>
      </c>
      <c r="E1064" s="28">
        <v>138595</v>
      </c>
      <c r="F1064" s="24" t="str">
        <f t="shared" si="287"/>
        <v>N/A</v>
      </c>
      <c r="G1064" s="28">
        <v>89790</v>
      </c>
      <c r="H1064" s="24" t="str">
        <f t="shared" si="288"/>
        <v>N/A</v>
      </c>
      <c r="I1064" s="25">
        <v>9.5299999999999996E-2</v>
      </c>
      <c r="J1064" s="25">
        <v>-35.200000000000003</v>
      </c>
      <c r="K1064" s="26" t="s">
        <v>1191</v>
      </c>
      <c r="L1064" s="27" t="str">
        <f t="shared" si="290"/>
        <v>No</v>
      </c>
    </row>
    <row r="1065" spans="1:12" x14ac:dyDescent="0.25">
      <c r="A1065" s="37" t="s">
        <v>396</v>
      </c>
      <c r="B1065" s="22" t="s">
        <v>49</v>
      </c>
      <c r="C1065" s="23">
        <v>85</v>
      </c>
      <c r="D1065" s="24" t="str">
        <f t="shared" si="286"/>
        <v>N/A</v>
      </c>
      <c r="E1065" s="23">
        <v>93</v>
      </c>
      <c r="F1065" s="24" t="str">
        <f t="shared" si="287"/>
        <v>N/A</v>
      </c>
      <c r="G1065" s="23">
        <v>61</v>
      </c>
      <c r="H1065" s="24" t="str">
        <f t="shared" si="288"/>
        <v>N/A</v>
      </c>
      <c r="I1065" s="25">
        <v>9.4120000000000008</v>
      </c>
      <c r="J1065" s="25">
        <v>-34.4</v>
      </c>
      <c r="K1065" s="26" t="s">
        <v>1191</v>
      </c>
      <c r="L1065" s="27" t="str">
        <f t="shared" si="290"/>
        <v>No</v>
      </c>
    </row>
    <row r="1066" spans="1:12" x14ac:dyDescent="0.25">
      <c r="A1066" s="37" t="s">
        <v>397</v>
      </c>
      <c r="B1066" s="22" t="s">
        <v>49</v>
      </c>
      <c r="C1066" s="28">
        <v>1628.9764706000001</v>
      </c>
      <c r="D1066" s="24" t="str">
        <f t="shared" si="286"/>
        <v>N/A</v>
      </c>
      <c r="E1066" s="28">
        <v>1490.2688172000001</v>
      </c>
      <c r="F1066" s="24" t="str">
        <f t="shared" si="287"/>
        <v>N/A</v>
      </c>
      <c r="G1066" s="28">
        <v>1471.9672131</v>
      </c>
      <c r="H1066" s="24" t="str">
        <f t="shared" si="288"/>
        <v>N/A</v>
      </c>
      <c r="I1066" s="25">
        <v>-8.52</v>
      </c>
      <c r="J1066" s="25">
        <v>-1.23</v>
      </c>
      <c r="K1066" s="26" t="s">
        <v>1191</v>
      </c>
      <c r="L1066" s="27" t="str">
        <f t="shared" si="290"/>
        <v>Yes</v>
      </c>
    </row>
    <row r="1067" spans="1:12" x14ac:dyDescent="0.25">
      <c r="A1067" s="37" t="s">
        <v>398</v>
      </c>
      <c r="B1067" s="22" t="s">
        <v>49</v>
      </c>
      <c r="C1067" s="28">
        <v>130894</v>
      </c>
      <c r="D1067" s="24" t="str">
        <f t="shared" si="286"/>
        <v>N/A</v>
      </c>
      <c r="E1067" s="28">
        <v>117972</v>
      </c>
      <c r="F1067" s="24" t="str">
        <f t="shared" si="287"/>
        <v>N/A</v>
      </c>
      <c r="G1067" s="28">
        <v>103258</v>
      </c>
      <c r="H1067" s="24" t="str">
        <f t="shared" si="288"/>
        <v>N/A</v>
      </c>
      <c r="I1067" s="25">
        <v>-9.8699999999999992</v>
      </c>
      <c r="J1067" s="25">
        <v>-12.5</v>
      </c>
      <c r="K1067" s="26" t="s">
        <v>1191</v>
      </c>
      <c r="L1067" s="27" t="str">
        <f t="shared" si="290"/>
        <v>Yes</v>
      </c>
    </row>
    <row r="1068" spans="1:12" x14ac:dyDescent="0.25">
      <c r="A1068" s="37" t="s">
        <v>399</v>
      </c>
      <c r="B1068" s="22" t="s">
        <v>49</v>
      </c>
      <c r="C1068" s="23">
        <v>34</v>
      </c>
      <c r="D1068" s="24" t="str">
        <f t="shared" si="286"/>
        <v>N/A</v>
      </c>
      <c r="E1068" s="23">
        <v>40</v>
      </c>
      <c r="F1068" s="24" t="str">
        <f t="shared" si="287"/>
        <v>N/A</v>
      </c>
      <c r="G1068" s="23">
        <v>32</v>
      </c>
      <c r="H1068" s="24" t="str">
        <f t="shared" si="288"/>
        <v>N/A</v>
      </c>
      <c r="I1068" s="25">
        <v>17.649999999999999</v>
      </c>
      <c r="J1068" s="25">
        <v>-20</v>
      </c>
      <c r="K1068" s="26" t="s">
        <v>1191</v>
      </c>
      <c r="L1068" s="27" t="str">
        <f t="shared" si="290"/>
        <v>Yes</v>
      </c>
    </row>
    <row r="1069" spans="1:12" x14ac:dyDescent="0.25">
      <c r="A1069" s="37" t="s">
        <v>400</v>
      </c>
      <c r="B1069" s="22" t="s">
        <v>49</v>
      </c>
      <c r="C1069" s="28">
        <v>3849.8235294000001</v>
      </c>
      <c r="D1069" s="24" t="str">
        <f t="shared" si="286"/>
        <v>N/A</v>
      </c>
      <c r="E1069" s="28">
        <v>2949.3</v>
      </c>
      <c r="F1069" s="24" t="str">
        <f t="shared" si="287"/>
        <v>N/A</v>
      </c>
      <c r="G1069" s="28">
        <v>3226.8125</v>
      </c>
      <c r="H1069" s="24" t="str">
        <f t="shared" si="288"/>
        <v>N/A</v>
      </c>
      <c r="I1069" s="25">
        <v>-23.4</v>
      </c>
      <c r="J1069" s="25">
        <v>9.4090000000000007</v>
      </c>
      <c r="K1069" s="26" t="s">
        <v>1191</v>
      </c>
      <c r="L1069" s="27" t="str">
        <f t="shared" si="290"/>
        <v>Yes</v>
      </c>
    </row>
    <row r="1070" spans="1:12" ht="12.75" customHeight="1" x14ac:dyDescent="0.25">
      <c r="A1070" s="37" t="s">
        <v>401</v>
      </c>
      <c r="B1070" s="22" t="s">
        <v>49</v>
      </c>
      <c r="C1070" s="28">
        <v>0</v>
      </c>
      <c r="D1070" s="24" t="str">
        <f t="shared" si="286"/>
        <v>N/A</v>
      </c>
      <c r="E1070" s="28">
        <v>0</v>
      </c>
      <c r="F1070" s="24" t="str">
        <f t="shared" si="287"/>
        <v>N/A</v>
      </c>
      <c r="G1070" s="28">
        <v>0</v>
      </c>
      <c r="H1070" s="24" t="str">
        <f t="shared" si="288"/>
        <v>N/A</v>
      </c>
      <c r="I1070" s="25" t="s">
        <v>1205</v>
      </c>
      <c r="J1070" s="25" t="s">
        <v>1205</v>
      </c>
      <c r="K1070" s="26" t="s">
        <v>1191</v>
      </c>
      <c r="L1070" s="27" t="str">
        <f t="shared" si="290"/>
        <v>N/A</v>
      </c>
    </row>
    <row r="1071" spans="1:12" x14ac:dyDescent="0.25">
      <c r="A1071" s="37" t="s">
        <v>625</v>
      </c>
      <c r="B1071" s="22" t="s">
        <v>49</v>
      </c>
      <c r="C1071" s="23">
        <v>0</v>
      </c>
      <c r="D1071" s="24" t="str">
        <f t="shared" si="286"/>
        <v>N/A</v>
      </c>
      <c r="E1071" s="23">
        <v>0</v>
      </c>
      <c r="F1071" s="24" t="str">
        <f t="shared" si="287"/>
        <v>N/A</v>
      </c>
      <c r="G1071" s="23">
        <v>0</v>
      </c>
      <c r="H1071" s="24" t="str">
        <f t="shared" si="288"/>
        <v>N/A</v>
      </c>
      <c r="I1071" s="25" t="s">
        <v>1205</v>
      </c>
      <c r="J1071" s="25" t="s">
        <v>1205</v>
      </c>
      <c r="K1071" s="26" t="s">
        <v>1191</v>
      </c>
      <c r="L1071" s="27" t="str">
        <f t="shared" si="290"/>
        <v>N/A</v>
      </c>
    </row>
    <row r="1072" spans="1:12" x14ac:dyDescent="0.25">
      <c r="A1072" s="37" t="s">
        <v>402</v>
      </c>
      <c r="B1072" s="22" t="s">
        <v>49</v>
      </c>
      <c r="C1072" s="28" t="s">
        <v>1205</v>
      </c>
      <c r="D1072" s="24" t="str">
        <f t="shared" si="286"/>
        <v>N/A</v>
      </c>
      <c r="E1072" s="28" t="s">
        <v>1205</v>
      </c>
      <c r="F1072" s="24" t="str">
        <f t="shared" si="287"/>
        <v>N/A</v>
      </c>
      <c r="G1072" s="28" t="s">
        <v>1205</v>
      </c>
      <c r="H1072" s="24" t="str">
        <f t="shared" si="288"/>
        <v>N/A</v>
      </c>
      <c r="I1072" s="25" t="s">
        <v>1205</v>
      </c>
      <c r="J1072" s="25" t="s">
        <v>1205</v>
      </c>
      <c r="K1072" s="26" t="s">
        <v>1191</v>
      </c>
      <c r="L1072" s="27" t="str">
        <f t="shared" si="290"/>
        <v>N/A</v>
      </c>
    </row>
    <row r="1073" spans="1:12" x14ac:dyDescent="0.25">
      <c r="A1073" s="37" t="s">
        <v>403</v>
      </c>
      <c r="B1073" s="22" t="s">
        <v>49</v>
      </c>
      <c r="C1073" s="28">
        <v>51450202</v>
      </c>
      <c r="D1073" s="24" t="str">
        <f t="shared" si="286"/>
        <v>N/A</v>
      </c>
      <c r="E1073" s="28">
        <v>62468536</v>
      </c>
      <c r="F1073" s="24" t="str">
        <f t="shared" si="287"/>
        <v>N/A</v>
      </c>
      <c r="G1073" s="28">
        <v>69325207</v>
      </c>
      <c r="H1073" s="24" t="str">
        <f t="shared" si="288"/>
        <v>N/A</v>
      </c>
      <c r="I1073" s="25">
        <v>21.42</v>
      </c>
      <c r="J1073" s="25">
        <v>10.98</v>
      </c>
      <c r="K1073" s="26" t="s">
        <v>1191</v>
      </c>
      <c r="L1073" s="27" t="str">
        <f t="shared" si="290"/>
        <v>Yes</v>
      </c>
    </row>
    <row r="1074" spans="1:12" x14ac:dyDescent="0.25">
      <c r="A1074" s="37" t="s">
        <v>135</v>
      </c>
      <c r="B1074" s="22" t="s">
        <v>49</v>
      </c>
      <c r="C1074" s="23">
        <v>3440</v>
      </c>
      <c r="D1074" s="24" t="str">
        <f t="shared" si="286"/>
        <v>N/A</v>
      </c>
      <c r="E1074" s="23">
        <v>3894</v>
      </c>
      <c r="F1074" s="24" t="str">
        <f t="shared" si="287"/>
        <v>N/A</v>
      </c>
      <c r="G1074" s="23">
        <v>4382</v>
      </c>
      <c r="H1074" s="24" t="str">
        <f t="shared" si="288"/>
        <v>N/A</v>
      </c>
      <c r="I1074" s="25">
        <v>13.2</v>
      </c>
      <c r="J1074" s="25">
        <v>12.53</v>
      </c>
      <c r="K1074" s="26" t="s">
        <v>1191</v>
      </c>
      <c r="L1074" s="27" t="str">
        <f t="shared" si="290"/>
        <v>Yes</v>
      </c>
    </row>
    <row r="1075" spans="1:12" x14ac:dyDescent="0.25">
      <c r="A1075" s="37" t="s">
        <v>404</v>
      </c>
      <c r="B1075" s="22" t="s">
        <v>49</v>
      </c>
      <c r="C1075" s="28">
        <v>14956.45407</v>
      </c>
      <c r="D1075" s="24" t="str">
        <f t="shared" si="286"/>
        <v>N/A</v>
      </c>
      <c r="E1075" s="28">
        <v>16042.253724</v>
      </c>
      <c r="F1075" s="24" t="str">
        <f t="shared" si="287"/>
        <v>N/A</v>
      </c>
      <c r="G1075" s="28">
        <v>15820.448882000001</v>
      </c>
      <c r="H1075" s="24" t="str">
        <f t="shared" si="288"/>
        <v>N/A</v>
      </c>
      <c r="I1075" s="25">
        <v>7.26</v>
      </c>
      <c r="J1075" s="25">
        <v>-1.38</v>
      </c>
      <c r="K1075" s="26" t="s">
        <v>1191</v>
      </c>
      <c r="L1075" s="27" t="str">
        <f t="shared" si="290"/>
        <v>Yes</v>
      </c>
    </row>
    <row r="1076" spans="1:12" x14ac:dyDescent="0.25">
      <c r="A1076" s="37" t="s">
        <v>951</v>
      </c>
      <c r="B1076" s="22" t="s">
        <v>49</v>
      </c>
      <c r="C1076" s="28" t="s">
        <v>49</v>
      </c>
      <c r="D1076" s="24" t="str">
        <f t="shared" si="286"/>
        <v>N/A</v>
      </c>
      <c r="E1076" s="28">
        <v>69921</v>
      </c>
      <c r="F1076" s="24" t="str">
        <f t="shared" si="287"/>
        <v>N/A</v>
      </c>
      <c r="G1076" s="28">
        <v>58462</v>
      </c>
      <c r="H1076" s="24" t="str">
        <f t="shared" si="288"/>
        <v>N/A</v>
      </c>
      <c r="I1076" s="25" t="s">
        <v>49</v>
      </c>
      <c r="J1076" s="25">
        <v>-16.399999999999999</v>
      </c>
      <c r="K1076" s="26" t="s">
        <v>1191</v>
      </c>
      <c r="L1076" s="27" t="str">
        <f>IF(J1076="Div by 0", "N/A", IF(OR(J1076="N/A",K1076="N/A"),"N/A", IF(J1076&gt;VALUE(MID(K1076,1,2)), "No", IF(J1076&lt;-1*VALUE(MID(K1076,1,2)), "No", "Yes"))))</f>
        <v>Yes</v>
      </c>
    </row>
    <row r="1077" spans="1:12" x14ac:dyDescent="0.25">
      <c r="A1077" s="37" t="s">
        <v>952</v>
      </c>
      <c r="B1077" s="22" t="s">
        <v>49</v>
      </c>
      <c r="C1077" s="23" t="s">
        <v>49</v>
      </c>
      <c r="D1077" s="24" t="str">
        <f t="shared" si="286"/>
        <v>N/A</v>
      </c>
      <c r="E1077" s="23">
        <v>2351</v>
      </c>
      <c r="F1077" s="24" t="str">
        <f t="shared" si="287"/>
        <v>N/A</v>
      </c>
      <c r="G1077" s="23">
        <v>1983</v>
      </c>
      <c r="H1077" s="24" t="str">
        <f t="shared" si="288"/>
        <v>N/A</v>
      </c>
      <c r="I1077" s="25" t="s">
        <v>49</v>
      </c>
      <c r="J1077" s="25">
        <v>-15.7</v>
      </c>
      <c r="K1077" s="26" t="s">
        <v>1191</v>
      </c>
      <c r="L1077" s="27" t="str">
        <f t="shared" ref="L1077:L1081" si="291">IF(J1077="Div by 0", "N/A", IF(OR(J1077="N/A",K1077="N/A"),"N/A", IF(J1077&gt;VALUE(MID(K1077,1,2)), "No", IF(J1077&lt;-1*VALUE(MID(K1077,1,2)), "No", "Yes"))))</f>
        <v>Yes</v>
      </c>
    </row>
    <row r="1078" spans="1:12" x14ac:dyDescent="0.25">
      <c r="A1078" s="37" t="s">
        <v>953</v>
      </c>
      <c r="B1078" s="22" t="s">
        <v>49</v>
      </c>
      <c r="C1078" s="28" t="s">
        <v>49</v>
      </c>
      <c r="D1078" s="24" t="str">
        <f t="shared" si="286"/>
        <v>N/A</v>
      </c>
      <c r="E1078" s="28">
        <v>29.740961293000002</v>
      </c>
      <c r="F1078" s="24" t="str">
        <f t="shared" si="287"/>
        <v>N/A</v>
      </c>
      <c r="G1078" s="28">
        <v>29.481593544999999</v>
      </c>
      <c r="H1078" s="24" t="str">
        <f t="shared" si="288"/>
        <v>N/A</v>
      </c>
      <c r="I1078" s="25" t="s">
        <v>49</v>
      </c>
      <c r="J1078" s="25">
        <v>-0.872</v>
      </c>
      <c r="K1078" s="26" t="s">
        <v>1191</v>
      </c>
      <c r="L1078" s="27" t="str">
        <f t="shared" si="291"/>
        <v>Yes</v>
      </c>
    </row>
    <row r="1079" spans="1:12" x14ac:dyDescent="0.25">
      <c r="A1079" s="37" t="s">
        <v>954</v>
      </c>
      <c r="B1079" s="22" t="s">
        <v>49</v>
      </c>
      <c r="C1079" s="28" t="s">
        <v>49</v>
      </c>
      <c r="D1079" s="24" t="str">
        <f t="shared" si="286"/>
        <v>N/A</v>
      </c>
      <c r="E1079" s="28">
        <v>95238</v>
      </c>
      <c r="F1079" s="24" t="str">
        <f t="shared" si="287"/>
        <v>N/A</v>
      </c>
      <c r="G1079" s="28">
        <v>307609</v>
      </c>
      <c r="H1079" s="24" t="str">
        <f t="shared" si="288"/>
        <v>N/A</v>
      </c>
      <c r="I1079" s="25" t="s">
        <v>49</v>
      </c>
      <c r="J1079" s="25">
        <v>223</v>
      </c>
      <c r="K1079" s="26" t="s">
        <v>1191</v>
      </c>
      <c r="L1079" s="27" t="str">
        <f t="shared" si="291"/>
        <v>No</v>
      </c>
    </row>
    <row r="1080" spans="1:12" x14ac:dyDescent="0.25">
      <c r="A1080" s="37" t="s">
        <v>955</v>
      </c>
      <c r="B1080" s="22" t="s">
        <v>49</v>
      </c>
      <c r="C1080" s="23" t="s">
        <v>49</v>
      </c>
      <c r="D1080" s="24" t="str">
        <f t="shared" si="286"/>
        <v>N/A</v>
      </c>
      <c r="E1080" s="23">
        <v>11</v>
      </c>
      <c r="F1080" s="24" t="str">
        <f t="shared" si="287"/>
        <v>N/A</v>
      </c>
      <c r="G1080" s="23">
        <v>11</v>
      </c>
      <c r="H1080" s="24" t="str">
        <f t="shared" si="288"/>
        <v>N/A</v>
      </c>
      <c r="I1080" s="25" t="s">
        <v>49</v>
      </c>
      <c r="J1080" s="25">
        <v>-25</v>
      </c>
      <c r="K1080" s="26" t="s">
        <v>1191</v>
      </c>
      <c r="L1080" s="27" t="str">
        <f t="shared" si="291"/>
        <v>Yes</v>
      </c>
    </row>
    <row r="1081" spans="1:12" x14ac:dyDescent="0.25">
      <c r="A1081" s="37" t="s">
        <v>956</v>
      </c>
      <c r="B1081" s="22" t="s">
        <v>49</v>
      </c>
      <c r="C1081" s="28" t="s">
        <v>49</v>
      </c>
      <c r="D1081" s="24" t="str">
        <f t="shared" si="286"/>
        <v>N/A</v>
      </c>
      <c r="E1081" s="28">
        <v>23809.5</v>
      </c>
      <c r="F1081" s="24" t="str">
        <f t="shared" si="287"/>
        <v>N/A</v>
      </c>
      <c r="G1081" s="28">
        <v>102536.33332999999</v>
      </c>
      <c r="H1081" s="24" t="str">
        <f t="shared" si="288"/>
        <v>N/A</v>
      </c>
      <c r="I1081" s="25" t="s">
        <v>49</v>
      </c>
      <c r="J1081" s="25">
        <v>330.7</v>
      </c>
      <c r="K1081" s="26" t="s">
        <v>1191</v>
      </c>
      <c r="L1081" s="27" t="str">
        <f t="shared" si="291"/>
        <v>No</v>
      </c>
    </row>
    <row r="1082" spans="1:12" ht="12.75" customHeight="1" x14ac:dyDescent="0.25">
      <c r="A1082" s="37" t="s">
        <v>405</v>
      </c>
      <c r="B1082" s="22" t="s">
        <v>49</v>
      </c>
      <c r="C1082" s="28">
        <v>36237961</v>
      </c>
      <c r="D1082" s="24" t="str">
        <f t="shared" si="286"/>
        <v>N/A</v>
      </c>
      <c r="E1082" s="28">
        <v>39960259</v>
      </c>
      <c r="F1082" s="24" t="str">
        <f t="shared" si="287"/>
        <v>N/A</v>
      </c>
      <c r="G1082" s="28">
        <v>46175793</v>
      </c>
      <c r="H1082" s="24" t="str">
        <f t="shared" si="288"/>
        <v>N/A</v>
      </c>
      <c r="I1082" s="25">
        <v>10.27</v>
      </c>
      <c r="J1082" s="25">
        <v>15.55</v>
      </c>
      <c r="K1082" s="26" t="s">
        <v>1191</v>
      </c>
      <c r="L1082" s="27" t="str">
        <f t="shared" si="290"/>
        <v>Yes</v>
      </c>
    </row>
    <row r="1083" spans="1:12" x14ac:dyDescent="0.25">
      <c r="A1083" s="37" t="s">
        <v>406</v>
      </c>
      <c r="B1083" s="22" t="s">
        <v>49</v>
      </c>
      <c r="C1083" s="23">
        <v>51660</v>
      </c>
      <c r="D1083" s="24" t="str">
        <f t="shared" si="286"/>
        <v>N/A</v>
      </c>
      <c r="E1083" s="23">
        <v>52636</v>
      </c>
      <c r="F1083" s="24" t="str">
        <f t="shared" si="287"/>
        <v>N/A</v>
      </c>
      <c r="G1083" s="23">
        <v>55476</v>
      </c>
      <c r="H1083" s="24" t="str">
        <f t="shared" si="288"/>
        <v>N/A</v>
      </c>
      <c r="I1083" s="25">
        <v>1.889</v>
      </c>
      <c r="J1083" s="25">
        <v>5.3959999999999999</v>
      </c>
      <c r="K1083" s="26" t="s">
        <v>1191</v>
      </c>
      <c r="L1083" s="27" t="str">
        <f t="shared" si="290"/>
        <v>Yes</v>
      </c>
    </row>
    <row r="1084" spans="1:12" x14ac:dyDescent="0.25">
      <c r="A1084" s="37" t="s">
        <v>407</v>
      </c>
      <c r="B1084" s="22" t="s">
        <v>49</v>
      </c>
      <c r="C1084" s="28">
        <v>701.47040262999997</v>
      </c>
      <c r="D1084" s="24" t="str">
        <f t="shared" si="286"/>
        <v>N/A</v>
      </c>
      <c r="E1084" s="28">
        <v>759.18114978000006</v>
      </c>
      <c r="F1084" s="24" t="str">
        <f t="shared" si="287"/>
        <v>N/A</v>
      </c>
      <c r="G1084" s="28">
        <v>832.35620809</v>
      </c>
      <c r="H1084" s="24" t="str">
        <f t="shared" si="288"/>
        <v>N/A</v>
      </c>
      <c r="I1084" s="25">
        <v>8.2270000000000003</v>
      </c>
      <c r="J1084" s="25">
        <v>9.6389999999999993</v>
      </c>
      <c r="K1084" s="26" t="s">
        <v>1191</v>
      </c>
      <c r="L1084" s="27" t="str">
        <f t="shared" si="290"/>
        <v>Yes</v>
      </c>
    </row>
    <row r="1085" spans="1:12" x14ac:dyDescent="0.25">
      <c r="A1085" s="37" t="s">
        <v>408</v>
      </c>
      <c r="B1085" s="22" t="s">
        <v>49</v>
      </c>
      <c r="C1085" s="28">
        <v>246187570</v>
      </c>
      <c r="D1085" s="24" t="str">
        <f t="shared" ref="D1085:D1093" si="292">IF($B1085="N/A","N/A",IF(C1085&gt;10,"No",IF(C1085&lt;-10,"No","Yes")))</f>
        <v>N/A</v>
      </c>
      <c r="E1085" s="28">
        <v>252061474</v>
      </c>
      <c r="F1085" s="24" t="str">
        <f t="shared" ref="F1085:F1093" si="293">IF($B1085="N/A","N/A",IF(E1085&gt;10,"No",IF(E1085&lt;-10,"No","Yes")))</f>
        <v>N/A</v>
      </c>
      <c r="G1085" s="28">
        <v>265305835</v>
      </c>
      <c r="H1085" s="24" t="str">
        <f t="shared" ref="H1085:H1093" si="294">IF($B1085="N/A","N/A",IF(G1085&gt;10,"No",IF(G1085&lt;-10,"No","Yes")))</f>
        <v>N/A</v>
      </c>
      <c r="I1085" s="25">
        <v>2.3860000000000001</v>
      </c>
      <c r="J1085" s="25">
        <v>5.2539999999999996</v>
      </c>
      <c r="K1085" s="26" t="s">
        <v>1191</v>
      </c>
      <c r="L1085" s="27" t="str">
        <f t="shared" ref="L1085:L1093" si="295">IF(J1085="Div by 0", "N/A", IF(K1085="N/A","N/A", IF(J1085&gt;VALUE(MID(K1085,1,2)), "No", IF(J1085&lt;-1*VALUE(MID(K1085,1,2)), "No", "Yes"))))</f>
        <v>Yes</v>
      </c>
    </row>
    <row r="1086" spans="1:12" x14ac:dyDescent="0.25">
      <c r="A1086" s="37" t="s">
        <v>136</v>
      </c>
      <c r="B1086" s="22" t="s">
        <v>49</v>
      </c>
      <c r="C1086" s="23">
        <v>6219</v>
      </c>
      <c r="D1086" s="24" t="str">
        <f t="shared" si="292"/>
        <v>N/A</v>
      </c>
      <c r="E1086" s="23">
        <v>6396</v>
      </c>
      <c r="F1086" s="24" t="str">
        <f t="shared" si="293"/>
        <v>N/A</v>
      </c>
      <c r="G1086" s="23">
        <v>6742</v>
      </c>
      <c r="H1086" s="24" t="str">
        <f t="shared" si="294"/>
        <v>N/A</v>
      </c>
      <c r="I1086" s="25">
        <v>2.8460000000000001</v>
      </c>
      <c r="J1086" s="25">
        <v>5.41</v>
      </c>
      <c r="K1086" s="26" t="s">
        <v>1191</v>
      </c>
      <c r="L1086" s="27" t="str">
        <f t="shared" si="295"/>
        <v>Yes</v>
      </c>
    </row>
    <row r="1087" spans="1:12" x14ac:dyDescent="0.25">
      <c r="A1087" s="37" t="s">
        <v>409</v>
      </c>
      <c r="B1087" s="22" t="s">
        <v>49</v>
      </c>
      <c r="C1087" s="28">
        <v>39586.359542999999</v>
      </c>
      <c r="D1087" s="24" t="str">
        <f t="shared" si="292"/>
        <v>N/A</v>
      </c>
      <c r="E1087" s="28">
        <v>39409.236084999997</v>
      </c>
      <c r="F1087" s="24" t="str">
        <f t="shared" si="293"/>
        <v>N/A</v>
      </c>
      <c r="G1087" s="28">
        <v>39351.206615000003</v>
      </c>
      <c r="H1087" s="24" t="str">
        <f t="shared" si="294"/>
        <v>N/A</v>
      </c>
      <c r="I1087" s="25">
        <v>-0.44700000000000001</v>
      </c>
      <c r="J1087" s="25">
        <v>-0.14699999999999999</v>
      </c>
      <c r="K1087" s="26" t="s">
        <v>1191</v>
      </c>
      <c r="L1087" s="27" t="str">
        <f t="shared" si="295"/>
        <v>Yes</v>
      </c>
    </row>
    <row r="1088" spans="1:12" x14ac:dyDescent="0.25">
      <c r="A1088" s="37" t="s">
        <v>410</v>
      </c>
      <c r="B1088" s="22" t="s">
        <v>49</v>
      </c>
      <c r="C1088" s="28">
        <v>72408666</v>
      </c>
      <c r="D1088" s="24" t="str">
        <f t="shared" si="292"/>
        <v>N/A</v>
      </c>
      <c r="E1088" s="28">
        <v>80482249</v>
      </c>
      <c r="F1088" s="24" t="str">
        <f t="shared" si="293"/>
        <v>N/A</v>
      </c>
      <c r="G1088" s="28">
        <v>86401511</v>
      </c>
      <c r="H1088" s="24" t="str">
        <f t="shared" si="294"/>
        <v>N/A</v>
      </c>
      <c r="I1088" s="25">
        <v>11.15</v>
      </c>
      <c r="J1088" s="25">
        <v>7.3550000000000004</v>
      </c>
      <c r="K1088" s="26" t="s">
        <v>1191</v>
      </c>
      <c r="L1088" s="27" t="str">
        <f t="shared" si="295"/>
        <v>Yes</v>
      </c>
    </row>
    <row r="1089" spans="1:12" x14ac:dyDescent="0.25">
      <c r="A1089" s="37" t="s">
        <v>411</v>
      </c>
      <c r="B1089" s="22" t="s">
        <v>49</v>
      </c>
      <c r="C1089" s="23">
        <v>12651</v>
      </c>
      <c r="D1089" s="24" t="str">
        <f t="shared" si="292"/>
        <v>N/A</v>
      </c>
      <c r="E1089" s="23">
        <v>12442</v>
      </c>
      <c r="F1089" s="24" t="str">
        <f t="shared" si="293"/>
        <v>N/A</v>
      </c>
      <c r="G1089" s="23">
        <v>12673</v>
      </c>
      <c r="H1089" s="24" t="str">
        <f t="shared" si="294"/>
        <v>N/A</v>
      </c>
      <c r="I1089" s="25">
        <v>-1.65</v>
      </c>
      <c r="J1089" s="25">
        <v>1.857</v>
      </c>
      <c r="K1089" s="26" t="s">
        <v>1191</v>
      </c>
      <c r="L1089" s="27" t="str">
        <f t="shared" si="295"/>
        <v>Yes</v>
      </c>
    </row>
    <row r="1090" spans="1:12" x14ac:dyDescent="0.25">
      <c r="A1090" s="37" t="s">
        <v>412</v>
      </c>
      <c r="B1090" s="22" t="s">
        <v>49</v>
      </c>
      <c r="C1090" s="28">
        <v>5723.5527626000003</v>
      </c>
      <c r="D1090" s="24" t="str">
        <f t="shared" si="292"/>
        <v>N/A</v>
      </c>
      <c r="E1090" s="28">
        <v>6468.5941971000002</v>
      </c>
      <c r="F1090" s="24" t="str">
        <f t="shared" si="293"/>
        <v>N/A</v>
      </c>
      <c r="G1090" s="28">
        <v>6817.7630394999996</v>
      </c>
      <c r="H1090" s="24" t="str">
        <f t="shared" si="294"/>
        <v>N/A</v>
      </c>
      <c r="I1090" s="25">
        <v>13.02</v>
      </c>
      <c r="J1090" s="25">
        <v>5.3979999999999997</v>
      </c>
      <c r="K1090" s="26" t="s">
        <v>1191</v>
      </c>
      <c r="L1090" s="27" t="str">
        <f t="shared" si="295"/>
        <v>Yes</v>
      </c>
    </row>
    <row r="1091" spans="1:12" x14ac:dyDescent="0.25">
      <c r="A1091" s="37" t="s">
        <v>413</v>
      </c>
      <c r="B1091" s="22" t="s">
        <v>49</v>
      </c>
      <c r="C1091" s="28">
        <v>117672782</v>
      </c>
      <c r="D1091" s="24" t="str">
        <f t="shared" si="292"/>
        <v>N/A</v>
      </c>
      <c r="E1091" s="28">
        <v>135757724</v>
      </c>
      <c r="F1091" s="24" t="str">
        <f t="shared" si="293"/>
        <v>N/A</v>
      </c>
      <c r="G1091" s="28">
        <v>137451202</v>
      </c>
      <c r="H1091" s="24" t="str">
        <f t="shared" si="294"/>
        <v>N/A</v>
      </c>
      <c r="I1091" s="25">
        <v>15.37</v>
      </c>
      <c r="J1091" s="25">
        <v>1.2470000000000001</v>
      </c>
      <c r="K1091" s="26" t="s">
        <v>1191</v>
      </c>
      <c r="L1091" s="27" t="str">
        <f t="shared" si="295"/>
        <v>Yes</v>
      </c>
    </row>
    <row r="1092" spans="1:12" x14ac:dyDescent="0.25">
      <c r="A1092" s="37" t="s">
        <v>137</v>
      </c>
      <c r="B1092" s="22" t="s">
        <v>49</v>
      </c>
      <c r="C1092" s="23">
        <v>10971</v>
      </c>
      <c r="D1092" s="24" t="str">
        <f t="shared" si="292"/>
        <v>N/A</v>
      </c>
      <c r="E1092" s="23">
        <v>11539</v>
      </c>
      <c r="F1092" s="24" t="str">
        <f t="shared" si="293"/>
        <v>N/A</v>
      </c>
      <c r="G1092" s="23">
        <v>11560</v>
      </c>
      <c r="H1092" s="24" t="str">
        <f t="shared" si="294"/>
        <v>N/A</v>
      </c>
      <c r="I1092" s="25">
        <v>5.1769999999999996</v>
      </c>
      <c r="J1092" s="25">
        <v>0.182</v>
      </c>
      <c r="K1092" s="26" t="s">
        <v>1191</v>
      </c>
      <c r="L1092" s="27" t="str">
        <f t="shared" si="295"/>
        <v>Yes</v>
      </c>
    </row>
    <row r="1093" spans="1:12" x14ac:dyDescent="0.25">
      <c r="A1093" s="37" t="s">
        <v>414</v>
      </c>
      <c r="B1093" s="22" t="s">
        <v>49</v>
      </c>
      <c r="C1093" s="28">
        <v>10725.802753</v>
      </c>
      <c r="D1093" s="24" t="str">
        <f t="shared" si="292"/>
        <v>N/A</v>
      </c>
      <c r="E1093" s="28">
        <v>11765.120374</v>
      </c>
      <c r="F1093" s="24" t="str">
        <f t="shared" si="293"/>
        <v>N/A</v>
      </c>
      <c r="G1093" s="28">
        <v>11890.242388000001</v>
      </c>
      <c r="H1093" s="24" t="str">
        <f t="shared" si="294"/>
        <v>N/A</v>
      </c>
      <c r="I1093" s="25">
        <v>9.69</v>
      </c>
      <c r="J1093" s="25">
        <v>1.0629999999999999</v>
      </c>
      <c r="K1093" s="26" t="s">
        <v>1191</v>
      </c>
      <c r="L1093" s="27" t="str">
        <f t="shared" si="295"/>
        <v>Yes</v>
      </c>
    </row>
    <row r="1094" spans="1:12" x14ac:dyDescent="0.25">
      <c r="A1094" s="196" t="s">
        <v>428</v>
      </c>
      <c r="B1094" s="196"/>
      <c r="C1094" s="196"/>
      <c r="D1094" s="196"/>
      <c r="E1094" s="196"/>
      <c r="F1094" s="196"/>
      <c r="G1094" s="196"/>
      <c r="H1094" s="196"/>
      <c r="I1094" s="196"/>
      <c r="J1094" s="196"/>
      <c r="K1094" s="196"/>
      <c r="L1094" s="196"/>
    </row>
    <row r="1095" spans="1:12" x14ac:dyDescent="0.25">
      <c r="A1095" s="37" t="s">
        <v>573</v>
      </c>
      <c r="B1095" s="22" t="s">
        <v>49</v>
      </c>
      <c r="C1095" s="28">
        <v>519.20776475000002</v>
      </c>
      <c r="D1095" s="24" t="str">
        <f t="shared" ref="D1095:D1106" si="296">IF($B1095="N/A","N/A",IF(C1095&gt;10,"No",IF(C1095&lt;-10,"No","Yes")))</f>
        <v>N/A</v>
      </c>
      <c r="E1095" s="28">
        <v>534.94035401999997</v>
      </c>
      <c r="F1095" s="24" t="str">
        <f t="shared" ref="F1095:F1106" si="297">IF($B1095="N/A","N/A",IF(E1095&gt;10,"No",IF(E1095&lt;-10,"No","Yes")))</f>
        <v>N/A</v>
      </c>
      <c r="G1095" s="28">
        <v>493.14601047000002</v>
      </c>
      <c r="H1095" s="24" t="str">
        <f t="shared" ref="H1095:H1106" si="298">IF($B1095="N/A","N/A",IF(G1095&gt;10,"No",IF(G1095&lt;-10,"No","Yes")))</f>
        <v>N/A</v>
      </c>
      <c r="I1095" s="25">
        <v>3.03</v>
      </c>
      <c r="J1095" s="25">
        <v>-7.81</v>
      </c>
      <c r="K1095" s="26" t="s">
        <v>1191</v>
      </c>
      <c r="L1095" s="27" t="str">
        <f t="shared" ref="L1095:L1106" si="299">IF(J1095="Div by 0", "N/A", IF(K1095="N/A","N/A", IF(J1095&gt;VALUE(MID(K1095,1,2)), "No", IF(J1095&lt;-1*VALUE(MID(K1095,1,2)), "No", "Yes"))))</f>
        <v>Yes</v>
      </c>
    </row>
    <row r="1096" spans="1:12" x14ac:dyDescent="0.25">
      <c r="A1096" s="39" t="s">
        <v>523</v>
      </c>
      <c r="B1096" s="22" t="s">
        <v>49</v>
      </c>
      <c r="C1096" s="28">
        <v>484.65537533999998</v>
      </c>
      <c r="D1096" s="24" t="str">
        <f t="shared" si="296"/>
        <v>N/A</v>
      </c>
      <c r="E1096" s="28">
        <v>492.47608327</v>
      </c>
      <c r="F1096" s="24" t="str">
        <f t="shared" si="297"/>
        <v>N/A</v>
      </c>
      <c r="G1096" s="28">
        <v>469.58317813999997</v>
      </c>
      <c r="H1096" s="24" t="str">
        <f t="shared" si="298"/>
        <v>N/A</v>
      </c>
      <c r="I1096" s="25">
        <v>1.6140000000000001</v>
      </c>
      <c r="J1096" s="25">
        <v>-4.6500000000000004</v>
      </c>
      <c r="K1096" s="26" t="s">
        <v>1191</v>
      </c>
      <c r="L1096" s="27" t="str">
        <f t="shared" si="299"/>
        <v>Yes</v>
      </c>
    </row>
    <row r="1097" spans="1:12" x14ac:dyDescent="0.25">
      <c r="A1097" s="39" t="s">
        <v>526</v>
      </c>
      <c r="B1097" s="22" t="s">
        <v>49</v>
      </c>
      <c r="C1097" s="28">
        <v>567.12181315999999</v>
      </c>
      <c r="D1097" s="24" t="str">
        <f t="shared" si="296"/>
        <v>N/A</v>
      </c>
      <c r="E1097" s="28">
        <v>594.36506164000002</v>
      </c>
      <c r="F1097" s="24" t="str">
        <f t="shared" si="297"/>
        <v>N/A</v>
      </c>
      <c r="G1097" s="28">
        <v>527.20700738999994</v>
      </c>
      <c r="H1097" s="24" t="str">
        <f t="shared" si="298"/>
        <v>N/A</v>
      </c>
      <c r="I1097" s="25">
        <v>4.8040000000000003</v>
      </c>
      <c r="J1097" s="25">
        <v>-11.3</v>
      </c>
      <c r="K1097" s="26" t="s">
        <v>1191</v>
      </c>
      <c r="L1097" s="27" t="str">
        <f t="shared" si="299"/>
        <v>Yes</v>
      </c>
    </row>
    <row r="1098" spans="1:12" x14ac:dyDescent="0.25">
      <c r="A1098" s="37" t="s">
        <v>567</v>
      </c>
      <c r="B1098" s="22" t="s">
        <v>49</v>
      </c>
      <c r="C1098" s="28">
        <v>12883.207031</v>
      </c>
      <c r="D1098" s="24" t="str">
        <f t="shared" si="296"/>
        <v>N/A</v>
      </c>
      <c r="E1098" s="28">
        <v>13331.985046</v>
      </c>
      <c r="F1098" s="24" t="str">
        <f t="shared" si="297"/>
        <v>N/A</v>
      </c>
      <c r="G1098" s="28">
        <v>13431.488729000001</v>
      </c>
      <c r="H1098" s="24" t="str">
        <f t="shared" si="298"/>
        <v>N/A</v>
      </c>
      <c r="I1098" s="25">
        <v>3.4830000000000001</v>
      </c>
      <c r="J1098" s="25">
        <v>0.74639999999999995</v>
      </c>
      <c r="K1098" s="26" t="s">
        <v>1191</v>
      </c>
      <c r="L1098" s="27" t="str">
        <f t="shared" si="299"/>
        <v>Yes</v>
      </c>
    </row>
    <row r="1099" spans="1:12" x14ac:dyDescent="0.25">
      <c r="A1099" s="39" t="s">
        <v>523</v>
      </c>
      <c r="B1099" s="22" t="s">
        <v>49</v>
      </c>
      <c r="C1099" s="28">
        <v>15138.990926</v>
      </c>
      <c r="D1099" s="24" t="str">
        <f t="shared" si="296"/>
        <v>N/A</v>
      </c>
      <c r="E1099" s="28">
        <v>15562.980401000001</v>
      </c>
      <c r="F1099" s="24" t="str">
        <f t="shared" si="297"/>
        <v>N/A</v>
      </c>
      <c r="G1099" s="28">
        <v>15583.903362999999</v>
      </c>
      <c r="H1099" s="24" t="str">
        <f t="shared" si="298"/>
        <v>N/A</v>
      </c>
      <c r="I1099" s="25">
        <v>2.8010000000000002</v>
      </c>
      <c r="J1099" s="25">
        <v>0.13439999999999999</v>
      </c>
      <c r="K1099" s="26" t="s">
        <v>1191</v>
      </c>
      <c r="L1099" s="27" t="str">
        <f t="shared" si="299"/>
        <v>Yes</v>
      </c>
    </row>
    <row r="1100" spans="1:12" x14ac:dyDescent="0.25">
      <c r="A1100" s="39" t="s">
        <v>526</v>
      </c>
      <c r="B1100" s="22" t="s">
        <v>49</v>
      </c>
      <c r="C1100" s="28">
        <v>9818.1117233999994</v>
      </c>
      <c r="D1100" s="24" t="str">
        <f t="shared" si="296"/>
        <v>N/A</v>
      </c>
      <c r="E1100" s="28">
        <v>10263.882573000001</v>
      </c>
      <c r="F1100" s="24" t="str">
        <f t="shared" si="297"/>
        <v>N/A</v>
      </c>
      <c r="G1100" s="28">
        <v>10418.001883000001</v>
      </c>
      <c r="H1100" s="24" t="str">
        <f t="shared" si="298"/>
        <v>N/A</v>
      </c>
      <c r="I1100" s="25">
        <v>4.54</v>
      </c>
      <c r="J1100" s="25">
        <v>1.502</v>
      </c>
      <c r="K1100" s="26" t="s">
        <v>1191</v>
      </c>
      <c r="L1100" s="27" t="str">
        <f t="shared" si="299"/>
        <v>Yes</v>
      </c>
    </row>
    <row r="1101" spans="1:12" x14ac:dyDescent="0.25">
      <c r="A1101" s="37" t="s">
        <v>220</v>
      </c>
      <c r="B1101" s="22" t="s">
        <v>49</v>
      </c>
      <c r="C1101" s="28">
        <v>236.87546520000001</v>
      </c>
      <c r="D1101" s="24" t="str">
        <f t="shared" si="296"/>
        <v>N/A</v>
      </c>
      <c r="E1101" s="28">
        <v>204.70973344000001</v>
      </c>
      <c r="F1101" s="24" t="str">
        <f t="shared" si="297"/>
        <v>N/A</v>
      </c>
      <c r="G1101" s="28">
        <v>180.90926773000001</v>
      </c>
      <c r="H1101" s="24" t="str">
        <f t="shared" si="298"/>
        <v>N/A</v>
      </c>
      <c r="I1101" s="25">
        <v>-13.6</v>
      </c>
      <c r="J1101" s="25">
        <v>-11.6</v>
      </c>
      <c r="K1101" s="26" t="s">
        <v>1191</v>
      </c>
      <c r="L1101" s="27" t="str">
        <f t="shared" si="299"/>
        <v>Yes</v>
      </c>
    </row>
    <row r="1102" spans="1:12" x14ac:dyDescent="0.25">
      <c r="A1102" s="39" t="s">
        <v>523</v>
      </c>
      <c r="B1102" s="22" t="s">
        <v>49</v>
      </c>
      <c r="C1102" s="28">
        <v>142.16493151</v>
      </c>
      <c r="D1102" s="24" t="str">
        <f t="shared" si="296"/>
        <v>N/A</v>
      </c>
      <c r="E1102" s="28">
        <v>135.20668015000001</v>
      </c>
      <c r="F1102" s="24" t="str">
        <f t="shared" si="297"/>
        <v>N/A</v>
      </c>
      <c r="G1102" s="28">
        <v>118.94319806</v>
      </c>
      <c r="H1102" s="24" t="str">
        <f t="shared" si="298"/>
        <v>N/A</v>
      </c>
      <c r="I1102" s="25">
        <v>-4.8899999999999997</v>
      </c>
      <c r="J1102" s="25">
        <v>-12</v>
      </c>
      <c r="K1102" s="26" t="s">
        <v>1191</v>
      </c>
      <c r="L1102" s="27" t="str">
        <f t="shared" si="299"/>
        <v>Yes</v>
      </c>
    </row>
    <row r="1103" spans="1:12" x14ac:dyDescent="0.25">
      <c r="A1103" s="39" t="s">
        <v>526</v>
      </c>
      <c r="B1103" s="22" t="s">
        <v>49</v>
      </c>
      <c r="C1103" s="28">
        <v>361.88746584</v>
      </c>
      <c r="D1103" s="24" t="str">
        <f t="shared" si="296"/>
        <v>N/A</v>
      </c>
      <c r="E1103" s="28">
        <v>300.44235035000003</v>
      </c>
      <c r="F1103" s="24" t="str">
        <f t="shared" si="297"/>
        <v>N/A</v>
      </c>
      <c r="G1103" s="28">
        <v>268.06610949999998</v>
      </c>
      <c r="H1103" s="24" t="str">
        <f t="shared" si="298"/>
        <v>N/A</v>
      </c>
      <c r="I1103" s="25">
        <v>-17</v>
      </c>
      <c r="J1103" s="25">
        <v>-10.8</v>
      </c>
      <c r="K1103" s="26" t="s">
        <v>1191</v>
      </c>
      <c r="L1103" s="27" t="str">
        <f t="shared" si="299"/>
        <v>Yes</v>
      </c>
    </row>
    <row r="1104" spans="1:12" x14ac:dyDescent="0.25">
      <c r="A1104" s="37" t="s">
        <v>627</v>
      </c>
      <c r="B1104" s="22" t="s">
        <v>49</v>
      </c>
      <c r="C1104" s="28">
        <v>6571.4742968</v>
      </c>
      <c r="D1104" s="24" t="str">
        <f t="shared" si="296"/>
        <v>N/A</v>
      </c>
      <c r="E1104" s="28">
        <v>6844.3458076999996</v>
      </c>
      <c r="F1104" s="24" t="str">
        <f t="shared" si="297"/>
        <v>N/A</v>
      </c>
      <c r="G1104" s="28">
        <v>7156.1612729999997</v>
      </c>
      <c r="H1104" s="24" t="str">
        <f t="shared" si="298"/>
        <v>N/A</v>
      </c>
      <c r="I1104" s="25">
        <v>4.1520000000000001</v>
      </c>
      <c r="J1104" s="25">
        <v>4.556</v>
      </c>
      <c r="K1104" s="26" t="s">
        <v>1191</v>
      </c>
      <c r="L1104" s="27" t="str">
        <f t="shared" si="299"/>
        <v>Yes</v>
      </c>
    </row>
    <row r="1105" spans="1:12" x14ac:dyDescent="0.25">
      <c r="A1105" s="39" t="s">
        <v>523</v>
      </c>
      <c r="B1105" s="22" t="s">
        <v>49</v>
      </c>
      <c r="C1105" s="28">
        <v>4818.4870356000001</v>
      </c>
      <c r="D1105" s="24" t="str">
        <f t="shared" si="296"/>
        <v>N/A</v>
      </c>
      <c r="E1105" s="28">
        <v>5167.5344666000001</v>
      </c>
      <c r="F1105" s="24" t="str">
        <f t="shared" si="297"/>
        <v>N/A</v>
      </c>
      <c r="G1105" s="28">
        <v>5534.3761098000004</v>
      </c>
      <c r="H1105" s="24" t="str">
        <f t="shared" si="298"/>
        <v>N/A</v>
      </c>
      <c r="I1105" s="25">
        <v>7.2439999999999998</v>
      </c>
      <c r="J1105" s="25">
        <v>7.0990000000000002</v>
      </c>
      <c r="K1105" s="26" t="s">
        <v>1191</v>
      </c>
      <c r="L1105" s="27" t="str">
        <f t="shared" si="299"/>
        <v>Yes</v>
      </c>
    </row>
    <row r="1106" spans="1:12" x14ac:dyDescent="0.25">
      <c r="A1106" s="39" t="s">
        <v>526</v>
      </c>
      <c r="B1106" s="22" t="s">
        <v>49</v>
      </c>
      <c r="C1106" s="28">
        <v>8983.6790185999998</v>
      </c>
      <c r="D1106" s="24" t="str">
        <f t="shared" si="296"/>
        <v>N/A</v>
      </c>
      <c r="E1106" s="28">
        <v>9180.4269590000004</v>
      </c>
      <c r="F1106" s="24" t="str">
        <f t="shared" si="297"/>
        <v>N/A</v>
      </c>
      <c r="G1106" s="28">
        <v>9462.1669497999992</v>
      </c>
      <c r="H1106" s="24" t="str">
        <f t="shared" si="298"/>
        <v>N/A</v>
      </c>
      <c r="I1106" s="25">
        <v>2.19</v>
      </c>
      <c r="J1106" s="25">
        <v>3.069</v>
      </c>
      <c r="K1106" s="26" t="s">
        <v>1191</v>
      </c>
      <c r="L1106" s="27" t="str">
        <f t="shared" si="299"/>
        <v>Yes</v>
      </c>
    </row>
    <row r="1107" spans="1:12" x14ac:dyDescent="0.25">
      <c r="A1107" s="196" t="s">
        <v>429</v>
      </c>
      <c r="B1107" s="196"/>
      <c r="C1107" s="196"/>
      <c r="D1107" s="196"/>
      <c r="E1107" s="196"/>
      <c r="F1107" s="196"/>
      <c r="G1107" s="196"/>
      <c r="H1107" s="196"/>
      <c r="I1107" s="196"/>
      <c r="J1107" s="196"/>
      <c r="K1107" s="196"/>
      <c r="L1107" s="196"/>
    </row>
    <row r="1108" spans="1:12" x14ac:dyDescent="0.25">
      <c r="A1108" s="37" t="s">
        <v>430</v>
      </c>
      <c r="B1108" s="22" t="s">
        <v>49</v>
      </c>
      <c r="C1108" s="29">
        <v>12.796526494</v>
      </c>
      <c r="D1108" s="24" t="str">
        <f t="shared" ref="D1108:D1125" si="300">IF($B1108="N/A","N/A",IF(C1108&gt;10,"No",IF(C1108&lt;-10,"No","Yes")))</f>
        <v>N/A</v>
      </c>
      <c r="E1108" s="29">
        <v>12.630801195</v>
      </c>
      <c r="F1108" s="24" t="str">
        <f t="shared" ref="F1108:F1125" si="301">IF($B1108="N/A","N/A",IF(E1108&gt;10,"No",IF(E1108&lt;-10,"No","Yes")))</f>
        <v>N/A</v>
      </c>
      <c r="G1108" s="29">
        <v>12.669952736000001</v>
      </c>
      <c r="H1108" s="24" t="str">
        <f t="shared" ref="H1108:H1125" si="302">IF($B1108="N/A","N/A",IF(G1108&gt;10,"No",IF(G1108&lt;-10,"No","Yes")))</f>
        <v>N/A</v>
      </c>
      <c r="I1108" s="25">
        <v>-1.3</v>
      </c>
      <c r="J1108" s="25">
        <v>0.31</v>
      </c>
      <c r="K1108" s="26" t="s">
        <v>1191</v>
      </c>
      <c r="L1108" s="27" t="str">
        <f t="shared" ref="L1108:L1125" si="303">IF(J1108="Div by 0", "N/A", IF(K1108="N/A","N/A", IF(J1108&gt;VALUE(MID(K1108,1,2)), "No", IF(J1108&lt;-1*VALUE(MID(K1108,1,2)), "No", "Yes"))))</f>
        <v>Yes</v>
      </c>
    </row>
    <row r="1109" spans="1:12" x14ac:dyDescent="0.25">
      <c r="A1109" s="39" t="s">
        <v>523</v>
      </c>
      <c r="B1109" s="22" t="s">
        <v>49</v>
      </c>
      <c r="C1109" s="29">
        <v>12.804383562</v>
      </c>
      <c r="D1109" s="24" t="str">
        <f t="shared" si="300"/>
        <v>N/A</v>
      </c>
      <c r="E1109" s="29">
        <v>12.520664752</v>
      </c>
      <c r="F1109" s="24" t="str">
        <f t="shared" si="301"/>
        <v>N/A</v>
      </c>
      <c r="G1109" s="29">
        <v>12.533024384000001</v>
      </c>
      <c r="H1109" s="24" t="str">
        <f t="shared" si="302"/>
        <v>N/A</v>
      </c>
      <c r="I1109" s="25">
        <v>-2.2200000000000002</v>
      </c>
      <c r="J1109" s="25">
        <v>9.8699999999999996E-2</v>
      </c>
      <c r="K1109" s="26" t="s">
        <v>1191</v>
      </c>
      <c r="L1109" s="27" t="str">
        <f t="shared" si="303"/>
        <v>Yes</v>
      </c>
    </row>
    <row r="1110" spans="1:12" x14ac:dyDescent="0.25">
      <c r="A1110" s="39" t="s">
        <v>526</v>
      </c>
      <c r="B1110" s="22" t="s">
        <v>49</v>
      </c>
      <c r="C1110" s="29">
        <v>12.799915918</v>
      </c>
      <c r="D1110" s="24" t="str">
        <f t="shared" si="300"/>
        <v>N/A</v>
      </c>
      <c r="E1110" s="29">
        <v>12.795943927</v>
      </c>
      <c r="F1110" s="24" t="str">
        <f t="shared" si="301"/>
        <v>N/A</v>
      </c>
      <c r="G1110" s="29">
        <v>12.883623395000001</v>
      </c>
      <c r="H1110" s="24" t="str">
        <f t="shared" si="302"/>
        <v>N/A</v>
      </c>
      <c r="I1110" s="25">
        <v>-3.1E-2</v>
      </c>
      <c r="J1110" s="25">
        <v>0.68520000000000003</v>
      </c>
      <c r="K1110" s="26" t="s">
        <v>1191</v>
      </c>
      <c r="L1110" s="27" t="str">
        <f t="shared" si="303"/>
        <v>Yes</v>
      </c>
    </row>
    <row r="1111" spans="1:12" x14ac:dyDescent="0.25">
      <c r="A1111" s="37" t="s">
        <v>431</v>
      </c>
      <c r="B1111" s="22" t="s">
        <v>49</v>
      </c>
      <c r="C1111" s="29">
        <v>24.595559381000001</v>
      </c>
      <c r="D1111" s="24" t="str">
        <f t="shared" si="300"/>
        <v>N/A</v>
      </c>
      <c r="E1111" s="29">
        <v>24.364860342</v>
      </c>
      <c r="F1111" s="24" t="str">
        <f t="shared" si="301"/>
        <v>N/A</v>
      </c>
      <c r="G1111" s="29">
        <v>24.209632661000001</v>
      </c>
      <c r="H1111" s="24" t="str">
        <f t="shared" si="302"/>
        <v>N/A</v>
      </c>
      <c r="I1111" s="25">
        <v>-0.93799999999999994</v>
      </c>
      <c r="J1111" s="25">
        <v>-0.63700000000000001</v>
      </c>
      <c r="K1111" s="26" t="s">
        <v>1191</v>
      </c>
      <c r="L1111" s="27" t="str">
        <f t="shared" si="303"/>
        <v>Yes</v>
      </c>
    </row>
    <row r="1112" spans="1:12" x14ac:dyDescent="0.25">
      <c r="A1112" s="39" t="s">
        <v>523</v>
      </c>
      <c r="B1112" s="22" t="s">
        <v>49</v>
      </c>
      <c r="C1112" s="29">
        <v>35.383013699000003</v>
      </c>
      <c r="D1112" s="24" t="str">
        <f t="shared" si="300"/>
        <v>N/A</v>
      </c>
      <c r="E1112" s="29">
        <v>34.751587923000002</v>
      </c>
      <c r="F1112" s="24" t="str">
        <f t="shared" si="301"/>
        <v>N/A</v>
      </c>
      <c r="G1112" s="29">
        <v>34.205682359999997</v>
      </c>
      <c r="H1112" s="24" t="str">
        <f t="shared" si="302"/>
        <v>N/A</v>
      </c>
      <c r="I1112" s="25">
        <v>-1.78</v>
      </c>
      <c r="J1112" s="25">
        <v>-1.57</v>
      </c>
      <c r="K1112" s="26" t="s">
        <v>1191</v>
      </c>
      <c r="L1112" s="27" t="str">
        <f t="shared" si="303"/>
        <v>Yes</v>
      </c>
    </row>
    <row r="1113" spans="1:12" x14ac:dyDescent="0.25">
      <c r="A1113" s="39" t="s">
        <v>526</v>
      </c>
      <c r="B1113" s="22" t="s">
        <v>49</v>
      </c>
      <c r="C1113" s="29">
        <v>9.8660700880000007</v>
      </c>
      <c r="D1113" s="24" t="str">
        <f t="shared" si="300"/>
        <v>N/A</v>
      </c>
      <c r="E1113" s="29">
        <v>10.002867016</v>
      </c>
      <c r="F1113" s="24" t="str">
        <f t="shared" si="301"/>
        <v>N/A</v>
      </c>
      <c r="G1113" s="29">
        <v>10.129953621</v>
      </c>
      <c r="H1113" s="24" t="str">
        <f t="shared" si="302"/>
        <v>N/A</v>
      </c>
      <c r="I1113" s="25">
        <v>1.387</v>
      </c>
      <c r="J1113" s="25">
        <v>1.2709999999999999</v>
      </c>
      <c r="K1113" s="26" t="s">
        <v>1191</v>
      </c>
      <c r="L1113" s="27" t="str">
        <f t="shared" si="303"/>
        <v>Yes</v>
      </c>
    </row>
    <row r="1114" spans="1:12" x14ac:dyDescent="0.25">
      <c r="A1114" s="37" t="s">
        <v>432</v>
      </c>
      <c r="B1114" s="22" t="s">
        <v>49</v>
      </c>
      <c r="C1114" s="29">
        <v>55.340008607999998</v>
      </c>
      <c r="D1114" s="24" t="str">
        <f t="shared" si="300"/>
        <v>N/A</v>
      </c>
      <c r="E1114" s="29">
        <v>55.651685180000001</v>
      </c>
      <c r="F1114" s="24" t="str">
        <f t="shared" si="301"/>
        <v>N/A</v>
      </c>
      <c r="G1114" s="29">
        <v>55.544925810000002</v>
      </c>
      <c r="H1114" s="24" t="str">
        <f t="shared" si="302"/>
        <v>N/A</v>
      </c>
      <c r="I1114" s="25">
        <v>0.56320000000000003</v>
      </c>
      <c r="J1114" s="25">
        <v>-0.192</v>
      </c>
      <c r="K1114" s="26" t="s">
        <v>1191</v>
      </c>
      <c r="L1114" s="27" t="str">
        <f t="shared" si="303"/>
        <v>Yes</v>
      </c>
    </row>
    <row r="1115" spans="1:12" x14ac:dyDescent="0.25">
      <c r="A1115" s="39" t="s">
        <v>523</v>
      </c>
      <c r="B1115" s="22" t="s">
        <v>49</v>
      </c>
      <c r="C1115" s="29">
        <v>52.343013698999997</v>
      </c>
      <c r="D1115" s="24" t="str">
        <f t="shared" si="300"/>
        <v>N/A</v>
      </c>
      <c r="E1115" s="29">
        <v>52.944183416000001</v>
      </c>
      <c r="F1115" s="24" t="str">
        <f t="shared" si="301"/>
        <v>N/A</v>
      </c>
      <c r="G1115" s="29">
        <v>52.656026679</v>
      </c>
      <c r="H1115" s="24" t="str">
        <f t="shared" si="302"/>
        <v>N/A</v>
      </c>
      <c r="I1115" s="25">
        <v>1.149</v>
      </c>
      <c r="J1115" s="25">
        <v>-0.54400000000000004</v>
      </c>
      <c r="K1115" s="26" t="s">
        <v>1191</v>
      </c>
      <c r="L1115" s="27" t="str">
        <f t="shared" si="303"/>
        <v>Yes</v>
      </c>
    </row>
    <row r="1116" spans="1:12" x14ac:dyDescent="0.25">
      <c r="A1116" s="39" t="s">
        <v>526</v>
      </c>
      <c r="B1116" s="22" t="s">
        <v>49</v>
      </c>
      <c r="C1116" s="29">
        <v>59.495210354000001</v>
      </c>
      <c r="D1116" s="24" t="str">
        <f t="shared" si="300"/>
        <v>N/A</v>
      </c>
      <c r="E1116" s="29">
        <v>59.460397458999999</v>
      </c>
      <c r="F1116" s="24" t="str">
        <f t="shared" si="301"/>
        <v>N/A</v>
      </c>
      <c r="G1116" s="29">
        <v>59.688356216999999</v>
      </c>
      <c r="H1116" s="24" t="str">
        <f t="shared" si="302"/>
        <v>N/A</v>
      </c>
      <c r="I1116" s="25">
        <v>-5.8999999999999997E-2</v>
      </c>
      <c r="J1116" s="25">
        <v>0.38340000000000002</v>
      </c>
      <c r="K1116" s="26" t="s">
        <v>1191</v>
      </c>
      <c r="L1116" s="27" t="str">
        <f t="shared" si="303"/>
        <v>Yes</v>
      </c>
    </row>
    <row r="1117" spans="1:12" x14ac:dyDescent="0.25">
      <c r="A1117" s="37" t="s">
        <v>628</v>
      </c>
      <c r="B1117" s="22" t="s">
        <v>49</v>
      </c>
      <c r="C1117" s="29">
        <v>87.005367223999997</v>
      </c>
      <c r="D1117" s="24" t="str">
        <f t="shared" si="300"/>
        <v>N/A</v>
      </c>
      <c r="E1117" s="29">
        <v>87.160801004999996</v>
      </c>
      <c r="F1117" s="24" t="str">
        <f t="shared" si="301"/>
        <v>N/A</v>
      </c>
      <c r="G1117" s="29">
        <v>86.721828709999997</v>
      </c>
      <c r="H1117" s="24" t="str">
        <f t="shared" si="302"/>
        <v>N/A</v>
      </c>
      <c r="I1117" s="25">
        <v>0.17860000000000001</v>
      </c>
      <c r="J1117" s="25">
        <v>-0.504</v>
      </c>
      <c r="K1117" s="26" t="s">
        <v>1191</v>
      </c>
      <c r="L1117" s="27" t="str">
        <f t="shared" si="303"/>
        <v>Yes</v>
      </c>
    </row>
    <row r="1118" spans="1:12" x14ac:dyDescent="0.25">
      <c r="A1118" s="39" t="s">
        <v>523</v>
      </c>
      <c r="B1118" s="22" t="s">
        <v>49</v>
      </c>
      <c r="C1118" s="29">
        <v>85.427945205</v>
      </c>
      <c r="D1118" s="24" t="str">
        <f t="shared" si="300"/>
        <v>N/A</v>
      </c>
      <c r="E1118" s="29">
        <v>85.460715218000004</v>
      </c>
      <c r="F1118" s="24" t="str">
        <f t="shared" si="301"/>
        <v>N/A</v>
      </c>
      <c r="G1118" s="29">
        <v>84.840183636999996</v>
      </c>
      <c r="H1118" s="24" t="str">
        <f t="shared" si="302"/>
        <v>N/A</v>
      </c>
      <c r="I1118" s="25">
        <v>3.8399999999999997E-2</v>
      </c>
      <c r="J1118" s="25">
        <v>-0.72599999999999998</v>
      </c>
      <c r="K1118" s="26" t="s">
        <v>1191</v>
      </c>
      <c r="L1118" s="27" t="str">
        <f t="shared" si="303"/>
        <v>Yes</v>
      </c>
    </row>
    <row r="1119" spans="1:12" x14ac:dyDescent="0.25">
      <c r="A1119" s="39" t="s">
        <v>526</v>
      </c>
      <c r="B1119" s="22" t="s">
        <v>49</v>
      </c>
      <c r="C1119" s="29">
        <v>89.228551694999993</v>
      </c>
      <c r="D1119" s="24" t="str">
        <f t="shared" si="300"/>
        <v>N/A</v>
      </c>
      <c r="E1119" s="29">
        <v>89.580661223999996</v>
      </c>
      <c r="F1119" s="24" t="str">
        <f t="shared" si="301"/>
        <v>N/A</v>
      </c>
      <c r="G1119" s="29">
        <v>89.475134315999995</v>
      </c>
      <c r="H1119" s="24" t="str">
        <f t="shared" si="302"/>
        <v>N/A</v>
      </c>
      <c r="I1119" s="25">
        <v>0.39460000000000001</v>
      </c>
      <c r="J1119" s="25">
        <v>-0.11799999999999999</v>
      </c>
      <c r="K1119" s="26" t="s">
        <v>1191</v>
      </c>
      <c r="L1119" s="27" t="str">
        <f t="shared" si="303"/>
        <v>Yes</v>
      </c>
    </row>
    <row r="1120" spans="1:12" x14ac:dyDescent="0.25">
      <c r="A1120" s="37" t="s">
        <v>433</v>
      </c>
      <c r="B1120" s="22" t="s">
        <v>49</v>
      </c>
      <c r="C1120" s="23">
        <v>3.1730141457999999</v>
      </c>
      <c r="D1120" s="24" t="str">
        <f t="shared" si="300"/>
        <v>N/A</v>
      </c>
      <c r="E1120" s="23">
        <v>3.3207339632999999</v>
      </c>
      <c r="F1120" s="24" t="str">
        <f t="shared" si="301"/>
        <v>N/A</v>
      </c>
      <c r="G1120" s="23">
        <v>2.9407940793999998</v>
      </c>
      <c r="H1120" s="24" t="str">
        <f t="shared" si="302"/>
        <v>N/A</v>
      </c>
      <c r="I1120" s="25">
        <v>4.6559999999999997</v>
      </c>
      <c r="J1120" s="25">
        <v>-11.4</v>
      </c>
      <c r="K1120" s="26" t="s">
        <v>1191</v>
      </c>
      <c r="L1120" s="27" t="str">
        <f t="shared" si="303"/>
        <v>Yes</v>
      </c>
    </row>
    <row r="1121" spans="1:12" x14ac:dyDescent="0.25">
      <c r="A1121" s="39" t="s">
        <v>523</v>
      </c>
      <c r="B1121" s="22" t="s">
        <v>49</v>
      </c>
      <c r="C1121" s="23">
        <v>2.6377952755999998</v>
      </c>
      <c r="D1121" s="24" t="str">
        <f t="shared" si="300"/>
        <v>N/A</v>
      </c>
      <c r="E1121" s="23">
        <v>2.8198401668000002</v>
      </c>
      <c r="F1121" s="24" t="str">
        <f t="shared" si="301"/>
        <v>N/A</v>
      </c>
      <c r="G1121" s="23">
        <v>2.7241468683000001</v>
      </c>
      <c r="H1121" s="24" t="str">
        <f t="shared" si="302"/>
        <v>N/A</v>
      </c>
      <c r="I1121" s="25">
        <v>6.9009999999999998</v>
      </c>
      <c r="J1121" s="25">
        <v>-3.39</v>
      </c>
      <c r="K1121" s="26" t="s">
        <v>1191</v>
      </c>
      <c r="L1121" s="27" t="str">
        <f t="shared" si="303"/>
        <v>Yes</v>
      </c>
    </row>
    <row r="1122" spans="1:12" x14ac:dyDescent="0.25">
      <c r="A1122" s="39" t="s">
        <v>526</v>
      </c>
      <c r="B1122" s="22" t="s">
        <v>49</v>
      </c>
      <c r="C1122" s="23">
        <v>3.9060410556999998</v>
      </c>
      <c r="D1122" s="24" t="str">
        <f t="shared" si="300"/>
        <v>N/A</v>
      </c>
      <c r="E1122" s="23">
        <v>3.9966981131999999</v>
      </c>
      <c r="F1122" s="24" t="str">
        <f t="shared" si="301"/>
        <v>N/A</v>
      </c>
      <c r="G1122" s="23">
        <v>3.2388024237000002</v>
      </c>
      <c r="H1122" s="24" t="str">
        <f t="shared" si="302"/>
        <v>N/A</v>
      </c>
      <c r="I1122" s="25">
        <v>2.3210000000000002</v>
      </c>
      <c r="J1122" s="25">
        <v>-19</v>
      </c>
      <c r="K1122" s="26" t="s">
        <v>1191</v>
      </c>
      <c r="L1122" s="27" t="str">
        <f t="shared" si="303"/>
        <v>Yes</v>
      </c>
    </row>
    <row r="1123" spans="1:12" ht="12.75" customHeight="1" x14ac:dyDescent="0.25">
      <c r="A1123" s="37" t="s">
        <v>434</v>
      </c>
      <c r="B1123" s="22" t="s">
        <v>49</v>
      </c>
      <c r="C1123" s="23">
        <v>254.16760164999999</v>
      </c>
      <c r="D1123" s="24" t="str">
        <f t="shared" si="300"/>
        <v>N/A</v>
      </c>
      <c r="E1123" s="23">
        <v>252.87698927</v>
      </c>
      <c r="F1123" s="24" t="str">
        <f t="shared" si="301"/>
        <v>N/A</v>
      </c>
      <c r="G1123" s="23">
        <v>252.73992462999999</v>
      </c>
      <c r="H1123" s="24" t="str">
        <f t="shared" si="302"/>
        <v>N/A</v>
      </c>
      <c r="I1123" s="25">
        <v>-0.50800000000000001</v>
      </c>
      <c r="J1123" s="25">
        <v>-5.3999999999999999E-2</v>
      </c>
      <c r="K1123" s="26" t="s">
        <v>1191</v>
      </c>
      <c r="L1123" s="27" t="str">
        <f t="shared" si="303"/>
        <v>Yes</v>
      </c>
    </row>
    <row r="1124" spans="1:12" x14ac:dyDescent="0.25">
      <c r="A1124" s="39" t="s">
        <v>523</v>
      </c>
      <c r="B1124" s="22" t="s">
        <v>49</v>
      </c>
      <c r="C1124" s="23">
        <v>248.13528665000001</v>
      </c>
      <c r="D1124" s="24" t="str">
        <f t="shared" si="300"/>
        <v>N/A</v>
      </c>
      <c r="E1124" s="23">
        <v>246.997997</v>
      </c>
      <c r="F1124" s="24" t="str">
        <f t="shared" si="301"/>
        <v>N/A</v>
      </c>
      <c r="G1124" s="23">
        <v>246.94580735</v>
      </c>
      <c r="H1124" s="24" t="str">
        <f t="shared" si="302"/>
        <v>N/A</v>
      </c>
      <c r="I1124" s="25">
        <v>-0.45800000000000002</v>
      </c>
      <c r="J1124" s="25">
        <v>-2.1000000000000001E-2</v>
      </c>
      <c r="K1124" s="26" t="s">
        <v>1191</v>
      </c>
      <c r="L1124" s="27" t="str">
        <f t="shared" si="303"/>
        <v>Yes</v>
      </c>
    </row>
    <row r="1125" spans="1:12" x14ac:dyDescent="0.25">
      <c r="A1125" s="39" t="s">
        <v>526</v>
      </c>
      <c r="B1125" s="22" t="s">
        <v>49</v>
      </c>
      <c r="C1125" s="23">
        <v>283.81631411000001</v>
      </c>
      <c r="D1125" s="24" t="str">
        <f t="shared" si="300"/>
        <v>N/A</v>
      </c>
      <c r="E1125" s="23">
        <v>281.24513501000001</v>
      </c>
      <c r="F1125" s="24" t="str">
        <f t="shared" si="301"/>
        <v>N/A</v>
      </c>
      <c r="G1125" s="23">
        <v>280.46252643999998</v>
      </c>
      <c r="H1125" s="24" t="str">
        <f t="shared" si="302"/>
        <v>N/A</v>
      </c>
      <c r="I1125" s="25">
        <v>-0.90600000000000003</v>
      </c>
      <c r="J1125" s="25">
        <v>-0.27800000000000002</v>
      </c>
      <c r="K1125" s="26" t="s">
        <v>1191</v>
      </c>
      <c r="L1125" s="27" t="str">
        <f t="shared" si="303"/>
        <v>Yes</v>
      </c>
    </row>
    <row r="1126" spans="1:12" x14ac:dyDescent="0.25">
      <c r="A1126" s="196" t="s">
        <v>435</v>
      </c>
      <c r="B1126" s="196"/>
      <c r="C1126" s="196"/>
      <c r="D1126" s="196"/>
      <c r="E1126" s="196"/>
      <c r="F1126" s="196"/>
      <c r="G1126" s="196"/>
      <c r="H1126" s="196"/>
      <c r="I1126" s="196"/>
      <c r="J1126" s="196"/>
      <c r="K1126" s="196"/>
      <c r="L1126" s="196"/>
    </row>
    <row r="1127" spans="1:12" x14ac:dyDescent="0.25">
      <c r="A1127" s="37" t="s">
        <v>746</v>
      </c>
      <c r="B1127" s="22" t="s">
        <v>49</v>
      </c>
      <c r="C1127" s="23">
        <v>0</v>
      </c>
      <c r="D1127" s="24" t="str">
        <f t="shared" ref="D1127:D1137" si="304">IF($B1127="N/A","N/A",IF(C1127&gt;10,"No",IF(C1127&lt;-10,"No","Yes")))</f>
        <v>N/A</v>
      </c>
      <c r="E1127" s="23">
        <v>0</v>
      </c>
      <c r="F1127" s="24" t="str">
        <f t="shared" ref="F1127:F1137" si="305">IF($B1127="N/A","N/A",IF(E1127&gt;10,"No",IF(E1127&lt;-10,"No","Yes")))</f>
        <v>N/A</v>
      </c>
      <c r="G1127" s="23">
        <v>0</v>
      </c>
      <c r="H1127" s="24" t="str">
        <f t="shared" ref="H1127:H1137" si="306">IF($B1127="N/A","N/A",IF(G1127&gt;10,"No",IF(G1127&lt;-10,"No","Yes")))</f>
        <v>N/A</v>
      </c>
      <c r="I1127" s="25" t="s">
        <v>1205</v>
      </c>
      <c r="J1127" s="25" t="s">
        <v>1205</v>
      </c>
      <c r="K1127" s="38" t="s">
        <v>49</v>
      </c>
      <c r="L1127" s="27" t="str">
        <f t="shared" ref="L1127:L1137" si="307">IF(J1127="Div by 0", "N/A", IF(K1127="N/A","N/A", IF(J1127&gt;VALUE(MID(K1127,1,2)), "No", IF(J1127&lt;-1*VALUE(MID(K1127,1,2)), "No", "Yes"))))</f>
        <v>N/A</v>
      </c>
    </row>
    <row r="1128" spans="1:12" x14ac:dyDescent="0.25">
      <c r="A1128" s="37" t="s">
        <v>747</v>
      </c>
      <c r="B1128" s="22" t="s">
        <v>49</v>
      </c>
      <c r="C1128" s="23">
        <v>0</v>
      </c>
      <c r="D1128" s="24" t="str">
        <f t="shared" si="304"/>
        <v>N/A</v>
      </c>
      <c r="E1128" s="23">
        <v>0</v>
      </c>
      <c r="F1128" s="24" t="str">
        <f t="shared" si="305"/>
        <v>N/A</v>
      </c>
      <c r="G1128" s="23">
        <v>11</v>
      </c>
      <c r="H1128" s="24" t="str">
        <f t="shared" si="306"/>
        <v>N/A</v>
      </c>
      <c r="I1128" s="25" t="s">
        <v>1205</v>
      </c>
      <c r="J1128" s="25" t="s">
        <v>1205</v>
      </c>
      <c r="K1128" s="38" t="s">
        <v>49</v>
      </c>
      <c r="L1128" s="27" t="str">
        <f t="shared" si="307"/>
        <v>N/A</v>
      </c>
    </row>
    <row r="1129" spans="1:12" x14ac:dyDescent="0.25">
      <c r="A1129" s="39" t="s">
        <v>569</v>
      </c>
      <c r="B1129" s="22" t="s">
        <v>49</v>
      </c>
      <c r="C1129" s="23">
        <v>0</v>
      </c>
      <c r="D1129" s="24" t="str">
        <f t="shared" si="304"/>
        <v>N/A</v>
      </c>
      <c r="E1129" s="23">
        <v>0</v>
      </c>
      <c r="F1129" s="24" t="str">
        <f t="shared" si="305"/>
        <v>N/A</v>
      </c>
      <c r="G1129" s="23">
        <v>0</v>
      </c>
      <c r="H1129" s="24" t="str">
        <f t="shared" si="306"/>
        <v>N/A</v>
      </c>
      <c r="I1129" s="25" t="s">
        <v>1205</v>
      </c>
      <c r="J1129" s="25" t="s">
        <v>1205</v>
      </c>
      <c r="K1129" s="38" t="s">
        <v>49</v>
      </c>
      <c r="L1129" s="27" t="str">
        <f t="shared" si="307"/>
        <v>N/A</v>
      </c>
    </row>
    <row r="1130" spans="1:12" x14ac:dyDescent="0.25">
      <c r="A1130" s="39" t="s">
        <v>570</v>
      </c>
      <c r="B1130" s="22" t="s">
        <v>49</v>
      </c>
      <c r="C1130" s="23">
        <v>1703</v>
      </c>
      <c r="D1130" s="24" t="str">
        <f t="shared" si="304"/>
        <v>N/A</v>
      </c>
      <c r="E1130" s="23">
        <v>2078</v>
      </c>
      <c r="F1130" s="24" t="str">
        <f t="shared" si="305"/>
        <v>N/A</v>
      </c>
      <c r="G1130" s="23">
        <v>2019</v>
      </c>
      <c r="H1130" s="24" t="str">
        <f t="shared" si="306"/>
        <v>N/A</v>
      </c>
      <c r="I1130" s="25">
        <v>22.02</v>
      </c>
      <c r="J1130" s="25">
        <v>-2.84</v>
      </c>
      <c r="K1130" s="38" t="s">
        <v>49</v>
      </c>
      <c r="L1130" s="27" t="str">
        <f t="shared" si="307"/>
        <v>N/A</v>
      </c>
    </row>
    <row r="1131" spans="1:12" x14ac:dyDescent="0.25">
      <c r="A1131" s="39" t="s">
        <v>571</v>
      </c>
      <c r="B1131" s="22" t="s">
        <v>49</v>
      </c>
      <c r="C1131" s="23">
        <v>11</v>
      </c>
      <c r="D1131" s="24" t="str">
        <f t="shared" si="304"/>
        <v>N/A</v>
      </c>
      <c r="E1131" s="23">
        <v>0</v>
      </c>
      <c r="F1131" s="24" t="str">
        <f t="shared" si="305"/>
        <v>N/A</v>
      </c>
      <c r="G1131" s="23">
        <v>0</v>
      </c>
      <c r="H1131" s="24" t="str">
        <f t="shared" si="306"/>
        <v>N/A</v>
      </c>
      <c r="I1131" s="25">
        <v>-100</v>
      </c>
      <c r="J1131" s="25" t="s">
        <v>1205</v>
      </c>
      <c r="K1131" s="38" t="s">
        <v>49</v>
      </c>
      <c r="L1131" s="27" t="str">
        <f t="shared" si="307"/>
        <v>N/A</v>
      </c>
    </row>
    <row r="1132" spans="1:12" x14ac:dyDescent="0.25">
      <c r="A1132" s="39" t="s">
        <v>572</v>
      </c>
      <c r="B1132" s="22" t="s">
        <v>49</v>
      </c>
      <c r="C1132" s="23">
        <v>0</v>
      </c>
      <c r="D1132" s="24" t="str">
        <f t="shared" si="304"/>
        <v>N/A</v>
      </c>
      <c r="E1132" s="23">
        <v>11</v>
      </c>
      <c r="F1132" s="24" t="str">
        <f t="shared" si="305"/>
        <v>N/A</v>
      </c>
      <c r="G1132" s="23">
        <v>11</v>
      </c>
      <c r="H1132" s="24" t="str">
        <f t="shared" si="306"/>
        <v>N/A</v>
      </c>
      <c r="I1132" s="25" t="s">
        <v>1205</v>
      </c>
      <c r="J1132" s="25">
        <v>-33.299999999999997</v>
      </c>
      <c r="K1132" s="38" t="s">
        <v>49</v>
      </c>
      <c r="L1132" s="27" t="str">
        <f t="shared" si="307"/>
        <v>N/A</v>
      </c>
    </row>
    <row r="1133" spans="1:12" x14ac:dyDescent="0.25">
      <c r="A1133" s="37" t="s">
        <v>741</v>
      </c>
      <c r="B1133" s="22" t="s">
        <v>49</v>
      </c>
      <c r="C1133" s="28">
        <v>374979</v>
      </c>
      <c r="D1133" s="24" t="str">
        <f t="shared" si="304"/>
        <v>N/A</v>
      </c>
      <c r="E1133" s="28">
        <v>368708</v>
      </c>
      <c r="F1133" s="24" t="str">
        <f t="shared" si="305"/>
        <v>N/A</v>
      </c>
      <c r="G1133" s="28">
        <v>611924</v>
      </c>
      <c r="H1133" s="24" t="str">
        <f t="shared" si="306"/>
        <v>N/A</v>
      </c>
      <c r="I1133" s="25">
        <v>-1.67</v>
      </c>
      <c r="J1133" s="25">
        <v>65.959999999999994</v>
      </c>
      <c r="K1133" s="38" t="s">
        <v>49</v>
      </c>
      <c r="L1133" s="27" t="str">
        <f t="shared" si="307"/>
        <v>N/A</v>
      </c>
    </row>
    <row r="1134" spans="1:12" x14ac:dyDescent="0.25">
      <c r="A1134" s="39" t="s">
        <v>573</v>
      </c>
      <c r="B1134" s="22" t="s">
        <v>49</v>
      </c>
      <c r="C1134" s="28">
        <v>372876</v>
      </c>
      <c r="D1134" s="24" t="str">
        <f t="shared" si="304"/>
        <v>N/A</v>
      </c>
      <c r="E1134" s="28">
        <v>345441</v>
      </c>
      <c r="F1134" s="24" t="str">
        <f t="shared" si="305"/>
        <v>N/A</v>
      </c>
      <c r="G1134" s="28">
        <v>393590</v>
      </c>
      <c r="H1134" s="24" t="str">
        <f t="shared" si="306"/>
        <v>N/A</v>
      </c>
      <c r="I1134" s="25">
        <v>-7.36</v>
      </c>
      <c r="J1134" s="25">
        <v>13.94</v>
      </c>
      <c r="K1134" s="38" t="s">
        <v>49</v>
      </c>
      <c r="L1134" s="27" t="str">
        <f t="shared" si="307"/>
        <v>N/A</v>
      </c>
    </row>
    <row r="1135" spans="1:12" x14ac:dyDescent="0.25">
      <c r="A1135" s="39" t="s">
        <v>567</v>
      </c>
      <c r="B1135" s="22" t="s">
        <v>49</v>
      </c>
      <c r="C1135" s="28">
        <v>363078</v>
      </c>
      <c r="D1135" s="24" t="str">
        <f t="shared" si="304"/>
        <v>N/A</v>
      </c>
      <c r="E1135" s="28">
        <v>368708</v>
      </c>
      <c r="F1135" s="24" t="str">
        <f t="shared" si="305"/>
        <v>N/A</v>
      </c>
      <c r="G1135" s="28">
        <v>313285</v>
      </c>
      <c r="H1135" s="24" t="str">
        <f t="shared" si="306"/>
        <v>N/A</v>
      </c>
      <c r="I1135" s="25">
        <v>1.5509999999999999</v>
      </c>
      <c r="J1135" s="25">
        <v>-15</v>
      </c>
      <c r="K1135" s="38" t="s">
        <v>49</v>
      </c>
      <c r="L1135" s="27" t="str">
        <f t="shared" si="307"/>
        <v>N/A</v>
      </c>
    </row>
    <row r="1136" spans="1:12" x14ac:dyDescent="0.25">
      <c r="A1136" s="39" t="s">
        <v>220</v>
      </c>
      <c r="B1136" s="22" t="s">
        <v>49</v>
      </c>
      <c r="C1136" s="28">
        <v>315873</v>
      </c>
      <c r="D1136" s="24" t="str">
        <f t="shared" si="304"/>
        <v>N/A</v>
      </c>
      <c r="E1136" s="28">
        <v>120970</v>
      </c>
      <c r="F1136" s="24" t="str">
        <f t="shared" si="305"/>
        <v>N/A</v>
      </c>
      <c r="G1136" s="28">
        <v>91470</v>
      </c>
      <c r="H1136" s="24" t="str">
        <f t="shared" si="306"/>
        <v>N/A</v>
      </c>
      <c r="I1136" s="25">
        <v>-61.7</v>
      </c>
      <c r="J1136" s="25">
        <v>-24.4</v>
      </c>
      <c r="K1136" s="38" t="s">
        <v>49</v>
      </c>
      <c r="L1136" s="27" t="str">
        <f t="shared" si="307"/>
        <v>N/A</v>
      </c>
    </row>
    <row r="1137" spans="1:12" x14ac:dyDescent="0.25">
      <c r="A1137" s="39" t="s">
        <v>568</v>
      </c>
      <c r="B1137" s="22" t="s">
        <v>49</v>
      </c>
      <c r="C1137" s="28">
        <v>194868</v>
      </c>
      <c r="D1137" s="24" t="str">
        <f t="shared" si="304"/>
        <v>N/A</v>
      </c>
      <c r="E1137" s="28">
        <v>288305</v>
      </c>
      <c r="F1137" s="24" t="str">
        <f t="shared" si="305"/>
        <v>N/A</v>
      </c>
      <c r="G1137" s="28">
        <v>261666</v>
      </c>
      <c r="H1137" s="24" t="str">
        <f t="shared" si="306"/>
        <v>N/A</v>
      </c>
      <c r="I1137" s="25">
        <v>47.95</v>
      </c>
      <c r="J1137" s="25">
        <v>-9.24</v>
      </c>
      <c r="K1137" s="38" t="s">
        <v>49</v>
      </c>
      <c r="L1137" s="27" t="str">
        <f t="shared" si="307"/>
        <v>N/A</v>
      </c>
    </row>
    <row r="1138" spans="1:12" x14ac:dyDescent="0.25">
      <c r="A1138" s="196" t="s">
        <v>3</v>
      </c>
      <c r="B1138" s="196"/>
      <c r="C1138" s="196"/>
      <c r="D1138" s="196"/>
      <c r="E1138" s="196"/>
      <c r="F1138" s="196"/>
      <c r="G1138" s="196"/>
      <c r="H1138" s="196"/>
      <c r="I1138" s="196"/>
      <c r="J1138" s="196"/>
      <c r="K1138" s="196"/>
      <c r="L1138" s="196"/>
    </row>
    <row r="1139" spans="1:12" x14ac:dyDescent="0.25">
      <c r="A1139" s="37" t="s">
        <v>574</v>
      </c>
      <c r="B1139" s="22" t="s">
        <v>49</v>
      </c>
      <c r="C1139" s="28">
        <v>77002</v>
      </c>
      <c r="D1139" s="24" t="str">
        <f t="shared" ref="D1139:D1153" si="308">IF($B1139="N/A","N/A",IF(C1139&gt;10,"No",IF(C1139&lt;-10,"No","Yes")))</f>
        <v>N/A</v>
      </c>
      <c r="E1139" s="28">
        <v>52462</v>
      </c>
      <c r="F1139" s="24" t="str">
        <f t="shared" ref="F1139:F1153" si="309">IF($B1139="N/A","N/A",IF(E1139&gt;10,"No",IF(E1139&lt;-10,"No","Yes")))</f>
        <v>N/A</v>
      </c>
      <c r="G1139" s="28">
        <v>50771</v>
      </c>
      <c r="H1139" s="24" t="str">
        <f t="shared" ref="H1139:H1153" si="310">IF($B1139="N/A","N/A",IF(G1139&gt;10,"No",IF(G1139&lt;-10,"No","Yes")))</f>
        <v>N/A</v>
      </c>
      <c r="I1139" s="25">
        <v>-31.9</v>
      </c>
      <c r="J1139" s="25">
        <v>-3.22</v>
      </c>
      <c r="K1139" s="26" t="s">
        <v>1191</v>
      </c>
      <c r="L1139" s="27" t="str">
        <f t="shared" ref="L1139:L1153" si="311">IF(J1139="Div by 0", "N/A", IF(K1139="N/A","N/A", IF(J1139&gt;VALUE(MID(K1139,1,2)), "No", IF(J1139&lt;-1*VALUE(MID(K1139,1,2)), "No", "Yes"))))</f>
        <v>Yes</v>
      </c>
    </row>
    <row r="1140" spans="1:12" x14ac:dyDescent="0.25">
      <c r="A1140" s="37" t="s">
        <v>575</v>
      </c>
      <c r="B1140" s="22" t="s">
        <v>49</v>
      </c>
      <c r="C1140" s="23">
        <v>653</v>
      </c>
      <c r="D1140" s="24" t="str">
        <f t="shared" si="308"/>
        <v>N/A</v>
      </c>
      <c r="E1140" s="23">
        <v>484</v>
      </c>
      <c r="F1140" s="24" t="str">
        <f t="shared" si="309"/>
        <v>N/A</v>
      </c>
      <c r="G1140" s="23">
        <v>485</v>
      </c>
      <c r="H1140" s="24" t="str">
        <f t="shared" si="310"/>
        <v>N/A</v>
      </c>
      <c r="I1140" s="25">
        <v>-25.9</v>
      </c>
      <c r="J1140" s="25">
        <v>0.20660000000000001</v>
      </c>
      <c r="K1140" s="26" t="s">
        <v>1191</v>
      </c>
      <c r="L1140" s="27" t="str">
        <f t="shared" si="311"/>
        <v>Yes</v>
      </c>
    </row>
    <row r="1141" spans="1:12" x14ac:dyDescent="0.25">
      <c r="A1141" s="37" t="s">
        <v>576</v>
      </c>
      <c r="B1141" s="22" t="s">
        <v>49</v>
      </c>
      <c r="C1141" s="28">
        <v>117.92036752999999</v>
      </c>
      <c r="D1141" s="24" t="str">
        <f t="shared" si="308"/>
        <v>N/A</v>
      </c>
      <c r="E1141" s="28">
        <v>108.39256198</v>
      </c>
      <c r="F1141" s="24" t="str">
        <f t="shared" si="309"/>
        <v>N/A</v>
      </c>
      <c r="G1141" s="28">
        <v>104.68247423</v>
      </c>
      <c r="H1141" s="24" t="str">
        <f t="shared" si="310"/>
        <v>N/A</v>
      </c>
      <c r="I1141" s="25">
        <v>-8.08</v>
      </c>
      <c r="J1141" s="25">
        <v>-3.42</v>
      </c>
      <c r="K1141" s="26" t="s">
        <v>1191</v>
      </c>
      <c r="L1141" s="27" t="str">
        <f t="shared" si="311"/>
        <v>Yes</v>
      </c>
    </row>
    <row r="1142" spans="1:12" x14ac:dyDescent="0.25">
      <c r="A1142" s="37" t="s">
        <v>577</v>
      </c>
      <c r="B1142" s="22" t="s">
        <v>49</v>
      </c>
      <c r="C1142" s="28">
        <v>0</v>
      </c>
      <c r="D1142" s="24" t="str">
        <f t="shared" si="308"/>
        <v>N/A</v>
      </c>
      <c r="E1142" s="28">
        <v>0</v>
      </c>
      <c r="F1142" s="24" t="str">
        <f t="shared" si="309"/>
        <v>N/A</v>
      </c>
      <c r="G1142" s="28">
        <v>0</v>
      </c>
      <c r="H1142" s="24" t="str">
        <f t="shared" si="310"/>
        <v>N/A</v>
      </c>
      <c r="I1142" s="25" t="s">
        <v>1205</v>
      </c>
      <c r="J1142" s="25" t="s">
        <v>1205</v>
      </c>
      <c r="K1142" s="26" t="s">
        <v>1191</v>
      </c>
      <c r="L1142" s="27" t="str">
        <f t="shared" si="311"/>
        <v>N/A</v>
      </c>
    </row>
    <row r="1143" spans="1:12" x14ac:dyDescent="0.25">
      <c r="A1143" s="37" t="s">
        <v>578</v>
      </c>
      <c r="B1143" s="22" t="s">
        <v>49</v>
      </c>
      <c r="C1143" s="23">
        <v>0</v>
      </c>
      <c r="D1143" s="24" t="str">
        <f t="shared" si="308"/>
        <v>N/A</v>
      </c>
      <c r="E1143" s="23">
        <v>0</v>
      </c>
      <c r="F1143" s="24" t="str">
        <f t="shared" si="309"/>
        <v>N/A</v>
      </c>
      <c r="G1143" s="23">
        <v>0</v>
      </c>
      <c r="H1143" s="24" t="str">
        <f t="shared" si="310"/>
        <v>N/A</v>
      </c>
      <c r="I1143" s="25" t="s">
        <v>1205</v>
      </c>
      <c r="J1143" s="25" t="s">
        <v>1205</v>
      </c>
      <c r="K1143" s="26" t="s">
        <v>1191</v>
      </c>
      <c r="L1143" s="27" t="str">
        <f t="shared" si="311"/>
        <v>N/A</v>
      </c>
    </row>
    <row r="1144" spans="1:12" x14ac:dyDescent="0.25">
      <c r="A1144" s="37" t="s">
        <v>579</v>
      </c>
      <c r="B1144" s="22" t="s">
        <v>49</v>
      </c>
      <c r="C1144" s="28" t="s">
        <v>1205</v>
      </c>
      <c r="D1144" s="24" t="str">
        <f t="shared" si="308"/>
        <v>N/A</v>
      </c>
      <c r="E1144" s="28" t="s">
        <v>1205</v>
      </c>
      <c r="F1144" s="24" t="str">
        <f t="shared" si="309"/>
        <v>N/A</v>
      </c>
      <c r="G1144" s="28" t="s">
        <v>1205</v>
      </c>
      <c r="H1144" s="24" t="str">
        <f t="shared" si="310"/>
        <v>N/A</v>
      </c>
      <c r="I1144" s="25" t="s">
        <v>1205</v>
      </c>
      <c r="J1144" s="25" t="s">
        <v>1205</v>
      </c>
      <c r="K1144" s="26" t="s">
        <v>1191</v>
      </c>
      <c r="L1144" s="27" t="str">
        <f t="shared" si="311"/>
        <v>N/A</v>
      </c>
    </row>
    <row r="1145" spans="1:12" x14ac:dyDescent="0.25">
      <c r="A1145" s="37" t="s">
        <v>589</v>
      </c>
      <c r="B1145" s="22" t="s">
        <v>49</v>
      </c>
      <c r="C1145" s="28">
        <v>1763754</v>
      </c>
      <c r="D1145" s="24" t="str">
        <f t="shared" si="308"/>
        <v>N/A</v>
      </c>
      <c r="E1145" s="28">
        <v>1958332</v>
      </c>
      <c r="F1145" s="24" t="str">
        <f t="shared" si="309"/>
        <v>N/A</v>
      </c>
      <c r="G1145" s="28">
        <v>1898379</v>
      </c>
      <c r="H1145" s="24" t="str">
        <f t="shared" si="310"/>
        <v>N/A</v>
      </c>
      <c r="I1145" s="25">
        <v>11.03</v>
      </c>
      <c r="J1145" s="25">
        <v>-3.06</v>
      </c>
      <c r="K1145" s="26" t="s">
        <v>1191</v>
      </c>
      <c r="L1145" s="27" t="str">
        <f t="shared" si="311"/>
        <v>Yes</v>
      </c>
    </row>
    <row r="1146" spans="1:12" x14ac:dyDescent="0.25">
      <c r="A1146" s="37" t="s">
        <v>591</v>
      </c>
      <c r="B1146" s="22" t="s">
        <v>49</v>
      </c>
      <c r="C1146" s="23">
        <v>4253</v>
      </c>
      <c r="D1146" s="24" t="str">
        <f t="shared" si="308"/>
        <v>N/A</v>
      </c>
      <c r="E1146" s="23">
        <v>4576</v>
      </c>
      <c r="F1146" s="24" t="str">
        <f t="shared" si="309"/>
        <v>N/A</v>
      </c>
      <c r="G1146" s="23">
        <v>4672</v>
      </c>
      <c r="H1146" s="24" t="str">
        <f t="shared" si="310"/>
        <v>N/A</v>
      </c>
      <c r="I1146" s="25">
        <v>7.5949999999999998</v>
      </c>
      <c r="J1146" s="25">
        <v>2.0979999999999999</v>
      </c>
      <c r="K1146" s="26" t="s">
        <v>1191</v>
      </c>
      <c r="L1146" s="27" t="str">
        <f t="shared" si="311"/>
        <v>Yes</v>
      </c>
    </row>
    <row r="1147" spans="1:12" x14ac:dyDescent="0.25">
      <c r="A1147" s="37" t="s">
        <v>590</v>
      </c>
      <c r="B1147" s="22" t="s">
        <v>49</v>
      </c>
      <c r="C1147" s="28">
        <v>414.70820596999999</v>
      </c>
      <c r="D1147" s="24" t="str">
        <f t="shared" si="308"/>
        <v>N/A</v>
      </c>
      <c r="E1147" s="28">
        <v>427.95716783</v>
      </c>
      <c r="F1147" s="24" t="str">
        <f t="shared" si="309"/>
        <v>N/A</v>
      </c>
      <c r="G1147" s="28">
        <v>406.33112158</v>
      </c>
      <c r="H1147" s="24" t="str">
        <f t="shared" si="310"/>
        <v>N/A</v>
      </c>
      <c r="I1147" s="25">
        <v>3.1949999999999998</v>
      </c>
      <c r="J1147" s="25">
        <v>-5.05</v>
      </c>
      <c r="K1147" s="26" t="s">
        <v>1191</v>
      </c>
      <c r="L1147" s="27" t="str">
        <f t="shared" si="311"/>
        <v>Yes</v>
      </c>
    </row>
    <row r="1148" spans="1:12" x14ac:dyDescent="0.25">
      <c r="A1148" s="37" t="s">
        <v>580</v>
      </c>
      <c r="B1148" s="22" t="s">
        <v>49</v>
      </c>
      <c r="C1148" s="28">
        <v>0</v>
      </c>
      <c r="D1148" s="24" t="str">
        <f t="shared" si="308"/>
        <v>N/A</v>
      </c>
      <c r="E1148" s="28">
        <v>0</v>
      </c>
      <c r="F1148" s="24" t="str">
        <f t="shared" si="309"/>
        <v>N/A</v>
      </c>
      <c r="G1148" s="28">
        <v>0</v>
      </c>
      <c r="H1148" s="24" t="str">
        <f t="shared" si="310"/>
        <v>N/A</v>
      </c>
      <c r="I1148" s="25" t="s">
        <v>1205</v>
      </c>
      <c r="J1148" s="25" t="s">
        <v>1205</v>
      </c>
      <c r="K1148" s="26" t="s">
        <v>1191</v>
      </c>
      <c r="L1148" s="27" t="str">
        <f t="shared" si="311"/>
        <v>N/A</v>
      </c>
    </row>
    <row r="1149" spans="1:12" x14ac:dyDescent="0.25">
      <c r="A1149" s="37" t="s">
        <v>581</v>
      </c>
      <c r="B1149" s="22" t="s">
        <v>49</v>
      </c>
      <c r="C1149" s="23">
        <v>0</v>
      </c>
      <c r="D1149" s="24" t="str">
        <f t="shared" si="308"/>
        <v>N/A</v>
      </c>
      <c r="E1149" s="23">
        <v>0</v>
      </c>
      <c r="F1149" s="24" t="str">
        <f t="shared" si="309"/>
        <v>N/A</v>
      </c>
      <c r="G1149" s="23">
        <v>0</v>
      </c>
      <c r="H1149" s="24" t="str">
        <f t="shared" si="310"/>
        <v>N/A</v>
      </c>
      <c r="I1149" s="25" t="s">
        <v>1205</v>
      </c>
      <c r="J1149" s="25" t="s">
        <v>1205</v>
      </c>
      <c r="K1149" s="26" t="s">
        <v>1191</v>
      </c>
      <c r="L1149" s="27" t="str">
        <f t="shared" si="311"/>
        <v>N/A</v>
      </c>
    </row>
    <row r="1150" spans="1:12" x14ac:dyDescent="0.25">
      <c r="A1150" s="37" t="s">
        <v>582</v>
      </c>
      <c r="B1150" s="22" t="s">
        <v>49</v>
      </c>
      <c r="C1150" s="28" t="s">
        <v>1205</v>
      </c>
      <c r="D1150" s="24" t="str">
        <f t="shared" si="308"/>
        <v>N/A</v>
      </c>
      <c r="E1150" s="28" t="s">
        <v>1205</v>
      </c>
      <c r="F1150" s="24" t="str">
        <f t="shared" si="309"/>
        <v>N/A</v>
      </c>
      <c r="G1150" s="28" t="s">
        <v>1205</v>
      </c>
      <c r="H1150" s="24" t="str">
        <f t="shared" si="310"/>
        <v>N/A</v>
      </c>
      <c r="I1150" s="25" t="s">
        <v>1205</v>
      </c>
      <c r="J1150" s="25" t="s">
        <v>1205</v>
      </c>
      <c r="K1150" s="26" t="s">
        <v>1191</v>
      </c>
      <c r="L1150" s="27" t="str">
        <f t="shared" si="311"/>
        <v>N/A</v>
      </c>
    </row>
    <row r="1151" spans="1:12" ht="12.75" customHeight="1" x14ac:dyDescent="0.25">
      <c r="A1151" s="37" t="s">
        <v>848</v>
      </c>
      <c r="B1151" s="22" t="s">
        <v>49</v>
      </c>
      <c r="C1151" s="28">
        <v>418815770</v>
      </c>
      <c r="D1151" s="24" t="str">
        <f t="shared" si="308"/>
        <v>N/A</v>
      </c>
      <c r="E1151" s="28">
        <v>433348813</v>
      </c>
      <c r="F1151" s="24" t="str">
        <f t="shared" si="309"/>
        <v>N/A</v>
      </c>
      <c r="G1151" s="28">
        <v>478068771</v>
      </c>
      <c r="H1151" s="24" t="str">
        <f t="shared" si="310"/>
        <v>N/A</v>
      </c>
      <c r="I1151" s="25">
        <v>3.47</v>
      </c>
      <c r="J1151" s="25">
        <v>10.32</v>
      </c>
      <c r="K1151" s="26" t="s">
        <v>1191</v>
      </c>
      <c r="L1151" s="27" t="str">
        <f t="shared" si="311"/>
        <v>Yes</v>
      </c>
    </row>
    <row r="1152" spans="1:12" x14ac:dyDescent="0.25">
      <c r="A1152" s="37" t="s">
        <v>583</v>
      </c>
      <c r="B1152" s="22" t="s">
        <v>49</v>
      </c>
      <c r="C1152" s="23">
        <v>15715</v>
      </c>
      <c r="D1152" s="24" t="str">
        <f t="shared" si="308"/>
        <v>N/A</v>
      </c>
      <c r="E1152" s="23">
        <v>15942</v>
      </c>
      <c r="F1152" s="24" t="str">
        <f t="shared" si="309"/>
        <v>N/A</v>
      </c>
      <c r="G1152" s="23">
        <v>16466</v>
      </c>
      <c r="H1152" s="24" t="str">
        <f t="shared" si="310"/>
        <v>N/A</v>
      </c>
      <c r="I1152" s="25">
        <v>1.444</v>
      </c>
      <c r="J1152" s="25">
        <v>3.2869999999999999</v>
      </c>
      <c r="K1152" s="26" t="s">
        <v>1191</v>
      </c>
      <c r="L1152" s="27" t="str">
        <f t="shared" si="311"/>
        <v>Yes</v>
      </c>
    </row>
    <row r="1153" spans="1:12" x14ac:dyDescent="0.25">
      <c r="A1153" s="37" t="s">
        <v>584</v>
      </c>
      <c r="B1153" s="22" t="s">
        <v>49</v>
      </c>
      <c r="C1153" s="28">
        <v>26650.701240999999</v>
      </c>
      <c r="D1153" s="24" t="str">
        <f t="shared" si="308"/>
        <v>N/A</v>
      </c>
      <c r="E1153" s="28">
        <v>27182.838602</v>
      </c>
      <c r="F1153" s="24" t="str">
        <f t="shared" si="309"/>
        <v>N/A</v>
      </c>
      <c r="G1153" s="28">
        <v>29033.691911000002</v>
      </c>
      <c r="H1153" s="24" t="str">
        <f t="shared" si="310"/>
        <v>N/A</v>
      </c>
      <c r="I1153" s="25">
        <v>1.9970000000000001</v>
      </c>
      <c r="J1153" s="25">
        <v>6.8090000000000002</v>
      </c>
      <c r="K1153" s="26" t="s">
        <v>1191</v>
      </c>
      <c r="L1153" s="27" t="str">
        <f t="shared" si="311"/>
        <v>Yes</v>
      </c>
    </row>
    <row r="1154" spans="1:12" x14ac:dyDescent="0.25">
      <c r="A1154" s="196" t="s">
        <v>153</v>
      </c>
      <c r="B1154" s="196"/>
      <c r="C1154" s="196"/>
      <c r="D1154" s="196"/>
      <c r="E1154" s="196"/>
      <c r="F1154" s="196"/>
      <c r="G1154" s="196"/>
      <c r="H1154" s="196"/>
      <c r="I1154" s="196"/>
      <c r="J1154" s="196"/>
      <c r="K1154" s="196"/>
      <c r="L1154" s="196"/>
    </row>
    <row r="1155" spans="1:12" ht="12.75" customHeight="1" x14ac:dyDescent="0.25">
      <c r="A1155" s="40" t="s">
        <v>742</v>
      </c>
      <c r="B1155" s="22" t="s">
        <v>49</v>
      </c>
      <c r="C1155" s="28">
        <v>731220657</v>
      </c>
      <c r="D1155" s="24" t="str">
        <f t="shared" ref="D1155:D1170" si="312">IF($B1155="N/A","N/A",IF(C1155&gt;10,"No",IF(C1155&lt;-10,"No","Yes")))</f>
        <v>N/A</v>
      </c>
      <c r="E1155" s="28">
        <v>767496625</v>
      </c>
      <c r="F1155" s="24" t="str">
        <f t="shared" ref="F1155:F1170" si="313">IF($B1155="N/A","N/A",IF(E1155&gt;10,"No",IF(E1155&lt;-10,"No","Yes")))</f>
        <v>N/A</v>
      </c>
      <c r="G1155" s="28">
        <v>817894542</v>
      </c>
      <c r="H1155" s="24" t="str">
        <f t="shared" ref="H1155:H1170" si="314">IF($B1155="N/A","N/A",IF(G1155&gt;10,"No",IF(G1155&lt;-10,"No","Yes")))</f>
        <v>N/A</v>
      </c>
      <c r="I1155" s="25">
        <v>4.9610000000000003</v>
      </c>
      <c r="J1155" s="25">
        <v>6.5670000000000002</v>
      </c>
      <c r="K1155" s="26" t="s">
        <v>1191</v>
      </c>
      <c r="L1155" s="27" t="str">
        <f t="shared" ref="L1155:L1170" si="315">IF(J1155="Div by 0", "N/A", IF(K1155="N/A","N/A", IF(J1155&gt;VALUE(MID(K1155,1,2)), "No", IF(J1155&lt;-1*VALUE(MID(K1155,1,2)), "No", "Yes"))))</f>
        <v>Yes</v>
      </c>
    </row>
    <row r="1156" spans="1:12" x14ac:dyDescent="0.25">
      <c r="A1156" s="40" t="s">
        <v>436</v>
      </c>
      <c r="B1156" s="22" t="s">
        <v>49</v>
      </c>
      <c r="C1156" s="23">
        <v>39117</v>
      </c>
      <c r="D1156" s="24" t="str">
        <f t="shared" si="312"/>
        <v>N/A</v>
      </c>
      <c r="E1156" s="23">
        <v>39698</v>
      </c>
      <c r="F1156" s="24" t="str">
        <f t="shared" si="313"/>
        <v>N/A</v>
      </c>
      <c r="G1156" s="23">
        <v>40337</v>
      </c>
      <c r="H1156" s="24" t="str">
        <f t="shared" si="314"/>
        <v>N/A</v>
      </c>
      <c r="I1156" s="25">
        <v>1.4850000000000001</v>
      </c>
      <c r="J1156" s="25">
        <v>1.61</v>
      </c>
      <c r="K1156" s="26" t="s">
        <v>1191</v>
      </c>
      <c r="L1156" s="27" t="str">
        <f t="shared" si="315"/>
        <v>Yes</v>
      </c>
    </row>
    <row r="1157" spans="1:12" ht="12.75" customHeight="1" x14ac:dyDescent="0.25">
      <c r="A1157" s="40" t="s">
        <v>748</v>
      </c>
      <c r="B1157" s="22" t="s">
        <v>49</v>
      </c>
      <c r="C1157" s="28">
        <v>18693.168110999999</v>
      </c>
      <c r="D1157" s="24" t="str">
        <f t="shared" si="312"/>
        <v>N/A</v>
      </c>
      <c r="E1157" s="28">
        <v>19333.382664000001</v>
      </c>
      <c r="F1157" s="24" t="str">
        <f t="shared" si="313"/>
        <v>N/A</v>
      </c>
      <c r="G1157" s="28">
        <v>20276.533753</v>
      </c>
      <c r="H1157" s="24" t="str">
        <f t="shared" si="314"/>
        <v>N/A</v>
      </c>
      <c r="I1157" s="25">
        <v>3.4249999999999998</v>
      </c>
      <c r="J1157" s="25">
        <v>4.8780000000000001</v>
      </c>
      <c r="K1157" s="26" t="s">
        <v>1191</v>
      </c>
      <c r="L1157" s="27" t="str">
        <f t="shared" si="315"/>
        <v>Yes</v>
      </c>
    </row>
    <row r="1158" spans="1:12" x14ac:dyDescent="0.25">
      <c r="A1158" s="39" t="s">
        <v>523</v>
      </c>
      <c r="B1158" s="22" t="s">
        <v>49</v>
      </c>
      <c r="C1158" s="28">
        <v>14039.472398</v>
      </c>
      <c r="D1158" s="24" t="str">
        <f t="shared" si="312"/>
        <v>N/A</v>
      </c>
      <c r="E1158" s="28">
        <v>14558.534705</v>
      </c>
      <c r="F1158" s="24" t="str">
        <f t="shared" si="313"/>
        <v>N/A</v>
      </c>
      <c r="G1158" s="28">
        <v>15435.784858999999</v>
      </c>
      <c r="H1158" s="24" t="str">
        <f t="shared" si="314"/>
        <v>N/A</v>
      </c>
      <c r="I1158" s="25">
        <v>3.6970000000000001</v>
      </c>
      <c r="J1158" s="25">
        <v>6.0259999999999998</v>
      </c>
      <c r="K1158" s="26" t="s">
        <v>1191</v>
      </c>
      <c r="L1158" s="27" t="str">
        <f t="shared" si="315"/>
        <v>Yes</v>
      </c>
    </row>
    <row r="1159" spans="1:12" x14ac:dyDescent="0.25">
      <c r="A1159" s="39" t="s">
        <v>526</v>
      </c>
      <c r="B1159" s="22" t="s">
        <v>49</v>
      </c>
      <c r="C1159" s="28">
        <v>24995.719744999999</v>
      </c>
      <c r="D1159" s="24" t="str">
        <f t="shared" si="312"/>
        <v>N/A</v>
      </c>
      <c r="E1159" s="28">
        <v>26065.54535</v>
      </c>
      <c r="F1159" s="24" t="str">
        <f t="shared" si="313"/>
        <v>N/A</v>
      </c>
      <c r="G1159" s="28">
        <v>27313.744160999999</v>
      </c>
      <c r="H1159" s="24" t="str">
        <f t="shared" si="314"/>
        <v>N/A</v>
      </c>
      <c r="I1159" s="25">
        <v>4.28</v>
      </c>
      <c r="J1159" s="25">
        <v>4.7889999999999997</v>
      </c>
      <c r="K1159" s="26" t="s">
        <v>1191</v>
      </c>
      <c r="L1159" s="27" t="str">
        <f t="shared" si="315"/>
        <v>Yes</v>
      </c>
    </row>
    <row r="1160" spans="1:12" ht="12.75" customHeight="1" x14ac:dyDescent="0.25">
      <c r="A1160" s="37" t="s">
        <v>437</v>
      </c>
      <c r="B1160" s="22" t="s">
        <v>49</v>
      </c>
      <c r="C1160" s="27">
        <v>24.758221726999999</v>
      </c>
      <c r="D1160" s="24" t="str">
        <f t="shared" si="312"/>
        <v>N/A</v>
      </c>
      <c r="E1160" s="27">
        <v>25.06962381</v>
      </c>
      <c r="F1160" s="24" t="str">
        <f t="shared" si="313"/>
        <v>N/A</v>
      </c>
      <c r="G1160" s="27">
        <v>25.555949771000002</v>
      </c>
      <c r="H1160" s="24" t="str">
        <f t="shared" si="314"/>
        <v>N/A</v>
      </c>
      <c r="I1160" s="25">
        <v>1.258</v>
      </c>
      <c r="J1160" s="25">
        <v>1.94</v>
      </c>
      <c r="K1160" s="26" t="s">
        <v>1191</v>
      </c>
      <c r="L1160" s="27" t="str">
        <f t="shared" si="315"/>
        <v>Yes</v>
      </c>
    </row>
    <row r="1161" spans="1:12" x14ac:dyDescent="0.25">
      <c r="A1161" s="39" t="s">
        <v>523</v>
      </c>
      <c r="B1161" s="22" t="s">
        <v>49</v>
      </c>
      <c r="C1161" s="27">
        <v>24.655342466</v>
      </c>
      <c r="D1161" s="24" t="str">
        <f t="shared" si="312"/>
        <v>N/A</v>
      </c>
      <c r="E1161" s="27">
        <v>25.258853214999998</v>
      </c>
      <c r="F1161" s="24" t="str">
        <f t="shared" si="313"/>
        <v>N/A</v>
      </c>
      <c r="G1161" s="27">
        <v>25.873792715</v>
      </c>
      <c r="H1161" s="24" t="str">
        <f t="shared" si="314"/>
        <v>N/A</v>
      </c>
      <c r="I1161" s="25">
        <v>2.448</v>
      </c>
      <c r="J1161" s="25">
        <v>2.4350000000000001</v>
      </c>
      <c r="K1161" s="26" t="s">
        <v>1191</v>
      </c>
      <c r="L1161" s="27" t="str">
        <f t="shared" si="315"/>
        <v>Yes</v>
      </c>
    </row>
    <row r="1162" spans="1:12" x14ac:dyDescent="0.25">
      <c r="A1162" s="39" t="s">
        <v>526</v>
      </c>
      <c r="B1162" s="22" t="s">
        <v>49</v>
      </c>
      <c r="C1162" s="27">
        <v>24.949701210000001</v>
      </c>
      <c r="D1162" s="24" t="str">
        <f t="shared" si="312"/>
        <v>N/A</v>
      </c>
      <c r="E1162" s="27">
        <v>24.855517496000001</v>
      </c>
      <c r="F1162" s="24" t="str">
        <f t="shared" si="313"/>
        <v>N/A</v>
      </c>
      <c r="G1162" s="27">
        <v>25.164164026000002</v>
      </c>
      <c r="H1162" s="24" t="str">
        <f t="shared" si="314"/>
        <v>N/A</v>
      </c>
      <c r="I1162" s="25">
        <v>-0.377</v>
      </c>
      <c r="J1162" s="25">
        <v>1.242</v>
      </c>
      <c r="K1162" s="26" t="s">
        <v>1191</v>
      </c>
      <c r="L1162" s="27" t="str">
        <f t="shared" si="315"/>
        <v>Yes</v>
      </c>
    </row>
    <row r="1163" spans="1:12" ht="12.75" customHeight="1" x14ac:dyDescent="0.25">
      <c r="A1163" s="40" t="s">
        <v>744</v>
      </c>
      <c r="B1163" s="22" t="s">
        <v>49</v>
      </c>
      <c r="C1163" s="28">
        <v>418815770</v>
      </c>
      <c r="D1163" s="24" t="str">
        <f t="shared" si="312"/>
        <v>N/A</v>
      </c>
      <c r="E1163" s="28">
        <v>433348813</v>
      </c>
      <c r="F1163" s="24" t="str">
        <f t="shared" si="313"/>
        <v>N/A</v>
      </c>
      <c r="G1163" s="28">
        <v>478068771</v>
      </c>
      <c r="H1163" s="24" t="str">
        <f t="shared" si="314"/>
        <v>N/A</v>
      </c>
      <c r="I1163" s="25">
        <v>3.47</v>
      </c>
      <c r="J1163" s="25">
        <v>10.32</v>
      </c>
      <c r="K1163" s="26" t="s">
        <v>1191</v>
      </c>
      <c r="L1163" s="27" t="str">
        <f t="shared" si="315"/>
        <v>Yes</v>
      </c>
    </row>
    <row r="1164" spans="1:12" ht="13.5" customHeight="1" x14ac:dyDescent="0.25">
      <c r="A1164" s="40" t="s">
        <v>851</v>
      </c>
      <c r="B1164" s="22" t="s">
        <v>49</v>
      </c>
      <c r="C1164" s="23">
        <v>15715</v>
      </c>
      <c r="D1164" s="24" t="str">
        <f t="shared" si="312"/>
        <v>N/A</v>
      </c>
      <c r="E1164" s="23">
        <v>15942</v>
      </c>
      <c r="F1164" s="24" t="str">
        <f t="shared" si="313"/>
        <v>N/A</v>
      </c>
      <c r="G1164" s="23">
        <v>16466</v>
      </c>
      <c r="H1164" s="24" t="str">
        <f t="shared" si="314"/>
        <v>N/A</v>
      </c>
      <c r="I1164" s="25">
        <v>1.444</v>
      </c>
      <c r="J1164" s="25">
        <v>3.2869999999999999</v>
      </c>
      <c r="K1164" s="26" t="s">
        <v>1191</v>
      </c>
      <c r="L1164" s="27" t="str">
        <f t="shared" si="315"/>
        <v>Yes</v>
      </c>
    </row>
    <row r="1165" spans="1:12" ht="25" x14ac:dyDescent="0.25">
      <c r="A1165" s="40" t="s">
        <v>749</v>
      </c>
      <c r="B1165" s="22" t="s">
        <v>49</v>
      </c>
      <c r="C1165" s="28">
        <v>26650.701240999999</v>
      </c>
      <c r="D1165" s="24" t="str">
        <f t="shared" si="312"/>
        <v>N/A</v>
      </c>
      <c r="E1165" s="28">
        <v>27182.838602</v>
      </c>
      <c r="F1165" s="24" t="str">
        <f t="shared" si="313"/>
        <v>N/A</v>
      </c>
      <c r="G1165" s="28">
        <v>29033.691911000002</v>
      </c>
      <c r="H1165" s="24" t="str">
        <f t="shared" si="314"/>
        <v>N/A</v>
      </c>
      <c r="I1165" s="25">
        <v>1.9970000000000001</v>
      </c>
      <c r="J1165" s="25">
        <v>6.8090000000000002</v>
      </c>
      <c r="K1165" s="26" t="s">
        <v>1191</v>
      </c>
      <c r="L1165" s="27" t="str">
        <f t="shared" si="315"/>
        <v>Yes</v>
      </c>
    </row>
    <row r="1166" spans="1:12" x14ac:dyDescent="0.25">
      <c r="A1166" s="39" t="s">
        <v>585</v>
      </c>
      <c r="B1166" s="22" t="s">
        <v>49</v>
      </c>
      <c r="C1166" s="28">
        <v>14971.396768000001</v>
      </c>
      <c r="D1166" s="24" t="str">
        <f t="shared" si="312"/>
        <v>N/A</v>
      </c>
      <c r="E1166" s="28">
        <v>15183.240731</v>
      </c>
      <c r="F1166" s="24" t="str">
        <f t="shared" si="313"/>
        <v>N/A</v>
      </c>
      <c r="G1166" s="28">
        <v>17029.100903999999</v>
      </c>
      <c r="H1166" s="24" t="str">
        <f t="shared" si="314"/>
        <v>N/A</v>
      </c>
      <c r="I1166" s="25">
        <v>1.415</v>
      </c>
      <c r="J1166" s="25">
        <v>12.16</v>
      </c>
      <c r="K1166" s="26" t="s">
        <v>1191</v>
      </c>
      <c r="L1166" s="27" t="str">
        <f t="shared" si="315"/>
        <v>Yes</v>
      </c>
    </row>
    <row r="1167" spans="1:12" x14ac:dyDescent="0.25">
      <c r="A1167" s="39" t="s">
        <v>586</v>
      </c>
      <c r="B1167" s="22" t="s">
        <v>49</v>
      </c>
      <c r="C1167" s="28">
        <v>41460.106508999997</v>
      </c>
      <c r="D1167" s="24" t="str">
        <f t="shared" si="312"/>
        <v>N/A</v>
      </c>
      <c r="E1167" s="28">
        <v>43319.376819999998</v>
      </c>
      <c r="F1167" s="24" t="str">
        <f t="shared" si="313"/>
        <v>N/A</v>
      </c>
      <c r="G1167" s="28">
        <v>45915.202834999996</v>
      </c>
      <c r="H1167" s="24" t="str">
        <f t="shared" si="314"/>
        <v>N/A</v>
      </c>
      <c r="I1167" s="25">
        <v>4.484</v>
      </c>
      <c r="J1167" s="25">
        <v>5.992</v>
      </c>
      <c r="K1167" s="26" t="s">
        <v>1191</v>
      </c>
      <c r="L1167" s="27" t="str">
        <f t="shared" si="315"/>
        <v>Yes</v>
      </c>
    </row>
    <row r="1168" spans="1:12" ht="25" x14ac:dyDescent="0.25">
      <c r="A1168" s="37" t="s">
        <v>438</v>
      </c>
      <c r="B1168" s="22" t="s">
        <v>49</v>
      </c>
      <c r="C1168" s="27">
        <v>9.9464543406000008</v>
      </c>
      <c r="D1168" s="24" t="str">
        <f t="shared" si="312"/>
        <v>N/A</v>
      </c>
      <c r="E1168" s="27">
        <v>10.067508257</v>
      </c>
      <c r="F1168" s="24" t="str">
        <f t="shared" si="313"/>
        <v>N/A</v>
      </c>
      <c r="G1168" s="27">
        <v>10.432215309</v>
      </c>
      <c r="H1168" s="24" t="str">
        <f t="shared" si="314"/>
        <v>N/A</v>
      </c>
      <c r="I1168" s="25">
        <v>1.2170000000000001</v>
      </c>
      <c r="J1168" s="25">
        <v>3.6230000000000002</v>
      </c>
      <c r="K1168" s="26" t="s">
        <v>1191</v>
      </c>
      <c r="L1168" s="27" t="str">
        <f t="shared" si="315"/>
        <v>Yes</v>
      </c>
    </row>
    <row r="1169" spans="1:12" x14ac:dyDescent="0.25">
      <c r="A1169" s="39" t="s">
        <v>523</v>
      </c>
      <c r="B1169" s="22" t="s">
        <v>49</v>
      </c>
      <c r="C1169" s="27">
        <v>9.6284931507000007</v>
      </c>
      <c r="D1169" s="24" t="str">
        <f t="shared" si="312"/>
        <v>N/A</v>
      </c>
      <c r="E1169" s="27">
        <v>9.9440964064999999</v>
      </c>
      <c r="F1169" s="24" t="str">
        <f t="shared" si="313"/>
        <v>N/A</v>
      </c>
      <c r="G1169" s="27">
        <v>10.419463814</v>
      </c>
      <c r="H1169" s="24" t="str">
        <f t="shared" si="314"/>
        <v>N/A</v>
      </c>
      <c r="I1169" s="25">
        <v>3.278</v>
      </c>
      <c r="J1169" s="25">
        <v>4.78</v>
      </c>
      <c r="K1169" s="26" t="s">
        <v>1191</v>
      </c>
      <c r="L1169" s="27" t="str">
        <f t="shared" si="315"/>
        <v>Yes</v>
      </c>
    </row>
    <row r="1170" spans="1:12" x14ac:dyDescent="0.25">
      <c r="A1170" s="39" t="s">
        <v>526</v>
      </c>
      <c r="B1170" s="22" t="s">
        <v>49</v>
      </c>
      <c r="C1170" s="27">
        <v>10.403591484</v>
      </c>
      <c r="D1170" s="24" t="str">
        <f t="shared" si="312"/>
        <v>N/A</v>
      </c>
      <c r="E1170" s="27">
        <v>10.259389476999999</v>
      </c>
      <c r="F1170" s="24" t="str">
        <f t="shared" si="313"/>
        <v>N/A</v>
      </c>
      <c r="G1170" s="27">
        <v>10.474353676</v>
      </c>
      <c r="H1170" s="24" t="str">
        <f t="shared" si="314"/>
        <v>N/A</v>
      </c>
      <c r="I1170" s="25">
        <v>-1.39</v>
      </c>
      <c r="J1170" s="25">
        <v>2.0950000000000002</v>
      </c>
      <c r="K1170" s="26" t="s">
        <v>1191</v>
      </c>
      <c r="L1170" s="27" t="str">
        <f t="shared" si="315"/>
        <v>Yes</v>
      </c>
    </row>
    <row r="1171" spans="1:12" ht="38.25" customHeight="1" x14ac:dyDescent="0.3">
      <c r="A1171" s="201" t="s">
        <v>1210</v>
      </c>
      <c r="B1171" s="202"/>
      <c r="C1171" s="202"/>
      <c r="D1171" s="202"/>
      <c r="E1171" s="202"/>
      <c r="F1171" s="202"/>
      <c r="G1171" s="202"/>
      <c r="H1171" s="202"/>
      <c r="I1171" s="202"/>
      <c r="J1171" s="202"/>
      <c r="K1171" s="202"/>
      <c r="L1171" s="202"/>
    </row>
    <row r="1172" spans="1:12" x14ac:dyDescent="0.25">
      <c r="A1172" s="42" t="s">
        <v>36</v>
      </c>
      <c r="B1172" s="22" t="s">
        <v>49</v>
      </c>
      <c r="C1172" s="23">
        <v>278913</v>
      </c>
      <c r="D1172" s="24" t="str">
        <f>IF($B1172="N/A","N/A",IF(C1172&gt;10,"No",IF(C1172&lt;-10,"No","Yes")))</f>
        <v>N/A</v>
      </c>
      <c r="E1172" s="23">
        <v>268254</v>
      </c>
      <c r="F1172" s="24" t="str">
        <f>IF($B1172="N/A","N/A",IF(E1172&gt;10,"No",IF(E1172&lt;-10,"No","Yes")))</f>
        <v>N/A</v>
      </c>
      <c r="G1172" s="23">
        <v>260770</v>
      </c>
      <c r="H1172" s="24" t="str">
        <f>IF($B1172="N/A","N/A",IF(G1172&gt;10,"No",IF(G1172&lt;-10,"No","Yes")))</f>
        <v>N/A</v>
      </c>
      <c r="I1172" s="25">
        <v>-3.82</v>
      </c>
      <c r="J1172" s="25">
        <v>-2.79</v>
      </c>
      <c r="K1172" s="26" t="s">
        <v>1191</v>
      </c>
      <c r="L1172" s="27" t="str">
        <f t="shared" ref="L1172:L1212" si="316">IF(J1172="Div by 0", "N/A", IF(K1172="N/A","N/A", IF(J1172&gt;VALUE(MID(K1172,1,2)), "No", IF(J1172&lt;-1*VALUE(MID(K1172,1,2)), "No", "Yes"))))</f>
        <v>Yes</v>
      </c>
    </row>
    <row r="1173" spans="1:12" x14ac:dyDescent="0.25">
      <c r="A1173" s="37" t="s">
        <v>37</v>
      </c>
      <c r="B1173" s="22" t="s">
        <v>49</v>
      </c>
      <c r="C1173" s="23">
        <v>223045</v>
      </c>
      <c r="D1173" s="24" t="str">
        <f>IF($B1173="N/A","N/A",IF(C1173&gt;10,"No",IF(C1173&lt;-10,"No","Yes")))</f>
        <v>N/A</v>
      </c>
      <c r="E1173" s="23">
        <v>210510</v>
      </c>
      <c r="F1173" s="24" t="str">
        <f>IF($B1173="N/A","N/A",IF(E1173&gt;10,"No",IF(E1173&lt;-10,"No","Yes")))</f>
        <v>N/A</v>
      </c>
      <c r="G1173" s="23">
        <v>205484</v>
      </c>
      <c r="H1173" s="24" t="str">
        <f>IF($B1173="N/A","N/A",IF(G1173&gt;10,"No",IF(G1173&lt;-10,"No","Yes")))</f>
        <v>N/A</v>
      </c>
      <c r="I1173" s="25">
        <v>-5.62</v>
      </c>
      <c r="J1173" s="25">
        <v>-2.39</v>
      </c>
      <c r="K1173" s="26" t="s">
        <v>1191</v>
      </c>
      <c r="L1173" s="27" t="str">
        <f t="shared" si="316"/>
        <v>Yes</v>
      </c>
    </row>
    <row r="1174" spans="1:12" x14ac:dyDescent="0.25">
      <c r="A1174" s="37" t="s">
        <v>439</v>
      </c>
      <c r="B1174" s="27" t="s">
        <v>104</v>
      </c>
      <c r="C1174" s="29">
        <v>79.969381132999999</v>
      </c>
      <c r="D1174" s="24" t="str">
        <f>IF($B1174="N/A","N/A",IF(C1174&gt;90,"No",IF(C1174&lt;65,"No","Yes")))</f>
        <v>Yes</v>
      </c>
      <c r="E1174" s="29">
        <v>78.474132725000004</v>
      </c>
      <c r="F1174" s="24" t="str">
        <f>IF($B1174="N/A","N/A",IF(E1174&gt;90,"No",IF(E1174&lt;65,"No","Yes")))</f>
        <v>Yes</v>
      </c>
      <c r="G1174" s="29">
        <v>78.798941596000006</v>
      </c>
      <c r="H1174" s="24" t="str">
        <f>IF($B1174="N/A","N/A",IF(G1174&gt;90,"No",IF(G1174&lt;65,"No","Yes")))</f>
        <v>Yes</v>
      </c>
      <c r="I1174" s="25">
        <v>-1.87</v>
      </c>
      <c r="J1174" s="25">
        <v>0.41389999999999999</v>
      </c>
      <c r="K1174" s="26" t="s">
        <v>1191</v>
      </c>
      <c r="L1174" s="27" t="str">
        <f t="shared" si="316"/>
        <v>Yes</v>
      </c>
    </row>
    <row r="1175" spans="1:12" x14ac:dyDescent="0.25">
      <c r="A1175" s="37" t="s">
        <v>440</v>
      </c>
      <c r="B1175" s="27" t="s">
        <v>103</v>
      </c>
      <c r="C1175" s="29">
        <v>90.003127175000003</v>
      </c>
      <c r="D1175" s="24" t="str">
        <f>IF($B1175="N/A","N/A",IF(C1175&gt;100,"No",IF(C1175&lt;90,"No","Yes")))</f>
        <v>Yes</v>
      </c>
      <c r="E1175" s="29">
        <v>90.160201674999996</v>
      </c>
      <c r="F1175" s="24" t="str">
        <f>IF($B1175="N/A","N/A",IF(E1175&gt;100,"No",IF(E1175&lt;90,"No","Yes")))</f>
        <v>Yes</v>
      </c>
      <c r="G1175" s="29">
        <v>90.919979350000006</v>
      </c>
      <c r="H1175" s="24" t="str">
        <f>IF($B1175="N/A","N/A",IF(G1175&gt;100,"No",IF(G1175&lt;90,"No","Yes")))</f>
        <v>Yes</v>
      </c>
      <c r="I1175" s="25">
        <v>0.17449999999999999</v>
      </c>
      <c r="J1175" s="25">
        <v>0.8427</v>
      </c>
      <c r="K1175" s="26" t="s">
        <v>1191</v>
      </c>
      <c r="L1175" s="27" t="str">
        <f t="shared" si="316"/>
        <v>Yes</v>
      </c>
    </row>
    <row r="1176" spans="1:12" x14ac:dyDescent="0.25">
      <c r="A1176" s="37" t="s">
        <v>441</v>
      </c>
      <c r="B1176" s="27" t="s">
        <v>105</v>
      </c>
      <c r="C1176" s="29">
        <v>88.249868212999999</v>
      </c>
      <c r="D1176" s="24" t="str">
        <f>IF($B1176="N/A","N/A",IF(C1176&gt;100,"No",IF(C1176&lt;85,"No","Yes")))</f>
        <v>Yes</v>
      </c>
      <c r="E1176" s="29">
        <v>88.661208931000004</v>
      </c>
      <c r="F1176" s="24" t="str">
        <f>IF($B1176="N/A","N/A",IF(E1176&gt;100,"No",IF(E1176&lt;85,"No","Yes")))</f>
        <v>Yes</v>
      </c>
      <c r="G1176" s="29">
        <v>89.105013796999998</v>
      </c>
      <c r="H1176" s="24" t="str">
        <f>IF($B1176="N/A","N/A",IF(G1176&gt;100,"No",IF(G1176&lt;85,"No","Yes")))</f>
        <v>Yes</v>
      </c>
      <c r="I1176" s="25">
        <v>0.46610000000000001</v>
      </c>
      <c r="J1176" s="25">
        <v>0.50060000000000004</v>
      </c>
      <c r="K1176" s="26" t="s">
        <v>1191</v>
      </c>
      <c r="L1176" s="27" t="str">
        <f t="shared" si="316"/>
        <v>Yes</v>
      </c>
    </row>
    <row r="1177" spans="1:12" x14ac:dyDescent="0.25">
      <c r="A1177" s="37" t="s">
        <v>442</v>
      </c>
      <c r="B1177" s="27" t="s">
        <v>106</v>
      </c>
      <c r="C1177" s="29">
        <v>51.824386402000002</v>
      </c>
      <c r="D1177" s="24" t="str">
        <f>IF($B1177="N/A","N/A",IF(C1177&gt;100,"No",IF(C1177&lt;80,"No","Yes")))</f>
        <v>No</v>
      </c>
      <c r="E1177" s="29">
        <v>47.963068122000003</v>
      </c>
      <c r="F1177" s="24" t="str">
        <f>IF($B1177="N/A","N/A",IF(E1177&gt;100,"No",IF(E1177&lt;80,"No","Yes")))</f>
        <v>No</v>
      </c>
      <c r="G1177" s="29">
        <v>47.926238011999999</v>
      </c>
      <c r="H1177" s="24" t="str">
        <f>IF($B1177="N/A","N/A",IF(G1177&gt;100,"No",IF(G1177&lt;80,"No","Yes")))</f>
        <v>No</v>
      </c>
      <c r="I1177" s="25">
        <v>-7.45</v>
      </c>
      <c r="J1177" s="25">
        <v>-7.6999999999999999E-2</v>
      </c>
      <c r="K1177" s="26" t="s">
        <v>1191</v>
      </c>
      <c r="L1177" s="27" t="str">
        <f t="shared" si="316"/>
        <v>Yes</v>
      </c>
    </row>
    <row r="1178" spans="1:12" x14ac:dyDescent="0.25">
      <c r="A1178" s="37" t="s">
        <v>443</v>
      </c>
      <c r="B1178" s="27" t="s">
        <v>106</v>
      </c>
      <c r="C1178" s="29">
        <v>47.841762148999997</v>
      </c>
      <c r="D1178" s="24" t="str">
        <f>IF($B1178="N/A","N/A",IF(C1178&gt;100,"No",IF(C1178&lt;80,"No","Yes")))</f>
        <v>No</v>
      </c>
      <c r="E1178" s="29">
        <v>43.801025252000002</v>
      </c>
      <c r="F1178" s="24" t="str">
        <f>IF($B1178="N/A","N/A",IF(E1178&gt;100,"No",IF(E1178&lt;80,"No","Yes")))</f>
        <v>No</v>
      </c>
      <c r="G1178" s="29">
        <v>44.639744335000003</v>
      </c>
      <c r="H1178" s="24" t="str">
        <f>IF($B1178="N/A","N/A",IF(G1178&gt;100,"No",IF(G1178&lt;80,"No","Yes")))</f>
        <v>No</v>
      </c>
      <c r="I1178" s="25">
        <v>-8.4499999999999993</v>
      </c>
      <c r="J1178" s="25">
        <v>1.915</v>
      </c>
      <c r="K1178" s="26" t="s">
        <v>1191</v>
      </c>
      <c r="L1178" s="27" t="str">
        <f t="shared" si="316"/>
        <v>Yes</v>
      </c>
    </row>
    <row r="1179" spans="1:12" x14ac:dyDescent="0.25">
      <c r="A1179" s="42" t="s">
        <v>444</v>
      </c>
      <c r="B1179" s="22" t="s">
        <v>49</v>
      </c>
      <c r="C1179" s="23">
        <v>211739.23</v>
      </c>
      <c r="D1179" s="24" t="str">
        <f t="shared" ref="D1179:D1210" si="317">IF($B1179="N/A","N/A",IF(C1179&gt;10,"No",IF(C1179&lt;-10,"No","Yes")))</f>
        <v>N/A</v>
      </c>
      <c r="E1179" s="23">
        <v>199146.78</v>
      </c>
      <c r="F1179" s="24" t="str">
        <f t="shared" ref="F1179:F1210" si="318">IF($B1179="N/A","N/A",IF(E1179&gt;10,"No",IF(E1179&lt;-10,"No","Yes")))</f>
        <v>N/A</v>
      </c>
      <c r="G1179" s="23">
        <v>192814.37</v>
      </c>
      <c r="H1179" s="24" t="str">
        <f t="shared" ref="H1179:H1210" si="319">IF($B1179="N/A","N/A",IF(G1179&gt;10,"No",IF(G1179&lt;-10,"No","Yes")))</f>
        <v>N/A</v>
      </c>
      <c r="I1179" s="25">
        <v>-5.95</v>
      </c>
      <c r="J1179" s="25">
        <v>-3.18</v>
      </c>
      <c r="K1179" s="26" t="s">
        <v>1191</v>
      </c>
      <c r="L1179" s="27" t="str">
        <f t="shared" si="316"/>
        <v>Yes</v>
      </c>
    </row>
    <row r="1180" spans="1:12" x14ac:dyDescent="0.25">
      <c r="A1180" s="42" t="s">
        <v>522</v>
      </c>
      <c r="B1180" s="22" t="s">
        <v>49</v>
      </c>
      <c r="C1180" s="23">
        <v>99131</v>
      </c>
      <c r="D1180" s="24" t="str">
        <f t="shared" si="317"/>
        <v>N/A</v>
      </c>
      <c r="E1180" s="23">
        <v>98376</v>
      </c>
      <c r="F1180" s="24" t="str">
        <f t="shared" si="318"/>
        <v>N/A</v>
      </c>
      <c r="G1180" s="23">
        <v>96850</v>
      </c>
      <c r="H1180" s="24" t="str">
        <f t="shared" si="319"/>
        <v>N/A</v>
      </c>
      <c r="I1180" s="25">
        <v>-0.76200000000000001</v>
      </c>
      <c r="J1180" s="25">
        <v>-1.55</v>
      </c>
      <c r="K1180" s="26" t="s">
        <v>1191</v>
      </c>
      <c r="L1180" s="27" t="str">
        <f t="shared" si="316"/>
        <v>Yes</v>
      </c>
    </row>
    <row r="1181" spans="1:12" x14ac:dyDescent="0.25">
      <c r="A1181" s="39" t="s">
        <v>701</v>
      </c>
      <c r="B1181" s="22" t="s">
        <v>49</v>
      </c>
      <c r="C1181" s="23">
        <v>30167</v>
      </c>
      <c r="D1181" s="24" t="str">
        <f t="shared" si="317"/>
        <v>N/A</v>
      </c>
      <c r="E1181" s="23">
        <v>30171</v>
      </c>
      <c r="F1181" s="24" t="str">
        <f t="shared" si="318"/>
        <v>N/A</v>
      </c>
      <c r="G1181" s="23">
        <v>29994</v>
      </c>
      <c r="H1181" s="24" t="str">
        <f t="shared" si="319"/>
        <v>N/A</v>
      </c>
      <c r="I1181" s="25">
        <v>1.3299999999999999E-2</v>
      </c>
      <c r="J1181" s="25">
        <v>-0.58699999999999997</v>
      </c>
      <c r="K1181" s="26" t="s">
        <v>1191</v>
      </c>
      <c r="L1181" s="27" t="str">
        <f t="shared" si="316"/>
        <v>Yes</v>
      </c>
    </row>
    <row r="1182" spans="1:12" x14ac:dyDescent="0.25">
      <c r="A1182" s="39" t="s">
        <v>702</v>
      </c>
      <c r="B1182" s="22" t="s">
        <v>49</v>
      </c>
      <c r="C1182" s="23">
        <v>4725</v>
      </c>
      <c r="D1182" s="24" t="str">
        <f t="shared" si="317"/>
        <v>N/A</v>
      </c>
      <c r="E1182" s="23">
        <v>4861</v>
      </c>
      <c r="F1182" s="24" t="str">
        <f t="shared" si="318"/>
        <v>N/A</v>
      </c>
      <c r="G1182" s="23">
        <v>4996</v>
      </c>
      <c r="H1182" s="24" t="str">
        <f t="shared" si="319"/>
        <v>N/A</v>
      </c>
      <c r="I1182" s="25">
        <v>2.8780000000000001</v>
      </c>
      <c r="J1182" s="25">
        <v>2.7770000000000001</v>
      </c>
      <c r="K1182" s="26" t="s">
        <v>1191</v>
      </c>
      <c r="L1182" s="27" t="str">
        <f t="shared" si="316"/>
        <v>Yes</v>
      </c>
    </row>
    <row r="1183" spans="1:12" x14ac:dyDescent="0.25">
      <c r="A1183" s="39" t="s">
        <v>703</v>
      </c>
      <c r="B1183" s="22" t="s">
        <v>49</v>
      </c>
      <c r="C1183" s="23">
        <v>22807</v>
      </c>
      <c r="D1183" s="24" t="str">
        <f t="shared" si="317"/>
        <v>N/A</v>
      </c>
      <c r="E1183" s="23">
        <v>22630</v>
      </c>
      <c r="F1183" s="24" t="str">
        <f t="shared" si="318"/>
        <v>N/A</v>
      </c>
      <c r="G1183" s="23">
        <v>21226</v>
      </c>
      <c r="H1183" s="24" t="str">
        <f t="shared" si="319"/>
        <v>N/A</v>
      </c>
      <c r="I1183" s="25">
        <v>-0.77600000000000002</v>
      </c>
      <c r="J1183" s="25">
        <v>-6.2</v>
      </c>
      <c r="K1183" s="26" t="s">
        <v>1191</v>
      </c>
      <c r="L1183" s="27" t="str">
        <f t="shared" si="316"/>
        <v>Yes</v>
      </c>
    </row>
    <row r="1184" spans="1:12" x14ac:dyDescent="0.25">
      <c r="A1184" s="39" t="s">
        <v>704</v>
      </c>
      <c r="B1184" s="22" t="s">
        <v>49</v>
      </c>
      <c r="C1184" s="23">
        <v>41432</v>
      </c>
      <c r="D1184" s="24" t="str">
        <f t="shared" si="317"/>
        <v>N/A</v>
      </c>
      <c r="E1184" s="23">
        <v>40714</v>
      </c>
      <c r="F1184" s="24" t="str">
        <f t="shared" si="318"/>
        <v>N/A</v>
      </c>
      <c r="G1184" s="23">
        <v>40634</v>
      </c>
      <c r="H1184" s="24" t="str">
        <f t="shared" si="319"/>
        <v>N/A</v>
      </c>
      <c r="I1184" s="25">
        <v>-1.73</v>
      </c>
      <c r="J1184" s="25">
        <v>-0.19600000000000001</v>
      </c>
      <c r="K1184" s="26" t="s">
        <v>1191</v>
      </c>
      <c r="L1184" s="27" t="str">
        <f t="shared" si="316"/>
        <v>Yes</v>
      </c>
    </row>
    <row r="1185" spans="1:12" x14ac:dyDescent="0.25">
      <c r="A1185" s="39" t="s">
        <v>705</v>
      </c>
      <c r="B1185" s="22" t="s">
        <v>49</v>
      </c>
      <c r="C1185" s="23">
        <v>0</v>
      </c>
      <c r="D1185" s="24" t="str">
        <f t="shared" si="317"/>
        <v>N/A</v>
      </c>
      <c r="E1185" s="23">
        <v>0</v>
      </c>
      <c r="F1185" s="24" t="str">
        <f t="shared" si="318"/>
        <v>N/A</v>
      </c>
      <c r="G1185" s="23">
        <v>0</v>
      </c>
      <c r="H1185" s="24" t="str">
        <f t="shared" si="319"/>
        <v>N/A</v>
      </c>
      <c r="I1185" s="25" t="s">
        <v>1205</v>
      </c>
      <c r="J1185" s="25" t="s">
        <v>1205</v>
      </c>
      <c r="K1185" s="26" t="s">
        <v>1191</v>
      </c>
      <c r="L1185" s="27" t="str">
        <f t="shared" si="316"/>
        <v>N/A</v>
      </c>
    </row>
    <row r="1186" spans="1:12" x14ac:dyDescent="0.25">
      <c r="A1186" s="42" t="s">
        <v>525</v>
      </c>
      <c r="B1186" s="22" t="s">
        <v>49</v>
      </c>
      <c r="C1186" s="23">
        <v>113820</v>
      </c>
      <c r="D1186" s="24" t="str">
        <f t="shared" si="317"/>
        <v>N/A</v>
      </c>
      <c r="E1186" s="23">
        <v>101263</v>
      </c>
      <c r="F1186" s="24" t="str">
        <f t="shared" si="318"/>
        <v>N/A</v>
      </c>
      <c r="G1186" s="23">
        <v>96035</v>
      </c>
      <c r="H1186" s="24" t="str">
        <f t="shared" si="319"/>
        <v>N/A</v>
      </c>
      <c r="I1186" s="25">
        <v>-11</v>
      </c>
      <c r="J1186" s="25">
        <v>-5.16</v>
      </c>
      <c r="K1186" s="26" t="s">
        <v>1191</v>
      </c>
      <c r="L1186" s="27" t="str">
        <f t="shared" si="316"/>
        <v>Yes</v>
      </c>
    </row>
    <row r="1187" spans="1:12" x14ac:dyDescent="0.25">
      <c r="A1187" s="39" t="s">
        <v>706</v>
      </c>
      <c r="B1187" s="22" t="s">
        <v>49</v>
      </c>
      <c r="C1187" s="23">
        <v>75375</v>
      </c>
      <c r="D1187" s="24" t="str">
        <f t="shared" si="317"/>
        <v>N/A</v>
      </c>
      <c r="E1187" s="23">
        <v>63245</v>
      </c>
      <c r="F1187" s="24" t="str">
        <f t="shared" si="318"/>
        <v>N/A</v>
      </c>
      <c r="G1187" s="23">
        <v>57928</v>
      </c>
      <c r="H1187" s="24" t="str">
        <f t="shared" si="319"/>
        <v>N/A</v>
      </c>
      <c r="I1187" s="25">
        <v>-16.100000000000001</v>
      </c>
      <c r="J1187" s="25">
        <v>-8.41</v>
      </c>
      <c r="K1187" s="26" t="s">
        <v>1191</v>
      </c>
      <c r="L1187" s="27" t="str">
        <f t="shared" si="316"/>
        <v>Yes</v>
      </c>
    </row>
    <row r="1188" spans="1:12" x14ac:dyDescent="0.25">
      <c r="A1188" s="39" t="s">
        <v>707</v>
      </c>
      <c r="B1188" s="22" t="s">
        <v>49</v>
      </c>
      <c r="C1188" s="23">
        <v>1387</v>
      </c>
      <c r="D1188" s="24" t="str">
        <f t="shared" si="317"/>
        <v>N/A</v>
      </c>
      <c r="E1188" s="23">
        <v>1404</v>
      </c>
      <c r="F1188" s="24" t="str">
        <f t="shared" si="318"/>
        <v>N/A</v>
      </c>
      <c r="G1188" s="23">
        <v>1405</v>
      </c>
      <c r="H1188" s="24" t="str">
        <f t="shared" si="319"/>
        <v>N/A</v>
      </c>
      <c r="I1188" s="25">
        <v>1.226</v>
      </c>
      <c r="J1188" s="25">
        <v>7.1199999999999999E-2</v>
      </c>
      <c r="K1188" s="26" t="s">
        <v>1191</v>
      </c>
      <c r="L1188" s="27" t="str">
        <f t="shared" si="316"/>
        <v>Yes</v>
      </c>
    </row>
    <row r="1189" spans="1:12" x14ac:dyDescent="0.25">
      <c r="A1189" s="39" t="s">
        <v>790</v>
      </c>
      <c r="B1189" s="22" t="s">
        <v>49</v>
      </c>
      <c r="C1189" s="23">
        <v>18193</v>
      </c>
      <c r="D1189" s="24" t="str">
        <f t="shared" si="317"/>
        <v>N/A</v>
      </c>
      <c r="E1189" s="23">
        <v>18329</v>
      </c>
      <c r="F1189" s="24" t="str">
        <f t="shared" si="318"/>
        <v>N/A</v>
      </c>
      <c r="G1189" s="23">
        <v>15313</v>
      </c>
      <c r="H1189" s="24" t="str">
        <f t="shared" si="319"/>
        <v>N/A</v>
      </c>
      <c r="I1189" s="25">
        <v>0.74750000000000005</v>
      </c>
      <c r="J1189" s="25">
        <v>-16.5</v>
      </c>
      <c r="K1189" s="26" t="s">
        <v>1191</v>
      </c>
      <c r="L1189" s="27" t="str">
        <f t="shared" si="316"/>
        <v>Yes</v>
      </c>
    </row>
    <row r="1190" spans="1:12" x14ac:dyDescent="0.25">
      <c r="A1190" s="39" t="s">
        <v>722</v>
      </c>
      <c r="B1190" s="22" t="s">
        <v>49</v>
      </c>
      <c r="C1190" s="23">
        <v>18865</v>
      </c>
      <c r="D1190" s="24" t="str">
        <f t="shared" si="317"/>
        <v>N/A</v>
      </c>
      <c r="E1190" s="23">
        <v>18285</v>
      </c>
      <c r="F1190" s="24" t="str">
        <f t="shared" si="318"/>
        <v>N/A</v>
      </c>
      <c r="G1190" s="23">
        <v>21389</v>
      </c>
      <c r="H1190" s="24" t="str">
        <f t="shared" si="319"/>
        <v>N/A</v>
      </c>
      <c r="I1190" s="25">
        <v>-3.07</v>
      </c>
      <c r="J1190" s="25">
        <v>16.98</v>
      </c>
      <c r="K1190" s="26" t="s">
        <v>1191</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1205</v>
      </c>
      <c r="J1191" s="25" t="s">
        <v>1205</v>
      </c>
      <c r="K1191" s="26" t="s">
        <v>1191</v>
      </c>
      <c r="L1191" s="27" t="str">
        <f t="shared" si="316"/>
        <v>N/A</v>
      </c>
    </row>
    <row r="1192" spans="1:12" x14ac:dyDescent="0.25">
      <c r="A1192" s="42" t="s">
        <v>528</v>
      </c>
      <c r="B1192" s="22" t="s">
        <v>49</v>
      </c>
      <c r="C1192" s="23">
        <v>45714</v>
      </c>
      <c r="D1192" s="24" t="str">
        <f t="shared" si="317"/>
        <v>N/A</v>
      </c>
      <c r="E1192" s="23">
        <v>47547</v>
      </c>
      <c r="F1192" s="24" t="str">
        <f t="shared" si="318"/>
        <v>N/A</v>
      </c>
      <c r="G1192" s="23">
        <v>47233</v>
      </c>
      <c r="H1192" s="24" t="str">
        <f t="shared" si="319"/>
        <v>N/A</v>
      </c>
      <c r="I1192" s="25">
        <v>4.01</v>
      </c>
      <c r="J1192" s="25">
        <v>-0.66</v>
      </c>
      <c r="K1192" s="26" t="s">
        <v>1191</v>
      </c>
      <c r="L1192" s="27" t="str">
        <f t="shared" si="316"/>
        <v>Yes</v>
      </c>
    </row>
    <row r="1193" spans="1:12" x14ac:dyDescent="0.25">
      <c r="A1193" s="39" t="s">
        <v>709</v>
      </c>
      <c r="B1193" s="22" t="s">
        <v>49</v>
      </c>
      <c r="C1193" s="23">
        <v>7216</v>
      </c>
      <c r="D1193" s="24" t="str">
        <f t="shared" si="317"/>
        <v>N/A</v>
      </c>
      <c r="E1193" s="23">
        <v>6987</v>
      </c>
      <c r="F1193" s="24" t="str">
        <f t="shared" si="318"/>
        <v>N/A</v>
      </c>
      <c r="G1193" s="23">
        <v>6454</v>
      </c>
      <c r="H1193" s="24" t="str">
        <f t="shared" si="319"/>
        <v>N/A</v>
      </c>
      <c r="I1193" s="25">
        <v>-3.17</v>
      </c>
      <c r="J1193" s="25">
        <v>-7.63</v>
      </c>
      <c r="K1193" s="26" t="s">
        <v>1191</v>
      </c>
      <c r="L1193" s="27" t="str">
        <f t="shared" si="316"/>
        <v>Yes</v>
      </c>
    </row>
    <row r="1194" spans="1:12" x14ac:dyDescent="0.25">
      <c r="A1194" s="39" t="s">
        <v>710</v>
      </c>
      <c r="B1194" s="22" t="s">
        <v>49</v>
      </c>
      <c r="C1194" s="23">
        <v>0</v>
      </c>
      <c r="D1194" s="24" t="str">
        <f t="shared" si="317"/>
        <v>N/A</v>
      </c>
      <c r="E1194" s="23">
        <v>0</v>
      </c>
      <c r="F1194" s="24" t="str">
        <f t="shared" si="318"/>
        <v>N/A</v>
      </c>
      <c r="G1194" s="23">
        <v>0</v>
      </c>
      <c r="H1194" s="24" t="str">
        <f t="shared" si="319"/>
        <v>N/A</v>
      </c>
      <c r="I1194" s="25" t="s">
        <v>1205</v>
      </c>
      <c r="J1194" s="25" t="s">
        <v>1205</v>
      </c>
      <c r="K1194" s="26" t="s">
        <v>1191</v>
      </c>
      <c r="L1194" s="27" t="str">
        <f t="shared" si="316"/>
        <v>N/A</v>
      </c>
    </row>
    <row r="1195" spans="1:12" x14ac:dyDescent="0.25">
      <c r="A1195" s="39" t="s">
        <v>711</v>
      </c>
      <c r="B1195" s="22" t="s">
        <v>49</v>
      </c>
      <c r="C1195" s="23">
        <v>21</v>
      </c>
      <c r="D1195" s="24" t="str">
        <f t="shared" si="317"/>
        <v>N/A</v>
      </c>
      <c r="E1195" s="23">
        <v>22</v>
      </c>
      <c r="F1195" s="24" t="str">
        <f t="shared" si="318"/>
        <v>N/A</v>
      </c>
      <c r="G1195" s="23">
        <v>24</v>
      </c>
      <c r="H1195" s="24" t="str">
        <f t="shared" si="319"/>
        <v>N/A</v>
      </c>
      <c r="I1195" s="25">
        <v>4.7619999999999996</v>
      </c>
      <c r="J1195" s="25">
        <v>9.0909999999999993</v>
      </c>
      <c r="K1195" s="26" t="s">
        <v>1191</v>
      </c>
      <c r="L1195" s="27" t="str">
        <f t="shared" si="316"/>
        <v>Yes</v>
      </c>
    </row>
    <row r="1196" spans="1:12" x14ac:dyDescent="0.25">
      <c r="A1196" s="39" t="s">
        <v>712</v>
      </c>
      <c r="B1196" s="22" t="s">
        <v>49</v>
      </c>
      <c r="C1196" s="23">
        <v>27003</v>
      </c>
      <c r="D1196" s="24" t="str">
        <f t="shared" si="317"/>
        <v>N/A</v>
      </c>
      <c r="E1196" s="23">
        <v>29553</v>
      </c>
      <c r="F1196" s="24" t="str">
        <f t="shared" si="318"/>
        <v>N/A</v>
      </c>
      <c r="G1196" s="23">
        <v>30293</v>
      </c>
      <c r="H1196" s="24" t="str">
        <f t="shared" si="319"/>
        <v>N/A</v>
      </c>
      <c r="I1196" s="25">
        <v>9.4429999999999996</v>
      </c>
      <c r="J1196" s="25">
        <v>2.504</v>
      </c>
      <c r="K1196" s="26" t="s">
        <v>1191</v>
      </c>
      <c r="L1196" s="27" t="str">
        <f t="shared" si="316"/>
        <v>Yes</v>
      </c>
    </row>
    <row r="1197" spans="1:12" x14ac:dyDescent="0.25">
      <c r="A1197" s="39" t="s">
        <v>713</v>
      </c>
      <c r="B1197" s="22" t="s">
        <v>49</v>
      </c>
      <c r="C1197" s="23">
        <v>745</v>
      </c>
      <c r="D1197" s="24" t="str">
        <f t="shared" si="317"/>
        <v>N/A</v>
      </c>
      <c r="E1197" s="23">
        <v>682</v>
      </c>
      <c r="F1197" s="24" t="str">
        <f t="shared" si="318"/>
        <v>N/A</v>
      </c>
      <c r="G1197" s="23">
        <v>641</v>
      </c>
      <c r="H1197" s="24" t="str">
        <f t="shared" si="319"/>
        <v>N/A</v>
      </c>
      <c r="I1197" s="25">
        <v>-8.4600000000000009</v>
      </c>
      <c r="J1197" s="25">
        <v>-6.01</v>
      </c>
      <c r="K1197" s="26" t="s">
        <v>1191</v>
      </c>
      <c r="L1197" s="27" t="str">
        <f t="shared" si="316"/>
        <v>Yes</v>
      </c>
    </row>
    <row r="1198" spans="1:12" x14ac:dyDescent="0.25">
      <c r="A1198" s="39" t="s">
        <v>714</v>
      </c>
      <c r="B1198" s="22" t="s">
        <v>49</v>
      </c>
      <c r="C1198" s="23">
        <v>10729</v>
      </c>
      <c r="D1198" s="24" t="str">
        <f t="shared" si="317"/>
        <v>N/A</v>
      </c>
      <c r="E1198" s="23">
        <v>10250</v>
      </c>
      <c r="F1198" s="24" t="str">
        <f t="shared" si="318"/>
        <v>N/A</v>
      </c>
      <c r="G1198" s="23">
        <v>9774</v>
      </c>
      <c r="H1198" s="24" t="str">
        <f t="shared" si="319"/>
        <v>N/A</v>
      </c>
      <c r="I1198" s="25">
        <v>-4.46</v>
      </c>
      <c r="J1198" s="25">
        <v>-4.6399999999999997</v>
      </c>
      <c r="K1198" s="26" t="s">
        <v>1191</v>
      </c>
      <c r="L1198" s="27" t="str">
        <f t="shared" si="316"/>
        <v>Yes</v>
      </c>
    </row>
    <row r="1199" spans="1:12" x14ac:dyDescent="0.25">
      <c r="A1199" s="39" t="s">
        <v>715</v>
      </c>
      <c r="B1199" s="22" t="s">
        <v>49</v>
      </c>
      <c r="C1199" s="23">
        <v>0</v>
      </c>
      <c r="D1199" s="24" t="str">
        <f t="shared" si="317"/>
        <v>N/A</v>
      </c>
      <c r="E1199" s="23">
        <v>53</v>
      </c>
      <c r="F1199" s="24" t="str">
        <f t="shared" si="318"/>
        <v>N/A</v>
      </c>
      <c r="G1199" s="23">
        <v>47</v>
      </c>
      <c r="H1199" s="24" t="str">
        <f t="shared" si="319"/>
        <v>N/A</v>
      </c>
      <c r="I1199" s="25" t="s">
        <v>1205</v>
      </c>
      <c r="J1199" s="25">
        <v>-11.3</v>
      </c>
      <c r="K1199" s="26" t="s">
        <v>1191</v>
      </c>
      <c r="L1199" s="27" t="str">
        <f t="shared" si="316"/>
        <v>Yes</v>
      </c>
    </row>
    <row r="1200" spans="1:12" x14ac:dyDescent="0.25">
      <c r="A1200" s="42" t="s">
        <v>530</v>
      </c>
      <c r="B1200" s="22" t="s">
        <v>49</v>
      </c>
      <c r="C1200" s="23">
        <v>20248</v>
      </c>
      <c r="D1200" s="24" t="str">
        <f t="shared" si="317"/>
        <v>N/A</v>
      </c>
      <c r="E1200" s="23">
        <v>21068</v>
      </c>
      <c r="F1200" s="24" t="str">
        <f t="shared" si="318"/>
        <v>N/A</v>
      </c>
      <c r="G1200" s="23">
        <v>20652</v>
      </c>
      <c r="H1200" s="24" t="str">
        <f t="shared" si="319"/>
        <v>N/A</v>
      </c>
      <c r="I1200" s="25">
        <v>4.05</v>
      </c>
      <c r="J1200" s="25">
        <v>-1.97</v>
      </c>
      <c r="K1200" s="26" t="s">
        <v>1191</v>
      </c>
      <c r="L1200" s="27" t="str">
        <f t="shared" si="316"/>
        <v>Yes</v>
      </c>
    </row>
    <row r="1201" spans="1:12" x14ac:dyDescent="0.25">
      <c r="A1201" s="39" t="s">
        <v>716</v>
      </c>
      <c r="B1201" s="22" t="s">
        <v>49</v>
      </c>
      <c r="C1201" s="23">
        <v>5262</v>
      </c>
      <c r="D1201" s="24" t="str">
        <f t="shared" si="317"/>
        <v>N/A</v>
      </c>
      <c r="E1201" s="23">
        <v>6387</v>
      </c>
      <c r="F1201" s="24" t="str">
        <f t="shared" si="318"/>
        <v>N/A</v>
      </c>
      <c r="G1201" s="23">
        <v>6053</v>
      </c>
      <c r="H1201" s="24" t="str">
        <f t="shared" si="319"/>
        <v>N/A</v>
      </c>
      <c r="I1201" s="25">
        <v>21.38</v>
      </c>
      <c r="J1201" s="25">
        <v>-5.23</v>
      </c>
      <c r="K1201" s="26" t="s">
        <v>1191</v>
      </c>
      <c r="L1201" s="27" t="str">
        <f t="shared" si="316"/>
        <v>Yes</v>
      </c>
    </row>
    <row r="1202" spans="1:12" x14ac:dyDescent="0.25">
      <c r="A1202" s="39" t="s">
        <v>717</v>
      </c>
      <c r="B1202" s="22" t="s">
        <v>49</v>
      </c>
      <c r="C1202" s="23">
        <v>0</v>
      </c>
      <c r="D1202" s="24" t="str">
        <f t="shared" si="317"/>
        <v>N/A</v>
      </c>
      <c r="E1202" s="23">
        <v>0</v>
      </c>
      <c r="F1202" s="24" t="str">
        <f t="shared" si="318"/>
        <v>N/A</v>
      </c>
      <c r="G1202" s="23">
        <v>0</v>
      </c>
      <c r="H1202" s="24" t="str">
        <f t="shared" si="319"/>
        <v>N/A</v>
      </c>
      <c r="I1202" s="25" t="s">
        <v>1205</v>
      </c>
      <c r="J1202" s="25" t="s">
        <v>1205</v>
      </c>
      <c r="K1202" s="26" t="s">
        <v>1191</v>
      </c>
      <c r="L1202" s="27" t="str">
        <f t="shared" si="316"/>
        <v>N/A</v>
      </c>
    </row>
    <row r="1203" spans="1:12" x14ac:dyDescent="0.25">
      <c r="A1203" s="39" t="s">
        <v>718</v>
      </c>
      <c r="B1203" s="22" t="s">
        <v>49</v>
      </c>
      <c r="C1203" s="23">
        <v>0</v>
      </c>
      <c r="D1203" s="24" t="str">
        <f t="shared" si="317"/>
        <v>N/A</v>
      </c>
      <c r="E1203" s="23">
        <v>0</v>
      </c>
      <c r="F1203" s="24" t="str">
        <f t="shared" si="318"/>
        <v>N/A</v>
      </c>
      <c r="G1203" s="23">
        <v>0</v>
      </c>
      <c r="H1203" s="24" t="str">
        <f t="shared" si="319"/>
        <v>N/A</v>
      </c>
      <c r="I1203" s="25" t="s">
        <v>1205</v>
      </c>
      <c r="J1203" s="25" t="s">
        <v>1205</v>
      </c>
      <c r="K1203" s="26" t="s">
        <v>1191</v>
      </c>
      <c r="L1203" s="27" t="str">
        <f t="shared" si="316"/>
        <v>N/A</v>
      </c>
    </row>
    <row r="1204" spans="1:12" x14ac:dyDescent="0.25">
      <c r="A1204" s="39" t="s">
        <v>719</v>
      </c>
      <c r="B1204" s="22" t="s">
        <v>49</v>
      </c>
      <c r="C1204" s="23">
        <v>5731</v>
      </c>
      <c r="D1204" s="24" t="str">
        <f t="shared" si="317"/>
        <v>N/A</v>
      </c>
      <c r="E1204" s="23">
        <v>5390</v>
      </c>
      <c r="F1204" s="24" t="str">
        <f t="shared" si="318"/>
        <v>N/A</v>
      </c>
      <c r="G1204" s="23">
        <v>4990</v>
      </c>
      <c r="H1204" s="24" t="str">
        <f t="shared" si="319"/>
        <v>N/A</v>
      </c>
      <c r="I1204" s="25">
        <v>-5.95</v>
      </c>
      <c r="J1204" s="25">
        <v>-7.42</v>
      </c>
      <c r="K1204" s="26" t="s">
        <v>1191</v>
      </c>
      <c r="L1204" s="27" t="str">
        <f t="shared" si="316"/>
        <v>Yes</v>
      </c>
    </row>
    <row r="1205" spans="1:12" x14ac:dyDescent="0.25">
      <c r="A1205" s="39" t="s">
        <v>720</v>
      </c>
      <c r="B1205" s="22" t="s">
        <v>49</v>
      </c>
      <c r="C1205" s="23">
        <v>3513</v>
      </c>
      <c r="D1205" s="24" t="str">
        <f t="shared" si="317"/>
        <v>N/A</v>
      </c>
      <c r="E1205" s="23">
        <v>3444</v>
      </c>
      <c r="F1205" s="24" t="str">
        <f t="shared" si="318"/>
        <v>N/A</v>
      </c>
      <c r="G1205" s="23">
        <v>3602</v>
      </c>
      <c r="H1205" s="24" t="str">
        <f t="shared" si="319"/>
        <v>N/A</v>
      </c>
      <c r="I1205" s="25">
        <v>-1.96</v>
      </c>
      <c r="J1205" s="25">
        <v>4.5880000000000001</v>
      </c>
      <c r="K1205" s="26" t="s">
        <v>1191</v>
      </c>
      <c r="L1205" s="27" t="str">
        <f t="shared" si="316"/>
        <v>Yes</v>
      </c>
    </row>
    <row r="1206" spans="1:12" x14ac:dyDescent="0.25">
      <c r="A1206" s="39" t="s">
        <v>721</v>
      </c>
      <c r="B1206" s="22" t="s">
        <v>49</v>
      </c>
      <c r="C1206" s="23">
        <v>5742</v>
      </c>
      <c r="D1206" s="24" t="str">
        <f t="shared" si="317"/>
        <v>N/A</v>
      </c>
      <c r="E1206" s="23">
        <v>5847</v>
      </c>
      <c r="F1206" s="24" t="str">
        <f t="shared" si="318"/>
        <v>N/A</v>
      </c>
      <c r="G1206" s="23">
        <v>6007</v>
      </c>
      <c r="H1206" s="24" t="str">
        <f t="shared" si="319"/>
        <v>N/A</v>
      </c>
      <c r="I1206" s="25">
        <v>1.829</v>
      </c>
      <c r="J1206" s="25">
        <v>2.7360000000000002</v>
      </c>
      <c r="K1206" s="26" t="s">
        <v>1191</v>
      </c>
      <c r="L1206" s="27" t="str">
        <f t="shared" si="316"/>
        <v>Yes</v>
      </c>
    </row>
    <row r="1207" spans="1:12" x14ac:dyDescent="0.25">
      <c r="A1207" s="37" t="s">
        <v>353</v>
      </c>
      <c r="B1207" s="22" t="s">
        <v>49</v>
      </c>
      <c r="C1207" s="28">
        <v>4579803243</v>
      </c>
      <c r="D1207" s="24" t="str">
        <f t="shared" si="317"/>
        <v>N/A</v>
      </c>
      <c r="E1207" s="28">
        <v>4536634858</v>
      </c>
      <c r="F1207" s="24" t="str">
        <f t="shared" si="318"/>
        <v>N/A</v>
      </c>
      <c r="G1207" s="28">
        <v>4535431565</v>
      </c>
      <c r="H1207" s="24" t="str">
        <f t="shared" si="319"/>
        <v>N/A</v>
      </c>
      <c r="I1207" s="25">
        <v>-0.94299999999999995</v>
      </c>
      <c r="J1207" s="25">
        <v>-2.7E-2</v>
      </c>
      <c r="K1207" s="26" t="s">
        <v>1191</v>
      </c>
      <c r="L1207" s="27" t="str">
        <f t="shared" si="316"/>
        <v>Yes</v>
      </c>
    </row>
    <row r="1208" spans="1:12" x14ac:dyDescent="0.25">
      <c r="A1208" s="37" t="s">
        <v>445</v>
      </c>
      <c r="B1208" s="22" t="s">
        <v>49</v>
      </c>
      <c r="C1208" s="28">
        <v>16420.185659999999</v>
      </c>
      <c r="D1208" s="24" t="str">
        <f t="shared" si="317"/>
        <v>N/A</v>
      </c>
      <c r="E1208" s="28">
        <v>16911.713741</v>
      </c>
      <c r="F1208" s="24" t="str">
        <f t="shared" si="318"/>
        <v>N/A</v>
      </c>
      <c r="G1208" s="28">
        <v>17392.459121</v>
      </c>
      <c r="H1208" s="24" t="str">
        <f t="shared" si="319"/>
        <v>N/A</v>
      </c>
      <c r="I1208" s="25">
        <v>2.9929999999999999</v>
      </c>
      <c r="J1208" s="25">
        <v>2.843</v>
      </c>
      <c r="K1208" s="26" t="s">
        <v>1191</v>
      </c>
      <c r="L1208" s="27" t="str">
        <f t="shared" si="316"/>
        <v>Yes</v>
      </c>
    </row>
    <row r="1209" spans="1:12" ht="12.75" customHeight="1" x14ac:dyDescent="0.25">
      <c r="A1209" s="37" t="s">
        <v>446</v>
      </c>
      <c r="B1209" s="22" t="s">
        <v>49</v>
      </c>
      <c r="C1209" s="28">
        <v>20533.090824999999</v>
      </c>
      <c r="D1209" s="24" t="str">
        <f t="shared" si="317"/>
        <v>N/A</v>
      </c>
      <c r="E1209" s="28">
        <v>21550.685753999998</v>
      </c>
      <c r="F1209" s="24" t="str">
        <f t="shared" si="318"/>
        <v>N/A</v>
      </c>
      <c r="G1209" s="28">
        <v>22071.945091000001</v>
      </c>
      <c r="H1209" s="24" t="str">
        <f t="shared" si="319"/>
        <v>N/A</v>
      </c>
      <c r="I1209" s="25">
        <v>4.9560000000000004</v>
      </c>
      <c r="J1209" s="25">
        <v>2.419</v>
      </c>
      <c r="K1209" s="26" t="s">
        <v>1191</v>
      </c>
      <c r="L1209" s="27" t="str">
        <f t="shared" si="316"/>
        <v>Yes</v>
      </c>
    </row>
    <row r="1210" spans="1:12" x14ac:dyDescent="0.25">
      <c r="A1210" s="44" t="s">
        <v>532</v>
      </c>
      <c r="B1210" s="22" t="s">
        <v>49</v>
      </c>
      <c r="C1210" s="28">
        <v>3781602</v>
      </c>
      <c r="D1210" s="24" t="str">
        <f t="shared" si="317"/>
        <v>N/A</v>
      </c>
      <c r="E1210" s="28">
        <v>773638</v>
      </c>
      <c r="F1210" s="24" t="str">
        <f t="shared" si="318"/>
        <v>N/A</v>
      </c>
      <c r="G1210" s="28">
        <v>24814517</v>
      </c>
      <c r="H1210" s="24" t="str">
        <f t="shared" si="319"/>
        <v>N/A</v>
      </c>
      <c r="I1210" s="25">
        <v>-79.5</v>
      </c>
      <c r="J1210" s="25">
        <v>3108</v>
      </c>
      <c r="K1210" s="26" t="s">
        <v>1191</v>
      </c>
      <c r="L1210" s="27" t="str">
        <f t="shared" si="316"/>
        <v>No</v>
      </c>
    </row>
    <row r="1211" spans="1:12" ht="12.75" customHeight="1" x14ac:dyDescent="0.25">
      <c r="A1211" s="45" t="s">
        <v>849</v>
      </c>
      <c r="B1211" s="26" t="s">
        <v>121</v>
      </c>
      <c r="C1211" s="30">
        <v>423</v>
      </c>
      <c r="D1211" s="24" t="str">
        <f>IF($B1211="N/A","N/A",IF(C1211&gt;0,"No",IF(C1211&lt;0,"No","Yes")))</f>
        <v>No</v>
      </c>
      <c r="E1211" s="30">
        <v>516</v>
      </c>
      <c r="F1211" s="24" t="str">
        <f>IF($B1211="N/A","N/A",IF(E1211&gt;0,"No",IF(E1211&lt;0,"No","Yes")))</f>
        <v>No</v>
      </c>
      <c r="G1211" s="30">
        <v>457</v>
      </c>
      <c r="H1211" s="24" t="str">
        <f>IF($B1211="N/A","N/A",IF(G1211&gt;0,"No",IF(G1211&lt;0,"No","Yes")))</f>
        <v>No</v>
      </c>
      <c r="I1211" s="25">
        <v>21.99</v>
      </c>
      <c r="J1211" s="25">
        <v>-11.4</v>
      </c>
      <c r="K1211" s="26" t="s">
        <v>1191</v>
      </c>
      <c r="L1211" s="27" t="str">
        <f t="shared" si="316"/>
        <v>Yes</v>
      </c>
    </row>
    <row r="1212" spans="1:12" x14ac:dyDescent="0.25">
      <c r="A1212" s="45" t="s">
        <v>835</v>
      </c>
      <c r="B1212" s="22" t="s">
        <v>49</v>
      </c>
      <c r="C1212" s="28">
        <v>705753</v>
      </c>
      <c r="D1212" s="24" t="str">
        <f t="shared" ref="D1212:D1213" si="320">IF($B1212="N/A","N/A",IF(C1212&gt;10,"No",IF(C1212&lt;-10,"No","Yes")))</f>
        <v>N/A</v>
      </c>
      <c r="E1212" s="28">
        <v>773638</v>
      </c>
      <c r="F1212" s="24" t="str">
        <f t="shared" ref="F1212:F1213" si="321">IF($B1212="N/A","N/A",IF(E1212&gt;10,"No",IF(E1212&lt;-10,"No","Yes")))</f>
        <v>N/A</v>
      </c>
      <c r="G1212" s="28">
        <v>686550</v>
      </c>
      <c r="H1212" s="24" t="str">
        <f t="shared" ref="H1212:H1213" si="322">IF($B1212="N/A","N/A",IF(G1212&gt;10,"No",IF(G1212&lt;-10,"No","Yes")))</f>
        <v>N/A</v>
      </c>
      <c r="I1212" s="25">
        <v>9.6189999999999998</v>
      </c>
      <c r="J1212" s="25">
        <v>-11.3</v>
      </c>
      <c r="K1212" s="26" t="s">
        <v>1191</v>
      </c>
      <c r="L1212" s="27" t="str">
        <f t="shared" si="316"/>
        <v>Yes</v>
      </c>
    </row>
    <row r="1213" spans="1:12" x14ac:dyDescent="0.25">
      <c r="A1213" s="45" t="s">
        <v>950</v>
      </c>
      <c r="B1213" s="22" t="s">
        <v>49</v>
      </c>
      <c r="C1213" s="28" t="s">
        <v>49</v>
      </c>
      <c r="D1213" s="24" t="str">
        <f t="shared" si="320"/>
        <v>N/A</v>
      </c>
      <c r="E1213" s="28">
        <v>1499.2984495999999</v>
      </c>
      <c r="F1213" s="24" t="str">
        <f t="shared" si="321"/>
        <v>N/A</v>
      </c>
      <c r="G1213" s="28">
        <v>1502.297593</v>
      </c>
      <c r="H1213" s="24" t="str">
        <f t="shared" si="322"/>
        <v>N/A</v>
      </c>
      <c r="I1213" s="25" t="s">
        <v>49</v>
      </c>
      <c r="J1213" s="25">
        <v>0.2</v>
      </c>
      <c r="K1213" s="26" t="s">
        <v>1191</v>
      </c>
      <c r="L1213" s="27" t="str">
        <f>IF(J1213="Div by 0", "N/A", IF(OR(J1213="N/A",K1213="N/A"),"N/A", IF(J1213&gt;VALUE(MID(K1213,1,2)), "No", IF(J1213&lt;-1*VALUE(MID(K1213,1,2)), "No", "Yes"))))</f>
        <v>Yes</v>
      </c>
    </row>
    <row r="1214" spans="1:12" x14ac:dyDescent="0.25">
      <c r="A1214" s="196" t="s">
        <v>447</v>
      </c>
      <c r="B1214" s="196"/>
      <c r="C1214" s="196"/>
      <c r="D1214" s="196"/>
      <c r="E1214" s="196"/>
      <c r="F1214" s="196"/>
      <c r="G1214" s="196"/>
      <c r="H1214" s="196"/>
      <c r="I1214" s="196"/>
      <c r="J1214" s="196"/>
      <c r="K1214" s="196"/>
      <c r="L1214" s="196"/>
    </row>
    <row r="1215" spans="1:12" x14ac:dyDescent="0.25">
      <c r="A1215" s="37" t="s">
        <v>523</v>
      </c>
      <c r="B1215" s="22" t="s">
        <v>49</v>
      </c>
      <c r="C1215" s="28">
        <v>19993.710898000001</v>
      </c>
      <c r="D1215" s="24" t="str">
        <f t="shared" ref="D1215:D1241" si="323">IF($B1215="N/A","N/A",IF(C1215&gt;10,"No",IF(C1215&lt;-10,"No","Yes")))</f>
        <v>N/A</v>
      </c>
      <c r="E1215" s="28">
        <v>20952.797512000001</v>
      </c>
      <c r="F1215" s="24" t="str">
        <f t="shared" ref="F1215:F1241" si="324">IF($B1215="N/A","N/A",IF(E1215&gt;10,"No",IF(E1215&lt;-10,"No","Yes")))</f>
        <v>N/A</v>
      </c>
      <c r="G1215" s="28">
        <v>21630.396944</v>
      </c>
      <c r="H1215" s="24" t="str">
        <f t="shared" ref="H1215:H1241" si="325">IF($B1215="N/A","N/A",IF(G1215&gt;10,"No",IF(G1215&lt;-10,"No","Yes")))</f>
        <v>N/A</v>
      </c>
      <c r="I1215" s="25">
        <v>4.7969999999999997</v>
      </c>
      <c r="J1215" s="25">
        <v>3.234</v>
      </c>
      <c r="K1215" s="26" t="s">
        <v>1191</v>
      </c>
      <c r="L1215" s="27" t="str">
        <f t="shared" ref="L1215:L1241" si="326">IF(J1215="Div by 0", "N/A", IF(K1215="N/A","N/A", IF(J1215&gt;VALUE(MID(K1215,1,2)), "No", IF(J1215&lt;-1*VALUE(MID(K1215,1,2)), "No", "Yes"))))</f>
        <v>Yes</v>
      </c>
    </row>
    <row r="1216" spans="1:12" x14ac:dyDescent="0.25">
      <c r="A1216" s="39" t="s">
        <v>701</v>
      </c>
      <c r="B1216" s="22" t="s">
        <v>49</v>
      </c>
      <c r="C1216" s="28">
        <v>8468.8721781999993</v>
      </c>
      <c r="D1216" s="24" t="str">
        <f t="shared" si="323"/>
        <v>N/A</v>
      </c>
      <c r="E1216" s="28">
        <v>8911.6832720000002</v>
      </c>
      <c r="F1216" s="24" t="str">
        <f t="shared" si="324"/>
        <v>N/A</v>
      </c>
      <c r="G1216" s="28">
        <v>8959.1986063999993</v>
      </c>
      <c r="H1216" s="24" t="str">
        <f t="shared" si="325"/>
        <v>N/A</v>
      </c>
      <c r="I1216" s="25">
        <v>5.2290000000000001</v>
      </c>
      <c r="J1216" s="25">
        <v>0.53320000000000001</v>
      </c>
      <c r="K1216" s="26" t="s">
        <v>1191</v>
      </c>
      <c r="L1216" s="27" t="str">
        <f t="shared" si="326"/>
        <v>Yes</v>
      </c>
    </row>
    <row r="1217" spans="1:12" x14ac:dyDescent="0.25">
      <c r="A1217" s="39" t="s">
        <v>702</v>
      </c>
      <c r="B1217" s="22" t="s">
        <v>49</v>
      </c>
      <c r="C1217" s="28">
        <v>28611.271745999999</v>
      </c>
      <c r="D1217" s="24" t="str">
        <f t="shared" si="323"/>
        <v>N/A</v>
      </c>
      <c r="E1217" s="28">
        <v>30494.787491999999</v>
      </c>
      <c r="F1217" s="24" t="str">
        <f t="shared" si="324"/>
        <v>N/A</v>
      </c>
      <c r="G1217" s="28">
        <v>30044.852481999998</v>
      </c>
      <c r="H1217" s="24" t="str">
        <f t="shared" si="325"/>
        <v>N/A</v>
      </c>
      <c r="I1217" s="25">
        <v>6.5830000000000002</v>
      </c>
      <c r="J1217" s="25">
        <v>-1.48</v>
      </c>
      <c r="K1217" s="26" t="s">
        <v>1191</v>
      </c>
      <c r="L1217" s="27" t="str">
        <f t="shared" si="326"/>
        <v>Yes</v>
      </c>
    </row>
    <row r="1218" spans="1:12" x14ac:dyDescent="0.25">
      <c r="A1218" s="39" t="s">
        <v>703</v>
      </c>
      <c r="B1218" s="22" t="s">
        <v>49</v>
      </c>
      <c r="C1218" s="28">
        <v>6495.8703906999999</v>
      </c>
      <c r="D1218" s="24" t="str">
        <f t="shared" si="323"/>
        <v>N/A</v>
      </c>
      <c r="E1218" s="28">
        <v>6622.8285904000004</v>
      </c>
      <c r="F1218" s="24" t="str">
        <f t="shared" si="324"/>
        <v>N/A</v>
      </c>
      <c r="G1218" s="28">
        <v>6895.3535287000004</v>
      </c>
      <c r="H1218" s="24" t="str">
        <f t="shared" si="325"/>
        <v>N/A</v>
      </c>
      <c r="I1218" s="25">
        <v>1.954</v>
      </c>
      <c r="J1218" s="25">
        <v>4.1150000000000002</v>
      </c>
      <c r="K1218" s="26" t="s">
        <v>1191</v>
      </c>
      <c r="L1218" s="27" t="str">
        <f t="shared" si="326"/>
        <v>Yes</v>
      </c>
    </row>
    <row r="1219" spans="1:12" x14ac:dyDescent="0.25">
      <c r="A1219" s="39" t="s">
        <v>704</v>
      </c>
      <c r="B1219" s="22" t="s">
        <v>49</v>
      </c>
      <c r="C1219" s="28">
        <v>34832.412458999999</v>
      </c>
      <c r="D1219" s="24" t="str">
        <f t="shared" si="323"/>
        <v>N/A</v>
      </c>
      <c r="E1219" s="28">
        <v>36701.582723</v>
      </c>
      <c r="F1219" s="24" t="str">
        <f t="shared" si="324"/>
        <v>N/A</v>
      </c>
      <c r="G1219" s="28">
        <v>37646.229364999999</v>
      </c>
      <c r="H1219" s="24" t="str">
        <f t="shared" si="325"/>
        <v>N/A</v>
      </c>
      <c r="I1219" s="25">
        <v>5.3659999999999997</v>
      </c>
      <c r="J1219" s="25">
        <v>2.5739999999999998</v>
      </c>
      <c r="K1219" s="26" t="s">
        <v>1191</v>
      </c>
      <c r="L1219" s="27" t="str">
        <f t="shared" si="326"/>
        <v>Yes</v>
      </c>
    </row>
    <row r="1220" spans="1:12" x14ac:dyDescent="0.25">
      <c r="A1220" s="39" t="s">
        <v>705</v>
      </c>
      <c r="B1220" s="22" t="s">
        <v>49</v>
      </c>
      <c r="C1220" s="28" t="s">
        <v>1205</v>
      </c>
      <c r="D1220" s="24" t="str">
        <f t="shared" si="323"/>
        <v>N/A</v>
      </c>
      <c r="E1220" s="28" t="s">
        <v>1205</v>
      </c>
      <c r="F1220" s="24" t="str">
        <f t="shared" si="324"/>
        <v>N/A</v>
      </c>
      <c r="G1220" s="28" t="s">
        <v>1205</v>
      </c>
      <c r="H1220" s="24" t="str">
        <f t="shared" si="325"/>
        <v>N/A</v>
      </c>
      <c r="I1220" s="25" t="s">
        <v>1205</v>
      </c>
      <c r="J1220" s="25" t="s">
        <v>1205</v>
      </c>
      <c r="K1220" s="26" t="s">
        <v>1191</v>
      </c>
      <c r="L1220" s="27" t="str">
        <f t="shared" si="326"/>
        <v>N/A</v>
      </c>
    </row>
    <row r="1221" spans="1:12" x14ac:dyDescent="0.25">
      <c r="A1221" s="37" t="s">
        <v>526</v>
      </c>
      <c r="B1221" s="22" t="s">
        <v>49</v>
      </c>
      <c r="C1221" s="28">
        <v>21141.709251</v>
      </c>
      <c r="D1221" s="24" t="str">
        <f t="shared" si="323"/>
        <v>N/A</v>
      </c>
      <c r="E1221" s="28">
        <v>22693.185358999999</v>
      </c>
      <c r="F1221" s="24" t="str">
        <f t="shared" si="324"/>
        <v>N/A</v>
      </c>
      <c r="G1221" s="28">
        <v>23722.300640000001</v>
      </c>
      <c r="H1221" s="24" t="str">
        <f t="shared" si="325"/>
        <v>N/A</v>
      </c>
      <c r="I1221" s="25">
        <v>7.3380000000000001</v>
      </c>
      <c r="J1221" s="25">
        <v>4.5350000000000001</v>
      </c>
      <c r="K1221" s="26" t="s">
        <v>1191</v>
      </c>
      <c r="L1221" s="27" t="str">
        <f t="shared" si="326"/>
        <v>Yes</v>
      </c>
    </row>
    <row r="1222" spans="1:12" x14ac:dyDescent="0.25">
      <c r="A1222" s="39" t="s">
        <v>706</v>
      </c>
      <c r="B1222" s="22" t="s">
        <v>49</v>
      </c>
      <c r="C1222" s="28">
        <v>14995.404046</v>
      </c>
      <c r="D1222" s="24" t="str">
        <f t="shared" si="323"/>
        <v>N/A</v>
      </c>
      <c r="E1222" s="28">
        <v>15628.853048000001</v>
      </c>
      <c r="F1222" s="24" t="str">
        <f t="shared" si="324"/>
        <v>N/A</v>
      </c>
      <c r="G1222" s="28">
        <v>16229.725538999999</v>
      </c>
      <c r="H1222" s="24" t="str">
        <f t="shared" si="325"/>
        <v>N/A</v>
      </c>
      <c r="I1222" s="25">
        <v>4.2240000000000002</v>
      </c>
      <c r="J1222" s="25">
        <v>3.8450000000000002</v>
      </c>
      <c r="K1222" s="26" t="s">
        <v>1191</v>
      </c>
      <c r="L1222" s="27" t="str">
        <f t="shared" si="326"/>
        <v>Yes</v>
      </c>
    </row>
    <row r="1223" spans="1:12" x14ac:dyDescent="0.25">
      <c r="A1223" s="39" t="s">
        <v>707</v>
      </c>
      <c r="B1223" s="22" t="s">
        <v>49</v>
      </c>
      <c r="C1223" s="28">
        <v>15951.736842</v>
      </c>
      <c r="D1223" s="24" t="str">
        <f t="shared" si="323"/>
        <v>N/A</v>
      </c>
      <c r="E1223" s="28">
        <v>16530.015670000001</v>
      </c>
      <c r="F1223" s="24" t="str">
        <f t="shared" si="324"/>
        <v>N/A</v>
      </c>
      <c r="G1223" s="28">
        <v>16801.177936</v>
      </c>
      <c r="H1223" s="24" t="str">
        <f t="shared" si="325"/>
        <v>N/A</v>
      </c>
      <c r="I1223" s="25">
        <v>3.625</v>
      </c>
      <c r="J1223" s="25">
        <v>1.64</v>
      </c>
      <c r="K1223" s="26" t="s">
        <v>1191</v>
      </c>
      <c r="L1223" s="27" t="str">
        <f t="shared" si="326"/>
        <v>Yes</v>
      </c>
    </row>
    <row r="1224" spans="1:12" x14ac:dyDescent="0.25">
      <c r="A1224" s="39" t="s">
        <v>790</v>
      </c>
      <c r="B1224" s="22" t="s">
        <v>49</v>
      </c>
      <c r="C1224" s="28">
        <v>7725.9988456999999</v>
      </c>
      <c r="D1224" s="24" t="str">
        <f t="shared" si="323"/>
        <v>N/A</v>
      </c>
      <c r="E1224" s="28">
        <v>7262.9891428999999</v>
      </c>
      <c r="F1224" s="24" t="str">
        <f t="shared" si="324"/>
        <v>N/A</v>
      </c>
      <c r="G1224" s="28">
        <v>7713.2525304999999</v>
      </c>
      <c r="H1224" s="24" t="str">
        <f t="shared" si="325"/>
        <v>N/A</v>
      </c>
      <c r="I1224" s="25">
        <v>-5.99</v>
      </c>
      <c r="J1224" s="25">
        <v>6.1989999999999998</v>
      </c>
      <c r="K1224" s="26" t="s">
        <v>1191</v>
      </c>
      <c r="L1224" s="27" t="str">
        <f t="shared" si="326"/>
        <v>Yes</v>
      </c>
    </row>
    <row r="1225" spans="1:12" x14ac:dyDescent="0.25">
      <c r="A1225" s="39" t="s">
        <v>722</v>
      </c>
      <c r="B1225" s="22" t="s">
        <v>49</v>
      </c>
      <c r="C1225" s="28">
        <v>59018.638271999997</v>
      </c>
      <c r="D1225" s="24" t="str">
        <f t="shared" si="323"/>
        <v>N/A</v>
      </c>
      <c r="E1225" s="28">
        <v>63068.184195000002</v>
      </c>
      <c r="F1225" s="24" t="str">
        <f t="shared" si="324"/>
        <v>N/A</v>
      </c>
      <c r="G1225" s="28">
        <v>55930.474074999998</v>
      </c>
      <c r="H1225" s="24" t="str">
        <f t="shared" si="325"/>
        <v>N/A</v>
      </c>
      <c r="I1225" s="25">
        <v>6.8609999999999998</v>
      </c>
      <c r="J1225" s="25">
        <v>-11.3</v>
      </c>
      <c r="K1225" s="26" t="s">
        <v>1191</v>
      </c>
      <c r="L1225" s="27" t="str">
        <f t="shared" si="326"/>
        <v>Yes</v>
      </c>
    </row>
    <row r="1226" spans="1:12" x14ac:dyDescent="0.25">
      <c r="A1226" s="39" t="s">
        <v>708</v>
      </c>
      <c r="B1226" s="22" t="s">
        <v>49</v>
      </c>
      <c r="C1226" s="28" t="s">
        <v>1205</v>
      </c>
      <c r="D1226" s="24" t="str">
        <f t="shared" si="323"/>
        <v>N/A</v>
      </c>
      <c r="E1226" s="28" t="s">
        <v>1205</v>
      </c>
      <c r="F1226" s="24" t="str">
        <f t="shared" si="324"/>
        <v>N/A</v>
      </c>
      <c r="G1226" s="28" t="s">
        <v>1205</v>
      </c>
      <c r="H1226" s="24" t="str">
        <f t="shared" si="325"/>
        <v>N/A</v>
      </c>
      <c r="I1226" s="25" t="s">
        <v>1205</v>
      </c>
      <c r="J1226" s="25" t="s">
        <v>1205</v>
      </c>
      <c r="K1226" s="26" t="s">
        <v>1191</v>
      </c>
      <c r="L1226" s="27" t="str">
        <f t="shared" si="326"/>
        <v>N/A</v>
      </c>
    </row>
    <row r="1227" spans="1:12" x14ac:dyDescent="0.25">
      <c r="A1227" s="37" t="s">
        <v>529</v>
      </c>
      <c r="B1227" s="22" t="s">
        <v>49</v>
      </c>
      <c r="C1227" s="28">
        <v>3666.3431114999998</v>
      </c>
      <c r="D1227" s="24" t="str">
        <f t="shared" si="323"/>
        <v>N/A</v>
      </c>
      <c r="E1227" s="28">
        <v>3231.3458682999999</v>
      </c>
      <c r="F1227" s="24" t="str">
        <f t="shared" si="324"/>
        <v>N/A</v>
      </c>
      <c r="G1227" s="28">
        <v>2945.9298159999998</v>
      </c>
      <c r="H1227" s="24" t="str">
        <f t="shared" si="325"/>
        <v>N/A</v>
      </c>
      <c r="I1227" s="25">
        <v>-11.9</v>
      </c>
      <c r="J1227" s="25">
        <v>-8.83</v>
      </c>
      <c r="K1227" s="26" t="s">
        <v>1191</v>
      </c>
      <c r="L1227" s="27" t="str">
        <f t="shared" si="326"/>
        <v>Yes</v>
      </c>
    </row>
    <row r="1228" spans="1:12" x14ac:dyDescent="0.25">
      <c r="A1228" s="39" t="s">
        <v>709</v>
      </c>
      <c r="B1228" s="22" t="s">
        <v>49</v>
      </c>
      <c r="C1228" s="28">
        <v>958.26649112999996</v>
      </c>
      <c r="D1228" s="24" t="str">
        <f t="shared" si="323"/>
        <v>N/A</v>
      </c>
      <c r="E1228" s="28">
        <v>1112.9786747000001</v>
      </c>
      <c r="F1228" s="24" t="str">
        <f t="shared" si="324"/>
        <v>N/A</v>
      </c>
      <c r="G1228" s="28">
        <v>786.02773474000003</v>
      </c>
      <c r="H1228" s="24" t="str">
        <f t="shared" si="325"/>
        <v>N/A</v>
      </c>
      <c r="I1228" s="25">
        <v>16.149999999999999</v>
      </c>
      <c r="J1228" s="25">
        <v>-29.4</v>
      </c>
      <c r="K1228" s="26" t="s">
        <v>1191</v>
      </c>
      <c r="L1228" s="27" t="str">
        <f t="shared" si="326"/>
        <v>Yes</v>
      </c>
    </row>
    <row r="1229" spans="1:12" x14ac:dyDescent="0.25">
      <c r="A1229" s="39" t="s">
        <v>710</v>
      </c>
      <c r="B1229" s="22" t="s">
        <v>49</v>
      </c>
      <c r="C1229" s="28" t="s">
        <v>1205</v>
      </c>
      <c r="D1229" s="24" t="str">
        <f t="shared" si="323"/>
        <v>N/A</v>
      </c>
      <c r="E1229" s="28" t="s">
        <v>1205</v>
      </c>
      <c r="F1229" s="24" t="str">
        <f t="shared" si="324"/>
        <v>N/A</v>
      </c>
      <c r="G1229" s="28" t="s">
        <v>1205</v>
      </c>
      <c r="H1229" s="24" t="str">
        <f t="shared" si="325"/>
        <v>N/A</v>
      </c>
      <c r="I1229" s="25" t="s">
        <v>1205</v>
      </c>
      <c r="J1229" s="25" t="s">
        <v>1205</v>
      </c>
      <c r="K1229" s="26" t="s">
        <v>1191</v>
      </c>
      <c r="L1229" s="27" t="str">
        <f t="shared" si="326"/>
        <v>N/A</v>
      </c>
    </row>
    <row r="1230" spans="1:12" x14ac:dyDescent="0.25">
      <c r="A1230" s="39" t="s">
        <v>711</v>
      </c>
      <c r="B1230" s="22" t="s">
        <v>49</v>
      </c>
      <c r="C1230" s="28">
        <v>1343.1428570999999</v>
      </c>
      <c r="D1230" s="24" t="str">
        <f t="shared" si="323"/>
        <v>N/A</v>
      </c>
      <c r="E1230" s="28">
        <v>1102</v>
      </c>
      <c r="F1230" s="24" t="str">
        <f t="shared" si="324"/>
        <v>N/A</v>
      </c>
      <c r="G1230" s="28">
        <v>1222.625</v>
      </c>
      <c r="H1230" s="24" t="str">
        <f t="shared" si="325"/>
        <v>N/A</v>
      </c>
      <c r="I1230" s="25">
        <v>-18</v>
      </c>
      <c r="J1230" s="25">
        <v>10.95</v>
      </c>
      <c r="K1230" s="26" t="s">
        <v>1191</v>
      </c>
      <c r="L1230" s="27" t="str">
        <f t="shared" si="326"/>
        <v>Yes</v>
      </c>
    </row>
    <row r="1231" spans="1:12" x14ac:dyDescent="0.25">
      <c r="A1231" s="39" t="s">
        <v>712</v>
      </c>
      <c r="B1231" s="22" t="s">
        <v>49</v>
      </c>
      <c r="C1231" s="28">
        <v>959.67940598999996</v>
      </c>
      <c r="D1231" s="24" t="str">
        <f t="shared" si="323"/>
        <v>N/A</v>
      </c>
      <c r="E1231" s="28">
        <v>928.26711332000002</v>
      </c>
      <c r="F1231" s="24" t="str">
        <f t="shared" si="324"/>
        <v>N/A</v>
      </c>
      <c r="G1231" s="28">
        <v>973.25718813000003</v>
      </c>
      <c r="H1231" s="24" t="str">
        <f t="shared" si="325"/>
        <v>N/A</v>
      </c>
      <c r="I1231" s="25">
        <v>-3.27</v>
      </c>
      <c r="J1231" s="25">
        <v>4.8470000000000004</v>
      </c>
      <c r="K1231" s="26" t="s">
        <v>1191</v>
      </c>
      <c r="L1231" s="27" t="str">
        <f t="shared" si="326"/>
        <v>Yes</v>
      </c>
    </row>
    <row r="1232" spans="1:12" x14ac:dyDescent="0.25">
      <c r="A1232" s="39" t="s">
        <v>713</v>
      </c>
      <c r="B1232" s="22" t="s">
        <v>49</v>
      </c>
      <c r="C1232" s="28">
        <v>7661.5516779</v>
      </c>
      <c r="D1232" s="24" t="str">
        <f t="shared" si="323"/>
        <v>N/A</v>
      </c>
      <c r="E1232" s="28">
        <v>5605.9002933000002</v>
      </c>
      <c r="F1232" s="24" t="str">
        <f t="shared" si="324"/>
        <v>N/A</v>
      </c>
      <c r="G1232" s="28">
        <v>7350.7925117000004</v>
      </c>
      <c r="H1232" s="24" t="str">
        <f t="shared" si="325"/>
        <v>N/A</v>
      </c>
      <c r="I1232" s="25">
        <v>-26.8</v>
      </c>
      <c r="J1232" s="25">
        <v>31.13</v>
      </c>
      <c r="K1232" s="26" t="s">
        <v>1191</v>
      </c>
      <c r="L1232" s="27" t="str">
        <f t="shared" si="326"/>
        <v>No</v>
      </c>
    </row>
    <row r="1233" spans="1:12" x14ac:dyDescent="0.25">
      <c r="A1233" s="39" t="s">
        <v>714</v>
      </c>
      <c r="B1233" s="22" t="s">
        <v>49</v>
      </c>
      <c r="C1233" s="28">
        <v>12027.03635</v>
      </c>
      <c r="D1233" s="24" t="str">
        <f t="shared" si="323"/>
        <v>N/A</v>
      </c>
      <c r="E1233" s="28">
        <v>11176.105366</v>
      </c>
      <c r="F1233" s="24" t="str">
        <f t="shared" si="324"/>
        <v>N/A</v>
      </c>
      <c r="G1233" s="28">
        <v>10210.19204</v>
      </c>
      <c r="H1233" s="24" t="str">
        <f t="shared" si="325"/>
        <v>N/A</v>
      </c>
      <c r="I1233" s="25">
        <v>-7.08</v>
      </c>
      <c r="J1233" s="25">
        <v>-8.64</v>
      </c>
      <c r="K1233" s="26" t="s">
        <v>1191</v>
      </c>
      <c r="L1233" s="27" t="str">
        <f t="shared" si="326"/>
        <v>Yes</v>
      </c>
    </row>
    <row r="1234" spans="1:12" x14ac:dyDescent="0.25">
      <c r="A1234" s="39" t="s">
        <v>715</v>
      </c>
      <c r="B1234" s="22" t="s">
        <v>49</v>
      </c>
      <c r="C1234" s="28" t="s">
        <v>1205</v>
      </c>
      <c r="D1234" s="24" t="str">
        <f t="shared" si="323"/>
        <v>N/A</v>
      </c>
      <c r="E1234" s="28">
        <v>543.28301886999998</v>
      </c>
      <c r="F1234" s="24" t="str">
        <f t="shared" si="324"/>
        <v>N/A</v>
      </c>
      <c r="G1234" s="28">
        <v>1140.0425531999999</v>
      </c>
      <c r="H1234" s="24" t="str">
        <f t="shared" si="325"/>
        <v>N/A</v>
      </c>
      <c r="I1234" s="25" t="s">
        <v>1205</v>
      </c>
      <c r="J1234" s="25">
        <v>109.8</v>
      </c>
      <c r="K1234" s="26" t="s">
        <v>1191</v>
      </c>
      <c r="L1234" s="27" t="str">
        <f t="shared" si="326"/>
        <v>No</v>
      </c>
    </row>
    <row r="1235" spans="1:12" x14ac:dyDescent="0.25">
      <c r="A1235" s="37" t="s">
        <v>531</v>
      </c>
      <c r="B1235" s="22" t="s">
        <v>49</v>
      </c>
      <c r="C1235" s="28">
        <v>1178.0981824999999</v>
      </c>
      <c r="D1235" s="24" t="str">
        <f t="shared" si="323"/>
        <v>N/A</v>
      </c>
      <c r="E1235" s="28">
        <v>1127.8535694</v>
      </c>
      <c r="F1235" s="24" t="str">
        <f t="shared" si="324"/>
        <v>N/A</v>
      </c>
      <c r="G1235" s="28">
        <v>1123.9287236</v>
      </c>
      <c r="H1235" s="24" t="str">
        <f t="shared" si="325"/>
        <v>N/A</v>
      </c>
      <c r="I1235" s="25">
        <v>-4.26</v>
      </c>
      <c r="J1235" s="25">
        <v>-0.34799999999999998</v>
      </c>
      <c r="K1235" s="26" t="s">
        <v>1191</v>
      </c>
      <c r="L1235" s="27" t="str">
        <f t="shared" si="326"/>
        <v>Yes</v>
      </c>
    </row>
    <row r="1236" spans="1:12" x14ac:dyDescent="0.25">
      <c r="A1236" s="39" t="s">
        <v>716</v>
      </c>
      <c r="B1236" s="22" t="s">
        <v>49</v>
      </c>
      <c r="C1236" s="28">
        <v>829.40896997000004</v>
      </c>
      <c r="D1236" s="24" t="str">
        <f t="shared" si="323"/>
        <v>N/A</v>
      </c>
      <c r="E1236" s="28">
        <v>661.41052136999997</v>
      </c>
      <c r="F1236" s="24" t="str">
        <f t="shared" si="324"/>
        <v>N/A</v>
      </c>
      <c r="G1236" s="28">
        <v>660.48983974999999</v>
      </c>
      <c r="H1236" s="24" t="str">
        <f t="shared" si="325"/>
        <v>N/A</v>
      </c>
      <c r="I1236" s="25">
        <v>-20.3</v>
      </c>
      <c r="J1236" s="25">
        <v>-0.13900000000000001</v>
      </c>
      <c r="K1236" s="26" t="s">
        <v>1191</v>
      </c>
      <c r="L1236" s="27" t="str">
        <f t="shared" si="326"/>
        <v>Yes</v>
      </c>
    </row>
    <row r="1237" spans="1:12" x14ac:dyDescent="0.25">
      <c r="A1237" s="39" t="s">
        <v>717</v>
      </c>
      <c r="B1237" s="22" t="s">
        <v>49</v>
      </c>
      <c r="C1237" s="28" t="s">
        <v>1205</v>
      </c>
      <c r="D1237" s="24" t="str">
        <f t="shared" si="323"/>
        <v>N/A</v>
      </c>
      <c r="E1237" s="28" t="s">
        <v>1205</v>
      </c>
      <c r="F1237" s="24" t="str">
        <f t="shared" si="324"/>
        <v>N/A</v>
      </c>
      <c r="G1237" s="28" t="s">
        <v>1205</v>
      </c>
      <c r="H1237" s="24" t="str">
        <f t="shared" si="325"/>
        <v>N/A</v>
      </c>
      <c r="I1237" s="25" t="s">
        <v>1205</v>
      </c>
      <c r="J1237" s="25" t="s">
        <v>1205</v>
      </c>
      <c r="K1237" s="26" t="s">
        <v>1191</v>
      </c>
      <c r="L1237" s="27" t="str">
        <f t="shared" si="326"/>
        <v>N/A</v>
      </c>
    </row>
    <row r="1238" spans="1:12" x14ac:dyDescent="0.25">
      <c r="A1238" s="39" t="s">
        <v>718</v>
      </c>
      <c r="B1238" s="22" t="s">
        <v>49</v>
      </c>
      <c r="C1238" s="28" t="s">
        <v>1205</v>
      </c>
      <c r="D1238" s="24" t="str">
        <f t="shared" si="323"/>
        <v>N/A</v>
      </c>
      <c r="E1238" s="28" t="s">
        <v>1205</v>
      </c>
      <c r="F1238" s="24" t="str">
        <f t="shared" si="324"/>
        <v>N/A</v>
      </c>
      <c r="G1238" s="28" t="s">
        <v>1205</v>
      </c>
      <c r="H1238" s="24" t="str">
        <f t="shared" si="325"/>
        <v>N/A</v>
      </c>
      <c r="I1238" s="25" t="s">
        <v>1205</v>
      </c>
      <c r="J1238" s="25" t="s">
        <v>1205</v>
      </c>
      <c r="K1238" s="26" t="s">
        <v>1191</v>
      </c>
      <c r="L1238" s="27" t="str">
        <f t="shared" si="326"/>
        <v>N/A</v>
      </c>
    </row>
    <row r="1239" spans="1:12" x14ac:dyDescent="0.25">
      <c r="A1239" s="39" t="s">
        <v>719</v>
      </c>
      <c r="B1239" s="22" t="s">
        <v>49</v>
      </c>
      <c r="C1239" s="28">
        <v>2184.5552259999999</v>
      </c>
      <c r="D1239" s="24" t="str">
        <f t="shared" si="323"/>
        <v>N/A</v>
      </c>
      <c r="E1239" s="28">
        <v>2238.6100185999999</v>
      </c>
      <c r="F1239" s="24" t="str">
        <f t="shared" si="324"/>
        <v>N/A</v>
      </c>
      <c r="G1239" s="28">
        <v>2227.0072144000001</v>
      </c>
      <c r="H1239" s="24" t="str">
        <f t="shared" si="325"/>
        <v>N/A</v>
      </c>
      <c r="I1239" s="25">
        <v>2.4740000000000002</v>
      </c>
      <c r="J1239" s="25">
        <v>-0.51800000000000002</v>
      </c>
      <c r="K1239" s="26" t="s">
        <v>1191</v>
      </c>
      <c r="L1239" s="27" t="str">
        <f t="shared" si="326"/>
        <v>Yes</v>
      </c>
    </row>
    <row r="1240" spans="1:12" x14ac:dyDescent="0.25">
      <c r="A1240" s="39" t="s">
        <v>720</v>
      </c>
      <c r="B1240" s="22" t="s">
        <v>49</v>
      </c>
      <c r="C1240" s="28">
        <v>1365.0287504</v>
      </c>
      <c r="D1240" s="24" t="str">
        <f t="shared" si="323"/>
        <v>N/A</v>
      </c>
      <c r="E1240" s="28">
        <v>1583.5635889</v>
      </c>
      <c r="F1240" s="24" t="str">
        <f t="shared" si="324"/>
        <v>N/A</v>
      </c>
      <c r="G1240" s="28">
        <v>1475.4580788000001</v>
      </c>
      <c r="H1240" s="24" t="str">
        <f t="shared" si="325"/>
        <v>N/A</v>
      </c>
      <c r="I1240" s="25">
        <v>16.010000000000002</v>
      </c>
      <c r="J1240" s="25">
        <v>-6.83</v>
      </c>
      <c r="K1240" s="26" t="s">
        <v>1191</v>
      </c>
      <c r="L1240" s="27" t="str">
        <f t="shared" si="326"/>
        <v>Yes</v>
      </c>
    </row>
    <row r="1241" spans="1:12" x14ac:dyDescent="0.25">
      <c r="A1241" s="39" t="s">
        <v>721</v>
      </c>
      <c r="B1241" s="22" t="s">
        <v>49</v>
      </c>
      <c r="C1241" s="28">
        <v>378.74433994999998</v>
      </c>
      <c r="D1241" s="24" t="str">
        <f t="shared" si="323"/>
        <v>N/A</v>
      </c>
      <c r="E1241" s="28">
        <v>345.01265605999998</v>
      </c>
      <c r="F1241" s="24" t="str">
        <f t="shared" si="324"/>
        <v>N/A</v>
      </c>
      <c r="G1241" s="28">
        <v>463.80306309000002</v>
      </c>
      <c r="H1241" s="24" t="str">
        <f t="shared" si="325"/>
        <v>N/A</v>
      </c>
      <c r="I1241" s="25">
        <v>-8.91</v>
      </c>
      <c r="J1241" s="25">
        <v>34.43</v>
      </c>
      <c r="K1241" s="26" t="s">
        <v>1191</v>
      </c>
      <c r="L1241" s="27" t="str">
        <f t="shared" si="326"/>
        <v>No</v>
      </c>
    </row>
    <row r="1242" spans="1:12" x14ac:dyDescent="0.25">
      <c r="A1242" s="196" t="s">
        <v>357</v>
      </c>
      <c r="B1242" s="196"/>
      <c r="C1242" s="196"/>
      <c r="D1242" s="196"/>
      <c r="E1242" s="196"/>
      <c r="F1242" s="196"/>
      <c r="G1242" s="196"/>
      <c r="H1242" s="196"/>
      <c r="I1242" s="196"/>
      <c r="J1242" s="196"/>
      <c r="K1242" s="196"/>
      <c r="L1242" s="196"/>
    </row>
    <row r="1243" spans="1:12" x14ac:dyDescent="0.25">
      <c r="A1243" s="37" t="s">
        <v>358</v>
      </c>
      <c r="B1243" s="22" t="s">
        <v>49</v>
      </c>
      <c r="C1243" s="28">
        <v>349676760</v>
      </c>
      <c r="D1243" s="24" t="str">
        <f t="shared" ref="D1243:D1312" si="327">IF($B1243="N/A","N/A",IF(C1243&gt;10,"No",IF(C1243&lt;-10,"No","Yes")))</f>
        <v>N/A</v>
      </c>
      <c r="E1243" s="28">
        <v>311318406</v>
      </c>
      <c r="F1243" s="24" t="str">
        <f t="shared" ref="F1243:F1312" si="328">IF($B1243="N/A","N/A",IF(E1243&gt;10,"No",IF(E1243&lt;-10,"No","Yes")))</f>
        <v>N/A</v>
      </c>
      <c r="G1243" s="28">
        <v>289060500</v>
      </c>
      <c r="H1243" s="24" t="str">
        <f t="shared" ref="H1243:H1312" si="329">IF($B1243="N/A","N/A",IF(G1243&gt;10,"No",IF(G1243&lt;-10,"No","Yes")))</f>
        <v>N/A</v>
      </c>
      <c r="I1243" s="25">
        <v>-11</v>
      </c>
      <c r="J1243" s="25">
        <v>-7.15</v>
      </c>
      <c r="K1243" s="26" t="s">
        <v>1191</v>
      </c>
      <c r="L1243" s="27" t="str">
        <f t="shared" ref="L1243:L1274" si="330">IF(J1243="Div by 0", "N/A", IF(K1243="N/A","N/A", IF(J1243&gt;VALUE(MID(K1243,1,2)), "No", IF(J1243&lt;-1*VALUE(MID(K1243,1,2)), "No", "Yes"))))</f>
        <v>Yes</v>
      </c>
    </row>
    <row r="1244" spans="1:12" x14ac:dyDescent="0.25">
      <c r="A1244" s="37" t="s">
        <v>94</v>
      </c>
      <c r="B1244" s="22" t="s">
        <v>49</v>
      </c>
      <c r="C1244" s="23">
        <v>39153</v>
      </c>
      <c r="D1244" s="24" t="str">
        <f t="shared" si="327"/>
        <v>N/A</v>
      </c>
      <c r="E1244" s="23">
        <v>35712</v>
      </c>
      <c r="F1244" s="24" t="str">
        <f t="shared" si="328"/>
        <v>N/A</v>
      </c>
      <c r="G1244" s="23">
        <v>34430</v>
      </c>
      <c r="H1244" s="24" t="str">
        <f t="shared" si="329"/>
        <v>N/A</v>
      </c>
      <c r="I1244" s="25">
        <v>-8.7899999999999991</v>
      </c>
      <c r="J1244" s="25">
        <v>-3.59</v>
      </c>
      <c r="K1244" s="26" t="s">
        <v>1191</v>
      </c>
      <c r="L1244" s="27" t="str">
        <f t="shared" si="330"/>
        <v>Yes</v>
      </c>
    </row>
    <row r="1245" spans="1:12" x14ac:dyDescent="0.25">
      <c r="A1245" s="37" t="s">
        <v>359</v>
      </c>
      <c r="B1245" s="22" t="s">
        <v>49</v>
      </c>
      <c r="C1245" s="28">
        <v>8931.0336372999991</v>
      </c>
      <c r="D1245" s="24" t="str">
        <f t="shared" si="327"/>
        <v>N/A</v>
      </c>
      <c r="E1245" s="28">
        <v>8717.4732863000008</v>
      </c>
      <c r="F1245" s="24" t="str">
        <f t="shared" si="328"/>
        <v>N/A</v>
      </c>
      <c r="G1245" s="28">
        <v>8395.5997676000006</v>
      </c>
      <c r="H1245" s="24" t="str">
        <f t="shared" si="329"/>
        <v>N/A</v>
      </c>
      <c r="I1245" s="25">
        <v>-2.39</v>
      </c>
      <c r="J1245" s="25">
        <v>-3.69</v>
      </c>
      <c r="K1245" s="26" t="s">
        <v>1191</v>
      </c>
      <c r="L1245" s="27" t="str">
        <f t="shared" si="330"/>
        <v>Yes</v>
      </c>
    </row>
    <row r="1246" spans="1:12" x14ac:dyDescent="0.25">
      <c r="A1246" s="37" t="s">
        <v>360</v>
      </c>
      <c r="B1246" s="22" t="s">
        <v>49</v>
      </c>
      <c r="C1246" s="23">
        <v>8.2494317166000002</v>
      </c>
      <c r="D1246" s="24" t="str">
        <f t="shared" si="327"/>
        <v>N/A</v>
      </c>
      <c r="E1246" s="23">
        <v>7.7491319444000002</v>
      </c>
      <c r="F1246" s="24" t="str">
        <f t="shared" si="328"/>
        <v>N/A</v>
      </c>
      <c r="G1246" s="23">
        <v>7.0549811211</v>
      </c>
      <c r="H1246" s="24" t="str">
        <f t="shared" si="329"/>
        <v>N/A</v>
      </c>
      <c r="I1246" s="25">
        <v>-6.06</v>
      </c>
      <c r="J1246" s="25">
        <v>-8.9600000000000009</v>
      </c>
      <c r="K1246" s="26" t="s">
        <v>1191</v>
      </c>
      <c r="L1246" s="27" t="str">
        <f t="shared" si="330"/>
        <v>Yes</v>
      </c>
    </row>
    <row r="1247" spans="1:12" x14ac:dyDescent="0.25">
      <c r="A1247" s="37" t="s">
        <v>361</v>
      </c>
      <c r="B1247" s="22" t="s">
        <v>49</v>
      </c>
      <c r="C1247" s="28">
        <v>22028659</v>
      </c>
      <c r="D1247" s="24" t="str">
        <f t="shared" si="327"/>
        <v>N/A</v>
      </c>
      <c r="E1247" s="28">
        <v>23996857</v>
      </c>
      <c r="F1247" s="24" t="str">
        <f t="shared" si="328"/>
        <v>N/A</v>
      </c>
      <c r="G1247" s="28">
        <v>26908272</v>
      </c>
      <c r="H1247" s="24" t="str">
        <f t="shared" si="329"/>
        <v>N/A</v>
      </c>
      <c r="I1247" s="25">
        <v>8.9350000000000005</v>
      </c>
      <c r="J1247" s="25">
        <v>12.13</v>
      </c>
      <c r="K1247" s="26" t="s">
        <v>1191</v>
      </c>
      <c r="L1247" s="27" t="str">
        <f t="shared" si="330"/>
        <v>Yes</v>
      </c>
    </row>
    <row r="1248" spans="1:12" x14ac:dyDescent="0.25">
      <c r="A1248" s="37" t="s">
        <v>95</v>
      </c>
      <c r="B1248" s="22" t="s">
        <v>49</v>
      </c>
      <c r="C1248" s="23">
        <v>328</v>
      </c>
      <c r="D1248" s="24" t="str">
        <f t="shared" si="327"/>
        <v>N/A</v>
      </c>
      <c r="E1248" s="23">
        <v>309</v>
      </c>
      <c r="F1248" s="24" t="str">
        <f t="shared" si="328"/>
        <v>N/A</v>
      </c>
      <c r="G1248" s="23">
        <v>299</v>
      </c>
      <c r="H1248" s="24" t="str">
        <f t="shared" si="329"/>
        <v>N/A</v>
      </c>
      <c r="I1248" s="25">
        <v>-5.79</v>
      </c>
      <c r="J1248" s="25">
        <v>-3.24</v>
      </c>
      <c r="K1248" s="26" t="s">
        <v>1191</v>
      </c>
      <c r="L1248" s="27" t="str">
        <f t="shared" si="330"/>
        <v>Yes</v>
      </c>
    </row>
    <row r="1249" spans="1:12" x14ac:dyDescent="0.25">
      <c r="A1249" s="37" t="s">
        <v>362</v>
      </c>
      <c r="B1249" s="22" t="s">
        <v>49</v>
      </c>
      <c r="C1249" s="28">
        <v>67160.545731999999</v>
      </c>
      <c r="D1249" s="24" t="str">
        <f t="shared" si="327"/>
        <v>N/A</v>
      </c>
      <c r="E1249" s="28">
        <v>77659.731392000002</v>
      </c>
      <c r="F1249" s="24" t="str">
        <f t="shared" si="328"/>
        <v>N/A</v>
      </c>
      <c r="G1249" s="28">
        <v>89994.220736000003</v>
      </c>
      <c r="H1249" s="24" t="str">
        <f t="shared" si="329"/>
        <v>N/A</v>
      </c>
      <c r="I1249" s="25">
        <v>15.63</v>
      </c>
      <c r="J1249" s="25">
        <v>15.88</v>
      </c>
      <c r="K1249" s="26" t="s">
        <v>1191</v>
      </c>
      <c r="L1249" s="27" t="str">
        <f t="shared" si="330"/>
        <v>Yes</v>
      </c>
    </row>
    <row r="1250" spans="1:12" x14ac:dyDescent="0.25">
      <c r="A1250" s="37" t="s">
        <v>363</v>
      </c>
      <c r="B1250" s="22" t="s">
        <v>49</v>
      </c>
      <c r="C1250" s="28">
        <v>65858937</v>
      </c>
      <c r="D1250" s="24" t="str">
        <f t="shared" si="327"/>
        <v>N/A</v>
      </c>
      <c r="E1250" s="28">
        <v>59013328</v>
      </c>
      <c r="F1250" s="24" t="str">
        <f t="shared" si="328"/>
        <v>N/A</v>
      </c>
      <c r="G1250" s="28">
        <v>47125279</v>
      </c>
      <c r="H1250" s="24" t="str">
        <f t="shared" si="329"/>
        <v>N/A</v>
      </c>
      <c r="I1250" s="25">
        <v>-10.4</v>
      </c>
      <c r="J1250" s="25">
        <v>-20.100000000000001</v>
      </c>
      <c r="K1250" s="26" t="s">
        <v>1191</v>
      </c>
      <c r="L1250" s="27" t="str">
        <f t="shared" si="330"/>
        <v>Yes</v>
      </c>
    </row>
    <row r="1251" spans="1:12" x14ac:dyDescent="0.25">
      <c r="A1251" s="37" t="s">
        <v>364</v>
      </c>
      <c r="B1251" s="22" t="s">
        <v>49</v>
      </c>
      <c r="C1251" s="23">
        <v>791</v>
      </c>
      <c r="D1251" s="24" t="str">
        <f t="shared" si="327"/>
        <v>N/A</v>
      </c>
      <c r="E1251" s="23">
        <v>679</v>
      </c>
      <c r="F1251" s="24" t="str">
        <f t="shared" si="328"/>
        <v>N/A</v>
      </c>
      <c r="G1251" s="23">
        <v>583</v>
      </c>
      <c r="H1251" s="24" t="str">
        <f t="shared" si="329"/>
        <v>N/A</v>
      </c>
      <c r="I1251" s="25">
        <v>-14.2</v>
      </c>
      <c r="J1251" s="25">
        <v>-14.1</v>
      </c>
      <c r="K1251" s="26" t="s">
        <v>1191</v>
      </c>
      <c r="L1251" s="27" t="str">
        <f t="shared" si="330"/>
        <v>Yes</v>
      </c>
    </row>
    <row r="1252" spans="1:12" x14ac:dyDescent="0.25">
      <c r="A1252" s="37" t="s">
        <v>738</v>
      </c>
      <c r="B1252" s="22" t="s">
        <v>49</v>
      </c>
      <c r="C1252" s="28">
        <v>83260.350189999997</v>
      </c>
      <c r="D1252" s="24" t="str">
        <f t="shared" si="327"/>
        <v>N/A</v>
      </c>
      <c r="E1252" s="28">
        <v>86912.117819999999</v>
      </c>
      <c r="F1252" s="24" t="str">
        <f t="shared" si="328"/>
        <v>N/A</v>
      </c>
      <c r="G1252" s="28">
        <v>80832.382503999994</v>
      </c>
      <c r="H1252" s="24" t="str">
        <f t="shared" si="329"/>
        <v>N/A</v>
      </c>
      <c r="I1252" s="25">
        <v>4.3860000000000001</v>
      </c>
      <c r="J1252" s="25">
        <v>-7</v>
      </c>
      <c r="K1252" s="26" t="s">
        <v>1191</v>
      </c>
      <c r="L1252" s="27" t="str">
        <f t="shared" si="330"/>
        <v>Yes</v>
      </c>
    </row>
    <row r="1253" spans="1:12" x14ac:dyDescent="0.25">
      <c r="A1253" s="37" t="s">
        <v>365</v>
      </c>
      <c r="B1253" s="22" t="s">
        <v>49</v>
      </c>
      <c r="C1253" s="28">
        <v>619366442</v>
      </c>
      <c r="D1253" s="24" t="str">
        <f t="shared" si="327"/>
        <v>N/A</v>
      </c>
      <c r="E1253" s="28">
        <v>638813886</v>
      </c>
      <c r="F1253" s="24" t="str">
        <f t="shared" si="328"/>
        <v>N/A</v>
      </c>
      <c r="G1253" s="28">
        <v>630539884</v>
      </c>
      <c r="H1253" s="24" t="str">
        <f t="shared" si="329"/>
        <v>N/A</v>
      </c>
      <c r="I1253" s="25">
        <v>3.14</v>
      </c>
      <c r="J1253" s="25">
        <v>-1.3</v>
      </c>
      <c r="K1253" s="26" t="s">
        <v>1191</v>
      </c>
      <c r="L1253" s="27" t="str">
        <f t="shared" si="330"/>
        <v>Yes</v>
      </c>
    </row>
    <row r="1254" spans="1:12" x14ac:dyDescent="0.25">
      <c r="A1254" s="37" t="s">
        <v>96</v>
      </c>
      <c r="B1254" s="22" t="s">
        <v>49</v>
      </c>
      <c r="C1254" s="23">
        <v>2966</v>
      </c>
      <c r="D1254" s="24" t="str">
        <f t="shared" si="327"/>
        <v>N/A</v>
      </c>
      <c r="E1254" s="23">
        <v>2889</v>
      </c>
      <c r="F1254" s="24" t="str">
        <f t="shared" si="328"/>
        <v>N/A</v>
      </c>
      <c r="G1254" s="23">
        <v>2754</v>
      </c>
      <c r="H1254" s="24" t="str">
        <f t="shared" si="329"/>
        <v>N/A</v>
      </c>
      <c r="I1254" s="25">
        <v>-2.6</v>
      </c>
      <c r="J1254" s="25">
        <v>-4.67</v>
      </c>
      <c r="K1254" s="26" t="s">
        <v>1191</v>
      </c>
      <c r="L1254" s="27" t="str">
        <f t="shared" si="330"/>
        <v>Yes</v>
      </c>
    </row>
    <row r="1255" spans="1:12" x14ac:dyDescent="0.25">
      <c r="A1255" s="37" t="s">
        <v>366</v>
      </c>
      <c r="B1255" s="22" t="s">
        <v>49</v>
      </c>
      <c r="C1255" s="28">
        <v>208822.13149</v>
      </c>
      <c r="D1255" s="24" t="str">
        <f t="shared" si="327"/>
        <v>N/A</v>
      </c>
      <c r="E1255" s="28">
        <v>221119.37901999999</v>
      </c>
      <c r="F1255" s="24" t="str">
        <f t="shared" si="328"/>
        <v>N/A</v>
      </c>
      <c r="G1255" s="28">
        <v>228954.20624999999</v>
      </c>
      <c r="H1255" s="24" t="str">
        <f t="shared" si="329"/>
        <v>N/A</v>
      </c>
      <c r="I1255" s="25">
        <v>5.8890000000000002</v>
      </c>
      <c r="J1255" s="25">
        <v>3.5430000000000001</v>
      </c>
      <c r="K1255" s="26" t="s">
        <v>1191</v>
      </c>
      <c r="L1255" s="27" t="str">
        <f t="shared" si="330"/>
        <v>Yes</v>
      </c>
    </row>
    <row r="1256" spans="1:12" x14ac:dyDescent="0.25">
      <c r="A1256" s="37" t="s">
        <v>367</v>
      </c>
      <c r="B1256" s="22" t="s">
        <v>49</v>
      </c>
      <c r="C1256" s="28">
        <v>1766186134</v>
      </c>
      <c r="D1256" s="24" t="str">
        <f t="shared" si="327"/>
        <v>N/A</v>
      </c>
      <c r="E1256" s="28">
        <v>1825191174</v>
      </c>
      <c r="F1256" s="24" t="str">
        <f t="shared" si="328"/>
        <v>N/A</v>
      </c>
      <c r="G1256" s="28">
        <v>1844624472</v>
      </c>
      <c r="H1256" s="24" t="str">
        <f t="shared" si="329"/>
        <v>N/A</v>
      </c>
      <c r="I1256" s="25">
        <v>3.3410000000000002</v>
      </c>
      <c r="J1256" s="25">
        <v>1.0649999999999999</v>
      </c>
      <c r="K1256" s="26" t="s">
        <v>1191</v>
      </c>
      <c r="L1256" s="27" t="str">
        <f t="shared" si="330"/>
        <v>Yes</v>
      </c>
    </row>
    <row r="1257" spans="1:12" x14ac:dyDescent="0.25">
      <c r="A1257" s="77" t="s">
        <v>368</v>
      </c>
      <c r="B1257" s="23" t="s">
        <v>49</v>
      </c>
      <c r="C1257" s="23">
        <v>40953</v>
      </c>
      <c r="D1257" s="24" t="str">
        <f t="shared" si="327"/>
        <v>N/A</v>
      </c>
      <c r="E1257" s="23">
        <v>40403</v>
      </c>
      <c r="F1257" s="24" t="str">
        <f t="shared" si="328"/>
        <v>N/A</v>
      </c>
      <c r="G1257" s="23">
        <v>40078</v>
      </c>
      <c r="H1257" s="24" t="str">
        <f t="shared" si="329"/>
        <v>N/A</v>
      </c>
      <c r="I1257" s="25">
        <v>-1.34</v>
      </c>
      <c r="J1257" s="25">
        <v>-0.80400000000000005</v>
      </c>
      <c r="K1257" s="30" t="s">
        <v>1191</v>
      </c>
      <c r="L1257" s="27" t="str">
        <f t="shared" si="330"/>
        <v>Yes</v>
      </c>
    </row>
    <row r="1258" spans="1:12" x14ac:dyDescent="0.25">
      <c r="A1258" s="37" t="s">
        <v>369</v>
      </c>
      <c r="B1258" s="22" t="s">
        <v>49</v>
      </c>
      <c r="C1258" s="28">
        <v>43127.149023999998</v>
      </c>
      <c r="D1258" s="24" t="str">
        <f t="shared" si="327"/>
        <v>N/A</v>
      </c>
      <c r="E1258" s="28">
        <v>45174.644804000003</v>
      </c>
      <c r="F1258" s="24" t="str">
        <f t="shared" si="328"/>
        <v>N/A</v>
      </c>
      <c r="G1258" s="28">
        <v>46025.861369999999</v>
      </c>
      <c r="H1258" s="24" t="str">
        <f t="shared" si="329"/>
        <v>N/A</v>
      </c>
      <c r="I1258" s="25">
        <v>4.7480000000000002</v>
      </c>
      <c r="J1258" s="25">
        <v>1.8839999999999999</v>
      </c>
      <c r="K1258" s="26" t="s">
        <v>1191</v>
      </c>
      <c r="L1258" s="27" t="str">
        <f t="shared" si="330"/>
        <v>Yes</v>
      </c>
    </row>
    <row r="1259" spans="1:12" x14ac:dyDescent="0.25">
      <c r="A1259" s="37" t="s">
        <v>370</v>
      </c>
      <c r="B1259" s="22" t="s">
        <v>49</v>
      </c>
      <c r="C1259" s="28">
        <v>39486922</v>
      </c>
      <c r="D1259" s="24" t="str">
        <f t="shared" si="327"/>
        <v>N/A</v>
      </c>
      <c r="E1259" s="28">
        <v>38428143</v>
      </c>
      <c r="F1259" s="24" t="str">
        <f t="shared" si="328"/>
        <v>N/A</v>
      </c>
      <c r="G1259" s="28">
        <v>36865683</v>
      </c>
      <c r="H1259" s="24" t="str">
        <f t="shared" si="329"/>
        <v>N/A</v>
      </c>
      <c r="I1259" s="25">
        <v>-2.68</v>
      </c>
      <c r="J1259" s="25">
        <v>-4.07</v>
      </c>
      <c r="K1259" s="26" t="s">
        <v>1191</v>
      </c>
      <c r="L1259" s="27" t="str">
        <f t="shared" si="330"/>
        <v>Yes</v>
      </c>
    </row>
    <row r="1260" spans="1:12" x14ac:dyDescent="0.25">
      <c r="A1260" s="37" t="s">
        <v>97</v>
      </c>
      <c r="B1260" s="22" t="s">
        <v>49</v>
      </c>
      <c r="C1260" s="23">
        <v>128007</v>
      </c>
      <c r="D1260" s="24" t="str">
        <f t="shared" si="327"/>
        <v>N/A</v>
      </c>
      <c r="E1260" s="23">
        <v>117660</v>
      </c>
      <c r="F1260" s="24" t="str">
        <f t="shared" si="328"/>
        <v>N/A</v>
      </c>
      <c r="G1260" s="23">
        <v>113418</v>
      </c>
      <c r="H1260" s="24" t="str">
        <f t="shared" si="329"/>
        <v>N/A</v>
      </c>
      <c r="I1260" s="25">
        <v>-8.08</v>
      </c>
      <c r="J1260" s="25">
        <v>-3.61</v>
      </c>
      <c r="K1260" s="26" t="s">
        <v>1191</v>
      </c>
      <c r="L1260" s="27" t="str">
        <f t="shared" si="330"/>
        <v>Yes</v>
      </c>
    </row>
    <row r="1261" spans="1:12" x14ac:dyDescent="0.25">
      <c r="A1261" s="37" t="s">
        <v>371</v>
      </c>
      <c r="B1261" s="22" t="s">
        <v>49</v>
      </c>
      <c r="C1261" s="28">
        <v>308.47470841000001</v>
      </c>
      <c r="D1261" s="24" t="str">
        <f t="shared" si="327"/>
        <v>N/A</v>
      </c>
      <c r="E1261" s="28">
        <v>326.60328914000002</v>
      </c>
      <c r="F1261" s="24" t="str">
        <f t="shared" si="328"/>
        <v>N/A</v>
      </c>
      <c r="G1261" s="28">
        <v>325.04261228000001</v>
      </c>
      <c r="H1261" s="24" t="str">
        <f t="shared" si="329"/>
        <v>N/A</v>
      </c>
      <c r="I1261" s="25">
        <v>5.8769999999999998</v>
      </c>
      <c r="J1261" s="25">
        <v>-0.47799999999999998</v>
      </c>
      <c r="K1261" s="26" t="s">
        <v>1191</v>
      </c>
      <c r="L1261" s="27" t="str">
        <f t="shared" si="330"/>
        <v>Yes</v>
      </c>
    </row>
    <row r="1262" spans="1:12" x14ac:dyDescent="0.25">
      <c r="A1262" s="37" t="s">
        <v>372</v>
      </c>
      <c r="B1262" s="22" t="s">
        <v>49</v>
      </c>
      <c r="C1262" s="28">
        <v>19440538</v>
      </c>
      <c r="D1262" s="24" t="str">
        <f t="shared" si="327"/>
        <v>N/A</v>
      </c>
      <c r="E1262" s="28">
        <v>21659140</v>
      </c>
      <c r="F1262" s="24" t="str">
        <f t="shared" si="328"/>
        <v>N/A</v>
      </c>
      <c r="G1262" s="28">
        <v>19571203</v>
      </c>
      <c r="H1262" s="24" t="str">
        <f t="shared" si="329"/>
        <v>N/A</v>
      </c>
      <c r="I1262" s="25">
        <v>11.41</v>
      </c>
      <c r="J1262" s="25">
        <v>-9.64</v>
      </c>
      <c r="K1262" s="26" t="s">
        <v>1191</v>
      </c>
      <c r="L1262" s="27" t="str">
        <f t="shared" si="330"/>
        <v>Yes</v>
      </c>
    </row>
    <row r="1263" spans="1:12" x14ac:dyDescent="0.25">
      <c r="A1263" s="37" t="s">
        <v>98</v>
      </c>
      <c r="B1263" s="22" t="s">
        <v>49</v>
      </c>
      <c r="C1263" s="23">
        <v>58583</v>
      </c>
      <c r="D1263" s="24" t="str">
        <f t="shared" si="327"/>
        <v>N/A</v>
      </c>
      <c r="E1263" s="23">
        <v>56953</v>
      </c>
      <c r="F1263" s="24" t="str">
        <f t="shared" si="328"/>
        <v>N/A</v>
      </c>
      <c r="G1263" s="23">
        <v>55928</v>
      </c>
      <c r="H1263" s="24" t="str">
        <f t="shared" si="329"/>
        <v>N/A</v>
      </c>
      <c r="I1263" s="25">
        <v>-2.78</v>
      </c>
      <c r="J1263" s="25">
        <v>-1.8</v>
      </c>
      <c r="K1263" s="26" t="s">
        <v>1191</v>
      </c>
      <c r="L1263" s="27" t="str">
        <f t="shared" si="330"/>
        <v>Yes</v>
      </c>
    </row>
    <row r="1264" spans="1:12" x14ac:dyDescent="0.25">
      <c r="A1264" s="37" t="s">
        <v>373</v>
      </c>
      <c r="B1264" s="22" t="s">
        <v>49</v>
      </c>
      <c r="C1264" s="28">
        <v>331.84606456</v>
      </c>
      <c r="D1264" s="24" t="str">
        <f t="shared" si="327"/>
        <v>N/A</v>
      </c>
      <c r="E1264" s="28">
        <v>380.29849173999997</v>
      </c>
      <c r="F1264" s="24" t="str">
        <f t="shared" si="328"/>
        <v>N/A</v>
      </c>
      <c r="G1264" s="28">
        <v>349.93568517</v>
      </c>
      <c r="H1264" s="24" t="str">
        <f t="shared" si="329"/>
        <v>N/A</v>
      </c>
      <c r="I1264" s="25">
        <v>14.6</v>
      </c>
      <c r="J1264" s="25">
        <v>-7.98</v>
      </c>
      <c r="K1264" s="26" t="s">
        <v>1191</v>
      </c>
      <c r="L1264" s="27" t="str">
        <f t="shared" si="330"/>
        <v>Yes</v>
      </c>
    </row>
    <row r="1265" spans="1:12" x14ac:dyDescent="0.25">
      <c r="A1265" s="37" t="s">
        <v>374</v>
      </c>
      <c r="B1265" s="22" t="s">
        <v>49</v>
      </c>
      <c r="C1265" s="28">
        <v>2373777</v>
      </c>
      <c r="D1265" s="24" t="str">
        <f t="shared" si="327"/>
        <v>N/A</v>
      </c>
      <c r="E1265" s="28">
        <v>2046210</v>
      </c>
      <c r="F1265" s="24" t="str">
        <f t="shared" si="328"/>
        <v>N/A</v>
      </c>
      <c r="G1265" s="28">
        <v>2197582</v>
      </c>
      <c r="H1265" s="24" t="str">
        <f t="shared" si="329"/>
        <v>N/A</v>
      </c>
      <c r="I1265" s="25">
        <v>-13.8</v>
      </c>
      <c r="J1265" s="25">
        <v>7.3979999999999997</v>
      </c>
      <c r="K1265" s="26" t="s">
        <v>1191</v>
      </c>
      <c r="L1265" s="27" t="str">
        <f t="shared" si="330"/>
        <v>Yes</v>
      </c>
    </row>
    <row r="1266" spans="1:12" x14ac:dyDescent="0.25">
      <c r="A1266" s="37" t="s">
        <v>99</v>
      </c>
      <c r="B1266" s="22" t="s">
        <v>49</v>
      </c>
      <c r="C1266" s="23">
        <v>29249</v>
      </c>
      <c r="D1266" s="24" t="str">
        <f t="shared" si="327"/>
        <v>N/A</v>
      </c>
      <c r="E1266" s="23">
        <v>26195</v>
      </c>
      <c r="F1266" s="24" t="str">
        <f t="shared" si="328"/>
        <v>N/A</v>
      </c>
      <c r="G1266" s="23">
        <v>24491</v>
      </c>
      <c r="H1266" s="24" t="str">
        <f t="shared" si="329"/>
        <v>N/A</v>
      </c>
      <c r="I1266" s="25">
        <v>-10.4</v>
      </c>
      <c r="J1266" s="25">
        <v>-6.51</v>
      </c>
      <c r="K1266" s="26" t="s">
        <v>1191</v>
      </c>
      <c r="L1266" s="27" t="str">
        <f t="shared" si="330"/>
        <v>Yes</v>
      </c>
    </row>
    <row r="1267" spans="1:12" x14ac:dyDescent="0.25">
      <c r="A1267" s="37" t="s">
        <v>375</v>
      </c>
      <c r="B1267" s="22" t="s">
        <v>49</v>
      </c>
      <c r="C1267" s="28">
        <v>81.157543848000003</v>
      </c>
      <c r="D1267" s="24" t="str">
        <f t="shared" si="327"/>
        <v>N/A</v>
      </c>
      <c r="E1267" s="28">
        <v>78.114525673000003</v>
      </c>
      <c r="F1267" s="24" t="str">
        <f t="shared" si="328"/>
        <v>N/A</v>
      </c>
      <c r="G1267" s="28">
        <v>89.730186599000007</v>
      </c>
      <c r="H1267" s="24" t="str">
        <f t="shared" si="329"/>
        <v>N/A</v>
      </c>
      <c r="I1267" s="25">
        <v>-3.75</v>
      </c>
      <c r="J1267" s="25">
        <v>14.87</v>
      </c>
      <c r="K1267" s="26" t="s">
        <v>1191</v>
      </c>
      <c r="L1267" s="27" t="str">
        <f t="shared" si="330"/>
        <v>Yes</v>
      </c>
    </row>
    <row r="1268" spans="1:12" x14ac:dyDescent="0.25">
      <c r="A1268" s="37" t="s">
        <v>376</v>
      </c>
      <c r="B1268" s="22" t="s">
        <v>49</v>
      </c>
      <c r="C1268" s="28">
        <v>135861202</v>
      </c>
      <c r="D1268" s="24" t="str">
        <f t="shared" si="327"/>
        <v>N/A</v>
      </c>
      <c r="E1268" s="28">
        <v>89315908</v>
      </c>
      <c r="F1268" s="24" t="str">
        <f t="shared" si="328"/>
        <v>N/A</v>
      </c>
      <c r="G1268" s="28">
        <v>81636968</v>
      </c>
      <c r="H1268" s="24" t="str">
        <f t="shared" si="329"/>
        <v>N/A</v>
      </c>
      <c r="I1268" s="25">
        <v>-34.299999999999997</v>
      </c>
      <c r="J1268" s="25">
        <v>-8.6</v>
      </c>
      <c r="K1268" s="26" t="s">
        <v>1191</v>
      </c>
      <c r="L1268" s="27" t="str">
        <f t="shared" si="330"/>
        <v>Yes</v>
      </c>
    </row>
    <row r="1269" spans="1:12" x14ac:dyDescent="0.25">
      <c r="A1269" s="37" t="s">
        <v>377</v>
      </c>
      <c r="B1269" s="22" t="s">
        <v>49</v>
      </c>
      <c r="C1269" s="23">
        <v>91042</v>
      </c>
      <c r="D1269" s="24" t="str">
        <f t="shared" si="327"/>
        <v>N/A</v>
      </c>
      <c r="E1269" s="23">
        <v>81742</v>
      </c>
      <c r="F1269" s="24" t="str">
        <f t="shared" si="328"/>
        <v>N/A</v>
      </c>
      <c r="G1269" s="23">
        <v>80515</v>
      </c>
      <c r="H1269" s="24" t="str">
        <f t="shared" si="329"/>
        <v>N/A</v>
      </c>
      <c r="I1269" s="25">
        <v>-10.199999999999999</v>
      </c>
      <c r="J1269" s="25">
        <v>-1.5</v>
      </c>
      <c r="K1269" s="26" t="s">
        <v>1191</v>
      </c>
      <c r="L1269" s="27" t="str">
        <f t="shared" si="330"/>
        <v>Yes</v>
      </c>
    </row>
    <row r="1270" spans="1:12" x14ac:dyDescent="0.25">
      <c r="A1270" s="37" t="s">
        <v>378</v>
      </c>
      <c r="B1270" s="22" t="s">
        <v>49</v>
      </c>
      <c r="C1270" s="28">
        <v>1492.2914917999999</v>
      </c>
      <c r="D1270" s="24" t="str">
        <f t="shared" si="327"/>
        <v>N/A</v>
      </c>
      <c r="E1270" s="28">
        <v>1092.6562598999999</v>
      </c>
      <c r="F1270" s="24" t="str">
        <f t="shared" si="328"/>
        <v>N/A</v>
      </c>
      <c r="G1270" s="28">
        <v>1013.9348941</v>
      </c>
      <c r="H1270" s="24" t="str">
        <f t="shared" si="329"/>
        <v>N/A</v>
      </c>
      <c r="I1270" s="25">
        <v>-26.8</v>
      </c>
      <c r="J1270" s="25">
        <v>-7.2</v>
      </c>
      <c r="K1270" s="26" t="s">
        <v>1191</v>
      </c>
      <c r="L1270" s="27" t="str">
        <f t="shared" si="330"/>
        <v>Yes</v>
      </c>
    </row>
    <row r="1271" spans="1:12" x14ac:dyDescent="0.25">
      <c r="A1271" s="37" t="s">
        <v>379</v>
      </c>
      <c r="B1271" s="22" t="s">
        <v>49</v>
      </c>
      <c r="C1271" s="28">
        <v>14365648</v>
      </c>
      <c r="D1271" s="24" t="str">
        <f t="shared" si="327"/>
        <v>N/A</v>
      </c>
      <c r="E1271" s="28">
        <v>13247588</v>
      </c>
      <c r="F1271" s="24" t="str">
        <f t="shared" si="328"/>
        <v>N/A</v>
      </c>
      <c r="G1271" s="28">
        <v>20913406</v>
      </c>
      <c r="H1271" s="24" t="str">
        <f t="shared" si="329"/>
        <v>N/A</v>
      </c>
      <c r="I1271" s="25">
        <v>-7.78</v>
      </c>
      <c r="J1271" s="25">
        <v>57.87</v>
      </c>
      <c r="K1271" s="26" t="s">
        <v>1191</v>
      </c>
      <c r="L1271" s="27" t="str">
        <f t="shared" si="330"/>
        <v>No</v>
      </c>
    </row>
    <row r="1272" spans="1:12" x14ac:dyDescent="0.25">
      <c r="A1272" s="37" t="s">
        <v>100</v>
      </c>
      <c r="B1272" s="22" t="s">
        <v>49</v>
      </c>
      <c r="C1272" s="23">
        <v>28021</v>
      </c>
      <c r="D1272" s="24" t="str">
        <f t="shared" si="327"/>
        <v>N/A</v>
      </c>
      <c r="E1272" s="23">
        <v>27300</v>
      </c>
      <c r="F1272" s="24" t="str">
        <f t="shared" si="328"/>
        <v>N/A</v>
      </c>
      <c r="G1272" s="23">
        <v>45794</v>
      </c>
      <c r="H1272" s="24" t="str">
        <f t="shared" si="329"/>
        <v>N/A</v>
      </c>
      <c r="I1272" s="25">
        <v>-2.57</v>
      </c>
      <c r="J1272" s="25">
        <v>67.739999999999995</v>
      </c>
      <c r="K1272" s="26" t="s">
        <v>1191</v>
      </c>
      <c r="L1272" s="27" t="str">
        <f t="shared" si="330"/>
        <v>No</v>
      </c>
    </row>
    <row r="1273" spans="1:12" x14ac:dyDescent="0.25">
      <c r="A1273" s="37" t="s">
        <v>380</v>
      </c>
      <c r="B1273" s="22" t="s">
        <v>49</v>
      </c>
      <c r="C1273" s="28">
        <v>512.67435137999996</v>
      </c>
      <c r="D1273" s="24" t="str">
        <f t="shared" si="327"/>
        <v>N/A</v>
      </c>
      <c r="E1273" s="28">
        <v>485.25963369999999</v>
      </c>
      <c r="F1273" s="24" t="str">
        <f t="shared" si="328"/>
        <v>N/A</v>
      </c>
      <c r="G1273" s="28">
        <v>456.68441281000003</v>
      </c>
      <c r="H1273" s="24" t="str">
        <f t="shared" si="329"/>
        <v>N/A</v>
      </c>
      <c r="I1273" s="25">
        <v>-5.35</v>
      </c>
      <c r="J1273" s="25">
        <v>-5.89</v>
      </c>
      <c r="K1273" s="26" t="s">
        <v>1191</v>
      </c>
      <c r="L1273" s="27" t="str">
        <f t="shared" si="330"/>
        <v>Yes</v>
      </c>
    </row>
    <row r="1274" spans="1:12" x14ac:dyDescent="0.25">
      <c r="A1274" s="37" t="s">
        <v>381</v>
      </c>
      <c r="B1274" s="22" t="s">
        <v>49</v>
      </c>
      <c r="C1274" s="28">
        <v>48283758</v>
      </c>
      <c r="D1274" s="24" t="str">
        <f t="shared" si="327"/>
        <v>N/A</v>
      </c>
      <c r="E1274" s="28">
        <v>51399666</v>
      </c>
      <c r="F1274" s="24" t="str">
        <f t="shared" si="328"/>
        <v>N/A</v>
      </c>
      <c r="G1274" s="28">
        <v>116179568</v>
      </c>
      <c r="H1274" s="24" t="str">
        <f t="shared" si="329"/>
        <v>N/A</v>
      </c>
      <c r="I1274" s="25">
        <v>6.4530000000000003</v>
      </c>
      <c r="J1274" s="25">
        <v>126</v>
      </c>
      <c r="K1274" s="26" t="s">
        <v>1191</v>
      </c>
      <c r="L1274" s="27" t="str">
        <f t="shared" si="330"/>
        <v>No</v>
      </c>
    </row>
    <row r="1275" spans="1:12" x14ac:dyDescent="0.25">
      <c r="A1275" s="37" t="s">
        <v>382</v>
      </c>
      <c r="B1275" s="22" t="s">
        <v>49</v>
      </c>
      <c r="C1275" s="23">
        <v>9636</v>
      </c>
      <c r="D1275" s="24" t="str">
        <f t="shared" si="327"/>
        <v>N/A</v>
      </c>
      <c r="E1275" s="23">
        <v>9434</v>
      </c>
      <c r="F1275" s="24" t="str">
        <f t="shared" si="328"/>
        <v>N/A</v>
      </c>
      <c r="G1275" s="23">
        <v>13382</v>
      </c>
      <c r="H1275" s="24" t="str">
        <f t="shared" si="329"/>
        <v>N/A</v>
      </c>
      <c r="I1275" s="25">
        <v>-2.1</v>
      </c>
      <c r="J1275" s="25">
        <v>41.85</v>
      </c>
      <c r="K1275" s="26" t="s">
        <v>1191</v>
      </c>
      <c r="L1275" s="27" t="str">
        <f t="shared" ref="L1275:L1312" si="331">IF(J1275="Div by 0", "N/A", IF(K1275="N/A","N/A", IF(J1275&gt;VALUE(MID(K1275,1,2)), "No", IF(J1275&lt;-1*VALUE(MID(K1275,1,2)), "No", "Yes"))))</f>
        <v>No</v>
      </c>
    </row>
    <row r="1276" spans="1:12" x14ac:dyDescent="0.25">
      <c r="A1276" s="37" t="s">
        <v>383</v>
      </c>
      <c r="B1276" s="22" t="s">
        <v>49</v>
      </c>
      <c r="C1276" s="28">
        <v>5010.7677460000004</v>
      </c>
      <c r="D1276" s="24" t="str">
        <f t="shared" si="327"/>
        <v>N/A</v>
      </c>
      <c r="E1276" s="28">
        <v>5448.3428026000001</v>
      </c>
      <c r="F1276" s="24" t="str">
        <f t="shared" si="328"/>
        <v>N/A</v>
      </c>
      <c r="G1276" s="28">
        <v>8681.7791063000004</v>
      </c>
      <c r="H1276" s="24" t="str">
        <f t="shared" si="329"/>
        <v>N/A</v>
      </c>
      <c r="I1276" s="25">
        <v>8.7330000000000005</v>
      </c>
      <c r="J1276" s="25">
        <v>59.35</v>
      </c>
      <c r="K1276" s="26" t="s">
        <v>1191</v>
      </c>
      <c r="L1276" s="27" t="str">
        <f t="shared" si="331"/>
        <v>No</v>
      </c>
    </row>
    <row r="1277" spans="1:12" x14ac:dyDescent="0.25">
      <c r="A1277" s="37" t="s">
        <v>384</v>
      </c>
      <c r="B1277" s="22" t="s">
        <v>49</v>
      </c>
      <c r="C1277" s="28">
        <v>57838330</v>
      </c>
      <c r="D1277" s="24" t="str">
        <f t="shared" si="327"/>
        <v>N/A</v>
      </c>
      <c r="E1277" s="28">
        <v>50603002</v>
      </c>
      <c r="F1277" s="24" t="str">
        <f t="shared" si="328"/>
        <v>N/A</v>
      </c>
      <c r="G1277" s="28">
        <v>46847142</v>
      </c>
      <c r="H1277" s="24" t="str">
        <f t="shared" si="329"/>
        <v>N/A</v>
      </c>
      <c r="I1277" s="25">
        <v>-12.5</v>
      </c>
      <c r="J1277" s="25">
        <v>-7.42</v>
      </c>
      <c r="K1277" s="26" t="s">
        <v>1191</v>
      </c>
      <c r="L1277" s="27" t="str">
        <f t="shared" si="331"/>
        <v>Yes</v>
      </c>
    </row>
    <row r="1278" spans="1:12" x14ac:dyDescent="0.25">
      <c r="A1278" s="37" t="s">
        <v>101</v>
      </c>
      <c r="B1278" s="22" t="s">
        <v>49</v>
      </c>
      <c r="C1278" s="23">
        <v>109966</v>
      </c>
      <c r="D1278" s="24" t="str">
        <f t="shared" si="327"/>
        <v>N/A</v>
      </c>
      <c r="E1278" s="23">
        <v>102037</v>
      </c>
      <c r="F1278" s="24" t="str">
        <f t="shared" si="328"/>
        <v>N/A</v>
      </c>
      <c r="G1278" s="23">
        <v>98304</v>
      </c>
      <c r="H1278" s="24" t="str">
        <f t="shared" si="329"/>
        <v>N/A</v>
      </c>
      <c r="I1278" s="25">
        <v>-7.21</v>
      </c>
      <c r="J1278" s="25">
        <v>-3.66</v>
      </c>
      <c r="K1278" s="26" t="s">
        <v>1191</v>
      </c>
      <c r="L1278" s="27" t="str">
        <f t="shared" si="331"/>
        <v>Yes</v>
      </c>
    </row>
    <row r="1279" spans="1:12" x14ac:dyDescent="0.25">
      <c r="A1279" s="37" t="s">
        <v>385</v>
      </c>
      <c r="B1279" s="22" t="s">
        <v>49</v>
      </c>
      <c r="C1279" s="28">
        <v>525.96557117999998</v>
      </c>
      <c r="D1279" s="24" t="str">
        <f t="shared" si="327"/>
        <v>N/A</v>
      </c>
      <c r="E1279" s="28">
        <v>495.92796730999999</v>
      </c>
      <c r="F1279" s="24" t="str">
        <f t="shared" si="328"/>
        <v>N/A</v>
      </c>
      <c r="G1279" s="28">
        <v>476.55377197000001</v>
      </c>
      <c r="H1279" s="24" t="str">
        <f t="shared" si="329"/>
        <v>N/A</v>
      </c>
      <c r="I1279" s="25">
        <v>-5.71</v>
      </c>
      <c r="J1279" s="25">
        <v>-3.91</v>
      </c>
      <c r="K1279" s="26" t="s">
        <v>1191</v>
      </c>
      <c r="L1279" s="27" t="str">
        <f t="shared" si="331"/>
        <v>Yes</v>
      </c>
    </row>
    <row r="1280" spans="1:12" x14ac:dyDescent="0.25">
      <c r="A1280" s="37" t="s">
        <v>386</v>
      </c>
      <c r="B1280" s="22" t="s">
        <v>49</v>
      </c>
      <c r="C1280" s="28">
        <v>259378269</v>
      </c>
      <c r="D1280" s="24" t="str">
        <f t="shared" si="327"/>
        <v>N/A</v>
      </c>
      <c r="E1280" s="28">
        <v>213448295</v>
      </c>
      <c r="F1280" s="24" t="str">
        <f t="shared" si="328"/>
        <v>N/A</v>
      </c>
      <c r="G1280" s="28">
        <v>194117648</v>
      </c>
      <c r="H1280" s="24" t="str">
        <f t="shared" si="329"/>
        <v>N/A</v>
      </c>
      <c r="I1280" s="25">
        <v>-17.7</v>
      </c>
      <c r="J1280" s="25">
        <v>-9.06</v>
      </c>
      <c r="K1280" s="26" t="s">
        <v>1191</v>
      </c>
      <c r="L1280" s="27" t="str">
        <f t="shared" si="331"/>
        <v>Yes</v>
      </c>
    </row>
    <row r="1281" spans="1:12" x14ac:dyDescent="0.25">
      <c r="A1281" s="37" t="s">
        <v>102</v>
      </c>
      <c r="B1281" s="22" t="s">
        <v>49</v>
      </c>
      <c r="C1281" s="23">
        <v>139331</v>
      </c>
      <c r="D1281" s="24" t="str">
        <f t="shared" si="327"/>
        <v>N/A</v>
      </c>
      <c r="E1281" s="23">
        <v>127544</v>
      </c>
      <c r="F1281" s="24" t="str">
        <f t="shared" si="328"/>
        <v>N/A</v>
      </c>
      <c r="G1281" s="23">
        <v>122829</v>
      </c>
      <c r="H1281" s="24" t="str">
        <f t="shared" si="329"/>
        <v>N/A</v>
      </c>
      <c r="I1281" s="25">
        <v>-8.4600000000000009</v>
      </c>
      <c r="J1281" s="25">
        <v>-3.7</v>
      </c>
      <c r="K1281" s="26" t="s">
        <v>1191</v>
      </c>
      <c r="L1281" s="27" t="str">
        <f t="shared" si="331"/>
        <v>Yes</v>
      </c>
    </row>
    <row r="1282" spans="1:12" x14ac:dyDescent="0.25">
      <c r="A1282" s="37" t="s">
        <v>387</v>
      </c>
      <c r="B1282" s="22" t="s">
        <v>49</v>
      </c>
      <c r="C1282" s="28">
        <v>1861.5976989999999</v>
      </c>
      <c r="D1282" s="24" t="str">
        <f t="shared" si="327"/>
        <v>N/A</v>
      </c>
      <c r="E1282" s="28">
        <v>1673.5267437</v>
      </c>
      <c r="F1282" s="24" t="str">
        <f t="shared" si="328"/>
        <v>N/A</v>
      </c>
      <c r="G1282" s="28">
        <v>1580.3893869000001</v>
      </c>
      <c r="H1282" s="24" t="str">
        <f t="shared" si="329"/>
        <v>N/A</v>
      </c>
      <c r="I1282" s="25">
        <v>-10.1</v>
      </c>
      <c r="J1282" s="25">
        <v>-5.57</v>
      </c>
      <c r="K1282" s="26" t="s">
        <v>1191</v>
      </c>
      <c r="L1282" s="27" t="str">
        <f t="shared" si="331"/>
        <v>Yes</v>
      </c>
    </row>
    <row r="1283" spans="1:12" x14ac:dyDescent="0.25">
      <c r="A1283" s="37" t="s">
        <v>388</v>
      </c>
      <c r="B1283" s="22" t="s">
        <v>49</v>
      </c>
      <c r="C1283" s="28">
        <v>185195452</v>
      </c>
      <c r="D1283" s="24" t="str">
        <f t="shared" si="327"/>
        <v>N/A</v>
      </c>
      <c r="E1283" s="28">
        <v>183565106</v>
      </c>
      <c r="F1283" s="24" t="str">
        <f t="shared" si="328"/>
        <v>N/A</v>
      </c>
      <c r="G1283" s="28">
        <v>143205911</v>
      </c>
      <c r="H1283" s="24" t="str">
        <f t="shared" si="329"/>
        <v>N/A</v>
      </c>
      <c r="I1283" s="25">
        <v>-0.88</v>
      </c>
      <c r="J1283" s="25">
        <v>-22</v>
      </c>
      <c r="K1283" s="26" t="s">
        <v>1191</v>
      </c>
      <c r="L1283" s="27" t="str">
        <f t="shared" si="331"/>
        <v>Yes</v>
      </c>
    </row>
    <row r="1284" spans="1:12" x14ac:dyDescent="0.25">
      <c r="A1284" s="77" t="s">
        <v>624</v>
      </c>
      <c r="B1284" s="23" t="s">
        <v>49</v>
      </c>
      <c r="C1284" s="23">
        <v>50911</v>
      </c>
      <c r="D1284" s="24" t="str">
        <f t="shared" si="327"/>
        <v>N/A</v>
      </c>
      <c r="E1284" s="23">
        <v>49707</v>
      </c>
      <c r="F1284" s="24" t="str">
        <f t="shared" si="328"/>
        <v>N/A</v>
      </c>
      <c r="G1284" s="23">
        <v>46764</v>
      </c>
      <c r="H1284" s="24" t="str">
        <f t="shared" si="329"/>
        <v>N/A</v>
      </c>
      <c r="I1284" s="25">
        <v>-2.36</v>
      </c>
      <c r="J1284" s="25">
        <v>-5.92</v>
      </c>
      <c r="K1284" s="30" t="s">
        <v>1191</v>
      </c>
      <c r="L1284" s="27" t="str">
        <f t="shared" si="331"/>
        <v>Yes</v>
      </c>
    </row>
    <row r="1285" spans="1:12" x14ac:dyDescent="0.25">
      <c r="A1285" s="37" t="s">
        <v>389</v>
      </c>
      <c r="B1285" s="22" t="s">
        <v>49</v>
      </c>
      <c r="C1285" s="28">
        <v>3637.6313960000002</v>
      </c>
      <c r="D1285" s="24" t="str">
        <f t="shared" si="327"/>
        <v>N/A</v>
      </c>
      <c r="E1285" s="28">
        <v>3692.9427645999999</v>
      </c>
      <c r="F1285" s="24" t="str">
        <f t="shared" si="328"/>
        <v>N/A</v>
      </c>
      <c r="G1285" s="28">
        <v>3062.3109871000001</v>
      </c>
      <c r="H1285" s="24" t="str">
        <f t="shared" si="329"/>
        <v>N/A</v>
      </c>
      <c r="I1285" s="25">
        <v>1.5209999999999999</v>
      </c>
      <c r="J1285" s="25">
        <v>-17.100000000000001</v>
      </c>
      <c r="K1285" s="26" t="s">
        <v>1191</v>
      </c>
      <c r="L1285" s="27" t="str">
        <f t="shared" si="331"/>
        <v>Yes</v>
      </c>
    </row>
    <row r="1286" spans="1:12" x14ac:dyDescent="0.25">
      <c r="A1286" s="37" t="s">
        <v>390</v>
      </c>
      <c r="B1286" s="22" t="s">
        <v>49</v>
      </c>
      <c r="C1286" s="28">
        <v>64275609</v>
      </c>
      <c r="D1286" s="24" t="str">
        <f t="shared" si="327"/>
        <v>N/A</v>
      </c>
      <c r="E1286" s="28">
        <v>66770710</v>
      </c>
      <c r="F1286" s="24" t="str">
        <f t="shared" si="328"/>
        <v>N/A</v>
      </c>
      <c r="G1286" s="28">
        <v>41430432</v>
      </c>
      <c r="H1286" s="24" t="str">
        <f t="shared" si="329"/>
        <v>N/A</v>
      </c>
      <c r="I1286" s="25">
        <v>3.8820000000000001</v>
      </c>
      <c r="J1286" s="25">
        <v>-38</v>
      </c>
      <c r="K1286" s="26" t="s">
        <v>1191</v>
      </c>
      <c r="L1286" s="27" t="str">
        <f t="shared" si="331"/>
        <v>No</v>
      </c>
    </row>
    <row r="1287" spans="1:12" x14ac:dyDescent="0.25">
      <c r="A1287" s="37" t="s">
        <v>38</v>
      </c>
      <c r="B1287" s="22" t="s">
        <v>49</v>
      </c>
      <c r="C1287" s="23">
        <v>61113</v>
      </c>
      <c r="D1287" s="24" t="str">
        <f t="shared" si="327"/>
        <v>N/A</v>
      </c>
      <c r="E1287" s="23">
        <v>59761</v>
      </c>
      <c r="F1287" s="24" t="str">
        <f t="shared" si="328"/>
        <v>N/A</v>
      </c>
      <c r="G1287" s="23">
        <v>54155</v>
      </c>
      <c r="H1287" s="24" t="str">
        <f t="shared" si="329"/>
        <v>N/A</v>
      </c>
      <c r="I1287" s="25">
        <v>-2.21</v>
      </c>
      <c r="J1287" s="25">
        <v>-9.3800000000000008</v>
      </c>
      <c r="K1287" s="26" t="s">
        <v>1191</v>
      </c>
      <c r="L1287" s="27" t="str">
        <f t="shared" si="331"/>
        <v>Yes</v>
      </c>
    </row>
    <row r="1288" spans="1:12" x14ac:dyDescent="0.25">
      <c r="A1288" s="37" t="s">
        <v>391</v>
      </c>
      <c r="B1288" s="22" t="s">
        <v>49</v>
      </c>
      <c r="C1288" s="28">
        <v>1051.7501841000001</v>
      </c>
      <c r="D1288" s="24" t="str">
        <f t="shared" si="327"/>
        <v>N/A</v>
      </c>
      <c r="E1288" s="28">
        <v>1117.2957280000001</v>
      </c>
      <c r="F1288" s="24" t="str">
        <f t="shared" si="328"/>
        <v>N/A</v>
      </c>
      <c r="G1288" s="28">
        <v>765.03429045999997</v>
      </c>
      <c r="H1288" s="24" t="str">
        <f t="shared" si="329"/>
        <v>N/A</v>
      </c>
      <c r="I1288" s="25">
        <v>6.2320000000000002</v>
      </c>
      <c r="J1288" s="25">
        <v>-31.5</v>
      </c>
      <c r="K1288" s="26" t="s">
        <v>1191</v>
      </c>
      <c r="L1288" s="27" t="str">
        <f t="shared" si="331"/>
        <v>No</v>
      </c>
    </row>
    <row r="1289" spans="1:12" ht="12.75" customHeight="1" x14ac:dyDescent="0.25">
      <c r="A1289" s="37" t="s">
        <v>392</v>
      </c>
      <c r="B1289" s="22" t="s">
        <v>49</v>
      </c>
      <c r="C1289" s="28">
        <v>216355364</v>
      </c>
      <c r="D1289" s="24" t="str">
        <f t="shared" si="327"/>
        <v>N/A</v>
      </c>
      <c r="E1289" s="28">
        <v>215608712</v>
      </c>
      <c r="F1289" s="24" t="str">
        <f t="shared" si="328"/>
        <v>N/A</v>
      </c>
      <c r="G1289" s="28">
        <v>219537453</v>
      </c>
      <c r="H1289" s="24" t="str">
        <f t="shared" si="329"/>
        <v>N/A</v>
      </c>
      <c r="I1289" s="25">
        <v>-0.34499999999999997</v>
      </c>
      <c r="J1289" s="25">
        <v>1.8220000000000001</v>
      </c>
      <c r="K1289" s="26" t="s">
        <v>1191</v>
      </c>
      <c r="L1289" s="27" t="str">
        <f t="shared" si="331"/>
        <v>Yes</v>
      </c>
    </row>
    <row r="1290" spans="1:12" x14ac:dyDescent="0.25">
      <c r="A1290" s="37" t="s">
        <v>393</v>
      </c>
      <c r="B1290" s="22" t="s">
        <v>49</v>
      </c>
      <c r="C1290" s="23">
        <v>22490</v>
      </c>
      <c r="D1290" s="24" t="str">
        <f t="shared" si="327"/>
        <v>N/A</v>
      </c>
      <c r="E1290" s="23">
        <v>22421</v>
      </c>
      <c r="F1290" s="24" t="str">
        <f t="shared" si="328"/>
        <v>N/A</v>
      </c>
      <c r="G1290" s="23">
        <v>23101</v>
      </c>
      <c r="H1290" s="24" t="str">
        <f t="shared" si="329"/>
        <v>N/A</v>
      </c>
      <c r="I1290" s="25">
        <v>-0.307</v>
      </c>
      <c r="J1290" s="25">
        <v>3.0329999999999999</v>
      </c>
      <c r="K1290" s="26" t="s">
        <v>1191</v>
      </c>
      <c r="L1290" s="27" t="str">
        <f t="shared" si="331"/>
        <v>Yes</v>
      </c>
    </row>
    <row r="1291" spans="1:12" x14ac:dyDescent="0.25">
      <c r="A1291" s="37" t="s">
        <v>394</v>
      </c>
      <c r="B1291" s="22" t="s">
        <v>49</v>
      </c>
      <c r="C1291" s="28">
        <v>9620.0695419999993</v>
      </c>
      <c r="D1291" s="24" t="str">
        <f t="shared" si="327"/>
        <v>N/A</v>
      </c>
      <c r="E1291" s="28">
        <v>9616.3735782999993</v>
      </c>
      <c r="F1291" s="24" t="str">
        <f t="shared" si="328"/>
        <v>N/A</v>
      </c>
      <c r="G1291" s="28">
        <v>9503.3744427000001</v>
      </c>
      <c r="H1291" s="24" t="str">
        <f t="shared" si="329"/>
        <v>N/A</v>
      </c>
      <c r="I1291" s="25">
        <v>-3.7999999999999999E-2</v>
      </c>
      <c r="J1291" s="25">
        <v>-1.18</v>
      </c>
      <c r="K1291" s="26" t="s">
        <v>1191</v>
      </c>
      <c r="L1291" s="27" t="str">
        <f t="shared" si="331"/>
        <v>Yes</v>
      </c>
    </row>
    <row r="1292" spans="1:12" ht="12.75" customHeight="1" x14ac:dyDescent="0.25">
      <c r="A1292" s="37" t="s">
        <v>395</v>
      </c>
      <c r="B1292" s="22" t="s">
        <v>49</v>
      </c>
      <c r="C1292" s="28">
        <v>1378370</v>
      </c>
      <c r="D1292" s="24" t="str">
        <f t="shared" si="327"/>
        <v>N/A</v>
      </c>
      <c r="E1292" s="28">
        <v>1205018</v>
      </c>
      <c r="F1292" s="24" t="str">
        <f t="shared" si="328"/>
        <v>N/A</v>
      </c>
      <c r="G1292" s="28">
        <v>1093922</v>
      </c>
      <c r="H1292" s="24" t="str">
        <f t="shared" si="329"/>
        <v>N/A</v>
      </c>
      <c r="I1292" s="25">
        <v>-12.6</v>
      </c>
      <c r="J1292" s="25">
        <v>-9.2200000000000006</v>
      </c>
      <c r="K1292" s="26" t="s">
        <v>1191</v>
      </c>
      <c r="L1292" s="27" t="str">
        <f t="shared" si="331"/>
        <v>Yes</v>
      </c>
    </row>
    <row r="1293" spans="1:12" x14ac:dyDescent="0.25">
      <c r="A1293" s="37" t="s">
        <v>396</v>
      </c>
      <c r="B1293" s="22" t="s">
        <v>49</v>
      </c>
      <c r="C1293" s="23">
        <v>1243</v>
      </c>
      <c r="D1293" s="24" t="str">
        <f t="shared" si="327"/>
        <v>N/A</v>
      </c>
      <c r="E1293" s="23">
        <v>1038</v>
      </c>
      <c r="F1293" s="24" t="str">
        <f t="shared" si="328"/>
        <v>N/A</v>
      </c>
      <c r="G1293" s="23">
        <v>859</v>
      </c>
      <c r="H1293" s="24" t="str">
        <f t="shared" si="329"/>
        <v>N/A</v>
      </c>
      <c r="I1293" s="25">
        <v>-16.5</v>
      </c>
      <c r="J1293" s="25">
        <v>-17.2</v>
      </c>
      <c r="K1293" s="26" t="s">
        <v>1191</v>
      </c>
      <c r="L1293" s="27" t="str">
        <f t="shared" si="331"/>
        <v>Yes</v>
      </c>
    </row>
    <row r="1294" spans="1:12" x14ac:dyDescent="0.25">
      <c r="A1294" s="37" t="s">
        <v>397</v>
      </c>
      <c r="B1294" s="22" t="s">
        <v>49</v>
      </c>
      <c r="C1294" s="28">
        <v>1108.9058729000001</v>
      </c>
      <c r="D1294" s="24" t="str">
        <f t="shared" si="327"/>
        <v>N/A</v>
      </c>
      <c r="E1294" s="28">
        <v>1160.9036609</v>
      </c>
      <c r="F1294" s="24" t="str">
        <f t="shared" si="328"/>
        <v>N/A</v>
      </c>
      <c r="G1294" s="28">
        <v>1273.4831199</v>
      </c>
      <c r="H1294" s="24" t="str">
        <f t="shared" si="329"/>
        <v>N/A</v>
      </c>
      <c r="I1294" s="25">
        <v>4.6890000000000001</v>
      </c>
      <c r="J1294" s="25">
        <v>9.6980000000000004</v>
      </c>
      <c r="K1294" s="26" t="s">
        <v>1191</v>
      </c>
      <c r="L1294" s="27" t="str">
        <f t="shared" si="331"/>
        <v>Yes</v>
      </c>
    </row>
    <row r="1295" spans="1:12" x14ac:dyDescent="0.25">
      <c r="A1295" s="37" t="s">
        <v>398</v>
      </c>
      <c r="B1295" s="22" t="s">
        <v>49</v>
      </c>
      <c r="C1295" s="28">
        <v>21230754</v>
      </c>
      <c r="D1295" s="24" t="str">
        <f t="shared" si="327"/>
        <v>N/A</v>
      </c>
      <c r="E1295" s="28">
        <v>17395054</v>
      </c>
      <c r="F1295" s="24" t="str">
        <f t="shared" si="328"/>
        <v>N/A</v>
      </c>
      <c r="G1295" s="28">
        <v>21429323</v>
      </c>
      <c r="H1295" s="24" t="str">
        <f t="shared" si="329"/>
        <v>N/A</v>
      </c>
      <c r="I1295" s="25">
        <v>-18.100000000000001</v>
      </c>
      <c r="J1295" s="25">
        <v>23.19</v>
      </c>
      <c r="K1295" s="26" t="s">
        <v>1191</v>
      </c>
      <c r="L1295" s="27" t="str">
        <f t="shared" si="331"/>
        <v>Yes</v>
      </c>
    </row>
    <row r="1296" spans="1:12" x14ac:dyDescent="0.25">
      <c r="A1296" s="37" t="s">
        <v>399</v>
      </c>
      <c r="B1296" s="22" t="s">
        <v>49</v>
      </c>
      <c r="C1296" s="23">
        <v>4905</v>
      </c>
      <c r="D1296" s="24" t="str">
        <f t="shared" si="327"/>
        <v>N/A</v>
      </c>
      <c r="E1296" s="23">
        <v>4180</v>
      </c>
      <c r="F1296" s="24" t="str">
        <f t="shared" si="328"/>
        <v>N/A</v>
      </c>
      <c r="G1296" s="23">
        <v>4883</v>
      </c>
      <c r="H1296" s="24" t="str">
        <f t="shared" si="329"/>
        <v>N/A</v>
      </c>
      <c r="I1296" s="25">
        <v>-14.8</v>
      </c>
      <c r="J1296" s="25">
        <v>16.82</v>
      </c>
      <c r="K1296" s="26" t="s">
        <v>1191</v>
      </c>
      <c r="L1296" s="27" t="str">
        <f t="shared" si="331"/>
        <v>Yes</v>
      </c>
    </row>
    <row r="1297" spans="1:12" x14ac:dyDescent="0.25">
      <c r="A1297" s="37" t="s">
        <v>400</v>
      </c>
      <c r="B1297" s="22" t="s">
        <v>49</v>
      </c>
      <c r="C1297" s="28">
        <v>4328.3902140999999</v>
      </c>
      <c r="D1297" s="24" t="str">
        <f t="shared" si="327"/>
        <v>N/A</v>
      </c>
      <c r="E1297" s="28">
        <v>4161.4961721999998</v>
      </c>
      <c r="F1297" s="24" t="str">
        <f t="shared" si="328"/>
        <v>N/A</v>
      </c>
      <c r="G1297" s="28">
        <v>4388.5568297999998</v>
      </c>
      <c r="H1297" s="24" t="str">
        <f t="shared" si="329"/>
        <v>N/A</v>
      </c>
      <c r="I1297" s="25">
        <v>-3.86</v>
      </c>
      <c r="J1297" s="25">
        <v>5.4560000000000004</v>
      </c>
      <c r="K1297" s="26" t="s">
        <v>1191</v>
      </c>
      <c r="L1297" s="27" t="str">
        <f t="shared" si="331"/>
        <v>Yes</v>
      </c>
    </row>
    <row r="1298" spans="1:12" ht="12.75" customHeight="1" x14ac:dyDescent="0.25">
      <c r="A1298" s="37" t="s">
        <v>401</v>
      </c>
      <c r="B1298" s="22" t="s">
        <v>49</v>
      </c>
      <c r="C1298" s="28">
        <v>0</v>
      </c>
      <c r="D1298" s="24" t="str">
        <f t="shared" si="327"/>
        <v>N/A</v>
      </c>
      <c r="E1298" s="28">
        <v>0</v>
      </c>
      <c r="F1298" s="24" t="str">
        <f t="shared" si="328"/>
        <v>N/A</v>
      </c>
      <c r="G1298" s="28">
        <v>0</v>
      </c>
      <c r="H1298" s="24" t="str">
        <f t="shared" si="329"/>
        <v>N/A</v>
      </c>
      <c r="I1298" s="25" t="s">
        <v>1205</v>
      </c>
      <c r="J1298" s="25" t="s">
        <v>1205</v>
      </c>
      <c r="K1298" s="26" t="s">
        <v>1191</v>
      </c>
      <c r="L1298" s="27" t="str">
        <f t="shared" si="331"/>
        <v>N/A</v>
      </c>
    </row>
    <row r="1299" spans="1:12" x14ac:dyDescent="0.25">
      <c r="A1299" s="37" t="s">
        <v>625</v>
      </c>
      <c r="B1299" s="22" t="s">
        <v>49</v>
      </c>
      <c r="C1299" s="23">
        <v>0</v>
      </c>
      <c r="D1299" s="24" t="str">
        <f t="shared" si="327"/>
        <v>N/A</v>
      </c>
      <c r="E1299" s="23">
        <v>0</v>
      </c>
      <c r="F1299" s="24" t="str">
        <f t="shared" si="328"/>
        <v>N/A</v>
      </c>
      <c r="G1299" s="23">
        <v>0</v>
      </c>
      <c r="H1299" s="24" t="str">
        <f t="shared" si="329"/>
        <v>N/A</v>
      </c>
      <c r="I1299" s="25" t="s">
        <v>1205</v>
      </c>
      <c r="J1299" s="25" t="s">
        <v>1205</v>
      </c>
      <c r="K1299" s="26" t="s">
        <v>1191</v>
      </c>
      <c r="L1299" s="27" t="str">
        <f t="shared" si="331"/>
        <v>N/A</v>
      </c>
    </row>
    <row r="1300" spans="1:12" x14ac:dyDescent="0.25">
      <c r="A1300" s="37" t="s">
        <v>402</v>
      </c>
      <c r="B1300" s="22" t="s">
        <v>49</v>
      </c>
      <c r="C1300" s="28" t="s">
        <v>1205</v>
      </c>
      <c r="D1300" s="24" t="str">
        <f t="shared" si="327"/>
        <v>N/A</v>
      </c>
      <c r="E1300" s="28" t="s">
        <v>1205</v>
      </c>
      <c r="F1300" s="24" t="str">
        <f t="shared" si="328"/>
        <v>N/A</v>
      </c>
      <c r="G1300" s="28" t="s">
        <v>1205</v>
      </c>
      <c r="H1300" s="24" t="str">
        <f t="shared" si="329"/>
        <v>N/A</v>
      </c>
      <c r="I1300" s="25" t="s">
        <v>1205</v>
      </c>
      <c r="J1300" s="25" t="s">
        <v>1205</v>
      </c>
      <c r="K1300" s="26" t="s">
        <v>1191</v>
      </c>
      <c r="L1300" s="27" t="str">
        <f t="shared" si="331"/>
        <v>N/A</v>
      </c>
    </row>
    <row r="1301" spans="1:12" x14ac:dyDescent="0.25">
      <c r="A1301" s="37" t="s">
        <v>403</v>
      </c>
      <c r="B1301" s="22" t="s">
        <v>49</v>
      </c>
      <c r="C1301" s="28">
        <v>59065137</v>
      </c>
      <c r="D1301" s="24" t="str">
        <f t="shared" si="327"/>
        <v>N/A</v>
      </c>
      <c r="E1301" s="28">
        <v>69775428</v>
      </c>
      <c r="F1301" s="24" t="str">
        <f t="shared" si="328"/>
        <v>N/A</v>
      </c>
      <c r="G1301" s="28">
        <v>77399278</v>
      </c>
      <c r="H1301" s="24" t="str">
        <f t="shared" si="329"/>
        <v>N/A</v>
      </c>
      <c r="I1301" s="25">
        <v>18.13</v>
      </c>
      <c r="J1301" s="25">
        <v>10.93</v>
      </c>
      <c r="K1301" s="26" t="s">
        <v>1191</v>
      </c>
      <c r="L1301" s="27" t="str">
        <f t="shared" si="331"/>
        <v>Yes</v>
      </c>
    </row>
    <row r="1302" spans="1:12" x14ac:dyDescent="0.25">
      <c r="A1302" s="37" t="s">
        <v>135</v>
      </c>
      <c r="B1302" s="22" t="s">
        <v>49</v>
      </c>
      <c r="C1302" s="23">
        <v>3986</v>
      </c>
      <c r="D1302" s="24" t="str">
        <f t="shared" si="327"/>
        <v>N/A</v>
      </c>
      <c r="E1302" s="23">
        <v>4406</v>
      </c>
      <c r="F1302" s="24" t="str">
        <f t="shared" si="328"/>
        <v>N/A</v>
      </c>
      <c r="G1302" s="23">
        <v>4882</v>
      </c>
      <c r="H1302" s="24" t="str">
        <f t="shared" si="329"/>
        <v>N/A</v>
      </c>
      <c r="I1302" s="25">
        <v>10.54</v>
      </c>
      <c r="J1302" s="25">
        <v>10.8</v>
      </c>
      <c r="K1302" s="26" t="s">
        <v>1191</v>
      </c>
      <c r="L1302" s="27" t="str">
        <f t="shared" si="331"/>
        <v>Yes</v>
      </c>
    </row>
    <row r="1303" spans="1:12" x14ac:dyDescent="0.25">
      <c r="A1303" s="37" t="s">
        <v>404</v>
      </c>
      <c r="B1303" s="22" t="s">
        <v>49</v>
      </c>
      <c r="C1303" s="28">
        <v>14818.147767</v>
      </c>
      <c r="D1303" s="24" t="str">
        <f t="shared" si="327"/>
        <v>N/A</v>
      </c>
      <c r="E1303" s="28">
        <v>15836.45665</v>
      </c>
      <c r="F1303" s="24" t="str">
        <f t="shared" si="328"/>
        <v>N/A</v>
      </c>
      <c r="G1303" s="28">
        <v>15854.010242</v>
      </c>
      <c r="H1303" s="24" t="str">
        <f t="shared" si="329"/>
        <v>N/A</v>
      </c>
      <c r="I1303" s="25">
        <v>6.8719999999999999</v>
      </c>
      <c r="J1303" s="25">
        <v>0.1108</v>
      </c>
      <c r="K1303" s="26" t="s">
        <v>1191</v>
      </c>
      <c r="L1303" s="27" t="str">
        <f t="shared" si="331"/>
        <v>Yes</v>
      </c>
    </row>
    <row r="1304" spans="1:12" x14ac:dyDescent="0.25">
      <c r="A1304" s="37" t="s">
        <v>951</v>
      </c>
      <c r="B1304" s="22" t="s">
        <v>49</v>
      </c>
      <c r="C1304" s="28" t="s">
        <v>49</v>
      </c>
      <c r="D1304" s="24" t="str">
        <f t="shared" si="327"/>
        <v>N/A</v>
      </c>
      <c r="E1304" s="28">
        <v>194307</v>
      </c>
      <c r="F1304" s="24" t="str">
        <f t="shared" si="328"/>
        <v>N/A</v>
      </c>
      <c r="G1304" s="28">
        <v>192671</v>
      </c>
      <c r="H1304" s="24" t="str">
        <f t="shared" si="329"/>
        <v>N/A</v>
      </c>
      <c r="I1304" s="25" t="s">
        <v>49</v>
      </c>
      <c r="J1304" s="25">
        <v>-0.84199999999999997</v>
      </c>
      <c r="K1304" s="26" t="s">
        <v>1191</v>
      </c>
      <c r="L1304" s="27" t="str">
        <f>IF(J1304="Div by 0", "N/A", IF(OR(J1304="N/A",K1304="N/A"),"N/A", IF(J1304&gt;VALUE(MID(K1304,1,2)), "No", IF(J1304&lt;-1*VALUE(MID(K1304,1,2)), "No", "Yes"))))</f>
        <v>Yes</v>
      </c>
    </row>
    <row r="1305" spans="1:12" x14ac:dyDescent="0.25">
      <c r="A1305" s="37" t="s">
        <v>952</v>
      </c>
      <c r="B1305" s="22" t="s">
        <v>49</v>
      </c>
      <c r="C1305" s="23" t="s">
        <v>49</v>
      </c>
      <c r="D1305" s="24" t="str">
        <f t="shared" si="327"/>
        <v>N/A</v>
      </c>
      <c r="E1305" s="23">
        <v>3663</v>
      </c>
      <c r="F1305" s="24" t="str">
        <f t="shared" si="328"/>
        <v>N/A</v>
      </c>
      <c r="G1305" s="23">
        <v>3521</v>
      </c>
      <c r="H1305" s="24" t="str">
        <f t="shared" si="329"/>
        <v>N/A</v>
      </c>
      <c r="I1305" s="25" t="s">
        <v>49</v>
      </c>
      <c r="J1305" s="25">
        <v>-3.88</v>
      </c>
      <c r="K1305" s="26" t="s">
        <v>1191</v>
      </c>
      <c r="L1305" s="27" t="str">
        <f t="shared" ref="L1305:L1309" si="332">IF(J1305="Div by 0", "N/A", IF(OR(J1305="N/A",K1305="N/A"),"N/A", IF(J1305&gt;VALUE(MID(K1305,1,2)), "No", IF(J1305&lt;-1*VALUE(MID(K1305,1,2)), "No", "Yes"))))</f>
        <v>Yes</v>
      </c>
    </row>
    <row r="1306" spans="1:12" x14ac:dyDescent="0.25">
      <c r="A1306" s="37" t="s">
        <v>953</v>
      </c>
      <c r="B1306" s="22" t="s">
        <v>49</v>
      </c>
      <c r="C1306" s="28" t="s">
        <v>49</v>
      </c>
      <c r="D1306" s="24" t="str">
        <f t="shared" si="327"/>
        <v>N/A</v>
      </c>
      <c r="E1306" s="28">
        <v>53.045864045999998</v>
      </c>
      <c r="F1306" s="24" t="str">
        <f t="shared" si="328"/>
        <v>N/A</v>
      </c>
      <c r="G1306" s="28">
        <v>54.720533938999999</v>
      </c>
      <c r="H1306" s="24" t="str">
        <f t="shared" si="329"/>
        <v>N/A</v>
      </c>
      <c r="I1306" s="25" t="s">
        <v>49</v>
      </c>
      <c r="J1306" s="25">
        <v>3.157</v>
      </c>
      <c r="K1306" s="26" t="s">
        <v>1191</v>
      </c>
      <c r="L1306" s="27" t="str">
        <f t="shared" si="332"/>
        <v>Yes</v>
      </c>
    </row>
    <row r="1307" spans="1:12" x14ac:dyDescent="0.25">
      <c r="A1307" s="37" t="s">
        <v>954</v>
      </c>
      <c r="B1307" s="22" t="s">
        <v>49</v>
      </c>
      <c r="C1307" s="28" t="s">
        <v>49</v>
      </c>
      <c r="D1307" s="24" t="str">
        <f t="shared" si="327"/>
        <v>N/A</v>
      </c>
      <c r="E1307" s="28">
        <v>20097629</v>
      </c>
      <c r="F1307" s="24" t="str">
        <f t="shared" si="328"/>
        <v>N/A</v>
      </c>
      <c r="G1307" s="28">
        <v>30319036</v>
      </c>
      <c r="H1307" s="24" t="str">
        <f t="shared" si="329"/>
        <v>N/A</v>
      </c>
      <c r="I1307" s="25" t="s">
        <v>49</v>
      </c>
      <c r="J1307" s="25">
        <v>50.86</v>
      </c>
      <c r="K1307" s="26" t="s">
        <v>1191</v>
      </c>
      <c r="L1307" s="27" t="str">
        <f t="shared" si="332"/>
        <v>No</v>
      </c>
    </row>
    <row r="1308" spans="1:12" x14ac:dyDescent="0.25">
      <c r="A1308" s="37" t="s">
        <v>955</v>
      </c>
      <c r="B1308" s="22" t="s">
        <v>49</v>
      </c>
      <c r="C1308" s="23" t="s">
        <v>49</v>
      </c>
      <c r="D1308" s="24" t="str">
        <f t="shared" si="327"/>
        <v>N/A</v>
      </c>
      <c r="E1308" s="23">
        <v>235</v>
      </c>
      <c r="F1308" s="24" t="str">
        <f t="shared" si="328"/>
        <v>N/A</v>
      </c>
      <c r="G1308" s="23">
        <v>291</v>
      </c>
      <c r="H1308" s="24" t="str">
        <f t="shared" si="329"/>
        <v>N/A</v>
      </c>
      <c r="I1308" s="25" t="s">
        <v>49</v>
      </c>
      <c r="J1308" s="25">
        <v>23.83</v>
      </c>
      <c r="K1308" s="26" t="s">
        <v>1191</v>
      </c>
      <c r="L1308" s="27" t="str">
        <f t="shared" si="332"/>
        <v>Yes</v>
      </c>
    </row>
    <row r="1309" spans="1:12" x14ac:dyDescent="0.25">
      <c r="A1309" s="37" t="s">
        <v>956</v>
      </c>
      <c r="B1309" s="22" t="s">
        <v>49</v>
      </c>
      <c r="C1309" s="28" t="s">
        <v>49</v>
      </c>
      <c r="D1309" s="24" t="str">
        <f t="shared" si="327"/>
        <v>N/A</v>
      </c>
      <c r="E1309" s="28">
        <v>85521.825532000003</v>
      </c>
      <c r="F1309" s="24" t="str">
        <f t="shared" si="328"/>
        <v>N/A</v>
      </c>
      <c r="G1309" s="28">
        <v>104189.12715</v>
      </c>
      <c r="H1309" s="24" t="str">
        <f t="shared" si="329"/>
        <v>N/A</v>
      </c>
      <c r="I1309" s="25" t="s">
        <v>49</v>
      </c>
      <c r="J1309" s="25">
        <v>21.83</v>
      </c>
      <c r="K1309" s="26" t="s">
        <v>1191</v>
      </c>
      <c r="L1309" s="27" t="str">
        <f t="shared" si="332"/>
        <v>Yes</v>
      </c>
    </row>
    <row r="1310" spans="1:12" ht="12.75" customHeight="1" x14ac:dyDescent="0.25">
      <c r="A1310" s="37" t="s">
        <v>405</v>
      </c>
      <c r="B1310" s="22" t="s">
        <v>49</v>
      </c>
      <c r="C1310" s="28">
        <v>59545245</v>
      </c>
      <c r="D1310" s="24" t="str">
        <f t="shared" si="327"/>
        <v>N/A</v>
      </c>
      <c r="E1310" s="28">
        <v>58904968</v>
      </c>
      <c r="F1310" s="24" t="str">
        <f t="shared" si="328"/>
        <v>N/A</v>
      </c>
      <c r="G1310" s="28">
        <v>65031116</v>
      </c>
      <c r="H1310" s="24" t="str">
        <f t="shared" si="329"/>
        <v>N/A</v>
      </c>
      <c r="I1310" s="25">
        <v>-1.08</v>
      </c>
      <c r="J1310" s="25">
        <v>10.4</v>
      </c>
      <c r="K1310" s="26" t="s">
        <v>1191</v>
      </c>
      <c r="L1310" s="27" t="str">
        <f t="shared" si="331"/>
        <v>Yes</v>
      </c>
    </row>
    <row r="1311" spans="1:12" x14ac:dyDescent="0.25">
      <c r="A1311" s="37" t="s">
        <v>406</v>
      </c>
      <c r="B1311" s="22" t="s">
        <v>49</v>
      </c>
      <c r="C1311" s="23">
        <v>74801</v>
      </c>
      <c r="D1311" s="24" t="str">
        <f t="shared" si="327"/>
        <v>N/A</v>
      </c>
      <c r="E1311" s="23">
        <v>70509</v>
      </c>
      <c r="F1311" s="24" t="str">
        <f t="shared" si="328"/>
        <v>N/A</v>
      </c>
      <c r="G1311" s="23">
        <v>71460</v>
      </c>
      <c r="H1311" s="24" t="str">
        <f t="shared" si="329"/>
        <v>N/A</v>
      </c>
      <c r="I1311" s="25">
        <v>-5.74</v>
      </c>
      <c r="J1311" s="25">
        <v>1.349</v>
      </c>
      <c r="K1311" s="26" t="s">
        <v>1191</v>
      </c>
      <c r="L1311" s="27" t="str">
        <f t="shared" si="331"/>
        <v>Yes</v>
      </c>
    </row>
    <row r="1312" spans="1:12" x14ac:dyDescent="0.25">
      <c r="A1312" s="37" t="s">
        <v>407</v>
      </c>
      <c r="B1312" s="22" t="s">
        <v>49</v>
      </c>
      <c r="C1312" s="28">
        <v>796.04878277</v>
      </c>
      <c r="D1312" s="24" t="str">
        <f t="shared" si="327"/>
        <v>N/A</v>
      </c>
      <c r="E1312" s="28">
        <v>835.42481101999999</v>
      </c>
      <c r="F1312" s="24" t="str">
        <f t="shared" si="328"/>
        <v>N/A</v>
      </c>
      <c r="G1312" s="28">
        <v>910.03520850999996</v>
      </c>
      <c r="H1312" s="24" t="str">
        <f t="shared" si="329"/>
        <v>N/A</v>
      </c>
      <c r="I1312" s="25">
        <v>4.9459999999999997</v>
      </c>
      <c r="J1312" s="25">
        <v>8.9309999999999992</v>
      </c>
      <c r="K1312" s="26" t="s">
        <v>1191</v>
      </c>
      <c r="L1312" s="27" t="str">
        <f t="shared" si="331"/>
        <v>Yes</v>
      </c>
    </row>
    <row r="1313" spans="1:12" x14ac:dyDescent="0.25">
      <c r="A1313" s="37" t="s">
        <v>408</v>
      </c>
      <c r="B1313" s="22" t="s">
        <v>49</v>
      </c>
      <c r="C1313" s="28">
        <v>277676832</v>
      </c>
      <c r="D1313" s="24" t="str">
        <f t="shared" ref="D1313:D1321" si="333">IF($B1313="N/A","N/A",IF(C1313&gt;10,"No",IF(C1313&lt;-10,"No","Yes")))</f>
        <v>N/A</v>
      </c>
      <c r="E1313" s="28">
        <v>279593781</v>
      </c>
      <c r="F1313" s="24" t="str">
        <f t="shared" ref="F1313:F1321" si="334">IF($B1313="N/A","N/A",IF(E1313&gt;10,"No",IF(E1313&lt;-10,"No","Yes")))</f>
        <v>N/A</v>
      </c>
      <c r="G1313" s="28">
        <v>292814846</v>
      </c>
      <c r="H1313" s="24" t="str">
        <f t="shared" ref="H1313:H1321" si="335">IF($B1313="N/A","N/A",IF(G1313&gt;10,"No",IF(G1313&lt;-10,"No","Yes")))</f>
        <v>N/A</v>
      </c>
      <c r="I1313" s="25">
        <v>0.69040000000000001</v>
      </c>
      <c r="J1313" s="25">
        <v>4.7290000000000001</v>
      </c>
      <c r="K1313" s="26" t="s">
        <v>1191</v>
      </c>
      <c r="L1313" s="27" t="str">
        <f t="shared" ref="L1313:L1321" si="336">IF(J1313="Div by 0", "N/A", IF(K1313="N/A","N/A", IF(J1313&gt;VALUE(MID(K1313,1,2)), "No", IF(J1313&lt;-1*VALUE(MID(K1313,1,2)), "No", "Yes"))))</f>
        <v>Yes</v>
      </c>
    </row>
    <row r="1314" spans="1:12" x14ac:dyDescent="0.25">
      <c r="A1314" s="37" t="s">
        <v>136</v>
      </c>
      <c r="B1314" s="22" t="s">
        <v>49</v>
      </c>
      <c r="C1314" s="23">
        <v>6889</v>
      </c>
      <c r="D1314" s="24" t="str">
        <f t="shared" si="333"/>
        <v>N/A</v>
      </c>
      <c r="E1314" s="23">
        <v>6994</v>
      </c>
      <c r="F1314" s="24" t="str">
        <f t="shared" si="334"/>
        <v>N/A</v>
      </c>
      <c r="G1314" s="23">
        <v>7307</v>
      </c>
      <c r="H1314" s="24" t="str">
        <f t="shared" si="335"/>
        <v>N/A</v>
      </c>
      <c r="I1314" s="25">
        <v>1.524</v>
      </c>
      <c r="J1314" s="25">
        <v>4.4749999999999996</v>
      </c>
      <c r="K1314" s="26" t="s">
        <v>1191</v>
      </c>
      <c r="L1314" s="27" t="str">
        <f t="shared" si="336"/>
        <v>Yes</v>
      </c>
    </row>
    <row r="1315" spans="1:12" x14ac:dyDescent="0.25">
      <c r="A1315" s="37" t="s">
        <v>409</v>
      </c>
      <c r="B1315" s="22" t="s">
        <v>49</v>
      </c>
      <c r="C1315" s="28">
        <v>40307.277108000002</v>
      </c>
      <c r="D1315" s="24" t="str">
        <f t="shared" si="333"/>
        <v>N/A</v>
      </c>
      <c r="E1315" s="28">
        <v>39976.234058000002</v>
      </c>
      <c r="F1315" s="24" t="str">
        <f t="shared" si="334"/>
        <v>N/A</v>
      </c>
      <c r="G1315" s="28">
        <v>40073.196387000004</v>
      </c>
      <c r="H1315" s="24" t="str">
        <f t="shared" si="335"/>
        <v>N/A</v>
      </c>
      <c r="I1315" s="25">
        <v>-0.82099999999999995</v>
      </c>
      <c r="J1315" s="25">
        <v>0.24249999999999999</v>
      </c>
      <c r="K1315" s="26" t="s">
        <v>1191</v>
      </c>
      <c r="L1315" s="27" t="str">
        <f t="shared" si="336"/>
        <v>Yes</v>
      </c>
    </row>
    <row r="1316" spans="1:12" x14ac:dyDescent="0.25">
      <c r="A1316" s="37" t="s">
        <v>410</v>
      </c>
      <c r="B1316" s="22" t="s">
        <v>49</v>
      </c>
      <c r="C1316" s="28">
        <v>148357171</v>
      </c>
      <c r="D1316" s="24" t="str">
        <f t="shared" si="333"/>
        <v>N/A</v>
      </c>
      <c r="E1316" s="28">
        <v>139041771</v>
      </c>
      <c r="F1316" s="24" t="str">
        <f t="shared" si="334"/>
        <v>N/A</v>
      </c>
      <c r="G1316" s="28">
        <v>140056592</v>
      </c>
      <c r="H1316" s="24" t="str">
        <f t="shared" si="335"/>
        <v>N/A</v>
      </c>
      <c r="I1316" s="25">
        <v>-6.28</v>
      </c>
      <c r="J1316" s="25">
        <v>0.72989999999999999</v>
      </c>
      <c r="K1316" s="26" t="s">
        <v>1191</v>
      </c>
      <c r="L1316" s="27" t="str">
        <f t="shared" si="336"/>
        <v>Yes</v>
      </c>
    </row>
    <row r="1317" spans="1:12" x14ac:dyDescent="0.25">
      <c r="A1317" s="37" t="s">
        <v>411</v>
      </c>
      <c r="B1317" s="22" t="s">
        <v>49</v>
      </c>
      <c r="C1317" s="23">
        <v>29206</v>
      </c>
      <c r="D1317" s="24" t="str">
        <f t="shared" si="333"/>
        <v>N/A</v>
      </c>
      <c r="E1317" s="23">
        <v>24954</v>
      </c>
      <c r="F1317" s="24" t="str">
        <f t="shared" si="334"/>
        <v>N/A</v>
      </c>
      <c r="G1317" s="23">
        <v>23788</v>
      </c>
      <c r="H1317" s="24" t="str">
        <f t="shared" si="335"/>
        <v>N/A</v>
      </c>
      <c r="I1317" s="25">
        <v>-14.6</v>
      </c>
      <c r="J1317" s="25">
        <v>-4.67</v>
      </c>
      <c r="K1317" s="26" t="s">
        <v>1191</v>
      </c>
      <c r="L1317" s="27" t="str">
        <f t="shared" si="336"/>
        <v>Yes</v>
      </c>
    </row>
    <row r="1318" spans="1:12" x14ac:dyDescent="0.25">
      <c r="A1318" s="37" t="s">
        <v>412</v>
      </c>
      <c r="B1318" s="22" t="s">
        <v>49</v>
      </c>
      <c r="C1318" s="28">
        <v>5079.6812640999997</v>
      </c>
      <c r="D1318" s="24" t="str">
        <f t="shared" si="333"/>
        <v>N/A</v>
      </c>
      <c r="E1318" s="28">
        <v>5571.9231786</v>
      </c>
      <c r="F1318" s="24" t="str">
        <f t="shared" si="334"/>
        <v>N/A</v>
      </c>
      <c r="G1318" s="28">
        <v>5887.6993442000003</v>
      </c>
      <c r="H1318" s="24" t="str">
        <f t="shared" si="335"/>
        <v>N/A</v>
      </c>
      <c r="I1318" s="25">
        <v>9.69</v>
      </c>
      <c r="J1318" s="25">
        <v>5.6669999999999998</v>
      </c>
      <c r="K1318" s="26" t="s">
        <v>1191</v>
      </c>
      <c r="L1318" s="27" t="str">
        <f t="shared" si="336"/>
        <v>Yes</v>
      </c>
    </row>
    <row r="1319" spans="1:12" x14ac:dyDescent="0.25">
      <c r="A1319" s="37" t="s">
        <v>413</v>
      </c>
      <c r="B1319" s="22" t="s">
        <v>49</v>
      </c>
      <c r="C1319" s="28">
        <v>129611202</v>
      </c>
      <c r="D1319" s="24" t="str">
        <f t="shared" si="333"/>
        <v>N/A</v>
      </c>
      <c r="E1319" s="28">
        <v>145779038</v>
      </c>
      <c r="F1319" s="24" t="str">
        <f t="shared" si="334"/>
        <v>N/A</v>
      </c>
      <c r="G1319" s="28">
        <v>146140555</v>
      </c>
      <c r="H1319" s="24" t="str">
        <f t="shared" si="335"/>
        <v>N/A</v>
      </c>
      <c r="I1319" s="25">
        <v>12.47</v>
      </c>
      <c r="J1319" s="25">
        <v>0.248</v>
      </c>
      <c r="K1319" s="26" t="s">
        <v>1191</v>
      </c>
      <c r="L1319" s="27" t="str">
        <f t="shared" si="336"/>
        <v>Yes</v>
      </c>
    </row>
    <row r="1320" spans="1:12" x14ac:dyDescent="0.25">
      <c r="A1320" s="37" t="s">
        <v>137</v>
      </c>
      <c r="B1320" s="22" t="s">
        <v>49</v>
      </c>
      <c r="C1320" s="23">
        <v>12276</v>
      </c>
      <c r="D1320" s="24" t="str">
        <f t="shared" si="333"/>
        <v>N/A</v>
      </c>
      <c r="E1320" s="23">
        <v>12487</v>
      </c>
      <c r="F1320" s="24" t="str">
        <f t="shared" si="334"/>
        <v>N/A</v>
      </c>
      <c r="G1320" s="23">
        <v>12374</v>
      </c>
      <c r="H1320" s="24" t="str">
        <f t="shared" si="335"/>
        <v>N/A</v>
      </c>
      <c r="I1320" s="25">
        <v>1.7190000000000001</v>
      </c>
      <c r="J1320" s="25">
        <v>-0.90500000000000003</v>
      </c>
      <c r="K1320" s="26" t="s">
        <v>1191</v>
      </c>
      <c r="L1320" s="27" t="str">
        <f t="shared" si="336"/>
        <v>Yes</v>
      </c>
    </row>
    <row r="1321" spans="1:12" x14ac:dyDescent="0.25">
      <c r="A1321" s="37" t="s">
        <v>414</v>
      </c>
      <c r="B1321" s="22" t="s">
        <v>49</v>
      </c>
      <c r="C1321" s="28">
        <v>10558.097263</v>
      </c>
      <c r="D1321" s="24" t="str">
        <f t="shared" si="333"/>
        <v>N/A</v>
      </c>
      <c r="E1321" s="28">
        <v>11674.464483</v>
      </c>
      <c r="F1321" s="24" t="str">
        <f t="shared" si="334"/>
        <v>N/A</v>
      </c>
      <c r="G1321" s="28">
        <v>11810.292144999999</v>
      </c>
      <c r="H1321" s="24" t="str">
        <f t="shared" si="335"/>
        <v>N/A</v>
      </c>
      <c r="I1321" s="25">
        <v>10.57</v>
      </c>
      <c r="J1321" s="25">
        <v>1.163</v>
      </c>
      <c r="K1321" s="26" t="s">
        <v>1191</v>
      </c>
      <c r="L1321" s="27" t="str">
        <f t="shared" si="336"/>
        <v>Yes</v>
      </c>
    </row>
    <row r="1322" spans="1:12" x14ac:dyDescent="0.25">
      <c r="A1322" s="196" t="s">
        <v>448</v>
      </c>
      <c r="B1322" s="196"/>
      <c r="C1322" s="196"/>
      <c r="D1322" s="196"/>
      <c r="E1322" s="196"/>
      <c r="F1322" s="196"/>
      <c r="G1322" s="196"/>
      <c r="H1322" s="196"/>
      <c r="I1322" s="196"/>
      <c r="J1322" s="196"/>
      <c r="K1322" s="196"/>
      <c r="L1322" s="196"/>
    </row>
    <row r="1323" spans="1:12" x14ac:dyDescent="0.25">
      <c r="A1323" s="37" t="s">
        <v>573</v>
      </c>
      <c r="B1323" s="22" t="s">
        <v>49</v>
      </c>
      <c r="C1323" s="28">
        <v>1253.7126631000001</v>
      </c>
      <c r="D1323" s="24" t="str">
        <f t="shared" ref="D1323:D1342" si="337">IF($B1323="N/A","N/A",IF(C1323&gt;10,"No",IF(C1323&lt;-10,"No","Yes")))</f>
        <v>N/A</v>
      </c>
      <c r="E1323" s="28">
        <v>1160.5359324000001</v>
      </c>
      <c r="F1323" s="24" t="str">
        <f t="shared" ref="F1323:F1342" si="338">IF($B1323="N/A","N/A",IF(E1323&gt;10,"No",IF(E1323&lt;-10,"No","Yes")))</f>
        <v>N/A</v>
      </c>
      <c r="G1323" s="28">
        <v>1108.488323</v>
      </c>
      <c r="H1323" s="24" t="str">
        <f t="shared" ref="H1323:H1342" si="339">IF($B1323="N/A","N/A",IF(G1323&gt;10,"No",IF(G1323&lt;-10,"No","Yes")))</f>
        <v>N/A</v>
      </c>
      <c r="I1323" s="25">
        <v>-7.43</v>
      </c>
      <c r="J1323" s="25">
        <v>-4.4800000000000004</v>
      </c>
      <c r="K1323" s="26" t="s">
        <v>1191</v>
      </c>
      <c r="L1323" s="27" t="str">
        <f t="shared" ref="L1323:L1342" si="340">IF(J1323="Div by 0", "N/A", IF(K1323="N/A","N/A", IF(J1323&gt;VALUE(MID(K1323,1,2)), "No", IF(J1323&lt;-1*VALUE(MID(K1323,1,2)), "No", "Yes"))))</f>
        <v>Yes</v>
      </c>
    </row>
    <row r="1324" spans="1:12" x14ac:dyDescent="0.25">
      <c r="A1324" s="39" t="s">
        <v>523</v>
      </c>
      <c r="B1324" s="22" t="s">
        <v>49</v>
      </c>
      <c r="C1324" s="28">
        <v>582.72683620999999</v>
      </c>
      <c r="D1324" s="24" t="str">
        <f t="shared" si="337"/>
        <v>N/A</v>
      </c>
      <c r="E1324" s="28">
        <v>594.18707815000005</v>
      </c>
      <c r="F1324" s="24" t="str">
        <f t="shared" si="338"/>
        <v>N/A</v>
      </c>
      <c r="G1324" s="28">
        <v>568.91393907999998</v>
      </c>
      <c r="H1324" s="24" t="str">
        <f t="shared" si="339"/>
        <v>N/A</v>
      </c>
      <c r="I1324" s="25">
        <v>1.9670000000000001</v>
      </c>
      <c r="J1324" s="25">
        <v>-4.25</v>
      </c>
      <c r="K1324" s="26" t="s">
        <v>1191</v>
      </c>
      <c r="L1324" s="27" t="str">
        <f t="shared" si="340"/>
        <v>Yes</v>
      </c>
    </row>
    <row r="1325" spans="1:12" x14ac:dyDescent="0.25">
      <c r="A1325" s="39" t="s">
        <v>526</v>
      </c>
      <c r="B1325" s="22" t="s">
        <v>49</v>
      </c>
      <c r="C1325" s="28">
        <v>2212.3857582000001</v>
      </c>
      <c r="D1325" s="24" t="str">
        <f t="shared" si="337"/>
        <v>N/A</v>
      </c>
      <c r="E1325" s="28">
        <v>2110.6754688000001</v>
      </c>
      <c r="F1325" s="24" t="str">
        <f t="shared" si="338"/>
        <v>N/A</v>
      </c>
      <c r="G1325" s="28">
        <v>2036.5970947999999</v>
      </c>
      <c r="H1325" s="24" t="str">
        <f t="shared" si="339"/>
        <v>N/A</v>
      </c>
      <c r="I1325" s="25">
        <v>-4.5999999999999996</v>
      </c>
      <c r="J1325" s="25">
        <v>-3.51</v>
      </c>
      <c r="K1325" s="26" t="s">
        <v>1191</v>
      </c>
      <c r="L1325" s="27" t="str">
        <f t="shared" si="340"/>
        <v>Yes</v>
      </c>
    </row>
    <row r="1326" spans="1:12" x14ac:dyDescent="0.25">
      <c r="A1326" s="39" t="s">
        <v>529</v>
      </c>
      <c r="B1326" s="22" t="s">
        <v>49</v>
      </c>
      <c r="C1326" s="28">
        <v>625.21940761999997</v>
      </c>
      <c r="D1326" s="24" t="str">
        <f t="shared" si="337"/>
        <v>N/A</v>
      </c>
      <c r="E1326" s="28">
        <v>570.06288515000006</v>
      </c>
      <c r="F1326" s="24" t="str">
        <f t="shared" si="338"/>
        <v>N/A</v>
      </c>
      <c r="G1326" s="28">
        <v>584.44968559999995</v>
      </c>
      <c r="H1326" s="24" t="str">
        <f t="shared" si="339"/>
        <v>N/A</v>
      </c>
      <c r="I1326" s="25">
        <v>-8.82</v>
      </c>
      <c r="J1326" s="25">
        <v>2.524</v>
      </c>
      <c r="K1326" s="26" t="s">
        <v>1191</v>
      </c>
      <c r="L1326" s="27" t="str">
        <f t="shared" si="340"/>
        <v>Yes</v>
      </c>
    </row>
    <row r="1327" spans="1:12" x14ac:dyDescent="0.25">
      <c r="A1327" s="39" t="s">
        <v>531</v>
      </c>
      <c r="B1327" s="22" t="s">
        <v>49</v>
      </c>
      <c r="C1327" s="28">
        <v>568.71982418000005</v>
      </c>
      <c r="D1327" s="24" t="str">
        <f t="shared" si="337"/>
        <v>N/A</v>
      </c>
      <c r="E1327" s="28">
        <v>570.84431365</v>
      </c>
      <c r="F1327" s="24" t="str">
        <f t="shared" si="338"/>
        <v>N/A</v>
      </c>
      <c r="G1327" s="28">
        <v>521.56067209000003</v>
      </c>
      <c r="H1327" s="24" t="str">
        <f t="shared" si="339"/>
        <v>N/A</v>
      </c>
      <c r="I1327" s="25">
        <v>0.37359999999999999</v>
      </c>
      <c r="J1327" s="25">
        <v>-8.6300000000000008</v>
      </c>
      <c r="K1327" s="26" t="s">
        <v>1191</v>
      </c>
      <c r="L1327" s="27" t="str">
        <f t="shared" si="340"/>
        <v>Yes</v>
      </c>
    </row>
    <row r="1328" spans="1:12" x14ac:dyDescent="0.25">
      <c r="A1328" s="37" t="s">
        <v>567</v>
      </c>
      <c r="B1328" s="22" t="s">
        <v>49</v>
      </c>
      <c r="C1328" s="28">
        <v>8868.1422953000001</v>
      </c>
      <c r="D1328" s="24" t="str">
        <f t="shared" si="337"/>
        <v>N/A</v>
      </c>
      <c r="E1328" s="28">
        <v>9494.7894345999994</v>
      </c>
      <c r="F1328" s="24" t="str">
        <f t="shared" si="338"/>
        <v>N/A</v>
      </c>
      <c r="G1328" s="28">
        <v>9775.6563523000004</v>
      </c>
      <c r="H1328" s="24" t="str">
        <f t="shared" si="339"/>
        <v>N/A</v>
      </c>
      <c r="I1328" s="25">
        <v>7.0659999999999998</v>
      </c>
      <c r="J1328" s="25">
        <v>2.9580000000000002</v>
      </c>
      <c r="K1328" s="26" t="s">
        <v>1191</v>
      </c>
      <c r="L1328" s="27" t="str">
        <f t="shared" si="340"/>
        <v>Yes</v>
      </c>
    </row>
    <row r="1329" spans="1:12" x14ac:dyDescent="0.25">
      <c r="A1329" s="39" t="s">
        <v>523</v>
      </c>
      <c r="B1329" s="22" t="s">
        <v>49</v>
      </c>
      <c r="C1329" s="28">
        <v>14518.016240999999</v>
      </c>
      <c r="D1329" s="24" t="str">
        <f t="shared" si="337"/>
        <v>N/A</v>
      </c>
      <c r="E1329" s="28">
        <v>15111.908169</v>
      </c>
      <c r="F1329" s="24" t="str">
        <f t="shared" si="338"/>
        <v>N/A</v>
      </c>
      <c r="G1329" s="28">
        <v>15423.309592</v>
      </c>
      <c r="H1329" s="24" t="str">
        <f t="shared" si="339"/>
        <v>N/A</v>
      </c>
      <c r="I1329" s="25">
        <v>4.0910000000000002</v>
      </c>
      <c r="J1329" s="25">
        <v>2.0609999999999999</v>
      </c>
      <c r="K1329" s="26" t="s">
        <v>1191</v>
      </c>
      <c r="L1329" s="27" t="str">
        <f t="shared" si="340"/>
        <v>Yes</v>
      </c>
    </row>
    <row r="1330" spans="1:12" x14ac:dyDescent="0.25">
      <c r="A1330" s="39" t="s">
        <v>526</v>
      </c>
      <c r="B1330" s="22" t="s">
        <v>49</v>
      </c>
      <c r="C1330" s="28">
        <v>8569.3593041999993</v>
      </c>
      <c r="D1330" s="24" t="str">
        <f t="shared" si="337"/>
        <v>N/A</v>
      </c>
      <c r="E1330" s="28">
        <v>9965.8864145999996</v>
      </c>
      <c r="F1330" s="24" t="str">
        <f t="shared" si="338"/>
        <v>N/A</v>
      </c>
      <c r="G1330" s="28">
        <v>10590.019764000001</v>
      </c>
      <c r="H1330" s="24" t="str">
        <f t="shared" si="339"/>
        <v>N/A</v>
      </c>
      <c r="I1330" s="25">
        <v>16.3</v>
      </c>
      <c r="J1330" s="25">
        <v>6.2629999999999999</v>
      </c>
      <c r="K1330" s="26" t="s">
        <v>1191</v>
      </c>
      <c r="L1330" s="27" t="str">
        <f t="shared" si="340"/>
        <v>Yes</v>
      </c>
    </row>
    <row r="1331" spans="1:12" x14ac:dyDescent="0.25">
      <c r="A1331" s="39" t="s">
        <v>529</v>
      </c>
      <c r="B1331" s="22" t="s">
        <v>49</v>
      </c>
      <c r="C1331" s="28">
        <v>1286.0044625</v>
      </c>
      <c r="D1331" s="24" t="str">
        <f t="shared" si="337"/>
        <v>N/A</v>
      </c>
      <c r="E1331" s="28">
        <v>1075.5759564</v>
      </c>
      <c r="F1331" s="24" t="str">
        <f t="shared" si="338"/>
        <v>N/A</v>
      </c>
      <c r="G1331" s="28">
        <v>810.08561811000004</v>
      </c>
      <c r="H1331" s="24" t="str">
        <f t="shared" si="339"/>
        <v>N/A</v>
      </c>
      <c r="I1331" s="25">
        <v>-16.399999999999999</v>
      </c>
      <c r="J1331" s="25">
        <v>-24.7</v>
      </c>
      <c r="K1331" s="26" t="s">
        <v>1191</v>
      </c>
      <c r="L1331" s="27" t="str">
        <f t="shared" si="340"/>
        <v>Yes</v>
      </c>
    </row>
    <row r="1332" spans="1:12" x14ac:dyDescent="0.25">
      <c r="A1332" s="39" t="s">
        <v>531</v>
      </c>
      <c r="B1332" s="22" t="s">
        <v>49</v>
      </c>
      <c r="C1332" s="28">
        <v>5.0286448043999998</v>
      </c>
      <c r="D1332" s="24" t="str">
        <f t="shared" si="337"/>
        <v>N/A</v>
      </c>
      <c r="E1332" s="28">
        <v>2.3828080501</v>
      </c>
      <c r="F1332" s="24" t="str">
        <f t="shared" si="338"/>
        <v>N/A</v>
      </c>
      <c r="G1332" s="28">
        <v>8.4762250628999993</v>
      </c>
      <c r="H1332" s="24" t="str">
        <f t="shared" si="339"/>
        <v>N/A</v>
      </c>
      <c r="I1332" s="25">
        <v>-52.6</v>
      </c>
      <c r="J1332" s="25">
        <v>255.7</v>
      </c>
      <c r="K1332" s="26" t="s">
        <v>1191</v>
      </c>
      <c r="L1332" s="27" t="str">
        <f t="shared" si="340"/>
        <v>No</v>
      </c>
    </row>
    <row r="1333" spans="1:12" x14ac:dyDescent="0.25">
      <c r="A1333" s="37" t="s">
        <v>220</v>
      </c>
      <c r="B1333" s="22" t="s">
        <v>49</v>
      </c>
      <c r="C1333" s="28">
        <v>929.96120296000004</v>
      </c>
      <c r="D1333" s="24" t="str">
        <f t="shared" si="337"/>
        <v>N/A</v>
      </c>
      <c r="E1333" s="28">
        <v>795.69473334999998</v>
      </c>
      <c r="F1333" s="24" t="str">
        <f t="shared" si="338"/>
        <v>N/A</v>
      </c>
      <c r="G1333" s="28">
        <v>744.40176400999997</v>
      </c>
      <c r="H1333" s="24" t="str">
        <f t="shared" si="339"/>
        <v>N/A</v>
      </c>
      <c r="I1333" s="25">
        <v>-14.4</v>
      </c>
      <c r="J1333" s="25">
        <v>-6.45</v>
      </c>
      <c r="K1333" s="26" t="s">
        <v>1191</v>
      </c>
      <c r="L1333" s="27" t="str">
        <f t="shared" si="340"/>
        <v>Yes</v>
      </c>
    </row>
    <row r="1334" spans="1:12" x14ac:dyDescent="0.25">
      <c r="A1334" s="39" t="s">
        <v>523</v>
      </c>
      <c r="B1334" s="22" t="s">
        <v>49</v>
      </c>
      <c r="C1334" s="28">
        <v>223.72414280000001</v>
      </c>
      <c r="D1334" s="24" t="str">
        <f t="shared" si="337"/>
        <v>N/A</v>
      </c>
      <c r="E1334" s="28">
        <v>204.38094656999999</v>
      </c>
      <c r="F1334" s="24" t="str">
        <f t="shared" si="338"/>
        <v>N/A</v>
      </c>
      <c r="G1334" s="28">
        <v>167.95887454999999</v>
      </c>
      <c r="H1334" s="24" t="str">
        <f t="shared" si="339"/>
        <v>N/A</v>
      </c>
      <c r="I1334" s="25">
        <v>-8.65</v>
      </c>
      <c r="J1334" s="25">
        <v>-17.8</v>
      </c>
      <c r="K1334" s="26" t="s">
        <v>1191</v>
      </c>
      <c r="L1334" s="27" t="str">
        <f t="shared" si="340"/>
        <v>Yes</v>
      </c>
    </row>
    <row r="1335" spans="1:12" x14ac:dyDescent="0.25">
      <c r="A1335" s="39" t="s">
        <v>526</v>
      </c>
      <c r="B1335" s="22" t="s">
        <v>49</v>
      </c>
      <c r="C1335" s="28">
        <v>1939.6543489999999</v>
      </c>
      <c r="D1335" s="24" t="str">
        <f t="shared" si="337"/>
        <v>N/A</v>
      </c>
      <c r="E1335" s="28">
        <v>1776.2330466000001</v>
      </c>
      <c r="F1335" s="24" t="str">
        <f t="shared" si="338"/>
        <v>N/A</v>
      </c>
      <c r="G1335" s="28">
        <v>1721.2522518000001</v>
      </c>
      <c r="H1335" s="24" t="str">
        <f t="shared" si="339"/>
        <v>N/A</v>
      </c>
      <c r="I1335" s="25">
        <v>-8.43</v>
      </c>
      <c r="J1335" s="25">
        <v>-3.1</v>
      </c>
      <c r="K1335" s="26" t="s">
        <v>1191</v>
      </c>
      <c r="L1335" s="27" t="str">
        <f t="shared" si="340"/>
        <v>Yes</v>
      </c>
    </row>
    <row r="1336" spans="1:12" x14ac:dyDescent="0.25">
      <c r="A1336" s="39" t="s">
        <v>529</v>
      </c>
      <c r="B1336" s="22" t="s">
        <v>49</v>
      </c>
      <c r="C1336" s="28">
        <v>315.65483222</v>
      </c>
      <c r="D1336" s="24" t="str">
        <f t="shared" si="337"/>
        <v>N/A</v>
      </c>
      <c r="E1336" s="28">
        <v>258.48543546000002</v>
      </c>
      <c r="F1336" s="24" t="str">
        <f t="shared" si="338"/>
        <v>N/A</v>
      </c>
      <c r="G1336" s="28">
        <v>237.15055151999999</v>
      </c>
      <c r="H1336" s="24" t="str">
        <f t="shared" si="339"/>
        <v>N/A</v>
      </c>
      <c r="I1336" s="25">
        <v>-18.100000000000001</v>
      </c>
      <c r="J1336" s="25">
        <v>-8.25</v>
      </c>
      <c r="K1336" s="26" t="s">
        <v>1191</v>
      </c>
      <c r="L1336" s="27" t="str">
        <f t="shared" si="340"/>
        <v>Yes</v>
      </c>
    </row>
    <row r="1337" spans="1:12" x14ac:dyDescent="0.25">
      <c r="A1337" s="39" t="s">
        <v>531</v>
      </c>
      <c r="B1337" s="22" t="s">
        <v>49</v>
      </c>
      <c r="C1337" s="28">
        <v>98.724219676000004</v>
      </c>
      <c r="D1337" s="24" t="str">
        <f t="shared" si="337"/>
        <v>N/A</v>
      </c>
      <c r="E1337" s="28">
        <v>56.256929941000003</v>
      </c>
      <c r="F1337" s="24" t="str">
        <f t="shared" si="338"/>
        <v>N/A</v>
      </c>
      <c r="G1337" s="28">
        <v>65.322438504999994</v>
      </c>
      <c r="H1337" s="24" t="str">
        <f t="shared" si="339"/>
        <v>N/A</v>
      </c>
      <c r="I1337" s="25">
        <v>-43</v>
      </c>
      <c r="J1337" s="25">
        <v>16.11</v>
      </c>
      <c r="K1337" s="26" t="s">
        <v>1191</v>
      </c>
      <c r="L1337" s="27" t="str">
        <f t="shared" si="340"/>
        <v>Yes</v>
      </c>
    </row>
    <row r="1338" spans="1:12" x14ac:dyDescent="0.25">
      <c r="A1338" s="37" t="s">
        <v>568</v>
      </c>
      <c r="B1338" s="22" t="s">
        <v>49</v>
      </c>
      <c r="C1338" s="28">
        <v>5368.3694986999999</v>
      </c>
      <c r="D1338" s="24" t="str">
        <f t="shared" si="337"/>
        <v>N/A</v>
      </c>
      <c r="E1338" s="28">
        <v>5460.6936410999997</v>
      </c>
      <c r="F1338" s="24" t="str">
        <f t="shared" si="338"/>
        <v>N/A</v>
      </c>
      <c r="G1338" s="28">
        <v>5763.9126816999997</v>
      </c>
      <c r="H1338" s="24" t="str">
        <f t="shared" si="339"/>
        <v>N/A</v>
      </c>
      <c r="I1338" s="25">
        <v>1.72</v>
      </c>
      <c r="J1338" s="25">
        <v>5.5529999999999999</v>
      </c>
      <c r="K1338" s="26" t="s">
        <v>1191</v>
      </c>
      <c r="L1338" s="27" t="str">
        <f t="shared" si="340"/>
        <v>Yes</v>
      </c>
    </row>
    <row r="1339" spans="1:12" x14ac:dyDescent="0.25">
      <c r="A1339" s="39" t="s">
        <v>523</v>
      </c>
      <c r="B1339" s="22" t="s">
        <v>49</v>
      </c>
      <c r="C1339" s="28">
        <v>4669.2436776000004</v>
      </c>
      <c r="D1339" s="24" t="str">
        <f t="shared" si="337"/>
        <v>N/A</v>
      </c>
      <c r="E1339" s="28">
        <v>5042.3213182</v>
      </c>
      <c r="F1339" s="24" t="str">
        <f t="shared" si="338"/>
        <v>N/A</v>
      </c>
      <c r="G1339" s="28">
        <v>5470.2145379000003</v>
      </c>
      <c r="H1339" s="24" t="str">
        <f t="shared" si="339"/>
        <v>N/A</v>
      </c>
      <c r="I1339" s="25">
        <v>7.99</v>
      </c>
      <c r="J1339" s="25">
        <v>8.4860000000000007</v>
      </c>
      <c r="K1339" s="26" t="s">
        <v>1191</v>
      </c>
      <c r="L1339" s="27" t="str">
        <f t="shared" si="340"/>
        <v>Yes</v>
      </c>
    </row>
    <row r="1340" spans="1:12" x14ac:dyDescent="0.25">
      <c r="A1340" s="39" t="s">
        <v>526</v>
      </c>
      <c r="B1340" s="22" t="s">
        <v>49</v>
      </c>
      <c r="C1340" s="28">
        <v>8420.3098401000007</v>
      </c>
      <c r="D1340" s="24" t="str">
        <f t="shared" si="337"/>
        <v>N/A</v>
      </c>
      <c r="E1340" s="28">
        <v>8840.3904289000002</v>
      </c>
      <c r="F1340" s="24" t="str">
        <f t="shared" si="338"/>
        <v>N/A</v>
      </c>
      <c r="G1340" s="28">
        <v>9374.4315301999995</v>
      </c>
      <c r="H1340" s="24" t="str">
        <f t="shared" si="339"/>
        <v>N/A</v>
      </c>
      <c r="I1340" s="25">
        <v>4.9889999999999999</v>
      </c>
      <c r="J1340" s="25">
        <v>6.0410000000000004</v>
      </c>
      <c r="K1340" s="26" t="s">
        <v>1191</v>
      </c>
      <c r="L1340" s="27" t="str">
        <f t="shared" si="340"/>
        <v>Yes</v>
      </c>
    </row>
    <row r="1341" spans="1:12" x14ac:dyDescent="0.25">
      <c r="A1341" s="39" t="s">
        <v>529</v>
      </c>
      <c r="B1341" s="22" t="s">
        <v>49</v>
      </c>
      <c r="C1341" s="28">
        <v>1439.4644092000001</v>
      </c>
      <c r="D1341" s="24" t="str">
        <f t="shared" si="337"/>
        <v>N/A</v>
      </c>
      <c r="E1341" s="28">
        <v>1327.2215913</v>
      </c>
      <c r="F1341" s="24" t="str">
        <f t="shared" si="338"/>
        <v>N/A</v>
      </c>
      <c r="G1341" s="28">
        <v>1314.2439608</v>
      </c>
      <c r="H1341" s="24" t="str">
        <f t="shared" si="339"/>
        <v>N/A</v>
      </c>
      <c r="I1341" s="25">
        <v>-7.8</v>
      </c>
      <c r="J1341" s="25">
        <v>-0.97799999999999998</v>
      </c>
      <c r="K1341" s="26" t="s">
        <v>1191</v>
      </c>
      <c r="L1341" s="27" t="str">
        <f t="shared" si="340"/>
        <v>Yes</v>
      </c>
    </row>
    <row r="1342" spans="1:12" x14ac:dyDescent="0.25">
      <c r="A1342" s="39" t="s">
        <v>531</v>
      </c>
      <c r="B1342" s="22" t="s">
        <v>49</v>
      </c>
      <c r="C1342" s="28">
        <v>505.62549388000002</v>
      </c>
      <c r="D1342" s="24" t="str">
        <f t="shared" si="337"/>
        <v>N/A</v>
      </c>
      <c r="E1342" s="28">
        <v>498.36951775</v>
      </c>
      <c r="F1342" s="24" t="str">
        <f t="shared" si="338"/>
        <v>N/A</v>
      </c>
      <c r="G1342" s="28">
        <v>528.56938794999996</v>
      </c>
      <c r="H1342" s="24" t="str">
        <f t="shared" si="339"/>
        <v>N/A</v>
      </c>
      <c r="I1342" s="25">
        <v>-1.44</v>
      </c>
      <c r="J1342" s="25">
        <v>6.06</v>
      </c>
      <c r="K1342" s="26" t="s">
        <v>1191</v>
      </c>
      <c r="L1342" s="27" t="str">
        <f t="shared" si="340"/>
        <v>Yes</v>
      </c>
    </row>
    <row r="1343" spans="1:12" x14ac:dyDescent="0.25">
      <c r="A1343" s="196" t="s">
        <v>449</v>
      </c>
      <c r="B1343" s="196"/>
      <c r="C1343" s="196"/>
      <c r="D1343" s="196"/>
      <c r="E1343" s="196"/>
      <c r="F1343" s="196"/>
      <c r="G1343" s="196"/>
      <c r="H1343" s="196"/>
      <c r="I1343" s="196"/>
      <c r="J1343" s="196"/>
      <c r="K1343" s="196"/>
      <c r="L1343" s="196"/>
    </row>
    <row r="1344" spans="1:12" x14ac:dyDescent="0.25">
      <c r="A1344" s="37" t="s">
        <v>450</v>
      </c>
      <c r="B1344" s="22" t="s">
        <v>49</v>
      </c>
      <c r="C1344" s="29">
        <v>14.037710684</v>
      </c>
      <c r="D1344" s="24" t="str">
        <f t="shared" ref="D1344:D1373" si="341">IF($B1344="N/A","N/A",IF(C1344&gt;10,"No",IF(C1344&lt;-10,"No","Yes")))</f>
        <v>N/A</v>
      </c>
      <c r="E1344" s="29">
        <v>13.312755821</v>
      </c>
      <c r="F1344" s="24" t="str">
        <f t="shared" ref="F1344:F1373" si="342">IF($B1344="N/A","N/A",IF(E1344&gt;10,"No",IF(E1344&lt;-10,"No","Yes")))</f>
        <v>N/A</v>
      </c>
      <c r="G1344" s="29">
        <v>13.20320589</v>
      </c>
      <c r="H1344" s="24" t="str">
        <f t="shared" ref="H1344:H1373" si="343">IF($B1344="N/A","N/A",IF(G1344&gt;10,"No",IF(G1344&lt;-10,"No","Yes")))</f>
        <v>N/A</v>
      </c>
      <c r="I1344" s="25">
        <v>-5.16</v>
      </c>
      <c r="J1344" s="25">
        <v>-0.82299999999999995</v>
      </c>
      <c r="K1344" s="26" t="s">
        <v>1191</v>
      </c>
      <c r="L1344" s="27" t="str">
        <f t="shared" ref="L1344:L1373" si="344">IF(J1344="Div by 0", "N/A", IF(K1344="N/A","N/A", IF(J1344&gt;VALUE(MID(K1344,1,2)), "No", IF(J1344&lt;-1*VALUE(MID(K1344,1,2)), "No", "Yes"))))</f>
        <v>Yes</v>
      </c>
    </row>
    <row r="1345" spans="1:12" x14ac:dyDescent="0.25">
      <c r="A1345" s="39" t="s">
        <v>523</v>
      </c>
      <c r="B1345" s="22" t="s">
        <v>49</v>
      </c>
      <c r="C1345" s="29">
        <v>12.861768770999999</v>
      </c>
      <c r="D1345" s="24" t="str">
        <f t="shared" si="341"/>
        <v>N/A</v>
      </c>
      <c r="E1345" s="29">
        <v>12.640278116999999</v>
      </c>
      <c r="F1345" s="24" t="str">
        <f t="shared" si="342"/>
        <v>N/A</v>
      </c>
      <c r="G1345" s="29">
        <v>12.810531750000001</v>
      </c>
      <c r="H1345" s="24" t="str">
        <f t="shared" si="343"/>
        <v>N/A</v>
      </c>
      <c r="I1345" s="25">
        <v>-1.72</v>
      </c>
      <c r="J1345" s="25">
        <v>1.347</v>
      </c>
      <c r="K1345" s="26" t="s">
        <v>1191</v>
      </c>
      <c r="L1345" s="27" t="str">
        <f t="shared" si="344"/>
        <v>Yes</v>
      </c>
    </row>
    <row r="1346" spans="1:12" x14ac:dyDescent="0.25">
      <c r="A1346" s="39" t="s">
        <v>526</v>
      </c>
      <c r="B1346" s="22" t="s">
        <v>49</v>
      </c>
      <c r="C1346" s="29">
        <v>16.202776313000001</v>
      </c>
      <c r="D1346" s="24" t="str">
        <f t="shared" si="341"/>
        <v>N/A</v>
      </c>
      <c r="E1346" s="29">
        <v>15.667124221</v>
      </c>
      <c r="F1346" s="24" t="str">
        <f t="shared" si="342"/>
        <v>N/A</v>
      </c>
      <c r="G1346" s="29">
        <v>15.548497942999999</v>
      </c>
      <c r="H1346" s="24" t="str">
        <f t="shared" si="343"/>
        <v>N/A</v>
      </c>
      <c r="I1346" s="25">
        <v>-3.31</v>
      </c>
      <c r="J1346" s="25">
        <v>-0.75700000000000001</v>
      </c>
      <c r="K1346" s="26" t="s">
        <v>1191</v>
      </c>
      <c r="L1346" s="27" t="str">
        <f t="shared" si="344"/>
        <v>Yes</v>
      </c>
    </row>
    <row r="1347" spans="1:12" x14ac:dyDescent="0.25">
      <c r="A1347" s="39" t="s">
        <v>529</v>
      </c>
      <c r="B1347" s="22" t="s">
        <v>49</v>
      </c>
      <c r="C1347" s="29">
        <v>12.42726517</v>
      </c>
      <c r="D1347" s="24" t="str">
        <f t="shared" si="341"/>
        <v>N/A</v>
      </c>
      <c r="E1347" s="29">
        <v>11.060634739999999</v>
      </c>
      <c r="F1347" s="24" t="str">
        <f t="shared" si="342"/>
        <v>N/A</v>
      </c>
      <c r="G1347" s="29">
        <v>10.710731903999999</v>
      </c>
      <c r="H1347" s="24" t="str">
        <f t="shared" si="343"/>
        <v>N/A</v>
      </c>
      <c r="I1347" s="25">
        <v>-11</v>
      </c>
      <c r="J1347" s="25">
        <v>-3.16</v>
      </c>
      <c r="K1347" s="26" t="s">
        <v>1191</v>
      </c>
      <c r="L1347" s="27" t="str">
        <f t="shared" si="344"/>
        <v>Yes</v>
      </c>
    </row>
    <row r="1348" spans="1:12" x14ac:dyDescent="0.25">
      <c r="A1348" s="39" t="s">
        <v>531</v>
      </c>
      <c r="B1348" s="22" t="s">
        <v>49</v>
      </c>
      <c r="C1348" s="29">
        <v>11.260371395</v>
      </c>
      <c r="D1348" s="24" t="str">
        <f t="shared" si="341"/>
        <v>N/A</v>
      </c>
      <c r="E1348" s="29">
        <v>10.219289917999999</v>
      </c>
      <c r="F1348" s="24" t="str">
        <f t="shared" si="342"/>
        <v>N/A</v>
      </c>
      <c r="G1348" s="29">
        <v>9.8392407515000002</v>
      </c>
      <c r="H1348" s="24" t="str">
        <f t="shared" si="343"/>
        <v>N/A</v>
      </c>
      <c r="I1348" s="25">
        <v>-9.25</v>
      </c>
      <c r="J1348" s="25">
        <v>-3.72</v>
      </c>
      <c r="K1348" s="26" t="s">
        <v>1191</v>
      </c>
      <c r="L1348" s="27" t="str">
        <f t="shared" si="344"/>
        <v>Yes</v>
      </c>
    </row>
    <row r="1349" spans="1:12" ht="12.75" customHeight="1" x14ac:dyDescent="0.25">
      <c r="A1349" s="37" t="s">
        <v>451</v>
      </c>
      <c r="B1349" s="22" t="s">
        <v>49</v>
      </c>
      <c r="C1349" s="29">
        <v>16.099285439999999</v>
      </c>
      <c r="D1349" s="24" t="str">
        <f t="shared" si="341"/>
        <v>N/A</v>
      </c>
      <c r="E1349" s="29">
        <v>16.462382667</v>
      </c>
      <c r="F1349" s="24" t="str">
        <f t="shared" si="342"/>
        <v>N/A</v>
      </c>
      <c r="G1349" s="29">
        <v>16.718180772</v>
      </c>
      <c r="H1349" s="24" t="str">
        <f t="shared" si="343"/>
        <v>N/A</v>
      </c>
      <c r="I1349" s="25">
        <v>2.2549999999999999</v>
      </c>
      <c r="J1349" s="25">
        <v>1.554</v>
      </c>
      <c r="K1349" s="26" t="s">
        <v>1191</v>
      </c>
      <c r="L1349" s="27" t="str">
        <f t="shared" si="344"/>
        <v>Yes</v>
      </c>
    </row>
    <row r="1350" spans="1:12" x14ac:dyDescent="0.25">
      <c r="A1350" s="39" t="s">
        <v>523</v>
      </c>
      <c r="B1350" s="22" t="s">
        <v>49</v>
      </c>
      <c r="C1350" s="29">
        <v>33.974236112</v>
      </c>
      <c r="D1350" s="24" t="str">
        <f t="shared" si="341"/>
        <v>N/A</v>
      </c>
      <c r="E1350" s="29">
        <v>33.662681954999996</v>
      </c>
      <c r="F1350" s="24" t="str">
        <f t="shared" si="342"/>
        <v>N/A</v>
      </c>
      <c r="G1350" s="29">
        <v>33.749096541</v>
      </c>
      <c r="H1350" s="24" t="str">
        <f t="shared" si="343"/>
        <v>N/A</v>
      </c>
      <c r="I1350" s="25">
        <v>-0.91700000000000004</v>
      </c>
      <c r="J1350" s="25">
        <v>0.25669999999999998</v>
      </c>
      <c r="K1350" s="26" t="s">
        <v>1191</v>
      </c>
      <c r="L1350" s="27" t="str">
        <f t="shared" si="344"/>
        <v>Yes</v>
      </c>
    </row>
    <row r="1351" spans="1:12" x14ac:dyDescent="0.25">
      <c r="A1351" s="39" t="s">
        <v>526</v>
      </c>
      <c r="B1351" s="22" t="s">
        <v>49</v>
      </c>
      <c r="C1351" s="29">
        <v>9.2953786680999997</v>
      </c>
      <c r="D1351" s="24" t="str">
        <f t="shared" si="341"/>
        <v>N/A</v>
      </c>
      <c r="E1351" s="29">
        <v>10.375951730000001</v>
      </c>
      <c r="F1351" s="24" t="str">
        <f t="shared" si="342"/>
        <v>N/A</v>
      </c>
      <c r="G1351" s="29">
        <v>10.90644036</v>
      </c>
      <c r="H1351" s="24" t="str">
        <f t="shared" si="343"/>
        <v>N/A</v>
      </c>
      <c r="I1351" s="25">
        <v>11.62</v>
      </c>
      <c r="J1351" s="25">
        <v>5.1130000000000004</v>
      </c>
      <c r="K1351" s="26" t="s">
        <v>1191</v>
      </c>
      <c r="L1351" s="27" t="str">
        <f t="shared" si="344"/>
        <v>Yes</v>
      </c>
    </row>
    <row r="1352" spans="1:12" x14ac:dyDescent="0.25">
      <c r="A1352" s="39" t="s">
        <v>529</v>
      </c>
      <c r="B1352" s="22" t="s">
        <v>49</v>
      </c>
      <c r="C1352" s="29">
        <v>1.3978212364</v>
      </c>
      <c r="D1352" s="24" t="str">
        <f t="shared" si="341"/>
        <v>N/A</v>
      </c>
      <c r="E1352" s="29">
        <v>1.1188928848999999</v>
      </c>
      <c r="F1352" s="24" t="str">
        <f t="shared" si="342"/>
        <v>N/A</v>
      </c>
      <c r="G1352" s="29">
        <v>0.91249761819999997</v>
      </c>
      <c r="H1352" s="24" t="str">
        <f t="shared" si="343"/>
        <v>N/A</v>
      </c>
      <c r="I1352" s="25">
        <v>-20</v>
      </c>
      <c r="J1352" s="25">
        <v>-18.399999999999999</v>
      </c>
      <c r="K1352" s="26" t="s">
        <v>1191</v>
      </c>
      <c r="L1352" s="27" t="str">
        <f t="shared" si="344"/>
        <v>Yes</v>
      </c>
    </row>
    <row r="1353" spans="1:12" x14ac:dyDescent="0.25">
      <c r="A1353" s="39" t="s">
        <v>531</v>
      </c>
      <c r="B1353" s="22" t="s">
        <v>49</v>
      </c>
      <c r="C1353" s="29">
        <v>2.4693796899999999E-2</v>
      </c>
      <c r="D1353" s="24" t="str">
        <f t="shared" si="341"/>
        <v>N/A</v>
      </c>
      <c r="E1353" s="29">
        <v>2.8479210200000001E-2</v>
      </c>
      <c r="F1353" s="24" t="str">
        <f t="shared" si="342"/>
        <v>N/A</v>
      </c>
      <c r="G1353" s="29">
        <v>2.4210730199999999E-2</v>
      </c>
      <c r="H1353" s="24" t="str">
        <f t="shared" si="343"/>
        <v>N/A</v>
      </c>
      <c r="I1353" s="25">
        <v>15.33</v>
      </c>
      <c r="J1353" s="25">
        <v>-15</v>
      </c>
      <c r="K1353" s="26" t="s">
        <v>1191</v>
      </c>
      <c r="L1353" s="27" t="str">
        <f t="shared" si="344"/>
        <v>Yes</v>
      </c>
    </row>
    <row r="1354" spans="1:12" x14ac:dyDescent="0.25">
      <c r="A1354" s="37" t="s">
        <v>452</v>
      </c>
      <c r="B1354" s="22" t="s">
        <v>49</v>
      </c>
      <c r="C1354" s="29">
        <v>49.95500389</v>
      </c>
      <c r="D1354" s="24" t="str">
        <f t="shared" si="341"/>
        <v>N/A</v>
      </c>
      <c r="E1354" s="29">
        <v>47.545982539000001</v>
      </c>
      <c r="F1354" s="24" t="str">
        <f t="shared" si="342"/>
        <v>N/A</v>
      </c>
      <c r="G1354" s="29">
        <v>47.102427425999998</v>
      </c>
      <c r="H1354" s="24" t="str">
        <f t="shared" si="343"/>
        <v>N/A</v>
      </c>
      <c r="I1354" s="25">
        <v>-4.82</v>
      </c>
      <c r="J1354" s="25">
        <v>-0.93300000000000005</v>
      </c>
      <c r="K1354" s="26" t="s">
        <v>1191</v>
      </c>
      <c r="L1354" s="27" t="str">
        <f t="shared" si="344"/>
        <v>Yes</v>
      </c>
    </row>
    <row r="1355" spans="1:12" x14ac:dyDescent="0.25">
      <c r="A1355" s="39" t="s">
        <v>523</v>
      </c>
      <c r="B1355" s="22" t="s">
        <v>49</v>
      </c>
      <c r="C1355" s="29">
        <v>52.404394185000001</v>
      </c>
      <c r="D1355" s="24" t="str">
        <f t="shared" si="341"/>
        <v>N/A</v>
      </c>
      <c r="E1355" s="29">
        <v>52.696795966000003</v>
      </c>
      <c r="F1355" s="24" t="str">
        <f t="shared" si="342"/>
        <v>N/A</v>
      </c>
      <c r="G1355" s="29">
        <v>52.679401136000003</v>
      </c>
      <c r="H1355" s="24" t="str">
        <f t="shared" si="343"/>
        <v>N/A</v>
      </c>
      <c r="I1355" s="25">
        <v>0.55800000000000005</v>
      </c>
      <c r="J1355" s="25">
        <v>-3.3000000000000002E-2</v>
      </c>
      <c r="K1355" s="26" t="s">
        <v>1191</v>
      </c>
      <c r="L1355" s="27" t="str">
        <f t="shared" si="344"/>
        <v>Yes</v>
      </c>
    </row>
    <row r="1356" spans="1:12" x14ac:dyDescent="0.25">
      <c r="A1356" s="39" t="s">
        <v>526</v>
      </c>
      <c r="B1356" s="22" t="s">
        <v>49</v>
      </c>
      <c r="C1356" s="29">
        <v>64.976278334</v>
      </c>
      <c r="D1356" s="24" t="str">
        <f t="shared" si="341"/>
        <v>N/A</v>
      </c>
      <c r="E1356" s="29">
        <v>63.435805772999998</v>
      </c>
      <c r="F1356" s="24" t="str">
        <f t="shared" si="342"/>
        <v>N/A</v>
      </c>
      <c r="G1356" s="29">
        <v>63.324829489000003</v>
      </c>
      <c r="H1356" s="24" t="str">
        <f t="shared" si="343"/>
        <v>N/A</v>
      </c>
      <c r="I1356" s="25">
        <v>-2.37</v>
      </c>
      <c r="J1356" s="25">
        <v>-0.17499999999999999</v>
      </c>
      <c r="K1356" s="26" t="s">
        <v>1191</v>
      </c>
      <c r="L1356" s="27" t="str">
        <f t="shared" si="344"/>
        <v>Yes</v>
      </c>
    </row>
    <row r="1357" spans="1:12" x14ac:dyDescent="0.25">
      <c r="A1357" s="39" t="s">
        <v>529</v>
      </c>
      <c r="B1357" s="22" t="s">
        <v>49</v>
      </c>
      <c r="C1357" s="29">
        <v>21.706698166999999</v>
      </c>
      <c r="D1357" s="24" t="str">
        <f t="shared" si="341"/>
        <v>N/A</v>
      </c>
      <c r="E1357" s="29">
        <v>17.330220623999999</v>
      </c>
      <c r="F1357" s="24" t="str">
        <f t="shared" si="342"/>
        <v>N/A</v>
      </c>
      <c r="G1357" s="29">
        <v>16.316981770999998</v>
      </c>
      <c r="H1357" s="24" t="str">
        <f t="shared" si="343"/>
        <v>N/A</v>
      </c>
      <c r="I1357" s="25">
        <v>-20.2</v>
      </c>
      <c r="J1357" s="25">
        <v>-5.85</v>
      </c>
      <c r="K1357" s="26" t="s">
        <v>1191</v>
      </c>
      <c r="L1357" s="27" t="str">
        <f t="shared" si="344"/>
        <v>Yes</v>
      </c>
    </row>
    <row r="1358" spans="1:12" x14ac:dyDescent="0.25">
      <c r="A1358" s="39" t="s">
        <v>531</v>
      </c>
      <c r="B1358" s="22" t="s">
        <v>49</v>
      </c>
      <c r="C1358" s="29">
        <v>17.300474121000001</v>
      </c>
      <c r="D1358" s="24" t="str">
        <f t="shared" si="341"/>
        <v>N/A</v>
      </c>
      <c r="E1358" s="29">
        <v>15.312322005</v>
      </c>
      <c r="F1358" s="24" t="str">
        <f t="shared" si="342"/>
        <v>N/A</v>
      </c>
      <c r="G1358" s="29">
        <v>15.920976177</v>
      </c>
      <c r="H1358" s="24" t="str">
        <f t="shared" si="343"/>
        <v>N/A</v>
      </c>
      <c r="I1358" s="25">
        <v>-11.5</v>
      </c>
      <c r="J1358" s="25">
        <v>3.9750000000000001</v>
      </c>
      <c r="K1358" s="26" t="s">
        <v>1191</v>
      </c>
      <c r="L1358" s="27" t="str">
        <f t="shared" si="344"/>
        <v>Yes</v>
      </c>
    </row>
    <row r="1359" spans="1:12" x14ac:dyDescent="0.25">
      <c r="A1359" s="37" t="s">
        <v>629</v>
      </c>
      <c r="B1359" s="22" t="s">
        <v>49</v>
      </c>
      <c r="C1359" s="29">
        <v>75.237798166000005</v>
      </c>
      <c r="D1359" s="24" t="str">
        <f t="shared" si="341"/>
        <v>N/A</v>
      </c>
      <c r="E1359" s="29">
        <v>73.771872926</v>
      </c>
      <c r="F1359" s="24" t="str">
        <f t="shared" si="342"/>
        <v>N/A</v>
      </c>
      <c r="G1359" s="29">
        <v>73.996625378999994</v>
      </c>
      <c r="H1359" s="24" t="str">
        <f t="shared" si="343"/>
        <v>N/A</v>
      </c>
      <c r="I1359" s="25">
        <v>-1.95</v>
      </c>
      <c r="J1359" s="25">
        <v>0.30470000000000003</v>
      </c>
      <c r="K1359" s="26" t="s">
        <v>1191</v>
      </c>
      <c r="L1359" s="27" t="str">
        <f t="shared" si="344"/>
        <v>Yes</v>
      </c>
    </row>
    <row r="1360" spans="1:12" x14ac:dyDescent="0.25">
      <c r="A1360" s="39" t="s">
        <v>523</v>
      </c>
      <c r="B1360" s="22" t="s">
        <v>49</v>
      </c>
      <c r="C1360" s="29">
        <v>83.661014214000005</v>
      </c>
      <c r="D1360" s="24" t="str">
        <f t="shared" si="341"/>
        <v>N/A</v>
      </c>
      <c r="E1360" s="29">
        <v>83.877165161999997</v>
      </c>
      <c r="F1360" s="24" t="str">
        <f t="shared" si="342"/>
        <v>N/A</v>
      </c>
      <c r="G1360" s="29">
        <v>84.195147134999999</v>
      </c>
      <c r="H1360" s="24" t="str">
        <f t="shared" si="343"/>
        <v>N/A</v>
      </c>
      <c r="I1360" s="25">
        <v>0.25840000000000002</v>
      </c>
      <c r="J1360" s="25">
        <v>0.37909999999999999</v>
      </c>
      <c r="K1360" s="26" t="s">
        <v>1191</v>
      </c>
      <c r="L1360" s="27" t="str">
        <f t="shared" si="344"/>
        <v>Yes</v>
      </c>
    </row>
    <row r="1361" spans="1:12" x14ac:dyDescent="0.25">
      <c r="A1361" s="39" t="s">
        <v>526</v>
      </c>
      <c r="B1361" s="22" t="s">
        <v>49</v>
      </c>
      <c r="C1361" s="29">
        <v>85.062379195000005</v>
      </c>
      <c r="D1361" s="24" t="str">
        <f t="shared" si="341"/>
        <v>N/A</v>
      </c>
      <c r="E1361" s="29">
        <v>85.448781885000002</v>
      </c>
      <c r="F1361" s="24" t="str">
        <f t="shared" si="342"/>
        <v>N/A</v>
      </c>
      <c r="G1361" s="29">
        <v>85.795803613000004</v>
      </c>
      <c r="H1361" s="24" t="str">
        <f t="shared" si="343"/>
        <v>N/A</v>
      </c>
      <c r="I1361" s="25">
        <v>0.45429999999999998</v>
      </c>
      <c r="J1361" s="25">
        <v>0.40610000000000002</v>
      </c>
      <c r="K1361" s="26" t="s">
        <v>1191</v>
      </c>
      <c r="L1361" s="27" t="str">
        <f t="shared" si="344"/>
        <v>Yes</v>
      </c>
    </row>
    <row r="1362" spans="1:12" x14ac:dyDescent="0.25">
      <c r="A1362" s="39" t="s">
        <v>529</v>
      </c>
      <c r="B1362" s="22" t="s">
        <v>49</v>
      </c>
      <c r="C1362" s="29">
        <v>46.677166732000003</v>
      </c>
      <c r="D1362" s="24" t="str">
        <f t="shared" si="341"/>
        <v>N/A</v>
      </c>
      <c r="E1362" s="29">
        <v>43.508528403</v>
      </c>
      <c r="F1362" s="24" t="str">
        <f t="shared" si="342"/>
        <v>N/A</v>
      </c>
      <c r="G1362" s="29">
        <v>44.022187877</v>
      </c>
      <c r="H1362" s="24" t="str">
        <f t="shared" si="343"/>
        <v>N/A</v>
      </c>
      <c r="I1362" s="25">
        <v>-6.79</v>
      </c>
      <c r="J1362" s="25">
        <v>1.181</v>
      </c>
      <c r="K1362" s="26" t="s">
        <v>1191</v>
      </c>
      <c r="L1362" s="27" t="str">
        <f t="shared" si="344"/>
        <v>Yes</v>
      </c>
    </row>
    <row r="1363" spans="1:12" x14ac:dyDescent="0.25">
      <c r="A1363" s="39" t="s">
        <v>531</v>
      </c>
      <c r="B1363" s="22" t="s">
        <v>49</v>
      </c>
      <c r="C1363" s="29">
        <v>43.253654681999997</v>
      </c>
      <c r="D1363" s="24" t="str">
        <f t="shared" si="341"/>
        <v>N/A</v>
      </c>
      <c r="E1363" s="29">
        <v>38.760205050000003</v>
      </c>
      <c r="F1363" s="24" t="str">
        <f t="shared" si="342"/>
        <v>N/A</v>
      </c>
      <c r="G1363" s="29">
        <v>39.855704048</v>
      </c>
      <c r="H1363" s="24" t="str">
        <f t="shared" si="343"/>
        <v>N/A</v>
      </c>
      <c r="I1363" s="25">
        <v>-10.4</v>
      </c>
      <c r="J1363" s="25">
        <v>2.8260000000000001</v>
      </c>
      <c r="K1363" s="26" t="s">
        <v>1191</v>
      </c>
      <c r="L1363" s="27" t="str">
        <f t="shared" si="344"/>
        <v>Yes</v>
      </c>
    </row>
    <row r="1364" spans="1:12" x14ac:dyDescent="0.25">
      <c r="A1364" s="37" t="s">
        <v>4</v>
      </c>
      <c r="B1364" s="22" t="s">
        <v>49</v>
      </c>
      <c r="C1364" s="23">
        <v>8.2494317166000002</v>
      </c>
      <c r="D1364" s="24" t="str">
        <f t="shared" si="341"/>
        <v>N/A</v>
      </c>
      <c r="E1364" s="23">
        <v>7.7491319444000002</v>
      </c>
      <c r="F1364" s="24" t="str">
        <f t="shared" si="342"/>
        <v>N/A</v>
      </c>
      <c r="G1364" s="23">
        <v>7.0549811211</v>
      </c>
      <c r="H1364" s="24" t="str">
        <f t="shared" si="343"/>
        <v>N/A</v>
      </c>
      <c r="I1364" s="25">
        <v>-6.06</v>
      </c>
      <c r="J1364" s="25">
        <v>-8.9600000000000009</v>
      </c>
      <c r="K1364" s="26" t="s">
        <v>1191</v>
      </c>
      <c r="L1364" s="27" t="str">
        <f t="shared" si="344"/>
        <v>Yes</v>
      </c>
    </row>
    <row r="1365" spans="1:12" x14ac:dyDescent="0.25">
      <c r="A1365" s="39" t="s">
        <v>523</v>
      </c>
      <c r="B1365" s="22" t="s">
        <v>49</v>
      </c>
      <c r="C1365" s="23">
        <v>3.1929411765000002</v>
      </c>
      <c r="D1365" s="24" t="str">
        <f t="shared" si="341"/>
        <v>N/A</v>
      </c>
      <c r="E1365" s="23">
        <v>3.4144752714000002</v>
      </c>
      <c r="F1365" s="24" t="str">
        <f t="shared" si="342"/>
        <v>N/A</v>
      </c>
      <c r="G1365" s="23">
        <v>3.2233416620000002</v>
      </c>
      <c r="H1365" s="24" t="str">
        <f t="shared" si="343"/>
        <v>N/A</v>
      </c>
      <c r="I1365" s="25">
        <v>6.9379999999999997</v>
      </c>
      <c r="J1365" s="25">
        <v>-5.6</v>
      </c>
      <c r="K1365" s="26" t="s">
        <v>1191</v>
      </c>
      <c r="L1365" s="27" t="str">
        <f t="shared" si="344"/>
        <v>Yes</v>
      </c>
    </row>
    <row r="1366" spans="1:12" x14ac:dyDescent="0.25">
      <c r="A1366" s="39" t="s">
        <v>526</v>
      </c>
      <c r="B1366" s="22" t="s">
        <v>49</v>
      </c>
      <c r="C1366" s="23">
        <v>12.740863247</v>
      </c>
      <c r="D1366" s="24" t="str">
        <f t="shared" si="341"/>
        <v>N/A</v>
      </c>
      <c r="E1366" s="23">
        <v>12.020359280999999</v>
      </c>
      <c r="F1366" s="24" t="str">
        <f t="shared" si="342"/>
        <v>N/A</v>
      </c>
      <c r="G1366" s="23">
        <v>11.031275114</v>
      </c>
      <c r="H1366" s="24" t="str">
        <f t="shared" si="343"/>
        <v>N/A</v>
      </c>
      <c r="I1366" s="25">
        <v>-5.66</v>
      </c>
      <c r="J1366" s="25">
        <v>-8.23</v>
      </c>
      <c r="K1366" s="26" t="s">
        <v>1191</v>
      </c>
      <c r="L1366" s="27" t="str">
        <f t="shared" si="344"/>
        <v>Yes</v>
      </c>
    </row>
    <row r="1367" spans="1:12" x14ac:dyDescent="0.25">
      <c r="A1367" s="39" t="s">
        <v>529</v>
      </c>
      <c r="B1367" s="22" t="s">
        <v>49</v>
      </c>
      <c r="C1367" s="23">
        <v>6.5080091532999997</v>
      </c>
      <c r="D1367" s="24" t="str">
        <f t="shared" si="341"/>
        <v>N/A</v>
      </c>
      <c r="E1367" s="23">
        <v>6.3498764023999996</v>
      </c>
      <c r="F1367" s="24" t="str">
        <f t="shared" si="342"/>
        <v>N/A</v>
      </c>
      <c r="G1367" s="23">
        <v>5.5845028662000002</v>
      </c>
      <c r="H1367" s="24" t="str">
        <f t="shared" si="343"/>
        <v>N/A</v>
      </c>
      <c r="I1367" s="25">
        <v>-2.4300000000000002</v>
      </c>
      <c r="J1367" s="25">
        <v>-12.1</v>
      </c>
      <c r="K1367" s="26" t="s">
        <v>1191</v>
      </c>
      <c r="L1367" s="27" t="str">
        <f t="shared" si="344"/>
        <v>Yes</v>
      </c>
    </row>
    <row r="1368" spans="1:12" x14ac:dyDescent="0.25">
      <c r="A1368" s="39" t="s">
        <v>531</v>
      </c>
      <c r="B1368" s="22" t="s">
        <v>49</v>
      </c>
      <c r="C1368" s="23">
        <v>4.5355263158000003</v>
      </c>
      <c r="D1368" s="24" t="str">
        <f t="shared" si="341"/>
        <v>N/A</v>
      </c>
      <c r="E1368" s="23">
        <v>4.7287505805999999</v>
      </c>
      <c r="F1368" s="24" t="str">
        <f t="shared" si="342"/>
        <v>N/A</v>
      </c>
      <c r="G1368" s="23">
        <v>4.8917322834999997</v>
      </c>
      <c r="H1368" s="24" t="str">
        <f t="shared" si="343"/>
        <v>N/A</v>
      </c>
      <c r="I1368" s="25">
        <v>4.26</v>
      </c>
      <c r="J1368" s="25">
        <v>3.4470000000000001</v>
      </c>
      <c r="K1368" s="26" t="s">
        <v>1191</v>
      </c>
      <c r="L1368" s="27" t="str">
        <f t="shared" si="344"/>
        <v>Yes</v>
      </c>
    </row>
    <row r="1369" spans="1:12" x14ac:dyDescent="0.25">
      <c r="A1369" s="37" t="s">
        <v>5</v>
      </c>
      <c r="B1369" s="22" t="s">
        <v>49</v>
      </c>
      <c r="C1369" s="23">
        <v>251.85689152</v>
      </c>
      <c r="D1369" s="24" t="str">
        <f t="shared" si="341"/>
        <v>N/A</v>
      </c>
      <c r="E1369" s="23">
        <v>251.65734472</v>
      </c>
      <c r="F1369" s="24" t="str">
        <f t="shared" si="342"/>
        <v>N/A</v>
      </c>
      <c r="G1369" s="23">
        <v>251.84686669000001</v>
      </c>
      <c r="H1369" s="24" t="str">
        <f t="shared" si="343"/>
        <v>N/A</v>
      </c>
      <c r="I1369" s="25">
        <v>-7.9000000000000001E-2</v>
      </c>
      <c r="J1369" s="25">
        <v>7.5300000000000006E-2</v>
      </c>
      <c r="K1369" s="26" t="s">
        <v>1191</v>
      </c>
      <c r="L1369" s="27" t="str">
        <f t="shared" si="344"/>
        <v>Yes</v>
      </c>
    </row>
    <row r="1370" spans="1:12" x14ac:dyDescent="0.25">
      <c r="A1370" s="39" t="s">
        <v>523</v>
      </c>
      <c r="B1370" s="22" t="s">
        <v>49</v>
      </c>
      <c r="C1370" s="23">
        <v>247.2929125</v>
      </c>
      <c r="D1370" s="24" t="str">
        <f t="shared" si="341"/>
        <v>N/A</v>
      </c>
      <c r="E1370" s="23">
        <v>246.95401014999999</v>
      </c>
      <c r="F1370" s="24" t="str">
        <f t="shared" si="342"/>
        <v>N/A</v>
      </c>
      <c r="G1370" s="23">
        <v>247.01324726000001</v>
      </c>
      <c r="H1370" s="24" t="str">
        <f t="shared" si="343"/>
        <v>N/A</v>
      </c>
      <c r="I1370" s="25">
        <v>-0.13700000000000001</v>
      </c>
      <c r="J1370" s="25">
        <v>2.4E-2</v>
      </c>
      <c r="K1370" s="26" t="s">
        <v>1191</v>
      </c>
      <c r="L1370" s="27" t="str">
        <f t="shared" si="344"/>
        <v>Yes</v>
      </c>
    </row>
    <row r="1371" spans="1:12" x14ac:dyDescent="0.25">
      <c r="A1371" s="39" t="s">
        <v>526</v>
      </c>
      <c r="B1371" s="22" t="s">
        <v>49</v>
      </c>
      <c r="C1371" s="23">
        <v>269.47655954999999</v>
      </c>
      <c r="D1371" s="24" t="str">
        <f t="shared" si="341"/>
        <v>N/A</v>
      </c>
      <c r="E1371" s="23">
        <v>269.69125344999998</v>
      </c>
      <c r="F1371" s="24" t="str">
        <f t="shared" si="342"/>
        <v>N/A</v>
      </c>
      <c r="G1371" s="23">
        <v>270.49331677999999</v>
      </c>
      <c r="H1371" s="24" t="str">
        <f t="shared" si="343"/>
        <v>N/A</v>
      </c>
      <c r="I1371" s="25">
        <v>7.9699999999999993E-2</v>
      </c>
      <c r="J1371" s="25">
        <v>0.2974</v>
      </c>
      <c r="K1371" s="26" t="s">
        <v>1191</v>
      </c>
      <c r="L1371" s="27" t="str">
        <f t="shared" si="344"/>
        <v>Yes</v>
      </c>
    </row>
    <row r="1372" spans="1:12" x14ac:dyDescent="0.25">
      <c r="A1372" s="39" t="s">
        <v>529</v>
      </c>
      <c r="B1372" s="22" t="s">
        <v>49</v>
      </c>
      <c r="C1372" s="23">
        <v>201.91236307</v>
      </c>
      <c r="D1372" s="24" t="str">
        <f t="shared" si="341"/>
        <v>N/A</v>
      </c>
      <c r="E1372" s="23">
        <v>190.7556391</v>
      </c>
      <c r="F1372" s="24" t="str">
        <f t="shared" si="342"/>
        <v>N/A</v>
      </c>
      <c r="G1372" s="23">
        <v>166.93735498999999</v>
      </c>
      <c r="H1372" s="24" t="str">
        <f t="shared" si="343"/>
        <v>N/A</v>
      </c>
      <c r="I1372" s="25">
        <v>-5.53</v>
      </c>
      <c r="J1372" s="25">
        <v>-12.5</v>
      </c>
      <c r="K1372" s="26" t="s">
        <v>1191</v>
      </c>
      <c r="L1372" s="27" t="str">
        <f t="shared" si="344"/>
        <v>Yes</v>
      </c>
    </row>
    <row r="1373" spans="1:12" x14ac:dyDescent="0.25">
      <c r="A1373" s="39" t="s">
        <v>531</v>
      </c>
      <c r="B1373" s="22" t="s">
        <v>49</v>
      </c>
      <c r="C1373" s="23">
        <v>93.6</v>
      </c>
      <c r="D1373" s="24" t="str">
        <f t="shared" si="341"/>
        <v>N/A</v>
      </c>
      <c r="E1373" s="23">
        <v>30.5</v>
      </c>
      <c r="F1373" s="24" t="str">
        <f t="shared" si="342"/>
        <v>N/A</v>
      </c>
      <c r="G1373" s="23">
        <v>108.8</v>
      </c>
      <c r="H1373" s="24" t="str">
        <f t="shared" si="343"/>
        <v>N/A</v>
      </c>
      <c r="I1373" s="25">
        <v>-67.400000000000006</v>
      </c>
      <c r="J1373" s="25">
        <v>256.7</v>
      </c>
      <c r="K1373" s="26" t="s">
        <v>1191</v>
      </c>
      <c r="L1373" s="27" t="str">
        <f t="shared" si="344"/>
        <v>No</v>
      </c>
    </row>
    <row r="1374" spans="1:12" x14ac:dyDescent="0.25">
      <c r="A1374" s="196" t="s">
        <v>453</v>
      </c>
      <c r="B1374" s="196"/>
      <c r="C1374" s="196"/>
      <c r="D1374" s="196"/>
      <c r="E1374" s="196"/>
      <c r="F1374" s="196"/>
      <c r="G1374" s="196"/>
      <c r="H1374" s="196"/>
      <c r="I1374" s="196"/>
      <c r="J1374" s="196"/>
      <c r="K1374" s="196"/>
      <c r="L1374" s="196"/>
    </row>
    <row r="1375" spans="1:12" ht="12.75" customHeight="1" x14ac:dyDescent="0.25">
      <c r="A1375" s="37" t="s">
        <v>750</v>
      </c>
      <c r="B1375" s="22" t="s">
        <v>49</v>
      </c>
      <c r="C1375" s="23">
        <v>11</v>
      </c>
      <c r="D1375" s="24" t="str">
        <f t="shared" ref="D1375:D1385" si="345">IF($B1375="N/A","N/A",IF(C1375&gt;10,"No",IF(C1375&lt;-10,"No","Yes")))</f>
        <v>N/A</v>
      </c>
      <c r="E1375" s="23">
        <v>11</v>
      </c>
      <c r="F1375" s="24" t="str">
        <f t="shared" ref="F1375:F1385" si="346">IF($B1375="N/A","N/A",IF(E1375&gt;10,"No",IF(E1375&lt;-10,"No","Yes")))</f>
        <v>N/A</v>
      </c>
      <c r="G1375" s="23">
        <v>11</v>
      </c>
      <c r="H1375" s="24" t="str">
        <f t="shared" ref="H1375:H1385" si="347">IF($B1375="N/A","N/A",IF(G1375&gt;10,"No",IF(G1375&lt;-10,"No","Yes")))</f>
        <v>N/A</v>
      </c>
      <c r="I1375" s="25">
        <v>-50</v>
      </c>
      <c r="J1375" s="25">
        <v>0</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17</v>
      </c>
      <c r="D1376" s="24" t="str">
        <f t="shared" si="345"/>
        <v>N/A</v>
      </c>
      <c r="E1376" s="23">
        <v>18</v>
      </c>
      <c r="F1376" s="24" t="str">
        <f t="shared" si="346"/>
        <v>N/A</v>
      </c>
      <c r="G1376" s="23">
        <v>16</v>
      </c>
      <c r="H1376" s="24" t="str">
        <f t="shared" si="347"/>
        <v>N/A</v>
      </c>
      <c r="I1376" s="25">
        <v>5.8819999999999997</v>
      </c>
      <c r="J1376" s="25">
        <v>-11.1</v>
      </c>
      <c r="K1376" s="38" t="s">
        <v>49</v>
      </c>
      <c r="L1376" s="27" t="str">
        <f t="shared" si="348"/>
        <v>N/A</v>
      </c>
    </row>
    <row r="1377" spans="1:12" x14ac:dyDescent="0.25">
      <c r="A1377" s="39" t="s">
        <v>569</v>
      </c>
      <c r="B1377" s="22" t="s">
        <v>49</v>
      </c>
      <c r="C1377" s="23">
        <v>11</v>
      </c>
      <c r="D1377" s="24" t="str">
        <f t="shared" si="345"/>
        <v>N/A</v>
      </c>
      <c r="E1377" s="23">
        <v>11</v>
      </c>
      <c r="F1377" s="24" t="str">
        <f t="shared" si="346"/>
        <v>N/A</v>
      </c>
      <c r="G1377" s="23">
        <v>11</v>
      </c>
      <c r="H1377" s="24" t="str">
        <f t="shared" si="347"/>
        <v>N/A</v>
      </c>
      <c r="I1377" s="25">
        <v>-20</v>
      </c>
      <c r="J1377" s="25">
        <v>-12.5</v>
      </c>
      <c r="K1377" s="38" t="s">
        <v>49</v>
      </c>
      <c r="L1377" s="27" t="str">
        <f t="shared" si="348"/>
        <v>N/A</v>
      </c>
    </row>
    <row r="1378" spans="1:12" x14ac:dyDescent="0.25">
      <c r="A1378" s="39" t="s">
        <v>570</v>
      </c>
      <c r="B1378" s="22" t="s">
        <v>49</v>
      </c>
      <c r="C1378" s="23">
        <v>2333</v>
      </c>
      <c r="D1378" s="24" t="str">
        <f t="shared" si="345"/>
        <v>N/A</v>
      </c>
      <c r="E1378" s="23">
        <v>2743</v>
      </c>
      <c r="F1378" s="24" t="str">
        <f t="shared" si="346"/>
        <v>N/A</v>
      </c>
      <c r="G1378" s="23">
        <v>2673</v>
      </c>
      <c r="H1378" s="24" t="str">
        <f t="shared" si="347"/>
        <v>N/A</v>
      </c>
      <c r="I1378" s="25">
        <v>17.57</v>
      </c>
      <c r="J1378" s="25">
        <v>-2.5499999999999998</v>
      </c>
      <c r="K1378" s="38" t="s">
        <v>49</v>
      </c>
      <c r="L1378" s="27" t="str">
        <f t="shared" si="348"/>
        <v>N/A</v>
      </c>
    </row>
    <row r="1379" spans="1:12" x14ac:dyDescent="0.25">
      <c r="A1379" s="39" t="s">
        <v>571</v>
      </c>
      <c r="B1379" s="22" t="s">
        <v>49</v>
      </c>
      <c r="C1379" s="23">
        <v>11</v>
      </c>
      <c r="D1379" s="24" t="str">
        <f t="shared" si="345"/>
        <v>N/A</v>
      </c>
      <c r="E1379" s="23">
        <v>11</v>
      </c>
      <c r="F1379" s="24" t="str">
        <f t="shared" si="346"/>
        <v>N/A</v>
      </c>
      <c r="G1379" s="23">
        <v>11</v>
      </c>
      <c r="H1379" s="24" t="str">
        <f t="shared" si="347"/>
        <v>N/A</v>
      </c>
      <c r="I1379" s="25">
        <v>0</v>
      </c>
      <c r="J1379" s="25">
        <v>-9.09</v>
      </c>
      <c r="K1379" s="38" t="s">
        <v>49</v>
      </c>
      <c r="L1379" s="27" t="str">
        <f t="shared" si="348"/>
        <v>N/A</v>
      </c>
    </row>
    <row r="1380" spans="1:12" x14ac:dyDescent="0.25">
      <c r="A1380" s="39" t="s">
        <v>572</v>
      </c>
      <c r="B1380" s="22" t="s">
        <v>49</v>
      </c>
      <c r="C1380" s="23">
        <v>37</v>
      </c>
      <c r="D1380" s="24" t="str">
        <f t="shared" si="345"/>
        <v>N/A</v>
      </c>
      <c r="E1380" s="23">
        <v>41</v>
      </c>
      <c r="F1380" s="24" t="str">
        <f t="shared" si="346"/>
        <v>N/A</v>
      </c>
      <c r="G1380" s="23">
        <v>80</v>
      </c>
      <c r="H1380" s="24" t="str">
        <f t="shared" si="347"/>
        <v>N/A</v>
      </c>
      <c r="I1380" s="25">
        <v>10.81</v>
      </c>
      <c r="J1380" s="25">
        <v>95.12</v>
      </c>
      <c r="K1380" s="38" t="s">
        <v>49</v>
      </c>
      <c r="L1380" s="27" t="str">
        <f t="shared" si="348"/>
        <v>N/A</v>
      </c>
    </row>
    <row r="1381" spans="1:12" x14ac:dyDescent="0.25">
      <c r="A1381" s="37" t="s">
        <v>741</v>
      </c>
      <c r="B1381" s="22" t="s">
        <v>49</v>
      </c>
      <c r="C1381" s="28">
        <v>1176837</v>
      </c>
      <c r="D1381" s="24" t="str">
        <f t="shared" si="345"/>
        <v>N/A</v>
      </c>
      <c r="E1381" s="28">
        <v>1504204</v>
      </c>
      <c r="F1381" s="24" t="str">
        <f t="shared" si="346"/>
        <v>N/A</v>
      </c>
      <c r="G1381" s="28">
        <v>1600901</v>
      </c>
      <c r="H1381" s="24" t="str">
        <f t="shared" si="347"/>
        <v>N/A</v>
      </c>
      <c r="I1381" s="25">
        <v>27.82</v>
      </c>
      <c r="J1381" s="25">
        <v>6.4279999999999999</v>
      </c>
      <c r="K1381" s="38" t="s">
        <v>49</v>
      </c>
      <c r="L1381" s="27" t="str">
        <f t="shared" si="348"/>
        <v>N/A</v>
      </c>
    </row>
    <row r="1382" spans="1:12" x14ac:dyDescent="0.25">
      <c r="A1382" s="39" t="s">
        <v>573</v>
      </c>
      <c r="B1382" s="22" t="s">
        <v>49</v>
      </c>
      <c r="C1382" s="28">
        <v>1168059</v>
      </c>
      <c r="D1382" s="24" t="str">
        <f t="shared" si="345"/>
        <v>N/A</v>
      </c>
      <c r="E1382" s="28">
        <v>782491</v>
      </c>
      <c r="F1382" s="24" t="str">
        <f t="shared" si="346"/>
        <v>N/A</v>
      </c>
      <c r="G1382" s="28">
        <v>951357</v>
      </c>
      <c r="H1382" s="24" t="str">
        <f t="shared" si="347"/>
        <v>N/A</v>
      </c>
      <c r="I1382" s="25">
        <v>-33</v>
      </c>
      <c r="J1382" s="25">
        <v>21.58</v>
      </c>
      <c r="K1382" s="38" t="s">
        <v>49</v>
      </c>
      <c r="L1382" s="27" t="str">
        <f t="shared" si="348"/>
        <v>N/A</v>
      </c>
    </row>
    <row r="1383" spans="1:12" x14ac:dyDescent="0.25">
      <c r="A1383" s="39" t="s">
        <v>567</v>
      </c>
      <c r="B1383" s="22" t="s">
        <v>49</v>
      </c>
      <c r="C1383" s="28">
        <v>590448</v>
      </c>
      <c r="D1383" s="24" t="str">
        <f t="shared" si="345"/>
        <v>N/A</v>
      </c>
      <c r="E1383" s="28">
        <v>427734</v>
      </c>
      <c r="F1383" s="24" t="str">
        <f t="shared" si="346"/>
        <v>N/A</v>
      </c>
      <c r="G1383" s="28">
        <v>426566</v>
      </c>
      <c r="H1383" s="24" t="str">
        <f t="shared" si="347"/>
        <v>N/A</v>
      </c>
      <c r="I1383" s="25">
        <v>-27.6</v>
      </c>
      <c r="J1383" s="25">
        <v>-0.27300000000000002</v>
      </c>
      <c r="K1383" s="38" t="s">
        <v>49</v>
      </c>
      <c r="L1383" s="27" t="str">
        <f t="shared" si="348"/>
        <v>N/A</v>
      </c>
    </row>
    <row r="1384" spans="1:12" x14ac:dyDescent="0.25">
      <c r="A1384" s="39" t="s">
        <v>220</v>
      </c>
      <c r="B1384" s="22" t="s">
        <v>49</v>
      </c>
      <c r="C1384" s="28">
        <v>1154420</v>
      </c>
      <c r="D1384" s="24" t="str">
        <f t="shared" si="345"/>
        <v>N/A</v>
      </c>
      <c r="E1384" s="28">
        <v>1493619</v>
      </c>
      <c r="F1384" s="24" t="str">
        <f t="shared" si="346"/>
        <v>N/A</v>
      </c>
      <c r="G1384" s="28">
        <v>1598878</v>
      </c>
      <c r="H1384" s="24" t="str">
        <f t="shared" si="347"/>
        <v>N/A</v>
      </c>
      <c r="I1384" s="25">
        <v>29.38</v>
      </c>
      <c r="J1384" s="25">
        <v>7.0469999999999997</v>
      </c>
      <c r="K1384" s="38" t="s">
        <v>49</v>
      </c>
      <c r="L1384" s="27" t="str">
        <f t="shared" si="348"/>
        <v>N/A</v>
      </c>
    </row>
    <row r="1385" spans="1:12" x14ac:dyDescent="0.25">
      <c r="A1385" s="39" t="s">
        <v>568</v>
      </c>
      <c r="B1385" s="22" t="s">
        <v>49</v>
      </c>
      <c r="C1385" s="28">
        <v>603568</v>
      </c>
      <c r="D1385" s="24" t="str">
        <f t="shared" si="345"/>
        <v>N/A</v>
      </c>
      <c r="E1385" s="28">
        <v>319827</v>
      </c>
      <c r="F1385" s="24" t="str">
        <f t="shared" si="346"/>
        <v>N/A</v>
      </c>
      <c r="G1385" s="28">
        <v>715512</v>
      </c>
      <c r="H1385" s="24" t="str">
        <f t="shared" si="347"/>
        <v>N/A</v>
      </c>
      <c r="I1385" s="25">
        <v>-47</v>
      </c>
      <c r="J1385" s="25">
        <v>123.7</v>
      </c>
      <c r="K1385" s="38" t="s">
        <v>49</v>
      </c>
      <c r="L1385" s="27" t="str">
        <f t="shared" si="348"/>
        <v>N/A</v>
      </c>
    </row>
    <row r="1386" spans="1:12" x14ac:dyDescent="0.25">
      <c r="A1386" s="196" t="s">
        <v>3</v>
      </c>
      <c r="B1386" s="196"/>
      <c r="C1386" s="196"/>
      <c r="D1386" s="196"/>
      <c r="E1386" s="196"/>
      <c r="F1386" s="196"/>
      <c r="G1386" s="196"/>
      <c r="H1386" s="196"/>
      <c r="I1386" s="196"/>
      <c r="J1386" s="196"/>
      <c r="K1386" s="196"/>
      <c r="L1386" s="196"/>
    </row>
    <row r="1387" spans="1:12" x14ac:dyDescent="0.25">
      <c r="A1387" s="37" t="s">
        <v>574</v>
      </c>
      <c r="B1387" s="22" t="s">
        <v>49</v>
      </c>
      <c r="C1387" s="28">
        <v>833218</v>
      </c>
      <c r="D1387" s="24" t="str">
        <f t="shared" ref="D1387:D1401" si="349">IF($B1387="N/A","N/A",IF(C1387&gt;10,"No",IF(C1387&lt;-10,"No","Yes")))</f>
        <v>N/A</v>
      </c>
      <c r="E1387" s="28">
        <v>578415</v>
      </c>
      <c r="F1387" s="24" t="str">
        <f t="shared" ref="F1387:F1401" si="350">IF($B1387="N/A","N/A",IF(E1387&gt;10,"No",IF(E1387&lt;-10,"No","Yes")))</f>
        <v>N/A</v>
      </c>
      <c r="G1387" s="28">
        <v>498783</v>
      </c>
      <c r="H1387" s="24" t="str">
        <f t="shared" ref="H1387:H1401" si="351">IF($B1387="N/A","N/A",IF(G1387&gt;10,"No",IF(G1387&lt;-10,"No","Yes")))</f>
        <v>N/A</v>
      </c>
      <c r="I1387" s="25">
        <v>-30.6</v>
      </c>
      <c r="J1387" s="25">
        <v>-13.8</v>
      </c>
      <c r="K1387" s="26" t="s">
        <v>1191</v>
      </c>
      <c r="L1387" s="27" t="str">
        <f t="shared" ref="L1387:L1401" si="352">IF(J1387="Div by 0", "N/A", IF(K1387="N/A","N/A", IF(J1387&gt;VALUE(MID(K1387,1,2)), "No", IF(J1387&lt;-1*VALUE(MID(K1387,1,2)), "No", "Yes"))))</f>
        <v>Yes</v>
      </c>
    </row>
    <row r="1388" spans="1:12" x14ac:dyDescent="0.25">
      <c r="A1388" s="37" t="s">
        <v>575</v>
      </c>
      <c r="B1388" s="22" t="s">
        <v>49</v>
      </c>
      <c r="C1388" s="23">
        <v>3382</v>
      </c>
      <c r="D1388" s="24" t="str">
        <f t="shared" si="349"/>
        <v>N/A</v>
      </c>
      <c r="E1388" s="23">
        <v>2324</v>
      </c>
      <c r="F1388" s="24" t="str">
        <f t="shared" si="350"/>
        <v>N/A</v>
      </c>
      <c r="G1388" s="23">
        <v>2331</v>
      </c>
      <c r="H1388" s="24" t="str">
        <f t="shared" si="351"/>
        <v>N/A</v>
      </c>
      <c r="I1388" s="25">
        <v>-31.3</v>
      </c>
      <c r="J1388" s="25">
        <v>0.30120000000000002</v>
      </c>
      <c r="K1388" s="26" t="s">
        <v>1191</v>
      </c>
      <c r="L1388" s="27" t="str">
        <f t="shared" si="352"/>
        <v>Yes</v>
      </c>
    </row>
    <row r="1389" spans="1:12" x14ac:dyDescent="0.25">
      <c r="A1389" s="37" t="s">
        <v>576</v>
      </c>
      <c r="B1389" s="22" t="s">
        <v>49</v>
      </c>
      <c r="C1389" s="28">
        <v>246.36842104999999</v>
      </c>
      <c r="D1389" s="24" t="str">
        <f t="shared" si="349"/>
        <v>N/A</v>
      </c>
      <c r="E1389" s="28">
        <v>248.88769363</v>
      </c>
      <c r="F1389" s="24" t="str">
        <f t="shared" si="350"/>
        <v>N/A</v>
      </c>
      <c r="G1389" s="28">
        <v>213.97812098</v>
      </c>
      <c r="H1389" s="24" t="str">
        <f t="shared" si="351"/>
        <v>N/A</v>
      </c>
      <c r="I1389" s="25">
        <v>1.0229999999999999</v>
      </c>
      <c r="J1389" s="25">
        <v>-14</v>
      </c>
      <c r="K1389" s="26" t="s">
        <v>1191</v>
      </c>
      <c r="L1389" s="27" t="str">
        <f t="shared" si="352"/>
        <v>Yes</v>
      </c>
    </row>
    <row r="1390" spans="1:12" x14ac:dyDescent="0.25">
      <c r="A1390" s="37" t="s">
        <v>577</v>
      </c>
      <c r="B1390" s="22" t="s">
        <v>49</v>
      </c>
      <c r="C1390" s="28">
        <v>0</v>
      </c>
      <c r="D1390" s="24" t="str">
        <f t="shared" si="349"/>
        <v>N/A</v>
      </c>
      <c r="E1390" s="28">
        <v>0</v>
      </c>
      <c r="F1390" s="24" t="str">
        <f t="shared" si="350"/>
        <v>N/A</v>
      </c>
      <c r="G1390" s="28">
        <v>0</v>
      </c>
      <c r="H1390" s="24" t="str">
        <f t="shared" si="351"/>
        <v>N/A</v>
      </c>
      <c r="I1390" s="25" t="s">
        <v>1205</v>
      </c>
      <c r="J1390" s="25" t="s">
        <v>1205</v>
      </c>
      <c r="K1390" s="26" t="s">
        <v>1191</v>
      </c>
      <c r="L1390" s="27" t="str">
        <f t="shared" si="352"/>
        <v>N/A</v>
      </c>
    </row>
    <row r="1391" spans="1:12" x14ac:dyDescent="0.25">
      <c r="A1391" s="37" t="s">
        <v>578</v>
      </c>
      <c r="B1391" s="22" t="s">
        <v>49</v>
      </c>
      <c r="C1391" s="23">
        <v>0</v>
      </c>
      <c r="D1391" s="24" t="str">
        <f t="shared" si="349"/>
        <v>N/A</v>
      </c>
      <c r="E1391" s="23">
        <v>0</v>
      </c>
      <c r="F1391" s="24" t="str">
        <f t="shared" si="350"/>
        <v>N/A</v>
      </c>
      <c r="G1391" s="23">
        <v>0</v>
      </c>
      <c r="H1391" s="24" t="str">
        <f t="shared" si="351"/>
        <v>N/A</v>
      </c>
      <c r="I1391" s="25" t="s">
        <v>1205</v>
      </c>
      <c r="J1391" s="25" t="s">
        <v>1205</v>
      </c>
      <c r="K1391" s="26" t="s">
        <v>1191</v>
      </c>
      <c r="L1391" s="27" t="str">
        <f t="shared" si="352"/>
        <v>N/A</v>
      </c>
    </row>
    <row r="1392" spans="1:12" x14ac:dyDescent="0.25">
      <c r="A1392" s="37" t="s">
        <v>579</v>
      </c>
      <c r="B1392" s="22" t="s">
        <v>49</v>
      </c>
      <c r="C1392" s="28" t="s">
        <v>1205</v>
      </c>
      <c r="D1392" s="24" t="str">
        <f t="shared" si="349"/>
        <v>N/A</v>
      </c>
      <c r="E1392" s="28" t="s">
        <v>1205</v>
      </c>
      <c r="F1392" s="24" t="str">
        <f t="shared" si="350"/>
        <v>N/A</v>
      </c>
      <c r="G1392" s="28" t="s">
        <v>1205</v>
      </c>
      <c r="H1392" s="24" t="str">
        <f t="shared" si="351"/>
        <v>N/A</v>
      </c>
      <c r="I1392" s="25" t="s">
        <v>1205</v>
      </c>
      <c r="J1392" s="25" t="s">
        <v>1205</v>
      </c>
      <c r="K1392" s="26" t="s">
        <v>1191</v>
      </c>
      <c r="L1392" s="27" t="str">
        <f t="shared" si="352"/>
        <v>N/A</v>
      </c>
    </row>
    <row r="1393" spans="1:12" x14ac:dyDescent="0.25">
      <c r="A1393" s="37" t="s">
        <v>589</v>
      </c>
      <c r="B1393" s="22" t="s">
        <v>49</v>
      </c>
      <c r="C1393" s="28">
        <v>6864622</v>
      </c>
      <c r="D1393" s="24" t="str">
        <f t="shared" si="349"/>
        <v>N/A</v>
      </c>
      <c r="E1393" s="28">
        <v>6429201</v>
      </c>
      <c r="F1393" s="24" t="str">
        <f t="shared" si="350"/>
        <v>N/A</v>
      </c>
      <c r="G1393" s="28">
        <v>6259192</v>
      </c>
      <c r="H1393" s="24" t="str">
        <f t="shared" si="351"/>
        <v>N/A</v>
      </c>
      <c r="I1393" s="25">
        <v>-6.34</v>
      </c>
      <c r="J1393" s="25">
        <v>-2.64</v>
      </c>
      <c r="K1393" s="26" t="s">
        <v>1191</v>
      </c>
      <c r="L1393" s="27" t="str">
        <f t="shared" si="352"/>
        <v>Yes</v>
      </c>
    </row>
    <row r="1394" spans="1:12" x14ac:dyDescent="0.25">
      <c r="A1394" s="37" t="s">
        <v>591</v>
      </c>
      <c r="B1394" s="22" t="s">
        <v>49</v>
      </c>
      <c r="C1394" s="23">
        <v>16437</v>
      </c>
      <c r="D1394" s="24" t="str">
        <f t="shared" si="349"/>
        <v>N/A</v>
      </c>
      <c r="E1394" s="23">
        <v>16273</v>
      </c>
      <c r="F1394" s="24" t="str">
        <f t="shared" si="350"/>
        <v>N/A</v>
      </c>
      <c r="G1394" s="23">
        <v>15936</v>
      </c>
      <c r="H1394" s="24" t="str">
        <f t="shared" si="351"/>
        <v>N/A</v>
      </c>
      <c r="I1394" s="25">
        <v>-0.998</v>
      </c>
      <c r="J1394" s="25">
        <v>-2.0699999999999998</v>
      </c>
      <c r="K1394" s="26" t="s">
        <v>1191</v>
      </c>
      <c r="L1394" s="27" t="str">
        <f t="shared" si="352"/>
        <v>Yes</v>
      </c>
    </row>
    <row r="1395" spans="1:12" x14ac:dyDescent="0.25">
      <c r="A1395" s="37" t="s">
        <v>590</v>
      </c>
      <c r="B1395" s="22" t="s">
        <v>49</v>
      </c>
      <c r="C1395" s="28">
        <v>417.632293</v>
      </c>
      <c r="D1395" s="24" t="str">
        <f t="shared" si="349"/>
        <v>N/A</v>
      </c>
      <c r="E1395" s="28">
        <v>395.08394272999999</v>
      </c>
      <c r="F1395" s="24" t="str">
        <f t="shared" si="350"/>
        <v>N/A</v>
      </c>
      <c r="G1395" s="28">
        <v>392.77058233000002</v>
      </c>
      <c r="H1395" s="24" t="str">
        <f t="shared" si="351"/>
        <v>N/A</v>
      </c>
      <c r="I1395" s="25">
        <v>-5.4</v>
      </c>
      <c r="J1395" s="25">
        <v>-0.58599999999999997</v>
      </c>
      <c r="K1395" s="26" t="s">
        <v>1191</v>
      </c>
      <c r="L1395" s="27" t="str">
        <f t="shared" si="352"/>
        <v>Yes</v>
      </c>
    </row>
    <row r="1396" spans="1:12" x14ac:dyDescent="0.25">
      <c r="A1396" s="37" t="s">
        <v>580</v>
      </c>
      <c r="B1396" s="22" t="s">
        <v>49</v>
      </c>
      <c r="C1396" s="28">
        <v>0</v>
      </c>
      <c r="D1396" s="24" t="str">
        <f t="shared" si="349"/>
        <v>N/A</v>
      </c>
      <c r="E1396" s="28">
        <v>0</v>
      </c>
      <c r="F1396" s="24" t="str">
        <f t="shared" si="350"/>
        <v>N/A</v>
      </c>
      <c r="G1396" s="28">
        <v>0</v>
      </c>
      <c r="H1396" s="24" t="str">
        <f t="shared" si="351"/>
        <v>N/A</v>
      </c>
      <c r="I1396" s="25" t="s">
        <v>1205</v>
      </c>
      <c r="J1396" s="25" t="s">
        <v>1205</v>
      </c>
      <c r="K1396" s="26" t="s">
        <v>1191</v>
      </c>
      <c r="L1396" s="27" t="str">
        <f t="shared" si="352"/>
        <v>N/A</v>
      </c>
    </row>
    <row r="1397" spans="1:12" x14ac:dyDescent="0.25">
      <c r="A1397" s="37" t="s">
        <v>581</v>
      </c>
      <c r="B1397" s="22" t="s">
        <v>49</v>
      </c>
      <c r="C1397" s="23">
        <v>0</v>
      </c>
      <c r="D1397" s="24" t="str">
        <f t="shared" si="349"/>
        <v>N/A</v>
      </c>
      <c r="E1397" s="23">
        <v>0</v>
      </c>
      <c r="F1397" s="24" t="str">
        <f t="shared" si="350"/>
        <v>N/A</v>
      </c>
      <c r="G1397" s="23">
        <v>0</v>
      </c>
      <c r="H1397" s="24" t="str">
        <f t="shared" si="351"/>
        <v>N/A</v>
      </c>
      <c r="I1397" s="25" t="s">
        <v>1205</v>
      </c>
      <c r="J1397" s="25" t="s">
        <v>1205</v>
      </c>
      <c r="K1397" s="26" t="s">
        <v>1191</v>
      </c>
      <c r="L1397" s="27" t="str">
        <f t="shared" si="352"/>
        <v>N/A</v>
      </c>
    </row>
    <row r="1398" spans="1:12" x14ac:dyDescent="0.25">
      <c r="A1398" s="37" t="s">
        <v>582</v>
      </c>
      <c r="B1398" s="22" t="s">
        <v>49</v>
      </c>
      <c r="C1398" s="28" t="s">
        <v>1205</v>
      </c>
      <c r="D1398" s="24" t="str">
        <f t="shared" si="349"/>
        <v>N/A</v>
      </c>
      <c r="E1398" s="28" t="s">
        <v>1205</v>
      </c>
      <c r="F1398" s="24" t="str">
        <f t="shared" si="350"/>
        <v>N/A</v>
      </c>
      <c r="G1398" s="28" t="s">
        <v>1205</v>
      </c>
      <c r="H1398" s="24" t="str">
        <f t="shared" si="351"/>
        <v>N/A</v>
      </c>
      <c r="I1398" s="25" t="s">
        <v>1205</v>
      </c>
      <c r="J1398" s="25" t="s">
        <v>1205</v>
      </c>
      <c r="K1398" s="26" t="s">
        <v>1191</v>
      </c>
      <c r="L1398" s="27" t="str">
        <f t="shared" si="352"/>
        <v>N/A</v>
      </c>
    </row>
    <row r="1399" spans="1:12" ht="12.75" customHeight="1" x14ac:dyDescent="0.25">
      <c r="A1399" s="37" t="s">
        <v>848</v>
      </c>
      <c r="B1399" s="22" t="s">
        <v>49</v>
      </c>
      <c r="C1399" s="28">
        <v>484929381</v>
      </c>
      <c r="D1399" s="24" t="str">
        <f t="shared" si="349"/>
        <v>N/A</v>
      </c>
      <c r="E1399" s="28">
        <v>492281240</v>
      </c>
      <c r="F1399" s="24" t="str">
        <f t="shared" si="350"/>
        <v>N/A</v>
      </c>
      <c r="G1399" s="28">
        <v>538836827</v>
      </c>
      <c r="H1399" s="24" t="str">
        <f t="shared" si="351"/>
        <v>N/A</v>
      </c>
      <c r="I1399" s="25">
        <v>1.516</v>
      </c>
      <c r="J1399" s="25">
        <v>9.4570000000000007</v>
      </c>
      <c r="K1399" s="26" t="s">
        <v>1191</v>
      </c>
      <c r="L1399" s="27" t="str">
        <f t="shared" si="352"/>
        <v>Yes</v>
      </c>
    </row>
    <row r="1400" spans="1:12" x14ac:dyDescent="0.25">
      <c r="A1400" s="37" t="s">
        <v>583</v>
      </c>
      <c r="B1400" s="22" t="s">
        <v>49</v>
      </c>
      <c r="C1400" s="23">
        <v>18190</v>
      </c>
      <c r="D1400" s="24" t="str">
        <f t="shared" si="349"/>
        <v>N/A</v>
      </c>
      <c r="E1400" s="23">
        <v>18149</v>
      </c>
      <c r="F1400" s="24" t="str">
        <f t="shared" si="350"/>
        <v>N/A</v>
      </c>
      <c r="G1400" s="23">
        <v>18521</v>
      </c>
      <c r="H1400" s="24" t="str">
        <f t="shared" si="351"/>
        <v>N/A</v>
      </c>
      <c r="I1400" s="25">
        <v>-0.22500000000000001</v>
      </c>
      <c r="J1400" s="25">
        <v>2.0499999999999998</v>
      </c>
      <c r="K1400" s="26" t="s">
        <v>1191</v>
      </c>
      <c r="L1400" s="27" t="str">
        <f t="shared" si="352"/>
        <v>Yes</v>
      </c>
    </row>
    <row r="1401" spans="1:12" x14ac:dyDescent="0.25">
      <c r="A1401" s="37" t="s">
        <v>584</v>
      </c>
      <c r="B1401" s="22" t="s">
        <v>49</v>
      </c>
      <c r="C1401" s="28">
        <v>26659.119351000001</v>
      </c>
      <c r="D1401" s="24" t="str">
        <f t="shared" si="349"/>
        <v>N/A</v>
      </c>
      <c r="E1401" s="28">
        <v>27124.427791999999</v>
      </c>
      <c r="F1401" s="24" t="str">
        <f t="shared" si="350"/>
        <v>N/A</v>
      </c>
      <c r="G1401" s="28">
        <v>29093.290156999999</v>
      </c>
      <c r="H1401" s="24" t="str">
        <f t="shared" si="351"/>
        <v>N/A</v>
      </c>
      <c r="I1401" s="25">
        <v>1.7450000000000001</v>
      </c>
      <c r="J1401" s="25">
        <v>7.2590000000000003</v>
      </c>
      <c r="K1401" s="26" t="s">
        <v>1191</v>
      </c>
      <c r="L1401" s="27" t="str">
        <f t="shared" si="352"/>
        <v>Yes</v>
      </c>
    </row>
    <row r="1402" spans="1:12" x14ac:dyDescent="0.25">
      <c r="A1402" s="196" t="s">
        <v>153</v>
      </c>
      <c r="B1402" s="196"/>
      <c r="C1402" s="196"/>
      <c r="D1402" s="196"/>
      <c r="E1402" s="196"/>
      <c r="F1402" s="196"/>
      <c r="G1402" s="196"/>
      <c r="H1402" s="196"/>
      <c r="I1402" s="196"/>
      <c r="J1402" s="196"/>
      <c r="K1402" s="196"/>
      <c r="L1402" s="196"/>
    </row>
    <row r="1403" spans="1:12" ht="12.75" customHeight="1" x14ac:dyDescent="0.25">
      <c r="A1403" s="40" t="s">
        <v>742</v>
      </c>
      <c r="B1403" s="22" t="s">
        <v>49</v>
      </c>
      <c r="C1403" s="38">
        <v>862036770</v>
      </c>
      <c r="D1403" s="24" t="str">
        <f t="shared" ref="D1403:D1426" si="353">IF($B1403="N/A","N/A",IF(C1403&gt;10,"No",IF(C1403&lt;-10,"No","Yes")))</f>
        <v>N/A</v>
      </c>
      <c r="E1403" s="38">
        <v>885224079</v>
      </c>
      <c r="F1403" s="24" t="str">
        <f t="shared" ref="F1403:F1426" si="354">IF($B1403="N/A","N/A",IF(E1403&gt;10,"No",IF(E1403&lt;-10,"No","Yes")))</f>
        <v>N/A</v>
      </c>
      <c r="G1403" s="38">
        <v>945826495</v>
      </c>
      <c r="H1403" s="24" t="str">
        <f t="shared" ref="H1403:H1426" si="355">IF($B1403="N/A","N/A",IF(G1403&gt;10,"No",IF(G1403&lt;-10,"No","Yes")))</f>
        <v>N/A</v>
      </c>
      <c r="I1403" s="25">
        <v>2.69</v>
      </c>
      <c r="J1403" s="25">
        <v>6.8460000000000001</v>
      </c>
      <c r="K1403" s="26" t="s">
        <v>1191</v>
      </c>
      <c r="L1403" s="27" t="str">
        <f t="shared" ref="L1403:L1426" si="356">IF(J1403="Div by 0", "N/A", IF(K1403="N/A","N/A", IF(J1403&gt;VALUE(MID(K1403,1,2)), "No", IF(J1403&lt;-1*VALUE(MID(K1403,1,2)), "No", "Yes"))))</f>
        <v>Yes</v>
      </c>
    </row>
    <row r="1404" spans="1:12" x14ac:dyDescent="0.25">
      <c r="A1404" s="40" t="s">
        <v>454</v>
      </c>
      <c r="B1404" s="22" t="s">
        <v>49</v>
      </c>
      <c r="C1404" s="30">
        <v>46773</v>
      </c>
      <c r="D1404" s="30" t="str">
        <f t="shared" si="353"/>
        <v>N/A</v>
      </c>
      <c r="E1404" s="30">
        <v>45863</v>
      </c>
      <c r="F1404" s="30" t="str">
        <f t="shared" si="354"/>
        <v>N/A</v>
      </c>
      <c r="G1404" s="30">
        <v>46029</v>
      </c>
      <c r="H1404" s="24" t="str">
        <f t="shared" si="355"/>
        <v>N/A</v>
      </c>
      <c r="I1404" s="25">
        <v>-1.95</v>
      </c>
      <c r="J1404" s="25">
        <v>0.3619</v>
      </c>
      <c r="K1404" s="26" t="s">
        <v>1191</v>
      </c>
      <c r="L1404" s="27" t="str">
        <f t="shared" si="356"/>
        <v>Yes</v>
      </c>
    </row>
    <row r="1405" spans="1:12" ht="12.75" customHeight="1" x14ac:dyDescent="0.25">
      <c r="A1405" s="40" t="s">
        <v>752</v>
      </c>
      <c r="B1405" s="22" t="s">
        <v>49</v>
      </c>
      <c r="C1405" s="38">
        <v>18430.221923000001</v>
      </c>
      <c r="D1405" s="24" t="str">
        <f t="shared" si="353"/>
        <v>N/A</v>
      </c>
      <c r="E1405" s="38">
        <v>19301.486580000001</v>
      </c>
      <c r="F1405" s="24" t="str">
        <f t="shared" si="354"/>
        <v>N/A</v>
      </c>
      <c r="G1405" s="38">
        <v>20548.49106</v>
      </c>
      <c r="H1405" s="24" t="str">
        <f t="shared" si="355"/>
        <v>N/A</v>
      </c>
      <c r="I1405" s="25">
        <v>4.7270000000000003</v>
      </c>
      <c r="J1405" s="25">
        <v>6.4610000000000003</v>
      </c>
      <c r="K1405" s="26" t="s">
        <v>1191</v>
      </c>
      <c r="L1405" s="27" t="str">
        <f t="shared" si="356"/>
        <v>Yes</v>
      </c>
    </row>
    <row r="1406" spans="1:12" x14ac:dyDescent="0.25">
      <c r="A1406" s="39" t="s">
        <v>523</v>
      </c>
      <c r="B1406" s="22" t="s">
        <v>49</v>
      </c>
      <c r="C1406" s="38">
        <v>13912.560571</v>
      </c>
      <c r="D1406" s="24" t="str">
        <f t="shared" si="353"/>
        <v>N/A</v>
      </c>
      <c r="E1406" s="38">
        <v>14464.076003</v>
      </c>
      <c r="F1406" s="24" t="str">
        <f t="shared" si="354"/>
        <v>N/A</v>
      </c>
      <c r="G1406" s="38">
        <v>15360.407057</v>
      </c>
      <c r="H1406" s="24" t="str">
        <f t="shared" si="355"/>
        <v>N/A</v>
      </c>
      <c r="I1406" s="25">
        <v>3.964</v>
      </c>
      <c r="J1406" s="25">
        <v>6.1970000000000001</v>
      </c>
      <c r="K1406" s="26" t="s">
        <v>1191</v>
      </c>
      <c r="L1406" s="27" t="str">
        <f t="shared" si="356"/>
        <v>Yes</v>
      </c>
    </row>
    <row r="1407" spans="1:12" x14ac:dyDescent="0.25">
      <c r="A1407" s="39" t="s">
        <v>526</v>
      </c>
      <c r="B1407" s="22" t="s">
        <v>49</v>
      </c>
      <c r="C1407" s="38">
        <v>23180.463908000002</v>
      </c>
      <c r="D1407" s="24" t="str">
        <f t="shared" si="353"/>
        <v>N/A</v>
      </c>
      <c r="E1407" s="38">
        <v>24863.73833</v>
      </c>
      <c r="F1407" s="24" t="str">
        <f t="shared" si="354"/>
        <v>N/A</v>
      </c>
      <c r="G1407" s="38">
        <v>26677.253407</v>
      </c>
      <c r="H1407" s="24" t="str">
        <f t="shared" si="355"/>
        <v>N/A</v>
      </c>
      <c r="I1407" s="25">
        <v>7.2619999999999996</v>
      </c>
      <c r="J1407" s="25">
        <v>7.2939999999999996</v>
      </c>
      <c r="K1407" s="26" t="s">
        <v>1191</v>
      </c>
      <c r="L1407" s="27" t="str">
        <f t="shared" si="356"/>
        <v>Yes</v>
      </c>
    </row>
    <row r="1408" spans="1:12" x14ac:dyDescent="0.25">
      <c r="A1408" s="39" t="s">
        <v>529</v>
      </c>
      <c r="B1408" s="22" t="s">
        <v>49</v>
      </c>
      <c r="C1408" s="38">
        <v>10707.611321</v>
      </c>
      <c r="D1408" s="24" t="str">
        <f t="shared" si="353"/>
        <v>N/A</v>
      </c>
      <c r="E1408" s="38">
        <v>12231.669231</v>
      </c>
      <c r="F1408" s="24" t="str">
        <f t="shared" si="354"/>
        <v>N/A</v>
      </c>
      <c r="G1408" s="38">
        <v>17329.786957</v>
      </c>
      <c r="H1408" s="24" t="str">
        <f t="shared" si="355"/>
        <v>N/A</v>
      </c>
      <c r="I1408" s="25">
        <v>14.23</v>
      </c>
      <c r="J1408" s="25">
        <v>41.68</v>
      </c>
      <c r="K1408" s="26" t="s">
        <v>1191</v>
      </c>
      <c r="L1408" s="27" t="str">
        <f t="shared" si="356"/>
        <v>No</v>
      </c>
    </row>
    <row r="1409" spans="1:12" x14ac:dyDescent="0.25">
      <c r="A1409" s="39" t="s">
        <v>531</v>
      </c>
      <c r="B1409" s="22" t="s">
        <v>49</v>
      </c>
      <c r="C1409" s="38">
        <v>830.46153846000004</v>
      </c>
      <c r="D1409" s="24" t="str">
        <f t="shared" si="353"/>
        <v>N/A</v>
      </c>
      <c r="E1409" s="38">
        <v>895.18644068000003</v>
      </c>
      <c r="F1409" s="24" t="str">
        <f t="shared" si="354"/>
        <v>N/A</v>
      </c>
      <c r="G1409" s="38">
        <v>1755.5161290000001</v>
      </c>
      <c r="H1409" s="24" t="str">
        <f t="shared" si="355"/>
        <v>N/A</v>
      </c>
      <c r="I1409" s="25">
        <v>7.7939999999999996</v>
      </c>
      <c r="J1409" s="25">
        <v>96.11</v>
      </c>
      <c r="K1409" s="26" t="s">
        <v>1191</v>
      </c>
      <c r="L1409" s="27" t="str">
        <f t="shared" si="356"/>
        <v>No</v>
      </c>
    </row>
    <row r="1410" spans="1:12" ht="12.75" customHeight="1" x14ac:dyDescent="0.25">
      <c r="A1410" s="37" t="s">
        <v>455</v>
      </c>
      <c r="B1410" s="22" t="s">
        <v>49</v>
      </c>
      <c r="C1410" s="24">
        <v>16.769745403999998</v>
      </c>
      <c r="D1410" s="24" t="str">
        <f t="shared" si="353"/>
        <v>N/A</v>
      </c>
      <c r="E1410" s="24">
        <v>17.096855965</v>
      </c>
      <c r="F1410" s="24" t="str">
        <f t="shared" si="354"/>
        <v>N/A</v>
      </c>
      <c r="G1410" s="24">
        <v>17.65118687</v>
      </c>
      <c r="H1410" s="24" t="str">
        <f t="shared" si="355"/>
        <v>N/A</v>
      </c>
      <c r="I1410" s="25">
        <v>1.9510000000000001</v>
      </c>
      <c r="J1410" s="25">
        <v>3.242</v>
      </c>
      <c r="K1410" s="26" t="s">
        <v>1191</v>
      </c>
      <c r="L1410" s="27" t="str">
        <f t="shared" si="356"/>
        <v>Yes</v>
      </c>
    </row>
    <row r="1411" spans="1:12" x14ac:dyDescent="0.25">
      <c r="A1411" s="39" t="s">
        <v>523</v>
      </c>
      <c r="B1411" s="22" t="s">
        <v>49</v>
      </c>
      <c r="C1411" s="24">
        <v>23.665654537999998</v>
      </c>
      <c r="D1411" s="24" t="str">
        <f t="shared" si="353"/>
        <v>N/A</v>
      </c>
      <c r="E1411" s="24">
        <v>24.475481824999999</v>
      </c>
      <c r="F1411" s="24" t="str">
        <f t="shared" si="354"/>
        <v>N/A</v>
      </c>
      <c r="G1411" s="24">
        <v>25.401135777</v>
      </c>
      <c r="H1411" s="24" t="str">
        <f t="shared" si="355"/>
        <v>N/A</v>
      </c>
      <c r="I1411" s="25">
        <v>3.4220000000000002</v>
      </c>
      <c r="J1411" s="25">
        <v>3.782</v>
      </c>
      <c r="K1411" s="26" t="s">
        <v>1191</v>
      </c>
      <c r="L1411" s="27" t="str">
        <f t="shared" si="356"/>
        <v>Yes</v>
      </c>
    </row>
    <row r="1412" spans="1:12" x14ac:dyDescent="0.25">
      <c r="A1412" s="39" t="s">
        <v>526</v>
      </c>
      <c r="B1412" s="22" t="s">
        <v>49</v>
      </c>
      <c r="C1412" s="24">
        <v>20.192409067</v>
      </c>
      <c r="D1412" s="24" t="str">
        <f t="shared" si="353"/>
        <v>N/A</v>
      </c>
      <c r="E1412" s="24">
        <v>21.198265901999999</v>
      </c>
      <c r="F1412" s="24" t="str">
        <f t="shared" si="354"/>
        <v>N/A</v>
      </c>
      <c r="G1412" s="24">
        <v>22.008642682000001</v>
      </c>
      <c r="H1412" s="24" t="str">
        <f t="shared" si="355"/>
        <v>N/A</v>
      </c>
      <c r="I1412" s="25">
        <v>4.9809999999999999</v>
      </c>
      <c r="J1412" s="25">
        <v>3.823</v>
      </c>
      <c r="K1412" s="26" t="s">
        <v>1191</v>
      </c>
      <c r="L1412" s="27" t="str">
        <f t="shared" si="356"/>
        <v>Yes</v>
      </c>
    </row>
    <row r="1413" spans="1:12" x14ac:dyDescent="0.25">
      <c r="A1413" s="39" t="s">
        <v>529</v>
      </c>
      <c r="B1413" s="22" t="s">
        <v>49</v>
      </c>
      <c r="C1413" s="24">
        <v>0.57969112310000004</v>
      </c>
      <c r="D1413" s="24" t="str">
        <f t="shared" si="353"/>
        <v>N/A</v>
      </c>
      <c r="E1413" s="24">
        <v>0.54682734980000003</v>
      </c>
      <c r="F1413" s="24" t="str">
        <f t="shared" si="354"/>
        <v>N/A</v>
      </c>
      <c r="G1413" s="24">
        <v>0.48694768490000001</v>
      </c>
      <c r="H1413" s="24" t="str">
        <f t="shared" si="355"/>
        <v>N/A</v>
      </c>
      <c r="I1413" s="25">
        <v>-5.67</v>
      </c>
      <c r="J1413" s="25">
        <v>-11</v>
      </c>
      <c r="K1413" s="26" t="s">
        <v>1191</v>
      </c>
      <c r="L1413" s="27" t="str">
        <f t="shared" si="356"/>
        <v>Yes</v>
      </c>
    </row>
    <row r="1414" spans="1:12" x14ac:dyDescent="0.25">
      <c r="A1414" s="39" t="s">
        <v>531</v>
      </c>
      <c r="B1414" s="22" t="s">
        <v>49</v>
      </c>
      <c r="C1414" s="24">
        <v>0.32101935990000002</v>
      </c>
      <c r="D1414" s="24" t="str">
        <f t="shared" si="353"/>
        <v>N/A</v>
      </c>
      <c r="E1414" s="24">
        <v>0.28004556670000003</v>
      </c>
      <c r="F1414" s="24" t="str">
        <f t="shared" si="354"/>
        <v>N/A</v>
      </c>
      <c r="G1414" s="24">
        <v>0.30021305440000001</v>
      </c>
      <c r="H1414" s="24" t="str">
        <f t="shared" si="355"/>
        <v>N/A</v>
      </c>
      <c r="I1414" s="25">
        <v>-12.8</v>
      </c>
      <c r="J1414" s="25">
        <v>7.202</v>
      </c>
      <c r="K1414" s="26" t="s">
        <v>1191</v>
      </c>
      <c r="L1414" s="27" t="str">
        <f t="shared" si="356"/>
        <v>Yes</v>
      </c>
    </row>
    <row r="1415" spans="1:12" ht="25.5" customHeight="1" x14ac:dyDescent="0.25">
      <c r="A1415" s="40" t="s">
        <v>744</v>
      </c>
      <c r="B1415" s="22" t="s">
        <v>49</v>
      </c>
      <c r="C1415" s="38">
        <v>484929381</v>
      </c>
      <c r="D1415" s="24" t="str">
        <f t="shared" si="353"/>
        <v>N/A</v>
      </c>
      <c r="E1415" s="38">
        <v>492281240</v>
      </c>
      <c r="F1415" s="24" t="str">
        <f t="shared" si="354"/>
        <v>N/A</v>
      </c>
      <c r="G1415" s="38">
        <v>538836827</v>
      </c>
      <c r="H1415" s="24" t="str">
        <f t="shared" si="355"/>
        <v>N/A</v>
      </c>
      <c r="I1415" s="25">
        <v>1.516</v>
      </c>
      <c r="J1415" s="25">
        <v>9.4570000000000007</v>
      </c>
      <c r="K1415" s="26" t="s">
        <v>1191</v>
      </c>
      <c r="L1415" s="27" t="str">
        <f t="shared" si="356"/>
        <v>Yes</v>
      </c>
    </row>
    <row r="1416" spans="1:12" ht="12.75" customHeight="1" x14ac:dyDescent="0.25">
      <c r="A1416" s="40" t="s">
        <v>456</v>
      </c>
      <c r="B1416" s="22" t="s">
        <v>49</v>
      </c>
      <c r="C1416" s="30">
        <v>18190</v>
      </c>
      <c r="D1416" s="30" t="str">
        <f t="shared" si="353"/>
        <v>N/A</v>
      </c>
      <c r="E1416" s="30">
        <v>18149</v>
      </c>
      <c r="F1416" s="30" t="str">
        <f t="shared" si="354"/>
        <v>N/A</v>
      </c>
      <c r="G1416" s="30">
        <v>18521</v>
      </c>
      <c r="H1416" s="24" t="str">
        <f t="shared" si="355"/>
        <v>N/A</v>
      </c>
      <c r="I1416" s="25">
        <v>-0.22500000000000001</v>
      </c>
      <c r="J1416" s="25">
        <v>2.0499999999999998</v>
      </c>
      <c r="K1416" s="26" t="s">
        <v>1191</v>
      </c>
      <c r="L1416" s="27" t="str">
        <f t="shared" si="356"/>
        <v>Yes</v>
      </c>
    </row>
    <row r="1417" spans="1:12" ht="25" x14ac:dyDescent="0.25">
      <c r="A1417" s="40" t="s">
        <v>753</v>
      </c>
      <c r="B1417" s="22" t="s">
        <v>49</v>
      </c>
      <c r="C1417" s="38">
        <v>26659.119351000001</v>
      </c>
      <c r="D1417" s="24" t="str">
        <f t="shared" si="353"/>
        <v>N/A</v>
      </c>
      <c r="E1417" s="38">
        <v>27124.427791999999</v>
      </c>
      <c r="F1417" s="24" t="str">
        <f t="shared" si="354"/>
        <v>N/A</v>
      </c>
      <c r="G1417" s="38">
        <v>29093.290156999999</v>
      </c>
      <c r="H1417" s="24" t="str">
        <f t="shared" si="355"/>
        <v>N/A</v>
      </c>
      <c r="I1417" s="25">
        <v>1.7450000000000001</v>
      </c>
      <c r="J1417" s="25">
        <v>7.2590000000000003</v>
      </c>
      <c r="K1417" s="26" t="s">
        <v>1191</v>
      </c>
      <c r="L1417" s="27" t="str">
        <f t="shared" si="356"/>
        <v>Yes</v>
      </c>
    </row>
    <row r="1418" spans="1:12" x14ac:dyDescent="0.25">
      <c r="A1418" s="39" t="s">
        <v>585</v>
      </c>
      <c r="B1418" s="22" t="s">
        <v>49</v>
      </c>
      <c r="C1418" s="38">
        <v>14919.050641</v>
      </c>
      <c r="D1418" s="24" t="str">
        <f t="shared" si="353"/>
        <v>N/A</v>
      </c>
      <c r="E1418" s="38">
        <v>15163.052581</v>
      </c>
      <c r="F1418" s="24" t="str">
        <f t="shared" si="354"/>
        <v>N/A</v>
      </c>
      <c r="G1418" s="38">
        <v>16971.644552999998</v>
      </c>
      <c r="H1418" s="24" t="str">
        <f t="shared" si="355"/>
        <v>N/A</v>
      </c>
      <c r="I1418" s="25">
        <v>1.6359999999999999</v>
      </c>
      <c r="J1418" s="25">
        <v>11.93</v>
      </c>
      <c r="K1418" s="26" t="s">
        <v>1191</v>
      </c>
      <c r="L1418" s="27" t="str">
        <f t="shared" si="356"/>
        <v>Yes</v>
      </c>
    </row>
    <row r="1419" spans="1:12" x14ac:dyDescent="0.25">
      <c r="A1419" s="39" t="s">
        <v>586</v>
      </c>
      <c r="B1419" s="22" t="s">
        <v>49</v>
      </c>
      <c r="C1419" s="38">
        <v>38328.894511999999</v>
      </c>
      <c r="D1419" s="24" t="str">
        <f t="shared" si="353"/>
        <v>N/A</v>
      </c>
      <c r="E1419" s="38">
        <v>39984.530158000001</v>
      </c>
      <c r="F1419" s="24" t="str">
        <f t="shared" si="354"/>
        <v>N/A</v>
      </c>
      <c r="G1419" s="38">
        <v>42927.173581000003</v>
      </c>
      <c r="H1419" s="24" t="str">
        <f t="shared" si="355"/>
        <v>N/A</v>
      </c>
      <c r="I1419" s="25">
        <v>4.32</v>
      </c>
      <c r="J1419" s="25">
        <v>7.359</v>
      </c>
      <c r="K1419" s="26" t="s">
        <v>1191</v>
      </c>
      <c r="L1419" s="27" t="str">
        <f t="shared" si="356"/>
        <v>Yes</v>
      </c>
    </row>
    <row r="1420" spans="1:12" x14ac:dyDescent="0.25">
      <c r="A1420" s="39" t="s">
        <v>587</v>
      </c>
      <c r="B1420" s="22" t="s">
        <v>49</v>
      </c>
      <c r="C1420" s="38">
        <v>5706.4117647000003</v>
      </c>
      <c r="D1420" s="24" t="str">
        <f t="shared" si="353"/>
        <v>N/A</v>
      </c>
      <c r="E1420" s="38">
        <v>4620.6666667</v>
      </c>
      <c r="F1420" s="24" t="str">
        <f t="shared" si="354"/>
        <v>N/A</v>
      </c>
      <c r="G1420" s="38">
        <v>8851.3333332999991</v>
      </c>
      <c r="H1420" s="24" t="str">
        <f t="shared" si="355"/>
        <v>N/A</v>
      </c>
      <c r="I1420" s="25">
        <v>-19</v>
      </c>
      <c r="J1420" s="25">
        <v>91.56</v>
      </c>
      <c r="K1420" s="26" t="s">
        <v>1191</v>
      </c>
      <c r="L1420" s="27" t="str">
        <f t="shared" si="356"/>
        <v>No</v>
      </c>
    </row>
    <row r="1421" spans="1:12" x14ac:dyDescent="0.25">
      <c r="A1421" s="39" t="s">
        <v>588</v>
      </c>
      <c r="B1421" s="22" t="s">
        <v>49</v>
      </c>
      <c r="C1421" s="38" t="s">
        <v>1205</v>
      </c>
      <c r="D1421" s="24" t="str">
        <f t="shared" si="353"/>
        <v>N/A</v>
      </c>
      <c r="E1421" s="38">
        <v>4710</v>
      </c>
      <c r="F1421" s="24" t="str">
        <f t="shared" si="354"/>
        <v>N/A</v>
      </c>
      <c r="G1421" s="38">
        <v>1860</v>
      </c>
      <c r="H1421" s="24" t="str">
        <f t="shared" si="355"/>
        <v>N/A</v>
      </c>
      <c r="I1421" s="25" t="s">
        <v>1205</v>
      </c>
      <c r="J1421" s="25">
        <v>-60.5</v>
      </c>
      <c r="K1421" s="26" t="s">
        <v>1191</v>
      </c>
      <c r="L1421" s="27" t="str">
        <f t="shared" si="356"/>
        <v>No</v>
      </c>
    </row>
    <row r="1422" spans="1:12" ht="25" x14ac:dyDescent="0.25">
      <c r="A1422" s="37" t="s">
        <v>457</v>
      </c>
      <c r="B1422" s="22" t="s">
        <v>49</v>
      </c>
      <c r="C1422" s="24">
        <v>6.5217469247000004</v>
      </c>
      <c r="D1422" s="24" t="str">
        <f t="shared" si="353"/>
        <v>N/A</v>
      </c>
      <c r="E1422" s="24">
        <v>6.7656027496000002</v>
      </c>
      <c r="F1422" s="24" t="str">
        <f t="shared" si="354"/>
        <v>N/A</v>
      </c>
      <c r="G1422" s="24">
        <v>7.1024274265000003</v>
      </c>
      <c r="H1422" s="24" t="str">
        <f t="shared" si="355"/>
        <v>N/A</v>
      </c>
      <c r="I1422" s="25">
        <v>3.7389999999999999</v>
      </c>
      <c r="J1422" s="25">
        <v>4.9779999999999998</v>
      </c>
      <c r="K1422" s="26" t="s">
        <v>1191</v>
      </c>
      <c r="L1422" s="27" t="str">
        <f t="shared" si="356"/>
        <v>Yes</v>
      </c>
    </row>
    <row r="1423" spans="1:12" x14ac:dyDescent="0.25">
      <c r="A1423" s="39" t="s">
        <v>523</v>
      </c>
      <c r="B1423" s="22" t="s">
        <v>49</v>
      </c>
      <c r="C1423" s="24">
        <v>9.1232813145999998</v>
      </c>
      <c r="D1423" s="24" t="str">
        <f t="shared" si="353"/>
        <v>N/A</v>
      </c>
      <c r="E1423" s="24">
        <v>9.5307798649999995</v>
      </c>
      <c r="F1423" s="24" t="str">
        <f t="shared" si="354"/>
        <v>N/A</v>
      </c>
      <c r="G1423" s="24">
        <v>10.178626742000001</v>
      </c>
      <c r="H1423" s="24" t="str">
        <f t="shared" si="355"/>
        <v>N/A</v>
      </c>
      <c r="I1423" s="25">
        <v>4.4669999999999996</v>
      </c>
      <c r="J1423" s="25">
        <v>6.7969999999999997</v>
      </c>
      <c r="K1423" s="26" t="s">
        <v>1191</v>
      </c>
      <c r="L1423" s="27" t="str">
        <f t="shared" si="356"/>
        <v>Yes</v>
      </c>
    </row>
    <row r="1424" spans="1:12" x14ac:dyDescent="0.25">
      <c r="A1424" s="39" t="s">
        <v>526</v>
      </c>
      <c r="B1424" s="22" t="s">
        <v>49</v>
      </c>
      <c r="C1424" s="24">
        <v>8.0205587769999998</v>
      </c>
      <c r="D1424" s="24" t="str">
        <f t="shared" si="353"/>
        <v>N/A</v>
      </c>
      <c r="E1424" s="24">
        <v>8.6448159742000001</v>
      </c>
      <c r="F1424" s="24" t="str">
        <f t="shared" si="354"/>
        <v>N/A</v>
      </c>
      <c r="G1424" s="24">
        <v>9.0102566772999992</v>
      </c>
      <c r="H1424" s="24" t="str">
        <f t="shared" si="355"/>
        <v>N/A</v>
      </c>
      <c r="I1424" s="25">
        <v>7.7830000000000004</v>
      </c>
      <c r="J1424" s="25">
        <v>4.2270000000000003</v>
      </c>
      <c r="K1424" s="26" t="s">
        <v>1191</v>
      </c>
      <c r="L1424" s="27" t="str">
        <f t="shared" si="356"/>
        <v>Yes</v>
      </c>
    </row>
    <row r="1425" spans="1:13" x14ac:dyDescent="0.25">
      <c r="A1425" s="39" t="s">
        <v>529</v>
      </c>
      <c r="B1425" s="22" t="s">
        <v>49</v>
      </c>
      <c r="C1425" s="24">
        <v>3.71877324E-2</v>
      </c>
      <c r="D1425" s="24" t="str">
        <f t="shared" si="353"/>
        <v>N/A</v>
      </c>
      <c r="E1425" s="24">
        <v>3.7857278100000002E-2</v>
      </c>
      <c r="F1425" s="24" t="str">
        <f t="shared" si="354"/>
        <v>N/A</v>
      </c>
      <c r="G1425" s="24">
        <v>1.9054474599999999E-2</v>
      </c>
      <c r="H1425" s="24" t="str">
        <f t="shared" si="355"/>
        <v>N/A</v>
      </c>
      <c r="I1425" s="25">
        <v>1.8</v>
      </c>
      <c r="J1425" s="25">
        <v>-49.7</v>
      </c>
      <c r="K1425" s="26" t="s">
        <v>1191</v>
      </c>
      <c r="L1425" s="27" t="str">
        <f t="shared" si="356"/>
        <v>No</v>
      </c>
    </row>
    <row r="1426" spans="1:13" x14ac:dyDescent="0.25">
      <c r="A1426" s="39" t="s">
        <v>531</v>
      </c>
      <c r="B1426" s="22" t="s">
        <v>49</v>
      </c>
      <c r="C1426" s="24">
        <v>0</v>
      </c>
      <c r="D1426" s="24" t="str">
        <f t="shared" si="353"/>
        <v>N/A</v>
      </c>
      <c r="E1426" s="24">
        <v>4.7465349999999996E-3</v>
      </c>
      <c r="F1426" s="24" t="str">
        <f t="shared" si="354"/>
        <v>N/A</v>
      </c>
      <c r="G1426" s="24">
        <v>4.8421460000000003E-3</v>
      </c>
      <c r="H1426" s="24" t="str">
        <f t="shared" si="355"/>
        <v>N/A</v>
      </c>
      <c r="I1426" s="25" t="s">
        <v>1205</v>
      </c>
      <c r="J1426" s="25">
        <v>2.0139999999999998</v>
      </c>
      <c r="K1426" s="26" t="s">
        <v>1191</v>
      </c>
      <c r="L1426" s="27" t="str">
        <f t="shared" si="356"/>
        <v>Yes</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2025-04-16T14:23:35Z</dcterms:modified>
</cp:coreProperties>
</file>