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7FBD1D7-F29D-49A0-9ACC-568641504BE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<sst xmlns="http://schemas.openxmlformats.org/spreadsheetml/2006/main" count="7320" uniqueCount="1749">
  <si>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</si>
  <si>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</si>
  <si>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</si>
  <si>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</si>
  <si>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</si>
  <si>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</si>
  <si>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</si>
  <si>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</si>
  <si>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</si>
  <si>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</si>
  <si>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</si>
  <si>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</si>
  <si>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</si>
  <si>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</si>
  <si>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</si>
  <si>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</si>
  <si>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</si>
  <si>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</si>
  <si>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</si>
  <si>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</si>
  <si>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</si>
  <si>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</si>
  <si>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</si>
  <si>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</si>
  <si>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</si>
  <si>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</si>
  <si>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</si>
  <si>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</si>
  <si>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</si>
  <si>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</si>
  <si>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</si>
  <si>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</si>
  <si>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</si>
  <si>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</si>
  <si>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</si>
  <si>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</si>
  <si>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</si>
  <si>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</si>
  <si>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</si>
  <si>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</si>
  <si>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</si>
  <si>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</si>
  <si>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</si>
  <si>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</si>
  <si>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</si>
  <si>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</si>
  <si>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</si>
  <si>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</si>
  <si>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</si>
  <si>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</si>
  <si>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</si>
  <si>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</si>
  <si>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</si>
  <si>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</si>
  <si>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</si>
  <si>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</si>
  <si>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</si>
  <si>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</si>
  <si>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</si>
  <si>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</si>
  <si>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</si>
  <si>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</si>
  <si>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</si>
  <si>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</si>
  <si>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</si>
  <si>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</si>
  <si>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</si>
  <si>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</si>
  <si>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</si>
  <si>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</si>
  <si>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</si>
  <si>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</si>
  <si>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</si>
  <si>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</si>
  <si>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</si>
  <si>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</si>
  <si>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</si>
  <si>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</si>
  <si>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</si>
  <si>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</si>
  <si>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</si>
  <si>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</si>
  <si>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</si>
  <si>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</si>
  <si>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</si>
  <si>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</si>
  <si>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</si>
  <si>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</si>
  <si>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</si>
  <si>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</si>
  <si>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</si>
  <si>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</si>
  <si>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</si>
  <si>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</si>
  <si>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</si>
  <si>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</si>
  <si>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</si>
  <si>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</si>
  <si>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</si>
  <si>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</si>
  <si>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</si>
  <si>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</si>
  <si>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</si>
  <si>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</si>
  <si>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</si>
  <si>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</si>
  <si>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</si>
  <si>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</si>
  <si>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</si>
  <si>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</si>
  <si>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</si>
  <si>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</si>
  <si>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</si>
  <si>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</si>
  <si>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</si>
  <si>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</si>
  <si>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</si>
  <si>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</si>
  <si>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</si>
  <si>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</si>
  <si>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</si>
  <si>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</si>
  <si>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</si>
  <si>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</si>
  <si>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</si>
  <si>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</si>
  <si>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</si>
  <si>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</si>
  <si>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</si>
  <si>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</si>
  <si>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</si>
  <si>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</si>
  <si>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</si>
  <si>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</si>
  <si>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</si>
  <si>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</si>
  <si>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</si>
  <si>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</si>
  <si>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</si>
  <si>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</si>
  <si>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</si>
  <si>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</si>
  <si>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</si>
  <si>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</si>
  <si>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</si>
  <si>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</si>
  <si>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</si>
  <si>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</si>
  <si>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</si>
  <si>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</si>
  <si>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</si>
  <si>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</si>
  <si>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</si>
  <si>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</si>
  <si>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</si>
  <si>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</si>
  <si>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</si>
  <si>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</si>
  <si>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</si>
  <si>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</si>
  <si>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</si>
  <si>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</si>
  <si>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</si>
  <si>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</si>
  <si>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</si>
  <si>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</si>
  <si>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</si>
  <si>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</si>
  <si>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</si>
  <si>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</si>
  <si>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</si>
  <si>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</si>
  <si>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</si>
  <si>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</si>
  <si>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</si>
  <si>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</si>
  <si>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</si>
  <si>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</si>
  <si>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</si>
  <si>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</si>
  <si>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</si>
  <si>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</si>
  <si>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</si>
  <si>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</si>
  <si>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</si>
  <si>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</si>
  <si>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</si>
  <si>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</si>
  <si>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</si>
  <si>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</si>
  <si>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</si>
  <si>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</si>
  <si>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</si>
  <si>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</si>
  <si>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</si>
  <si>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</si>
  <si>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</si>
  <si>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</si>
  <si>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</si>
  <si>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</si>
  <si>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</si>
  <si>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</si>
  <si>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</si>
  <si>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</si>
  <si>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</si>
  <si>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</si>
  <si>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</si>
  <si>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</si>
  <si>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</si>
  <si>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</si>
  <si>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</si>
  <si>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</si>
  <si>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</si>
  <si>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</si>
  <si>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</si>
  <si>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</si>
  <si>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</si>
  <si>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</si>
  <si>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</si>
  <si>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</si>
  <si>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</si>
  <si>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</si>
  <si>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</si>
  <si>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</si>
  <si>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</si>
  <si>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</si>
  <si>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</si>
  <si>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</si>
  <si>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</si>
  <si>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</si>
  <si>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</si>
  <si>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</si>
  <si>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</si>
  <si>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</si>
  <si>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</si>
  <si>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</si>
  <si>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</si>
  <si>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</si>
  <si>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</si>
  <si>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</si>
  <si>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</si>
  <si>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</si>
  <si>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</si>
  <si>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</si>
  <si>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</si>
  <si>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</si>
  <si>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</si>
  <si>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</si>
  <si>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</si>
  <si>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</si>
  <si>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</si>
  <si>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</si>
  <si>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</si>
  <si>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</si>
  <si>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</si>
  <si>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</si>
  <si>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</si>
  <si>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</si>
  <si>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</si>
  <si>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</si>
  <si>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</si>
  <si>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</si>
  <si>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</si>
  <si>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</si>
  <si>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</si>
  <si>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</si>
  <si>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</si>
  <si>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</si>
  <si>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</si>
  <si>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</si>
  <si>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</si>
  <si>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</si>
  <si>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</si>
  <si>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</si>
  <si>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</si>
  <si>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</si>
  <si>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</si>
  <si>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</si>
  <si>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</si>
  <si>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</si>
  <si>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</si>
  <si>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</si>
  <si>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</si>
  <si>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</si>
  <si>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</si>
  <si>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</si>
  <si>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</si>
  <si>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</si>
  <si>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</si>
  <si>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</si>
  <si>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</si>
  <si>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</si>
  <si>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</si>
  <si>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</si>
  <si>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</si>
  <si>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</si>
  <si>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</si>
  <si>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</si>
  <si>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</si>
  <si>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</si>
  <si>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</si>
  <si>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</si>
  <si>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</si>
  <si>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</si>
  <si>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</si>
  <si>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</si>
  <si>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</si>
  <si>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</si>
  <si>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</si>
  <si>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</si>
  <si>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</si>
  <si>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</si>
  <si>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</si>
  <si>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</si>
  <si>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</si>
  <si>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</si>
  <si>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</si>
  <si>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</si>
  <si>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</si>
  <si>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</si>
  <si>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</si>
  <si>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</si>
  <si>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</si>
  <si>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</si>
  <si>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</si>
  <si>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</si>
  <si>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</si>
  <si>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</si>
  <si>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</si>
  <si>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</si>
  <si>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</si>
  <si>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</si>
  <si>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</si>
  <si>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</si>
  <si>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</si>
  <si>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</si>
  <si>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</si>
  <si>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</si>
  <si>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</si>
  <si>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</si>
  <si>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</si>
  <si>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</si>
  <si>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</si>
  <si>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</si>
  <si>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</si>
  <si>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</si>
  <si>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</si>
  <si>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</si>
  <si>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</si>
  <si>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</si>
  <si>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</si>
  <si>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</si>
  <si>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</si>
  <si>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</si>
  <si>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</si>
  <si>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</si>
  <si>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</si>
  <si>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</si>
  <si>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</si>
  <si>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</si>
  <si>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</si>
  <si>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</si>
  <si>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</si>
  <si>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</si>
  <si>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</si>
  <si>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</si>
  <si>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</si>
  <si>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</si>
  <si>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</si>
  <si>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</si>
  <si>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</si>
  <si>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</si>
  <si>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</si>
  <si>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</si>
  <si>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</si>
  <si>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</si>
  <si>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</si>
  <si>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</si>
  <si>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</si>
  <si>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</si>
  <si>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</si>
  <si>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</si>
  <si>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</si>
  <si>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</si>
  <si>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</si>
  <si>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</si>
  <si>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</si>
  <si>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</si>
  <si>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</si>
  <si>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</si>
  <si>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</si>
  <si>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</si>
  <si>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</si>
  <si>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</si>
  <si>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</si>
  <si>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</si>
  <si>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</si>
  <si>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</si>
  <si>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</si>
  <si>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</si>
  <si>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</si>
  <si>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</si>
  <si>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</si>
  <si>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</si>
  <si>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</si>
  <si>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</si>
  <si>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</si>
  <si>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</si>
  <si>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</si>
  <si>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</si>
  <si>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</si>
  <si>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</si>
  <si>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</si>
  <si>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</si>
  <si>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</si>
  <si>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</si>
  <si>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</si>
  <si>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</si>
  <si>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</si>
  <si>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</si>
  <si>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</si>
  <si>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</si>
  <si>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</si>
  <si>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</si>
  <si>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</si>
  <si>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</si>
  <si>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</si>
  <si>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</si>
  <si>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</si>
  <si>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</si>
  <si>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</si>
  <si>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</si>
  <si>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</si>
  <si>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</si>
  <si>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</si>
  <si>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</si>
  <si>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</si>
  <si>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</si>
  <si>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</si>
  <si>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</si>
  <si>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</si>
  <si>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</si>
  <si>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</si>
  <si>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</si>
  <si>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</si>
  <si>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</si>
  <si>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</si>
  <si>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</si>
  <si>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</si>
  <si>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</si>
  <si>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</si>
  <si>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</si>
  <si>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</si>
  <si>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</si>
  <si>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</si>
  <si>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</si>
  <si>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</si>
  <si>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</si>
  <si>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</si>
  <si>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</si>
  <si>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</si>
  <si>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</si>
  <si>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</si>
  <si>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</si>
  <si>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</si>
  <si>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</si>
  <si>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</si>
  <si>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</si>
  <si>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</si>
  <si>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</si>
  <si>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</si>
  <si>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</si>
  <si>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</si>
  <si>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</si>
  <si>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</si>
  <si>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</si>
  <si>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</si>
  <si>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</si>
  <si>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</si>
  <si>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</si>
  <si>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</si>
  <si>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</si>
  <si>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</si>
  <si>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</si>
  <si>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</si>
  <si>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</si>
  <si>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</si>
  <si>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</si>
  <si>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</si>
  <si>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</si>
  <si>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</si>
  <si>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</si>
  <si>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</si>
  <si>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</si>
  <si>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</si>
  <si>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</si>
  <si>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</si>
  <si>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</si>
  <si>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</si>
  <si>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</si>
  <si>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</si>
  <si>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</si>
  <si>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</si>
  <si>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</si>
  <si>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</si>
  <si>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</si>
  <si>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</si>
  <si>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</si>
  <si>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</si>
  <si>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</si>
  <si>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</si>
  <si>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</si>
  <si>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</si>
  <si>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</si>
  <si>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</si>
  <si>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</si>
  <si>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</si>
  <si>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</si>
  <si>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</si>
  <si>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</si>
  <si>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</si>
  <si>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</si>
  <si>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</si>
  <si>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</si>
  <si>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</si>
  <si>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</si>
  <si>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</si>
  <si>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</si>
  <si>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</si>
  <si>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</si>
  <si>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</si>
  <si>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</si>
  <si>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</si>
  <si>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</si>
  <si>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</si>
  <si>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</si>
  <si>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</si>
  <si>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</si>
  <si>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</si>
  <si>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</si>
  <si>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</si>
  <si>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</si>
  <si>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</si>
  <si>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</si>
  <si>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</si>
  <si>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</si>
  <si>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</si>
  <si>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</si>
  <si>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</si>
  <si>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</si>
  <si>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</si>
  <si>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</si>
  <si>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</si>
  <si>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</si>
  <si>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</si>
  <si>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</si>
  <si>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</si>
  <si>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</si>
  <si>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</si>
  <si>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</si>
  <si>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</si>
  <si>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</si>
  <si>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</si>
  <si>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</si>
  <si>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</si>
  <si>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</si>
  <si>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</si>
  <si>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</si>
  <si>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</si>
  <si>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</si>
  <si>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</si>
  <si>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</si>
  <si>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</si>
  <si>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</si>
  <si>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</si>
  <si>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</si>
  <si>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</si>
  <si>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</si>
  <si>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</si>
  <si>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</si>
  <si>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</si>
  <si>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</si>
  <si>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</si>
  <si>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</si>
  <si>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</si>
  <si>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</si>
  <si>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</si>
  <si>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</si>
  <si>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</si>
  <si>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</si>
  <si>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</si>
  <si>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</si>
  <si>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</si>
  <si>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</si>
  <si>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</si>
  <si>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</si>
  <si>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</si>
  <si>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</si>
  <si>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</si>
  <si>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</si>
  <si>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</si>
  <si>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</si>
  <si>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</si>
  <si>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</si>
  <si>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</si>
  <si>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</si>
  <si>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</si>
  <si>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</si>
  <si>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</si>
  <si>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</si>
  <si>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</si>
  <si>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</si>
  <si>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</si>
  <si>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</si>
  <si>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</si>
  <si>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</si>
  <si>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</si>
  <si>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</si>
  <si>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</si>
  <si>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</si>
  <si>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</si>
  <si>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</si>
  <si>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</si>
  <si>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</si>
  <si>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</si>
  <si>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</si>
  <si>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</si>
  <si>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</si>
  <si>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</si>
  <si>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</si>
  <si>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</si>
  <si>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</si>
  <si>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</si>
  <si>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</si>
  <si>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</si>
  <si>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</si>
  <si>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</si>
  <si>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</si>
  <si>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</si>
  <si>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</si>
  <si>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</si>
  <si>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</si>
  <si>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</si>
  <si>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</si>
  <si>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</si>
  <si>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</si>
  <si>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</si>
  <si>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</si>
  <si>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</si>
  <si>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</si>
  <si>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</si>
  <si>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</si>
  <si>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</si>
  <si>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</si>
  <si>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</si>
  <si>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</si>
  <si>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</si>
  <si>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</si>
  <si>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</si>
  <si>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</si>
  <si>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</si>
  <si>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</si>
  <si>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</si>
  <si>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</si>
  <si>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</si>
  <si>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</si>
  <si>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</si>
  <si>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</si>
  <si>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</si>
  <si>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</si>
  <si>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</si>
  <si>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</si>
  <si>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</si>
  <si>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</si>
  <si>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</si>
  <si>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</si>
  <si>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</si>
  <si>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</si>
  <si>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</si>
  <si>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</si>
  <si>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</si>
  <si>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</si>
  <si>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</si>
  <si>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</si>
  <si>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</si>
  <si>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</si>
  <si>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</si>
  <si>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</si>
  <si>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</si>
  <si>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</si>
  <si>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</si>
  <si>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</si>
  <si>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</si>
  <si>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</si>
  <si>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</si>
  <si>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</si>
  <si>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</si>
  <si>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</si>
  <si>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</si>
  <si>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</si>
  <si>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</si>
  <si>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</si>
  <si>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</si>
  <si>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</si>
  <si>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</si>
  <si>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</si>
  <si>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</si>
  <si>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</si>
  <si>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</si>
  <si>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</si>
  <si>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</si>
  <si>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</si>
  <si>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</si>
  <si>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</si>
  <si>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</si>
  <si>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</si>
  <si>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</si>
  <si>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</si>
  <si>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</si>
  <si>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</si>
  <si>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</si>
  <si>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</si>
  <si>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</si>
  <si>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</si>
  <si>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</si>
  <si>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</si>
  <si>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</si>
  <si>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</si>
  <si>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</si>
  <si>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</si>
  <si>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</si>
  <si>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</si>
  <si>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</si>
  <si>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</si>
  <si>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</si>
  <si>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</si>
  <si>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</si>
  <si>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</si>
  <si>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</si>
  <si>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</si>
  <si>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</si>
  <si>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</si>
  <si>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</si>
  <si>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</si>
  <si>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</si>
  <si>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</si>
  <si>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</si>
  <si>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</si>
  <si>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</si>
  <si>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</si>
  <si>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</si>
  <si>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</si>
  <si>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</si>
  <si>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</si>
  <si>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</si>
  <si>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</si>
  <si>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</si>
  <si>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</si>
  <si>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</si>
  <si>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</si>
  <si>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</si>
  <si>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</si>
  <si>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</si>
  <si>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</si>
  <si>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</si>
  <si>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</si>
  <si>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</si>
  <si>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</si>
  <si>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</si>
  <si>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</si>
  <si>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</si>
  <si>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</si>
  <si>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</si>
  <si>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</si>
  <si>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</si>
  <si>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</si>
  <si>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</si>
  <si>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</si>
  <si>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</si>
  <si>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</si>
  <si>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</si>
  <si>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</si>
  <si>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</si>
  <si>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</si>
  <si>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</si>
  <si>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</si>
  <si>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</si>
  <si>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</si>
  <si>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</si>
  <si>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</si>
  <si>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</si>
  <si>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</si>
  <si>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</si>
  <si>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</si>
  <si>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</si>
  <si>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</si>
  <si>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</si>
  <si>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</si>
  <si>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</si>
  <si>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</si>
  <si>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</si>
  <si>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</si>
  <si>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</si>
  <si>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</si>
  <si>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</si>
  <si>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</si>
  <si>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</si>
  <si>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</si>
  <si>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</si>
  <si>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</si>
  <si>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</si>
  <si>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</si>
  <si>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</si>
  <si>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</si>
  <si>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</si>
  <si>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</si>
  <si>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</si>
  <si>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</si>
  <si>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</si>
  <si>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</si>
  <si>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</si>
  <si>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</si>
  <si>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</si>
  <si>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</si>
  <si>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</si>
  <si>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</si>
  <si>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</si>
  <si>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</si>
  <si>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</si>
  <si>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</si>
  <si>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</si>
  <si>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</si>
  <si>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</si>
  <si>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</si>
  <si>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</si>
  <si>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</si>
  <si>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</si>
  <si>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</si>
  <si>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</si>
  <si>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</si>
  <si>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</si>
  <si>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</si>
  <si>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</si>
  <si>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</si>
  <si>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</si>
  <si>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</si>
  <si>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</si>
  <si>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</si>
  <si>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</si>
  <si>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</si>
  <si>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</si>
  <si>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</si>
  <si>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</si>
  <si>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</si>
  <si>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</si>
  <si>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</si>
  <si>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</si>
  <si>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</si>
  <si>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</si>
  <si>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</si>
  <si>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</si>
  <si>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</si>
  <si>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</si>
  <si>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</si>
  <si>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</si>
  <si>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</si>
  <si>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</si>
  <si>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</si>
  <si>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</si>
  <si>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</si>
  <si>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</si>
  <si>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</si>
  <si>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</si>
  <si>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</si>
  <si>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</si>
  <si>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</si>
  <si>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</si>
  <si>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</si>
  <si>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</si>
  <si>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</si>
  <si>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</si>
  <si>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</si>
  <si>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</si>
  <si>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</si>
  <si>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</si>
  <si>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</si>
  <si>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</si>
  <si>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</si>
  <si>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</si>
  <si>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</si>
  <si>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</si>
  <si>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</si>
  <si>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</si>
  <si>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</si>
  <si>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</si>
  <si>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</si>
  <si>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</si>
  <si>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</si>
  <si>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</si>
  <si>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</si>
  <si>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</si>
  <si>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</si>
  <si>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</si>
  <si>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</si>
  <si>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</si>
  <si>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</si>
  <si>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</si>
  <si>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</si>
  <si>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</si>
  <si>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</si>
  <si>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</si>
  <si>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</si>
  <si>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</si>
  <si>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</si>
  <si>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</si>
  <si>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</si>
  <si>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</si>
  <si>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</si>
  <si>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</si>
  <si>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</si>
  <si>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</si>
  <si>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</si>
  <si>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</si>
  <si>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</si>
  <si>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</si>
  <si>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</si>
  <si>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</si>
  <si>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</si>
  <si>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</si>
  <si>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</si>
  <si>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</si>
  <si>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</si>
  <si>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</si>
  <si>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</si>
  <si>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</si>
  <si>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</si>
  <si>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</si>
  <si>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</si>
  <si>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</si>
  <si>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</si>
  <si>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</si>
  <si>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</si>
  <si>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</si>
  <si>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</si>
  <si>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</si>
  <si>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</si>
  <si>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</si>
  <si>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</si>
  <si>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</si>
  <si>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</si>
  <si>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</si>
  <si>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</si>
  <si>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</si>
  <si>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</si>
  <si>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</si>
  <si>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</si>
  <si>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</si>
  <si>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</si>
  <si>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</si>
  <si>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</si>
  <si>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</si>
  <si>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</si>
  <si>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</si>
  <si>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</si>
  <si>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</si>
  <si>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</si>
  <si>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</si>
  <si>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</si>
  <si>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</si>
  <si>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</si>
  <si>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</si>
  <si>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</si>
  <si>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</si>
  <si>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</si>
  <si>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</si>
  <si>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</si>
  <si>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</si>
  <si>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</si>
  <si>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</si>
  <si>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</si>
  <si>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</si>
  <si>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</si>
  <si>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</si>
  <si>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</si>
  <si>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</si>
  <si>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</si>
  <si>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</si>
  <si>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</si>
  <si>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</si>
  <si>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</si>
  <si>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</si>
  <si>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</si>
  <si>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</si>
  <si>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</si>
  <si>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</si>
  <si>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</si>
  <si>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</si>
  <si>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</si>
  <si>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</si>
  <si>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</si>
  <si>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</si>
  <si>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</si>
  <si>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</si>
  <si>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</si>
  <si>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</si>
  <si>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</si>
  <si>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</si>
  <si>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</si>
  <si>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</si>
  <si>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</si>
  <si>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</si>
  <si>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</si>
  <si>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</si>
  <si>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</si>
  <si>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</si>
  <si>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</si>
  <si>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</si>
  <si>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</si>
  <si>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</si>
  <si>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</si>
  <si>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</si>
  <si>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</si>
  <si>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</si>
  <si>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</si>
  <si>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</si>
  <si>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</si>
  <si>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</si>
  <si>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</si>
  <si>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</si>
  <si>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</si>
  <si>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</si>
  <si>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</si>
  <si>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</si>
  <si>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</si>
  <si>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</si>
  <si>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</si>
  <si>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</si>
  <si>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</si>
  <si>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</si>
  <si>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</si>
  <si>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</si>
  <si>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</si>
  <si>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</si>
  <si>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</si>
  <si>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</si>
  <si>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</si>
  <si>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</si>
  <si>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</si>
  <si>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</si>
  <si>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</si>
  <si>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</si>
  <si>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</si>
  <si>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</si>
  <si>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</si>
  <si>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</si>
  <si>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</si>
  <si>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</si>
  <si>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</si>
  <si>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</si>
  <si>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</si>
  <si>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</si>
  <si>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</si>
  <si>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</si>
  <si>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</si>
  <si>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</si>
  <si>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</si>
  <si>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</si>
  <si>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</si>
  <si>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</si>
  <si>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</si>
  <si>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</si>
  <si>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</si>
  <si>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</si>
  <si>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</si>
  <si>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</si>
  <si>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</si>
  <si>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</si>
  <si>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</si>
  <si>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</si>
  <si>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</si>
  <si>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</si>
  <si>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</si>
  <si>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</si>
  <si>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</si>
  <si>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</si>
  <si>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</si>
  <si>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</si>
  <si>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</si>
  <si>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</si>
  <si>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</si>
  <si>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</si>
  <si>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</si>
  <si>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</si>
  <si>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</si>
  <si>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</si>
  <si>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</si>
  <si>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</si>
  <si>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</si>
  <si>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</si>
  <si>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</si>
  <si>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</si>
  <si>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</si>
  <si>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</si>
  <si>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</si>
  <si>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</si>
  <si>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</si>
  <si>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</si>
  <si>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</si>
  <si>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</si>
  <si>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</si>
  <si>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</si>
  <si>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</si>
  <si>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</si>
  <si>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</si>
  <si>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</si>
  <si>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</si>
  <si>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</si>
  <si>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</si>
  <si>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</si>
  <si>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</si>
  <si>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</si>
  <si>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</si>
  <si>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</si>
  <si>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</si>
  <si>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</si>
  <si>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</si>
  <si>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</si>
  <si>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</si>
  <si>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</si>
  <si>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</si>
  <si>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</si>
  <si>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</si>
  <si>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</si>
  <si>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</si>
  <si>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</si>
  <si>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</si>
  <si>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</si>
  <si>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</si>
  <si>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</si>
  <si>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</si>
  <si>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</si>
  <si>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</si>
  <si>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</si>
  <si>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</si>
  <si>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</si>
  <si>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</si>
  <si>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</si>
  <si>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</si>
  <si>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</si>
  <si>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</si>
  <si>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</si>
  <si>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</si>
  <si>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</si>
  <si>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</si>
  <si>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</si>
  <si>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</si>
  <si>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</si>
  <si>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</si>
  <si>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</si>
  <si>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</si>
  <si>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</si>
  <si>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</si>
  <si>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</si>
  <si>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</si>
  <si>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</si>
  <si>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</si>
  <si>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</si>
  <si>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</si>
  <si>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</si>
  <si>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</si>
  <si>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</si>
  <si>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</si>
  <si>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</si>
  <si>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</si>
  <si>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</si>
  <si>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</si>
  <si>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</si>
  <si>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</si>
  <si>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</si>
  <si>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</si>
  <si>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</si>
  <si>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</si>
  <si>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</si>
  <si>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</si>
  <si>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</si>
  <si>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</si>
  <si>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</si>
  <si>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</si>
  <si>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</si>
  <si>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</si>
  <si>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</si>
  <si>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</si>
  <si>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</si>
  <si>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</si>
  <si>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</si>
  <si>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</si>
  <si>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</si>
  <si>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</si>
  <si>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</si>
  <si>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</si>
  <si>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</si>
  <si>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</si>
  <si>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</si>
  <si>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</si>
  <si>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</si>
  <si>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</si>
  <si>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</si>
  <si>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</si>
  <si>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</si>
  <si>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</si>
  <si>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</si>
  <si>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</si>
  <si>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</si>
  <si>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</si>
  <si>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</si>
  <si>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</si>
  <si>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</si>
  <si>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</si>
  <si>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</si>
  <si>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</si>
  <si>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</si>
  <si>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</si>
  <si>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</si>
  <si>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</si>
  <si>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</si>
  <si>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</si>
  <si>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</si>
  <si>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</si>
  <si>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</si>
  <si>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</si>
  <si>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</si>
  <si>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</si>
  <si>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</si>
  <si>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</si>
  <si>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</si>
  <si>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</si>
  <si>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</si>
  <si>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</si>
  <si>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</si>
  <si>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</si>
  <si>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</si>
  <si>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</si>
  <si>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</si>
  <si>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</si>
  <si>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</si>
  <si>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</si>
  <si>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</si>
  <si>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</si>
  <si>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</si>
  <si>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</si>
  <si>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</si>
  <si>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</si>
  <si>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</si>
  <si>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</si>
  <si>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</si>
  <si>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</si>
  <si>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</si>
  <si>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</si>
  <si>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</si>
  <si>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</si>
  <si>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</si>
  <si>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</si>
  <si>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</si>
  <si>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</si>
  <si>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</si>
  <si>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</si>
  <si>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</si>
  <si>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</si>
  <si>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</si>
  <si>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</si>
  <si>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</si>
  <si>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</si>
  <si>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</si>
  <si>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</si>
  <si>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</si>
  <si>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</si>
  <si>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</si>
  <si>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</si>
  <si>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</si>
  <si>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</si>
  <si>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</si>
  <si>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</si>
  <si>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</si>
  <si>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</si>
  <si>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</si>
  <si>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</si>
  <si>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</si>
  <si>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</si>
  <si>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</si>
  <si>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</si>
  <si>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</si>
  <si>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</si>
  <si>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</si>
  <si>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</si>
  <si>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</si>
  <si>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</si>
  <si>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</si>
  <si>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</si>
  <si>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</si>
  <si>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</si>
  <si>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</si>
  <si>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</si>
  <si>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</si>
  <si>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</si>
  <si>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</si>
  <si>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</si>
  <si>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</si>
  <si>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</si>
  <si>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</si>
  <si>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</si>
  <si>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</si>
  <si>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</si>
  <si>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</si>
  <si>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</si>
  <si>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</si>
  <si>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</si>
  <si>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</si>
  <si>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</si>
  <si>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</si>
  <si>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</si>
  <si>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</si>
  <si>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</si>
  <si>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</si>
  <si>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</si>
  <si>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</si>
  <si>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</si>
  <si>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</si>
  <si>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</si>
  <si>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</si>
  <si>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</si>
  <si>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</si>
  <si>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</si>
  <si>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</si>
  <si>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</si>
  <si>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</si>
  <si>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</si>
  <si>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</si>
  <si>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</si>
  <si>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</si>
  <si>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</si>
  <si>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</si>
  <si>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</si>
  <si>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</si>
  <si>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</si>
  <si>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</si>
  <si>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</si>
  <si>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</si>
  <si>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</si>
  <si>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</si>
  <si>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</si>
  <si>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</si>
  <si>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</si>
  <si>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</si>
  <si>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</si>
  <si>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</si>
  <si>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</si>
  <si>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</si>
  <si>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</si>
  <si>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</si>
  <si>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</si>
  <si>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</si>
  <si>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</si>
  <si>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</si>
  <si>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</si>
  <si>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</si>
  <si>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</si>
  <si>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</si>
  <si>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</si>
  <si>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</si>
  <si>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</si>
  <si>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</si>
  <si>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</si>
  <si>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</si>
  <si>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</si>
  <si>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</si>
  <si>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</si>
  <si>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</si>
  <si>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</si>
  <si>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</si>
  <si>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</si>
  <si>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</si>
  <si>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</si>
  <si>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</si>
  <si>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</si>
  <si>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</si>
  <si>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</si>
  <si>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</si>
  <si>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</si>
  <si>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</si>
  <si>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</si>
  <si>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</si>
  <si>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</si>
  <si>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</si>
  <si>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</si>
  <si>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</si>
  <si>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</si>
  <si>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</si>
  <si>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</si>
  <si>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</si>
  <si>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</si>
  <si>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</si>
  <si>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</si>
  <si>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</si>
  <si>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</si>
  <si>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</si>
  <si>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</si>
  <si>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</si>
  <si>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</si>
  <si>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</si>
  <si>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</si>
  <si>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</si>
  <si>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</si>
  <si>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</si>
  <si>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</si>
  <si>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</si>
  <si>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</si>
  <si>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</si>
  <si>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</si>
  <si>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</si>
  <si>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</si>
  <si>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</si>
  <si>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</si>
  <si>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</si>
  <si>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</si>
  <si>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</si>
  <si>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</si>
  <si>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</si>
  <si>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</si>
  <si>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</si>
  <si>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</si>
  <si>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</si>
  <si>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</si>
  <si>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</si>
  <si>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</si>
  <si>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</si>
  <si>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</si>
  <si>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</si>
  <si>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</si>
  <si>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</si>
  <si>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</si>
  <si>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</si>
  <si>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</si>
  <si>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</si>
  <si>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</si>
  <si>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</si>
  <si>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</si>
  <si>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</si>
  <si>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</si>
  <si>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</si>
  <si>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</si>
  <si>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</si>
  <si>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</si>
  <si>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</si>
  <si>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</si>
  <si>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</si>
  <si>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</si>
  <si>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</si>
  <si>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</si>
  <si>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</si>
  <si>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</si>
  <si>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</si>
  <si>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</si>
  <si>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</si>
  <si>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</si>
  <si>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</si>
  <si>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</si>
  <si>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</si>
  <si>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</si>
  <si>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</si>
  <si>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</si>
  <si>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</si>
  <si>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</si>
  <si>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</si>
  <si>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</si>
  <si>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</si>
  <si>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</si>
  <si>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</si>
  <si>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</si>
  <si>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</si>
  <si>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</si>
  <si>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</si>
  <si>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</si>
  <si>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</si>
  <si>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</si>
  <si>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</si>
  <si>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</si>
  <si>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</si>
  <si>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</si>
  <si>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</si>
  <si>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</si>
  <si>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</si>
  <si>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</si>
  <si>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</si>
  <si>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</si>
  <si>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</si>
  <si>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</si>
  <si>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</si>
  <si>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</si>
  <si>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</si>
  <si>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</si>
  <si>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</si>
  <si>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</si>
  <si>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</si>
  <si>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</si>
  <si>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</si>
  <si>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</si>
  <si>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</si>
  <si>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</si>
  <si>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</si>
  <si>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</si>
  <si>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</si>
  <si>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</si>
  <si>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</si>
  <si>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</si>
  <si>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</si>
  <si>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</si>
  <si>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</si>
  <si>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</si>
  <si>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</si>
  <si>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</si>
  <si>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</si>
  <si>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</si>
  <si>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</si>
  <si>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</si>
  <si>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</si>
  <si>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</si>
  <si>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</si>
  <si>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</si>
  <si>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</si>
  <si>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</si>
  <si>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</si>
  <si>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</si>
  <si>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</si>
  <si>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</si>
  <si>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</si>
  <si>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</si>
  <si>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</si>
  <si>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</si>
  <si>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</si>
  <si>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</si>
  <si>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</si>
  <si>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</si>
  <si>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</si>
  <si>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</si>
  <si>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</si>
  <si>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</si>
  <si>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</si>
  <si>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</si>
  <si>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</si>
  <si>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</si>
  <si>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</si>
  <si>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</si>
  <si>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</si>
  <si>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</si>
  <si>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</si>
  <si>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</si>
  <si>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</si>
  <si>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</si>
  <si>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</si>
  <si>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</si>
  <si>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</si>
  <si>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</si>
  <si>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</si>
  <si>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</si>
  <si>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</si>
  <si>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</si>
  <si>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</si>
  <si>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</si>
  <si>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</si>
  <si>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</si>
  <si>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</si>
  <si>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</si>
  <si>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</si>
  <si>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</si>
  <si>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</si>
  <si>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</si>
  <si>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</si>
  <si>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</si>
  <si>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</si>
  <si>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</si>
  <si>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</si>
  <si>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</si>
  <si>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</si>
  <si>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</si>
  <si>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</si>
  <si>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</si>
  <si>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</si>
  <si>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</si>
  <si>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</si>
  <si>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</si>
  <si>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</si>
  <si>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</si>
  <si>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</si>
  <si>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</si>
  <si>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</si>
  <si>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</si>
  <si>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</si>
  <si>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</si>
  <si>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</si>
  <si>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</si>
  <si>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</si>
  <si>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</si>
  <si>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</si>
  <si>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</si>
  <si>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</si>
  <si>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</si>
  <si>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</si>
  <si>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</si>
  <si>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</si>
  <si>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</si>
  <si>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</si>
  <si>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</si>
  <si>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</si>
  <si>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</si>
  <si>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</si>
  <si>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</si>
  <si>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</si>
  <si>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</si>
  <si>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</si>
  <si>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</si>
  <si>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</si>
  <si>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</si>
  <si>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</si>
  <si>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</si>
  <si>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</si>
  <si>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</si>
  <si>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</si>
  <si>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</si>
  <si>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</si>
  <si>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</si>
  <si>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</si>
  <si>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</si>
  <si>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</si>
  <si>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</si>
  <si>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</si>
  <si>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</si>
  <si>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</si>
  <si>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</si>
  <si>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</si>
  <si>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</si>
  <si>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</si>
  <si>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</si>
  <si>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</si>
  <si>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</si>
  <si>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</si>
  <si>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</si>
  <si>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</si>
  <si>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</si>
  <si>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</si>
  <si>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</si>
  <si>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</si>
  <si>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</si>
  <si>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</si>
  <si>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</si>
  <si>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</si>
  <si>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</si>
  <si>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</si>
  <si>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</si>
  <si>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</si>
  <si>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</si>
  <si>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</si>
  <si>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</si>
  <si>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</si>
  <si>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</si>
  <si>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</si>
  <si>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</si>
  <si>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</si>
  <si>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</si>
  <si>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</si>
  <si>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</si>
  <si>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</si>
  <si>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</si>
  <si>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</si>
  <si>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</si>
  <si>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</si>
  <si>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</si>
  <si>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</si>
  <si>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</si>
  <si>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</si>
  <si>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</si>
  <si>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</si>
  <si>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</si>
  <si>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</si>
  <si>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</si>
  <si>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</si>
  <si>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</si>
  <si>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</si>
  <si>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</si>
  <si>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</si>
  <si>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</si>
  <si>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</si>
  <si>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</si>
  <si>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</si>
  <si>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</si>
  <si>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</si>
  <si>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</si>
  <si>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</si>
  <si>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</si>
  <si>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</si>
  <si>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</si>
  <si>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</si>
  <si>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</si>
  <si>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</si>
  <si>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</si>
  <si>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</si>
  <si>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</si>
  <si>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</si>
  <si>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</si>
  <si>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</si>
  <si>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</si>
  <si>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</si>
  <si>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</si>
  <si>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</si>
  <si>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</si>
  <si>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</si>
  <si>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</si>
  <si>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</si>
  <si>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</si>
  <si>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</si>
  <si>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</si>
  <si>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</si>
  <si>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</si>
  <si>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</si>
  <si>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</si>
  <si>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</si>
  <si>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</si>
  <si>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</si>
  <si>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</si>
  <si>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</si>
  <si>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</si>
  <si>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</si>
  <si>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</si>
  <si>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</si>
  <si>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</si>
  <si>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</si>
  <si>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</si>
  <si>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</si>
  <si>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</si>
  <si>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</si>
  <si>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</si>
  <si>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</si>
  <si>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</si>
  <si>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</si>
  <si>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</si>
  <si>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</si>
  <si>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NJ</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</si>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</sst>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53210384</v>
      </c>
      <c r="D7" s="32" t="str">
        <f>IF($B7="N/A","N/A",IF(C7&gt;15,"No",IF(C7&lt;-15,"No","Yes")))</f>
        <v>N/A</v>
      </c>
      <c r="E7" s="31">
        <v>60034258</v>
      </c>
      <c r="F7" s="32" t="str">
        <f>IF($B7="N/A","N/A",IF(E7&gt;15,"No",IF(E7&lt;-15,"No","Yes")))</f>
        <v>N/A</v>
      </c>
      <c r="G7" s="31">
        <v>69504666</v>
      </c>
      <c r="H7" s="32" t="str">
        <f>IF($B7="N/A","N/A",IF(G7&gt;15,"No",IF(G7&lt;-15,"No","Yes")))</f>
        <v>N/A</v>
      </c>
      <c r="I7" s="33">
        <v>12.82</v>
      </c>
      <c r="J7" s="33">
        <v>15.78</v>
      </c>
      <c r="K7" s="32" t="str">
        <f t="shared" ref="K7:K54" si="0">IF(J7="Div by 0", "N/A", IF(J7="N/A","N/A", IF(J7&gt;30, "No", IF(J7&lt;-30, "No", "Yes"))))</f>
        <v>Yes</v>
      </c>
    </row>
    <row r="8" spans="1:11" x14ac:dyDescent="0.25">
      <c r="A8" s="75" t="s">
        <v>362</v>
      </c>
      <c r="B8" s="30" t="s">
        <v>213</v>
      </c>
      <c r="C8" s="121" t="s">
        <v>213</v>
      </c>
      <c r="D8" s="32" t="str">
        <f>IF($B8="N/A","N/A",IF(C8&gt;15,"No",IF(C8&lt;-15,"No","Yes")))</f>
        <v>N/A</v>
      </c>
      <c r="E8" s="34">
        <v>38.705891893</v>
      </c>
      <c r="F8" s="32" t="str">
        <f>IF($B8="N/A","N/A",IF(E8&gt;15,"No",IF(E8&lt;-15,"No","Yes")))</f>
        <v>N/A</v>
      </c>
      <c r="G8" s="34">
        <v>28.602255279000001</v>
      </c>
      <c r="H8" s="32" t="str">
        <f>IF($B8="N/A","N/A",IF(G8&gt;15,"No",IF(G8&lt;-15,"No","Yes")))</f>
        <v>N/A</v>
      </c>
      <c r="I8" s="33" t="s">
        <v>213</v>
      </c>
      <c r="J8" s="33">
        <v>-26.1</v>
      </c>
      <c r="K8" s="32" t="str">
        <f t="shared" si="0"/>
        <v>Yes</v>
      </c>
    </row>
    <row r="9" spans="1:11" x14ac:dyDescent="0.25">
      <c r="A9" s="75" t="s">
        <v>119</v>
      </c>
      <c r="B9" s="35" t="s">
        <v>213</v>
      </c>
      <c r="C9" s="84">
        <v>33.017104330999999</v>
      </c>
      <c r="D9" s="9" t="str">
        <f>IF($B9="N/A","N/A",IF(C9&gt;15,"No",IF(C9&lt;-15,"No","Yes")))</f>
        <v>N/A</v>
      </c>
      <c r="E9" s="9">
        <v>33.606528459000003</v>
      </c>
      <c r="F9" s="9" t="str">
        <f>IF($B9="N/A","N/A",IF(E9&gt;15,"No",IF(E9&lt;-15,"No","Yes")))</f>
        <v>N/A</v>
      </c>
      <c r="G9" s="9">
        <v>39.202073138999999</v>
      </c>
      <c r="H9" s="9" t="str">
        <f>IF($B9="N/A","N/A",IF(G9&gt;15,"No",IF(G9&lt;-15,"No","Yes")))</f>
        <v>N/A</v>
      </c>
      <c r="I9" s="10">
        <v>1.7849999999999999</v>
      </c>
      <c r="J9" s="10">
        <v>16.649999999999999</v>
      </c>
      <c r="K9" s="9" t="str">
        <f t="shared" si="0"/>
        <v>Yes</v>
      </c>
    </row>
    <row r="10" spans="1:11" x14ac:dyDescent="0.25">
      <c r="A10" s="75" t="s">
        <v>120</v>
      </c>
      <c r="B10" s="35" t="s">
        <v>213</v>
      </c>
      <c r="C10" s="84">
        <v>0.88762373900000002</v>
      </c>
      <c r="D10" s="9" t="str">
        <f>IF($B10="N/A","N/A",IF(C10&gt;15,"No",IF(C10&lt;-15,"No","Yes")))</f>
        <v>N/A</v>
      </c>
      <c r="E10" s="9">
        <v>0.83009770849999998</v>
      </c>
      <c r="F10" s="9" t="str">
        <f>IF($B10="N/A","N/A",IF(E10&gt;15,"No",IF(E10&lt;-15,"No","Yes")))</f>
        <v>N/A</v>
      </c>
      <c r="G10" s="9">
        <v>0.82322242940000001</v>
      </c>
      <c r="H10" s="9" t="str">
        <f>IF($B10="N/A","N/A",IF(G10&gt;15,"No",IF(G10&lt;-15,"No","Yes")))</f>
        <v>N/A</v>
      </c>
      <c r="I10" s="10">
        <v>-6.48</v>
      </c>
      <c r="J10" s="10">
        <v>-0.82799999999999996</v>
      </c>
      <c r="K10" s="9" t="str">
        <f t="shared" si="0"/>
        <v>Yes</v>
      </c>
    </row>
    <row r="11" spans="1:11" x14ac:dyDescent="0.25">
      <c r="A11" s="75" t="s">
        <v>859</v>
      </c>
      <c r="B11" s="35" t="s">
        <v>213</v>
      </c>
      <c r="C11" s="84">
        <v>20.813428071000001</v>
      </c>
      <c r="D11" s="9" t="str">
        <f>IF($B11="N/A","N/A",IF(C11&gt;15,"No",IF(C11&lt;-15,"No","Yes")))</f>
        <v>N/A</v>
      </c>
      <c r="E11" s="9">
        <v>26.85748194</v>
      </c>
      <c r="F11" s="9" t="str">
        <f>IF($B11="N/A","N/A",IF(E11&gt;15,"No",IF(E11&lt;-15,"No","Yes")))</f>
        <v>N/A</v>
      </c>
      <c r="G11" s="9">
        <v>31.372449153000002</v>
      </c>
      <c r="H11" s="9" t="str">
        <f>IF($B11="N/A","N/A",IF(G11&gt;15,"No",IF(G11&lt;-15,"No","Yes")))</f>
        <v>N/A</v>
      </c>
      <c r="I11" s="10">
        <v>29.04</v>
      </c>
      <c r="J11" s="10">
        <v>16.809999999999999</v>
      </c>
      <c r="K11" s="9" t="str">
        <f t="shared" si="0"/>
        <v>Yes</v>
      </c>
    </row>
    <row r="12" spans="1:11" x14ac:dyDescent="0.25">
      <c r="A12" s="75" t="s">
        <v>860</v>
      </c>
      <c r="B12" s="86" t="s">
        <v>214</v>
      </c>
      <c r="C12" s="84">
        <v>93.618506151999995</v>
      </c>
      <c r="D12" s="9" t="str">
        <f>IF(OR($B12="N/A",$C12="N/A"),"N/A",IF(C12&gt;100,"No",IF(C12&lt;95,"No","Yes")))</f>
        <v>No</v>
      </c>
      <c r="E12" s="84">
        <v>94.610270129</v>
      </c>
      <c r="F12" s="9" t="str">
        <f>IF(OR($B12="N/A",$E12="N/A"),"N/A",IF(E12&gt;100,"No",IF(E12&lt;95,"No","Yes")))</f>
        <v>No</v>
      </c>
      <c r="G12" s="84">
        <v>94.172270690999994</v>
      </c>
      <c r="H12" s="9" t="str">
        <f>IF($B12="N/A","N/A",IF(G12&gt;100,"No",IF(G12&lt;95,"No","Yes")))</f>
        <v>No</v>
      </c>
      <c r="I12" s="87">
        <v>1.0589999999999999</v>
      </c>
      <c r="J12" s="87">
        <v>-0.46300000000000002</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86.324579341000003</v>
      </c>
      <c r="D15" s="9" t="str">
        <f>IF(OR($B15="N/A",$C15="N/A"),"N/A",IF(C15&gt;100,"No",IF(C15&lt;95,"No","Yes")))</f>
        <v>No</v>
      </c>
      <c r="E15" s="84">
        <v>88.563240629999996</v>
      </c>
      <c r="F15" s="9" t="str">
        <f>IF(OR($B15="N/A",$E15="N/A"),"N/A",IF(E15&gt;100,"No",IF(E15&lt;95,"No","Yes")))</f>
        <v>No</v>
      </c>
      <c r="G15" s="84">
        <v>90.217625607000002</v>
      </c>
      <c r="H15" s="9" t="str">
        <f>IF($B15="N/A","N/A",IF(G15&gt;100,"No",IF(G15&lt;95,"No","Yes")))</f>
        <v>No</v>
      </c>
      <c r="I15" s="87">
        <v>2.593</v>
      </c>
      <c r="J15" s="87">
        <v>1.8680000000000001</v>
      </c>
      <c r="K15" s="9" t="str">
        <f t="shared" si="0"/>
        <v>Yes</v>
      </c>
    </row>
    <row r="16" spans="1:11" x14ac:dyDescent="0.25">
      <c r="A16" s="75" t="s">
        <v>331</v>
      </c>
      <c r="B16" s="35" t="s">
        <v>213</v>
      </c>
      <c r="C16" s="73">
        <v>24094643</v>
      </c>
      <c r="D16" s="9" t="str">
        <f>IF($B16="N/A","N/A",IF(C16&gt;15,"No",IF(C16&lt;-15,"No","Yes")))</f>
        <v>N/A</v>
      </c>
      <c r="E16" s="36">
        <v>23236795</v>
      </c>
      <c r="F16" s="9" t="str">
        <f>IF($B16="N/A","N/A",IF(E16&gt;15,"No",IF(E16&lt;-15,"No","Yes")))</f>
        <v>N/A</v>
      </c>
      <c r="G16" s="36">
        <v>19879902</v>
      </c>
      <c r="H16" s="9" t="str">
        <f>IF($B16="N/A","N/A",IF(G16&gt;15,"No",IF(G16&lt;-15,"No","Yes")))</f>
        <v>N/A</v>
      </c>
      <c r="I16" s="10">
        <v>-3.56</v>
      </c>
      <c r="J16" s="10">
        <v>-14.4</v>
      </c>
      <c r="K16" s="9" t="str">
        <f t="shared" si="0"/>
        <v>Yes</v>
      </c>
    </row>
    <row r="17" spans="1:11" x14ac:dyDescent="0.25">
      <c r="A17" s="75" t="s">
        <v>442</v>
      </c>
      <c r="B17" s="35" t="s">
        <v>215</v>
      </c>
      <c r="C17" s="84">
        <v>5.2140594072999997</v>
      </c>
      <c r="D17" s="9" t="str">
        <f>IF($B17="N/A","N/A",IF(C17&gt;20,"No",IF(C17&lt;5,"No","Yes")))</f>
        <v>Yes</v>
      </c>
      <c r="E17" s="9">
        <v>4.8355205612000001</v>
      </c>
      <c r="F17" s="9" t="str">
        <f>IF($B17="N/A","N/A",IF(E17&gt;20,"No",IF(E17&lt;5,"No","Yes")))</f>
        <v>No</v>
      </c>
      <c r="G17" s="9">
        <v>3.9591191144</v>
      </c>
      <c r="H17" s="9" t="str">
        <f>IF($B17="N/A","N/A",IF(G17&gt;20,"No",IF(G17&lt;5,"No","Yes")))</f>
        <v>No</v>
      </c>
      <c r="I17" s="10">
        <v>-7.26</v>
      </c>
      <c r="J17" s="10">
        <v>-18.100000000000001</v>
      </c>
      <c r="K17" s="9" t="str">
        <f t="shared" si="0"/>
        <v>Yes</v>
      </c>
    </row>
    <row r="18" spans="1:11" x14ac:dyDescent="0.25">
      <c r="A18" s="75" t="s">
        <v>443</v>
      </c>
      <c r="B18" s="30" t="s">
        <v>213</v>
      </c>
      <c r="C18" s="84" t="s">
        <v>213</v>
      </c>
      <c r="D18" s="9" t="str">
        <f>IF($B18="N/A","N/A",IF(C18&gt;15,"No",IF(C18&lt;-15,"No","Yes")))</f>
        <v>N/A</v>
      </c>
      <c r="E18" s="9">
        <v>95.164479439000004</v>
      </c>
      <c r="F18" s="9" t="str">
        <f>IF($B18="N/A","N/A",IF(E18&gt;15,"No",IF(E18&lt;-15,"No","Yes")))</f>
        <v>N/A</v>
      </c>
      <c r="G18" s="9">
        <v>96.040880885999997</v>
      </c>
      <c r="H18" s="9" t="str">
        <f>IF($B18="N/A","N/A",IF(G18&gt;15,"No",IF(G18&lt;-15,"No","Yes")))</f>
        <v>N/A</v>
      </c>
      <c r="I18" s="10" t="s">
        <v>213</v>
      </c>
      <c r="J18" s="10">
        <v>0.92090000000000005</v>
      </c>
      <c r="K18" s="9" t="str">
        <f t="shared" si="0"/>
        <v>Yes</v>
      </c>
    </row>
    <row r="19" spans="1:11" x14ac:dyDescent="0.25">
      <c r="A19" s="75" t="s">
        <v>444</v>
      </c>
      <c r="B19" s="35" t="s">
        <v>216</v>
      </c>
      <c r="C19" s="84">
        <v>1.109914764</v>
      </c>
      <c r="D19" s="9" t="str">
        <f>IF($B19="N/A","N/A",IF(C19&gt;1,"Yes","No"))</f>
        <v>Yes</v>
      </c>
      <c r="E19" s="9">
        <v>1.2511751298</v>
      </c>
      <c r="F19" s="9" t="str">
        <f>IF($B19="N/A","N/A",IF(E19&gt;1,"Yes","No"))</f>
        <v>Yes</v>
      </c>
      <c r="G19" s="9">
        <v>2.2278781856999998</v>
      </c>
      <c r="H19" s="9" t="str">
        <f>IF($B19="N/A","N/A",IF(G19&gt;1,"Yes","No"))</f>
        <v>Yes</v>
      </c>
      <c r="I19" s="10">
        <v>12.73</v>
      </c>
      <c r="J19" s="10">
        <v>78.06</v>
      </c>
      <c r="K19" s="9" t="str">
        <f t="shared" si="0"/>
        <v>No</v>
      </c>
    </row>
    <row r="20" spans="1:11" x14ac:dyDescent="0.25">
      <c r="A20" s="75" t="s">
        <v>862</v>
      </c>
      <c r="B20" s="35" t="s">
        <v>213</v>
      </c>
      <c r="C20" s="77">
        <v>67.746270052</v>
      </c>
      <c r="D20" s="9" t="str">
        <f>IF($B20="N/A","N/A",IF(C20&gt;15,"No",IF(C20&lt;-15,"No","Yes")))</f>
        <v>N/A</v>
      </c>
      <c r="E20" s="37">
        <v>78.933571352000001</v>
      </c>
      <c r="F20" s="9" t="str">
        <f>IF($B20="N/A","N/A",IF(E20&gt;15,"No",IF(E20&lt;-15,"No","Yes")))</f>
        <v>N/A</v>
      </c>
      <c r="G20" s="37">
        <v>838.51240460999998</v>
      </c>
      <c r="H20" s="9" t="str">
        <f>IF($B20="N/A","N/A",IF(G20&gt;15,"No",IF(G20&lt;-15,"No","Yes")))</f>
        <v>N/A</v>
      </c>
      <c r="I20" s="10">
        <v>16.510000000000002</v>
      </c>
      <c r="J20" s="10">
        <v>962.3</v>
      </c>
      <c r="K20" s="9" t="str">
        <f t="shared" si="0"/>
        <v>No</v>
      </c>
    </row>
    <row r="21" spans="1:11" x14ac:dyDescent="0.25">
      <c r="A21" s="75" t="s">
        <v>34</v>
      </c>
      <c r="B21" s="35" t="s">
        <v>213</v>
      </c>
      <c r="C21" s="88">
        <v>24.808695295</v>
      </c>
      <c r="D21" s="9" t="str">
        <f>IF($B21="N/A","N/A",IF(C21&gt;15,"No",IF(C21&lt;-15,"No","Yes")))</f>
        <v>N/A</v>
      </c>
      <c r="E21" s="89">
        <v>24.199440123999999</v>
      </c>
      <c r="F21" s="9" t="str">
        <f>IF($B21="N/A","N/A",IF(E21&gt;15,"No",IF(E21&lt;-15,"No","Yes")))</f>
        <v>N/A</v>
      </c>
      <c r="G21" s="89">
        <v>25.445449272000001</v>
      </c>
      <c r="H21" s="9" t="str">
        <f>IF($B21="N/A","N/A",IF(G21&gt;15,"No",IF(G21&lt;-15,"No","Yes")))</f>
        <v>N/A</v>
      </c>
      <c r="I21" s="10">
        <v>-2.46</v>
      </c>
      <c r="J21" s="10">
        <v>5.149</v>
      </c>
      <c r="K21" s="9" t="str">
        <f t="shared" si="0"/>
        <v>Yes</v>
      </c>
    </row>
    <row r="22" spans="1:11" x14ac:dyDescent="0.25">
      <c r="A22" s="75" t="s">
        <v>1711</v>
      </c>
      <c r="B22" s="35" t="s">
        <v>213</v>
      </c>
      <c r="C22" s="88">
        <v>6.6813454639999996</v>
      </c>
      <c r="D22" s="9" t="str">
        <f>IF($B22="N/A","N/A",IF(C22&gt;15,"No",IF(C22&lt;-15,"No","Yes")))</f>
        <v>N/A</v>
      </c>
      <c r="E22" s="89">
        <v>16.764714661999999</v>
      </c>
      <c r="F22" s="9" t="str">
        <f>IF($B22="N/A","N/A",IF(E22&gt;15,"No",IF(E22&lt;-15,"No","Yes")))</f>
        <v>N/A</v>
      </c>
      <c r="G22" s="89">
        <v>26.864019279000001</v>
      </c>
      <c r="H22" s="9" t="str">
        <f>IF($B22="N/A","N/A",IF(G22&gt;15,"No",IF(G22&lt;-15,"No","Yes")))</f>
        <v>N/A</v>
      </c>
      <c r="I22" s="10">
        <v>150.9</v>
      </c>
      <c r="J22" s="10">
        <v>60.24</v>
      </c>
      <c r="K22" s="9" t="str">
        <f t="shared" si="0"/>
        <v>No</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206.16639477000001</v>
      </c>
      <c r="D24" s="9" t="str">
        <f>IF($B24="N/A","N/A",IF(C24&gt;300,"No",IF(C24&lt;75,"No","Yes")))</f>
        <v>Yes</v>
      </c>
      <c r="E24" s="37">
        <v>214.20023544</v>
      </c>
      <c r="F24" s="9" t="str">
        <f>IF($B24="N/A","N/A",IF(E24&gt;300,"No",IF(E24&lt;75,"No","Yes")))</f>
        <v>Yes</v>
      </c>
      <c r="G24" s="37">
        <v>266.19850012000001</v>
      </c>
      <c r="H24" s="9" t="str">
        <f>IF($B24="N/A","N/A",IF(G24&gt;300,"No",IF(G24&lt;75,"No","Yes")))</f>
        <v>Yes</v>
      </c>
      <c r="I24" s="10">
        <v>3.8969999999999998</v>
      </c>
      <c r="J24" s="10">
        <v>24.28</v>
      </c>
      <c r="K24" s="9" t="str">
        <f t="shared" si="0"/>
        <v>Yes</v>
      </c>
    </row>
    <row r="25" spans="1:11" x14ac:dyDescent="0.25">
      <c r="A25" s="75" t="s">
        <v>864</v>
      </c>
      <c r="B25" s="35" t="s">
        <v>244</v>
      </c>
      <c r="C25" s="77">
        <v>13.055838393</v>
      </c>
      <c r="D25" s="9" t="str">
        <f>IF($B25="N/A","N/A",IF(C25&gt;250,"No",IF(C25&lt;20,"No","Yes")))</f>
        <v>No</v>
      </c>
      <c r="E25" s="37">
        <v>10.46066353</v>
      </c>
      <c r="F25" s="9" t="str">
        <f>IF($B25="N/A","N/A",IF(E25&gt;250,"No",IF(E25&lt;20,"No","Yes")))</f>
        <v>No</v>
      </c>
      <c r="G25" s="37">
        <v>8.3199745497999995</v>
      </c>
      <c r="H25" s="9" t="str">
        <f>IF($B25="N/A","N/A",IF(G25&gt;250,"No",IF(G25&lt;20,"No","Yes")))</f>
        <v>No</v>
      </c>
      <c r="I25" s="10">
        <v>-19.899999999999999</v>
      </c>
      <c r="J25" s="10">
        <v>-20.5</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299482</v>
      </c>
      <c r="D27" s="35" t="s">
        <v>213</v>
      </c>
      <c r="E27" s="36">
        <v>366505</v>
      </c>
      <c r="F27" s="35" t="s">
        <v>213</v>
      </c>
      <c r="G27" s="36">
        <v>300999</v>
      </c>
      <c r="H27" s="9" t="str">
        <f>IF($B27="N/A","N/A",IF(G27&gt;15,"No",IF(G27&lt;-15,"No","Yes")))</f>
        <v>N/A</v>
      </c>
      <c r="I27" s="10">
        <v>22.38</v>
      </c>
      <c r="J27" s="10">
        <v>-17.899999999999999</v>
      </c>
      <c r="K27" s="9" t="str">
        <f t="shared" si="0"/>
        <v>Yes</v>
      </c>
    </row>
    <row r="28" spans="1:11" x14ac:dyDescent="0.25">
      <c r="A28" s="75" t="s">
        <v>346</v>
      </c>
      <c r="B28" s="35" t="s">
        <v>213</v>
      </c>
      <c r="C28" s="74" t="s">
        <v>213</v>
      </c>
      <c r="D28" s="35" t="s">
        <v>213</v>
      </c>
      <c r="E28" s="8">
        <v>0.61049309549999997</v>
      </c>
      <c r="F28" s="35" t="s">
        <v>213</v>
      </c>
      <c r="G28" s="8">
        <v>0.43306301190000002</v>
      </c>
      <c r="H28" s="9" t="str">
        <f>IF($B28="N/A","N/A",IF(G28&gt;15,"No",IF(G28&lt;-15,"No","Yes")))</f>
        <v>N/A</v>
      </c>
      <c r="I28" s="10" t="s">
        <v>213</v>
      </c>
      <c r="J28" s="10">
        <v>-29.1</v>
      </c>
      <c r="K28" s="9" t="str">
        <f t="shared" si="0"/>
        <v>Yes</v>
      </c>
    </row>
    <row r="29" spans="1:11" ht="25" x14ac:dyDescent="0.25">
      <c r="A29" s="75" t="s">
        <v>841</v>
      </c>
      <c r="B29" s="35" t="s">
        <v>213</v>
      </c>
      <c r="C29" s="37">
        <v>99.615329134999996</v>
      </c>
      <c r="D29" s="35" t="s">
        <v>213</v>
      </c>
      <c r="E29" s="37">
        <v>102.78309163999999</v>
      </c>
      <c r="F29" s="35" t="s">
        <v>213</v>
      </c>
      <c r="G29" s="37">
        <v>130.79589965</v>
      </c>
      <c r="H29" s="35" t="s">
        <v>213</v>
      </c>
      <c r="I29" s="10">
        <v>3.18</v>
      </c>
      <c r="J29" s="10">
        <v>27.25</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8725106</v>
      </c>
      <c r="D31" s="9" t="str">
        <f t="shared" ref="D31:F50" si="4">IF($B31="N/A","N/A",IF(C31&lt;0,"No","Yes"))</f>
        <v>N/A</v>
      </c>
      <c r="E31" s="73">
        <v>9525017</v>
      </c>
      <c r="F31" s="9" t="str">
        <f t="shared" si="4"/>
        <v>N/A</v>
      </c>
      <c r="G31" s="73">
        <v>10606991</v>
      </c>
      <c r="H31" s="9" t="str">
        <f t="shared" ref="H31:H50" si="5">IF($B31="N/A","N/A",IF(G31&lt;0,"No","Yes"))</f>
        <v>N/A</v>
      </c>
      <c r="I31" s="10">
        <v>9.1679999999999993</v>
      </c>
      <c r="J31" s="10">
        <v>11.36</v>
      </c>
      <c r="K31" s="9" t="str">
        <f t="shared" si="0"/>
        <v>Yes</v>
      </c>
    </row>
    <row r="32" spans="1:11" x14ac:dyDescent="0.25">
      <c r="A32" s="2" t="s">
        <v>659</v>
      </c>
      <c r="B32" s="90" t="s">
        <v>213</v>
      </c>
      <c r="C32" s="74">
        <v>99.090968063999995</v>
      </c>
      <c r="D32" s="9" t="str">
        <f t="shared" si="4"/>
        <v>N/A</v>
      </c>
      <c r="E32" s="74">
        <v>99.102825748000001</v>
      </c>
      <c r="F32" s="9" t="str">
        <f t="shared" si="4"/>
        <v>N/A</v>
      </c>
      <c r="G32" s="74">
        <v>98.836144954000005</v>
      </c>
      <c r="H32" s="9" t="str">
        <f t="shared" si="5"/>
        <v>N/A</v>
      </c>
      <c r="I32" s="10">
        <v>1.2E-2</v>
      </c>
      <c r="J32" s="10">
        <v>-0.26900000000000002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0.90903193609999999</v>
      </c>
      <c r="D35" s="9" t="str">
        <f t="shared" si="4"/>
        <v>N/A</v>
      </c>
      <c r="E35" s="74">
        <v>0.89717425179999999</v>
      </c>
      <c r="F35" s="9" t="str">
        <f t="shared" si="4"/>
        <v>N/A</v>
      </c>
      <c r="G35" s="74">
        <v>1.1638550461999999</v>
      </c>
      <c r="H35" s="9" t="str">
        <f t="shared" si="5"/>
        <v>N/A</v>
      </c>
      <c r="I35" s="10">
        <v>-1.3</v>
      </c>
      <c r="J35" s="10">
        <v>29.72</v>
      </c>
      <c r="K35" s="9" t="str">
        <f t="shared" si="0"/>
        <v>Yes</v>
      </c>
    </row>
    <row r="36" spans="1:11" x14ac:dyDescent="0.25">
      <c r="A36" s="2" t="s">
        <v>349</v>
      </c>
      <c r="B36" s="90" t="s">
        <v>213</v>
      </c>
      <c r="C36" s="73">
        <v>2349799</v>
      </c>
      <c r="D36" s="9" t="str">
        <f t="shared" si="4"/>
        <v>N/A</v>
      </c>
      <c r="E36" s="73">
        <v>6598673</v>
      </c>
      <c r="F36" s="9" t="str">
        <f t="shared" si="4"/>
        <v>N/A</v>
      </c>
      <c r="G36" s="73">
        <v>11198325</v>
      </c>
      <c r="H36" s="9" t="str">
        <f t="shared" si="5"/>
        <v>N/A</v>
      </c>
      <c r="I36" s="10">
        <v>180.8</v>
      </c>
      <c r="J36" s="10">
        <v>69.709999999999994</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98.142181523000005</v>
      </c>
      <c r="D41" s="9" t="str">
        <f t="shared" si="4"/>
        <v>N/A</v>
      </c>
      <c r="E41" s="74">
        <v>98.803744328999997</v>
      </c>
      <c r="F41" s="9" t="str">
        <f t="shared" si="4"/>
        <v>N/A</v>
      </c>
      <c r="G41" s="74">
        <v>99.263782753000001</v>
      </c>
      <c r="H41" s="9" t="str">
        <f t="shared" si="5"/>
        <v>N/A</v>
      </c>
      <c r="I41" s="10">
        <v>0.67410000000000003</v>
      </c>
      <c r="J41" s="10">
        <v>0.46560000000000001</v>
      </c>
      <c r="K41" s="9" t="str">
        <f t="shared" si="0"/>
        <v>Yes</v>
      </c>
    </row>
    <row r="42" spans="1:11" x14ac:dyDescent="0.25">
      <c r="A42" s="2" t="s">
        <v>668</v>
      </c>
      <c r="B42" s="90" t="s">
        <v>213</v>
      </c>
      <c r="C42" s="74">
        <v>98.142181523000005</v>
      </c>
      <c r="D42" s="9" t="str">
        <f t="shared" si="4"/>
        <v>N/A</v>
      </c>
      <c r="E42" s="74">
        <v>98.803744328999997</v>
      </c>
      <c r="F42" s="9" t="str">
        <f t="shared" si="4"/>
        <v>N/A</v>
      </c>
      <c r="G42" s="74">
        <v>99.263782753000001</v>
      </c>
      <c r="H42" s="9" t="str">
        <f t="shared" si="5"/>
        <v>N/A</v>
      </c>
      <c r="I42" s="10">
        <v>0.67410000000000003</v>
      </c>
      <c r="J42" s="10">
        <v>0.46560000000000001</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1.8578184771999999</v>
      </c>
      <c r="D45" s="9" t="str">
        <f t="shared" si="4"/>
        <v>N/A</v>
      </c>
      <c r="E45" s="74">
        <v>1.1962556714000001</v>
      </c>
      <c r="F45" s="9" t="str">
        <f t="shared" si="4"/>
        <v>N/A</v>
      </c>
      <c r="G45" s="74">
        <v>0.7362172468</v>
      </c>
      <c r="H45" s="9" t="str">
        <f t="shared" si="5"/>
        <v>N/A</v>
      </c>
      <c r="I45" s="10">
        <v>-35.6</v>
      </c>
      <c r="J45" s="10">
        <v>-38.5</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17568528</v>
      </c>
      <c r="D51" s="35" t="s">
        <v>213</v>
      </c>
      <c r="E51" s="36">
        <v>20175430</v>
      </c>
      <c r="F51" s="35" t="s">
        <v>213</v>
      </c>
      <c r="G51" s="36">
        <v>27247270</v>
      </c>
      <c r="H51" s="35" t="s">
        <v>213</v>
      </c>
      <c r="I51" s="10">
        <v>14.84</v>
      </c>
      <c r="J51" s="10">
        <v>35.049999999999997</v>
      </c>
      <c r="K51" s="9" t="str">
        <f t="shared" si="0"/>
        <v>No</v>
      </c>
    </row>
    <row r="52" spans="1:11" x14ac:dyDescent="0.25">
      <c r="A52" s="2" t="s">
        <v>352</v>
      </c>
      <c r="B52" s="35" t="s">
        <v>213</v>
      </c>
      <c r="C52" s="74">
        <v>99.155586626000002</v>
      </c>
      <c r="D52" s="9" t="str">
        <f t="shared" ref="D52:D54" si="6">IF($B52="N/A","N/A",IF(C52&gt;15,"No",IF(C52&lt;-15,"No","Yes")))</f>
        <v>N/A</v>
      </c>
      <c r="E52" s="8">
        <v>98.848262465999994</v>
      </c>
      <c r="F52" s="9" t="str">
        <f t="shared" ref="F52:F54" si="7">IF($B52="N/A","N/A",IF(E52&gt;15,"No",IF(E52&lt;-15,"No","Yes")))</f>
        <v>N/A</v>
      </c>
      <c r="G52" s="8">
        <v>98.679787003000001</v>
      </c>
      <c r="H52" s="9" t="str">
        <f t="shared" ref="H52:H54" si="8">IF($B52="N/A","N/A",IF(G52&gt;15,"No",IF(G52&lt;-15,"No","Yes")))</f>
        <v>N/A</v>
      </c>
      <c r="I52" s="10">
        <v>-0.31</v>
      </c>
      <c r="J52" s="10">
        <v>-0.17</v>
      </c>
      <c r="K52" s="9" t="str">
        <f t="shared" si="0"/>
        <v>Yes</v>
      </c>
    </row>
    <row r="53" spans="1:11" x14ac:dyDescent="0.25">
      <c r="A53" s="2" t="s">
        <v>353</v>
      </c>
      <c r="B53" s="35" t="s">
        <v>213</v>
      </c>
      <c r="C53" s="74">
        <v>1.8214389999999999E-4</v>
      </c>
      <c r="D53" s="9" t="str">
        <f t="shared" si="6"/>
        <v>N/A</v>
      </c>
      <c r="E53" s="8">
        <v>7.6826119999999997E-4</v>
      </c>
      <c r="F53" s="9" t="str">
        <f t="shared" si="7"/>
        <v>N/A</v>
      </c>
      <c r="G53" s="8">
        <v>1.0496463999999999E-3</v>
      </c>
      <c r="H53" s="9" t="str">
        <f t="shared" si="8"/>
        <v>N/A</v>
      </c>
      <c r="I53" s="10">
        <v>321.8</v>
      </c>
      <c r="J53" s="10">
        <v>36.630000000000003</v>
      </c>
      <c r="K53" s="9" t="str">
        <f t="shared" si="0"/>
        <v>No</v>
      </c>
    </row>
    <row r="54" spans="1:11" x14ac:dyDescent="0.25">
      <c r="A54" s="2" t="s">
        <v>354</v>
      </c>
      <c r="B54" s="35" t="s">
        <v>213</v>
      </c>
      <c r="C54" s="74" t="s">
        <v>213</v>
      </c>
      <c r="D54" s="9" t="str">
        <f t="shared" si="6"/>
        <v>N/A</v>
      </c>
      <c r="E54" s="8">
        <v>1.1474997063000001</v>
      </c>
      <c r="F54" s="9" t="str">
        <f t="shared" si="7"/>
        <v>N/A</v>
      </c>
      <c r="G54" s="8">
        <v>1.3166236470999999</v>
      </c>
      <c r="H54" s="9" t="str">
        <f t="shared" si="8"/>
        <v>N/A</v>
      </c>
      <c r="I54" s="10" t="s">
        <v>213</v>
      </c>
      <c r="J54" s="10">
        <v>14.74</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22838334</v>
      </c>
      <c r="D6" s="9" t="str">
        <f>IF($B6="N/A","N/A",IF(C6&gt;15,"No",IF(C6&lt;-15,"No","Yes")))</f>
        <v>N/A</v>
      </c>
      <c r="E6" s="36">
        <v>22113175</v>
      </c>
      <c r="F6" s="9" t="str">
        <f>IF($B6="N/A","N/A",IF(E6&gt;15,"No",IF(E6&lt;-15,"No","Yes")))</f>
        <v>N/A</v>
      </c>
      <c r="G6" s="36">
        <v>19092833</v>
      </c>
      <c r="H6" s="9" t="str">
        <f>IF($B6="N/A","N/A",IF(G6&gt;15,"No",IF(G6&lt;-15,"No","Yes")))</f>
        <v>N/A</v>
      </c>
      <c r="I6" s="10">
        <v>-3.18</v>
      </c>
      <c r="J6" s="10">
        <v>-13.7</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5.3196568540999998</v>
      </c>
      <c r="D9" s="9" t="str">
        <f t="shared" ref="D9:D15" si="1">IF($B9="N/A","N/A",IF(C9&gt;15,"No",IF(C9&lt;-15,"No","Yes")))</f>
        <v>N/A</v>
      </c>
      <c r="E9" s="8">
        <v>5.4673424326999998</v>
      </c>
      <c r="F9" s="9" t="str">
        <f t="shared" ref="F9:F15" si="2">IF($B9="N/A","N/A",IF(E9&gt;15,"No",IF(E9&lt;-15,"No","Yes")))</f>
        <v>N/A</v>
      </c>
      <c r="G9" s="8">
        <v>7.2325516071999996</v>
      </c>
      <c r="H9" s="9" t="str">
        <f t="shared" ref="H9:H15" si="3">IF($B9="N/A","N/A",IF(G9&gt;15,"No",IF(G9&lt;-15,"No","Yes")))</f>
        <v>N/A</v>
      </c>
      <c r="I9" s="10">
        <v>2.7759999999999998</v>
      </c>
      <c r="J9" s="10">
        <v>32.29</v>
      </c>
      <c r="K9" s="9" t="str">
        <f t="shared" si="0"/>
        <v>No</v>
      </c>
    </row>
    <row r="10" spans="1:11" x14ac:dyDescent="0.25">
      <c r="A10" s="75" t="s">
        <v>36</v>
      </c>
      <c r="B10" s="35" t="s">
        <v>213</v>
      </c>
      <c r="C10" s="74">
        <v>0.14051327</v>
      </c>
      <c r="D10" s="9" t="str">
        <f t="shared" si="1"/>
        <v>N/A</v>
      </c>
      <c r="E10" s="8">
        <v>8.0511915099999998E-2</v>
      </c>
      <c r="F10" s="9" t="str">
        <f t="shared" si="2"/>
        <v>N/A</v>
      </c>
      <c r="G10" s="8">
        <v>3.9029771900000003E-2</v>
      </c>
      <c r="H10" s="9" t="str">
        <f t="shared" si="3"/>
        <v>N/A</v>
      </c>
      <c r="I10" s="10">
        <v>-42.7</v>
      </c>
      <c r="J10" s="10">
        <v>-51.5</v>
      </c>
      <c r="K10" s="9" t="str">
        <f t="shared" si="0"/>
        <v>No</v>
      </c>
    </row>
    <row r="11" spans="1:11" x14ac:dyDescent="0.25">
      <c r="A11" s="75" t="s">
        <v>37</v>
      </c>
      <c r="B11" s="35" t="s">
        <v>213</v>
      </c>
      <c r="C11" s="74">
        <v>9.8098110573999993</v>
      </c>
      <c r="D11" s="9" t="str">
        <f t="shared" si="1"/>
        <v>N/A</v>
      </c>
      <c r="E11" s="8">
        <v>9.2512031483000001</v>
      </c>
      <c r="F11" s="9" t="str">
        <f t="shared" si="2"/>
        <v>N/A</v>
      </c>
      <c r="G11" s="8">
        <v>10.032144031</v>
      </c>
      <c r="H11" s="9" t="str">
        <f t="shared" si="3"/>
        <v>N/A</v>
      </c>
      <c r="I11" s="10">
        <v>-5.69</v>
      </c>
      <c r="J11" s="10">
        <v>8.4420000000000002</v>
      </c>
      <c r="K11" s="9" t="str">
        <f t="shared" si="0"/>
        <v>Yes</v>
      </c>
    </row>
    <row r="12" spans="1:11" x14ac:dyDescent="0.25">
      <c r="A12" s="75" t="s">
        <v>38</v>
      </c>
      <c r="B12" s="35" t="s">
        <v>213</v>
      </c>
      <c r="C12" s="74">
        <v>5.2870637777000002</v>
      </c>
      <c r="D12" s="9" t="str">
        <f t="shared" si="1"/>
        <v>N/A</v>
      </c>
      <c r="E12" s="8">
        <v>5.4878963109000001</v>
      </c>
      <c r="F12" s="9" t="str">
        <f t="shared" si="2"/>
        <v>N/A</v>
      </c>
      <c r="G12" s="8">
        <v>7.3330876303999997</v>
      </c>
      <c r="H12" s="9" t="str">
        <f t="shared" si="3"/>
        <v>N/A</v>
      </c>
      <c r="I12" s="10">
        <v>3.7989999999999999</v>
      </c>
      <c r="J12" s="10">
        <v>33.619999999999997</v>
      </c>
      <c r="K12" s="9" t="str">
        <f t="shared" si="0"/>
        <v>No</v>
      </c>
    </row>
    <row r="13" spans="1:11" x14ac:dyDescent="0.25">
      <c r="A13" s="75" t="s">
        <v>866</v>
      </c>
      <c r="B13" s="35" t="s">
        <v>213</v>
      </c>
      <c r="C13" s="74">
        <v>33.729914561000001</v>
      </c>
      <c r="D13" s="9" t="str">
        <f t="shared" si="1"/>
        <v>N/A</v>
      </c>
      <c r="E13" s="8">
        <v>32.915217513000002</v>
      </c>
      <c r="F13" s="9" t="str">
        <f t="shared" si="2"/>
        <v>N/A</v>
      </c>
      <c r="G13" s="8">
        <v>36.528851756000002</v>
      </c>
      <c r="H13" s="9" t="str">
        <f t="shared" si="3"/>
        <v>N/A</v>
      </c>
      <c r="I13" s="10">
        <v>-2.42</v>
      </c>
      <c r="J13" s="10">
        <v>10.98</v>
      </c>
      <c r="K13" s="9" t="str">
        <f t="shared" si="0"/>
        <v>Yes</v>
      </c>
    </row>
    <row r="14" spans="1:11" x14ac:dyDescent="0.25">
      <c r="A14" s="75" t="s">
        <v>867</v>
      </c>
      <c r="B14" s="35" t="s">
        <v>213</v>
      </c>
      <c r="C14" s="74">
        <v>9.1231285265000004</v>
      </c>
      <c r="D14" s="9" t="str">
        <f t="shared" si="1"/>
        <v>N/A</v>
      </c>
      <c r="E14" s="8">
        <v>8.4883385457999996</v>
      </c>
      <c r="F14" s="9" t="str">
        <f t="shared" si="2"/>
        <v>N/A</v>
      </c>
      <c r="G14" s="8">
        <v>12.610751304000001</v>
      </c>
      <c r="H14" s="9" t="str">
        <f t="shared" si="3"/>
        <v>N/A</v>
      </c>
      <c r="I14" s="10">
        <v>-6.96</v>
      </c>
      <c r="J14" s="10">
        <v>48.57</v>
      </c>
      <c r="K14" s="9" t="str">
        <f t="shared" si="0"/>
        <v>No</v>
      </c>
    </row>
    <row r="15" spans="1:11" x14ac:dyDescent="0.25">
      <c r="A15" s="75" t="s">
        <v>161</v>
      </c>
      <c r="B15" s="35" t="s">
        <v>213</v>
      </c>
      <c r="C15" s="74">
        <v>69.902274833000007</v>
      </c>
      <c r="D15" s="9" t="str">
        <f t="shared" si="1"/>
        <v>N/A</v>
      </c>
      <c r="E15" s="8">
        <v>78.091445484000005</v>
      </c>
      <c r="F15" s="9" t="str">
        <f t="shared" si="2"/>
        <v>N/A</v>
      </c>
      <c r="G15" s="8">
        <v>93.029981460000002</v>
      </c>
      <c r="H15" s="9" t="str">
        <f t="shared" si="3"/>
        <v>N/A</v>
      </c>
      <c r="I15" s="10">
        <v>11.72</v>
      </c>
      <c r="J15" s="10">
        <v>19.13</v>
      </c>
      <c r="K15" s="9" t="str">
        <f t="shared" si="0"/>
        <v>Yes</v>
      </c>
    </row>
    <row r="16" spans="1:11" x14ac:dyDescent="0.25">
      <c r="A16" s="75" t="s">
        <v>162</v>
      </c>
      <c r="B16" s="35" t="s">
        <v>246</v>
      </c>
      <c r="C16" s="74">
        <v>91.249436145000004</v>
      </c>
      <c r="D16" s="9" t="str">
        <f>IF($B16="N/A","N/A",IF(C16&gt;95,"Yes","No"))</f>
        <v>No</v>
      </c>
      <c r="E16" s="8">
        <v>89.968862454000003</v>
      </c>
      <c r="F16" s="9" t="str">
        <f>IF($B16="N/A","N/A",IF(E16&gt;95,"Yes","No"))</f>
        <v>No</v>
      </c>
      <c r="G16" s="8">
        <v>89.279898901999999</v>
      </c>
      <c r="H16" s="9" t="str">
        <f>IF($B16="N/A","N/A",IF(G16&gt;95,"Yes","No"))</f>
        <v>No</v>
      </c>
      <c r="I16" s="10">
        <v>-1.4</v>
      </c>
      <c r="J16" s="10">
        <v>-0.76600000000000001</v>
      </c>
      <c r="K16" s="9" t="str">
        <f t="shared" ref="K16:K26" si="4">IF(J16="Div by 0", "N/A", IF(J16="N/A","N/A", IF(J16&gt;30, "No", IF(J16&lt;-30, "No", "Yes"))))</f>
        <v>Yes</v>
      </c>
    </row>
    <row r="17" spans="1:11" x14ac:dyDescent="0.25">
      <c r="A17" s="75" t="s">
        <v>868</v>
      </c>
      <c r="B17" s="51" t="s">
        <v>247</v>
      </c>
      <c r="C17" s="74">
        <v>30.839705732999999</v>
      </c>
      <c r="D17" s="9" t="str">
        <f>IF($B17="N/A","N/A",IF(C17&gt;90,"No",IF(C17&lt;50,"No","Yes")))</f>
        <v>No</v>
      </c>
      <c r="E17" s="8">
        <v>32.657476821000003</v>
      </c>
      <c r="F17" s="9" t="str">
        <f>IF($B17="N/A","N/A",IF(E17&gt;90,"No",IF(E17&lt;50,"No","Yes")))</f>
        <v>No</v>
      </c>
      <c r="G17" s="8">
        <v>36.991121223</v>
      </c>
      <c r="H17" s="9" t="str">
        <f>IF($B17="N/A","N/A",IF(G17&gt;90,"No",IF(G17&lt;50,"No","Yes")))</f>
        <v>No</v>
      </c>
      <c r="I17" s="10">
        <v>5.8940000000000001</v>
      </c>
      <c r="J17" s="10">
        <v>13.27</v>
      </c>
      <c r="K17" s="9" t="str">
        <f t="shared" si="4"/>
        <v>Yes</v>
      </c>
    </row>
    <row r="18" spans="1:11" x14ac:dyDescent="0.25">
      <c r="A18" s="75" t="s">
        <v>869</v>
      </c>
      <c r="B18" s="51" t="s">
        <v>224</v>
      </c>
      <c r="C18" s="74">
        <v>44.213260038999998</v>
      </c>
      <c r="D18" s="9" t="str">
        <f t="shared" ref="D18:D23" si="5">IF($B18="N/A","N/A",IF(C18&gt;5,"No",IF(C18&lt;=0,"No","Yes")))</f>
        <v>No</v>
      </c>
      <c r="E18" s="8">
        <v>40.562239478999999</v>
      </c>
      <c r="F18" s="9" t="str">
        <f t="shared" ref="F18:F23" si="6">IF($B18="N/A","N/A",IF(E18&gt;5,"No",IF(E18&lt;=0,"No","Yes")))</f>
        <v>No</v>
      </c>
      <c r="G18" s="8">
        <v>35.041897659</v>
      </c>
      <c r="H18" s="9" t="str">
        <f t="shared" ref="H18:H23" si="7">IF($B18="N/A","N/A",IF(G18&gt;5,"No",IF(G18&lt;=0,"No","Yes")))</f>
        <v>No</v>
      </c>
      <c r="I18" s="10">
        <v>-8.26</v>
      </c>
      <c r="J18" s="10">
        <v>-13.6</v>
      </c>
      <c r="K18" s="9" t="str">
        <f t="shared" si="4"/>
        <v>Yes</v>
      </c>
    </row>
    <row r="19" spans="1:11" x14ac:dyDescent="0.25">
      <c r="A19" s="75" t="s">
        <v>870</v>
      </c>
      <c r="B19" s="51" t="s">
        <v>224</v>
      </c>
      <c r="C19" s="74">
        <v>2.1455636825000002</v>
      </c>
      <c r="D19" s="9" t="str">
        <f t="shared" si="5"/>
        <v>Yes</v>
      </c>
      <c r="E19" s="8">
        <v>2.3129062198999999</v>
      </c>
      <c r="F19" s="9" t="str">
        <f t="shared" si="6"/>
        <v>Yes</v>
      </c>
      <c r="G19" s="8">
        <v>2.4710790693</v>
      </c>
      <c r="H19" s="9" t="str">
        <f t="shared" si="7"/>
        <v>Yes</v>
      </c>
      <c r="I19" s="10">
        <v>7.7990000000000004</v>
      </c>
      <c r="J19" s="10">
        <v>6.8390000000000004</v>
      </c>
      <c r="K19" s="9" t="str">
        <f t="shared" si="4"/>
        <v>Yes</v>
      </c>
    </row>
    <row r="20" spans="1:11" x14ac:dyDescent="0.25">
      <c r="A20" s="75" t="s">
        <v>871</v>
      </c>
      <c r="B20" s="51" t="s">
        <v>224</v>
      </c>
      <c r="C20" s="74">
        <v>0.80749760469999998</v>
      </c>
      <c r="D20" s="9" t="str">
        <f t="shared" si="5"/>
        <v>Yes</v>
      </c>
      <c r="E20" s="8">
        <v>0.64806614159999998</v>
      </c>
      <c r="F20" s="9" t="str">
        <f t="shared" si="6"/>
        <v>Yes</v>
      </c>
      <c r="G20" s="8">
        <v>0.73442741580000004</v>
      </c>
      <c r="H20" s="9" t="str">
        <f t="shared" si="7"/>
        <v>Yes</v>
      </c>
      <c r="I20" s="10">
        <v>-19.7</v>
      </c>
      <c r="J20" s="10">
        <v>13.33</v>
      </c>
      <c r="K20" s="9" t="str">
        <f t="shared" si="4"/>
        <v>Yes</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0</v>
      </c>
      <c r="H23" s="9" t="str">
        <f t="shared" si="7"/>
        <v>N/A</v>
      </c>
      <c r="I23" s="10" t="s">
        <v>1746</v>
      </c>
      <c r="J23" s="10" t="s">
        <v>1746</v>
      </c>
      <c r="K23" s="9" t="str">
        <f t="shared" si="4"/>
        <v>N/A</v>
      </c>
    </row>
    <row r="24" spans="1:11" x14ac:dyDescent="0.25">
      <c r="A24" s="75" t="s">
        <v>874</v>
      </c>
      <c r="B24" s="35" t="s">
        <v>232</v>
      </c>
      <c r="C24" s="74">
        <v>0.60754869420000002</v>
      </c>
      <c r="D24" s="9" t="str">
        <f>IF($B24="N/A","N/A",IF(C24&gt;10,"No",IF(C24&lt;1,"No","Yes")))</f>
        <v>No</v>
      </c>
      <c r="E24" s="8">
        <v>0.66033032339999997</v>
      </c>
      <c r="F24" s="9" t="str">
        <f>IF($B24="N/A","N/A",IF(E24&gt;10,"No",IF(E24&lt;1,"No","Yes")))</f>
        <v>No</v>
      </c>
      <c r="G24" s="8">
        <v>0.78787679129999999</v>
      </c>
      <c r="H24" s="9" t="str">
        <f>IF($B24="N/A","N/A",IF(G24&gt;10,"No",IF(G24&lt;1,"No","Yes")))</f>
        <v>No</v>
      </c>
      <c r="I24" s="10">
        <v>8.6880000000000006</v>
      </c>
      <c r="J24" s="10">
        <v>19.32</v>
      </c>
      <c r="K24" s="9" t="str">
        <f t="shared" si="4"/>
        <v>Yes</v>
      </c>
    </row>
    <row r="25" spans="1:11" x14ac:dyDescent="0.25">
      <c r="A25" s="75" t="s">
        <v>875</v>
      </c>
      <c r="B25" s="78" t="s">
        <v>239</v>
      </c>
      <c r="C25" s="74">
        <v>10.371640943999999</v>
      </c>
      <c r="D25" s="9" t="str">
        <f>IF($B25="N/A","N/A",IF(C25&gt;10,"No",IF(C25&lt;=0,"No","Yes")))</f>
        <v>No</v>
      </c>
      <c r="E25" s="8">
        <v>10.618113409999999</v>
      </c>
      <c r="F25" s="9" t="str">
        <f>IF($B25="N/A","N/A",IF(E25&gt;10,"No",IF(E25&lt;=0,"No","Yes")))</f>
        <v>No</v>
      </c>
      <c r="G25" s="8">
        <v>10.221971773</v>
      </c>
      <c r="H25" s="9" t="str">
        <f>IF($B25="N/A","N/A",IF(G25&gt;10,"No",IF(G25&lt;=0,"No","Yes")))</f>
        <v>No</v>
      </c>
      <c r="I25" s="10">
        <v>2.3759999999999999</v>
      </c>
      <c r="J25" s="10">
        <v>-3.73</v>
      </c>
      <c r="K25" s="9" t="str">
        <f t="shared" si="4"/>
        <v>Yes</v>
      </c>
    </row>
    <row r="26" spans="1:11" x14ac:dyDescent="0.25">
      <c r="A26" s="75" t="s">
        <v>876</v>
      </c>
      <c r="B26" s="51" t="s">
        <v>248</v>
      </c>
      <c r="C26" s="74">
        <v>8.7505638545999993</v>
      </c>
      <c r="D26" s="9" t="str">
        <f>IF($B26="N/A","N/A",IF(C26&gt;=5,"No",IF(C26&lt;0,"No","Yes")))</f>
        <v>No</v>
      </c>
      <c r="E26" s="8">
        <v>10.031137546</v>
      </c>
      <c r="F26" s="9" t="str">
        <f>IF($B26="N/A","N/A",IF(E26&gt;=5,"No",IF(E26&lt;0,"No","Yes")))</f>
        <v>No</v>
      </c>
      <c r="G26" s="8">
        <v>10.720101098000001</v>
      </c>
      <c r="H26" s="9" t="str">
        <f>IF($B26="N/A","N/A",IF(G26&gt;=5,"No",IF(G26&lt;0,"No","Yes")))</f>
        <v>No</v>
      </c>
      <c r="I26" s="10">
        <v>14.63</v>
      </c>
      <c r="J26" s="10">
        <v>6.8680000000000003</v>
      </c>
      <c r="K26" s="9" t="str">
        <f t="shared" si="4"/>
        <v>Yes</v>
      </c>
    </row>
    <row r="27" spans="1:11" x14ac:dyDescent="0.25">
      <c r="A27" s="75" t="s">
        <v>14</v>
      </c>
      <c r="B27" s="51" t="s">
        <v>249</v>
      </c>
      <c r="C27" s="74">
        <v>0.1381098989</v>
      </c>
      <c r="D27" s="9" t="str">
        <f>IF($B27="N/A","N/A",IF(C27&gt;15,"No",IF(C27&lt;=0,"No","Yes")))</f>
        <v>Yes</v>
      </c>
      <c r="E27" s="8">
        <v>0.16594179710000001</v>
      </c>
      <c r="F27" s="9" t="str">
        <f>IF($B27="N/A","N/A",IF(E27&gt;15,"No",IF(E27&lt;=0,"No","Yes")))</f>
        <v>Yes</v>
      </c>
      <c r="G27" s="8">
        <v>0.47184721089999998</v>
      </c>
      <c r="H27" s="9" t="str">
        <f>IF($B27="N/A","N/A",IF(G27&gt;15,"No",IF(G27&lt;=0,"No","Yes")))</f>
        <v>Yes</v>
      </c>
      <c r="I27" s="10">
        <v>20.149999999999999</v>
      </c>
      <c r="J27" s="10">
        <v>184.3</v>
      </c>
      <c r="K27" s="9" t="str">
        <f>IF(J27="Div by 0", "N/A", IF(J27="N/A","N/A", IF(J27&gt;30, "No", IF(J27&lt;-30, "No", "Yes"))))</f>
        <v>No</v>
      </c>
    </row>
    <row r="28" spans="1:11" x14ac:dyDescent="0.25">
      <c r="A28" s="75" t="s">
        <v>877</v>
      </c>
      <c r="B28" s="35" t="s">
        <v>213</v>
      </c>
      <c r="C28" s="77">
        <v>298.94661086999997</v>
      </c>
      <c r="D28" s="9" t="str">
        <f>IF($B28="N/A","N/A",IF(C28&gt;15,"No",IF(C28&lt;-15,"No","Yes")))</f>
        <v>N/A</v>
      </c>
      <c r="E28" s="37">
        <v>287.33029023</v>
      </c>
      <c r="F28" s="9" t="str">
        <f>IF($B28="N/A","N/A",IF(E28&gt;15,"No",IF(E28&lt;-15,"No","Yes")))</f>
        <v>N/A</v>
      </c>
      <c r="G28" s="37">
        <v>201.27296340000001</v>
      </c>
      <c r="H28" s="9" t="str">
        <f>IF($B28="N/A","N/A",IF(G28&gt;15,"No",IF(G28&lt;-15,"No","Yes")))</f>
        <v>N/A</v>
      </c>
      <c r="I28" s="10">
        <v>-3.89</v>
      </c>
      <c r="J28" s="10">
        <v>-30</v>
      </c>
      <c r="K28" s="9" t="str">
        <f>IF(J28="Div by 0", "N/A", IF(J28="N/A","N/A", IF(J28&gt;30, "No", IF(J28&lt;-30, "No", "Yes"))))</f>
        <v>Yes</v>
      </c>
    </row>
    <row r="29" spans="1:11" x14ac:dyDescent="0.25">
      <c r="A29" s="75" t="s">
        <v>378</v>
      </c>
      <c r="B29" s="35" t="s">
        <v>250</v>
      </c>
      <c r="C29" s="74">
        <v>4.0362269856999999</v>
      </c>
      <c r="D29" s="9" t="str">
        <f>IF($B29="N/A","N/A",IF(C29&gt;35,"No",IF(C29&lt;10,"No","Yes")))</f>
        <v>No</v>
      </c>
      <c r="E29" s="8">
        <v>4.2445058205999997</v>
      </c>
      <c r="F29" s="9" t="str">
        <f>IF($B29="N/A","N/A",IF(E29&gt;35,"No",IF(E29&lt;10,"No","Yes")))</f>
        <v>No</v>
      </c>
      <c r="G29" s="8">
        <v>4.4494811220999999</v>
      </c>
      <c r="H29" s="9" t="str">
        <f>IF($B29="N/A","N/A",IF(G29&gt;35,"No",IF(G29&lt;10,"No","Yes")))</f>
        <v>No</v>
      </c>
      <c r="I29" s="10">
        <v>5.16</v>
      </c>
      <c r="J29" s="10">
        <v>4.8289999999999997</v>
      </c>
      <c r="K29" s="9" t="str">
        <f t="shared" ref="K29:K54" si="8">IF(J29="Div by 0", "N/A", IF(J29="N/A","N/A", IF(J29&gt;30, "No", IF(J29&lt;-30, "No", "Yes"))))</f>
        <v>Yes</v>
      </c>
    </row>
    <row r="30" spans="1:11" x14ac:dyDescent="0.25">
      <c r="A30" s="75" t="s">
        <v>379</v>
      </c>
      <c r="B30" s="35" t="s">
        <v>251</v>
      </c>
      <c r="C30" s="74">
        <v>2.4299627108999999</v>
      </c>
      <c r="D30" s="9" t="str">
        <f>IF($B30="N/A","N/A",IF(C30&gt;20,"No",IF(C30&lt;2,"No","Yes")))</f>
        <v>Yes</v>
      </c>
      <c r="E30" s="8">
        <v>2.3198251720999998</v>
      </c>
      <c r="F30" s="9" t="str">
        <f>IF($B30="N/A","N/A",IF(E30&gt;20,"No",IF(E30&lt;2,"No","Yes")))</f>
        <v>Yes</v>
      </c>
      <c r="G30" s="8">
        <v>2.5262149415000001</v>
      </c>
      <c r="H30" s="9" t="str">
        <f>IF($B30="N/A","N/A",IF(G30&gt;20,"No",IF(G30&lt;2,"No","Yes")))</f>
        <v>Yes</v>
      </c>
      <c r="I30" s="10">
        <v>-4.53</v>
      </c>
      <c r="J30" s="10">
        <v>8.8970000000000002</v>
      </c>
      <c r="K30" s="9" t="str">
        <f t="shared" si="8"/>
        <v>Yes</v>
      </c>
    </row>
    <row r="31" spans="1:11" x14ac:dyDescent="0.25">
      <c r="A31" s="75" t="s">
        <v>380</v>
      </c>
      <c r="B31" s="35" t="s">
        <v>252</v>
      </c>
      <c r="C31" s="74">
        <v>0.29466685269999998</v>
      </c>
      <c r="D31" s="9" t="str">
        <f>IF($B31="N/A","N/A",IF(C31&gt;8,"No",IF(C31&lt;0.5,"No","Yes")))</f>
        <v>No</v>
      </c>
      <c r="E31" s="8">
        <v>0.30157134829999999</v>
      </c>
      <c r="F31" s="9" t="str">
        <f>IF($B31="N/A","N/A",IF(E31&gt;8,"No",IF(E31&lt;0.5,"No","Yes")))</f>
        <v>No</v>
      </c>
      <c r="G31" s="8">
        <v>0.2877414787</v>
      </c>
      <c r="H31" s="9" t="str">
        <f>IF($B31="N/A","N/A",IF(G31&gt;8,"No",IF(G31&lt;0.5,"No","Yes")))</f>
        <v>No</v>
      </c>
      <c r="I31" s="10">
        <v>2.343</v>
      </c>
      <c r="J31" s="10">
        <v>-4.59</v>
      </c>
      <c r="K31" s="9" t="str">
        <f t="shared" si="8"/>
        <v>Yes</v>
      </c>
    </row>
    <row r="32" spans="1:11" x14ac:dyDescent="0.25">
      <c r="A32" s="75" t="s">
        <v>381</v>
      </c>
      <c r="B32" s="35" t="s">
        <v>253</v>
      </c>
      <c r="C32" s="74">
        <v>4.306518155</v>
      </c>
      <c r="D32" s="9" t="str">
        <f>IF($B32="N/A","N/A",IF(C32&gt;25,"No",IF(C32&lt;3,"No","Yes")))</f>
        <v>Yes</v>
      </c>
      <c r="E32" s="8">
        <v>4.6282408563999997</v>
      </c>
      <c r="F32" s="9" t="str">
        <f>IF($B32="N/A","N/A",IF(E32&gt;25,"No",IF(E32&lt;3,"No","Yes")))</f>
        <v>Yes</v>
      </c>
      <c r="G32" s="8">
        <v>4.0258247688999997</v>
      </c>
      <c r="H32" s="9" t="str">
        <f>IF($B32="N/A","N/A",IF(G32&gt;25,"No",IF(G32&lt;3,"No","Yes")))</f>
        <v>Yes</v>
      </c>
      <c r="I32" s="10">
        <v>7.4710000000000001</v>
      </c>
      <c r="J32" s="10">
        <v>-13</v>
      </c>
      <c r="K32" s="9" t="str">
        <f t="shared" si="8"/>
        <v>Yes</v>
      </c>
    </row>
    <row r="33" spans="1:11" x14ac:dyDescent="0.25">
      <c r="A33" s="75" t="s">
        <v>382</v>
      </c>
      <c r="B33" s="35" t="s">
        <v>254</v>
      </c>
      <c r="C33" s="74">
        <v>4.8700181020000004</v>
      </c>
      <c r="D33" s="9" t="str">
        <f>IF($B33="N/A","N/A",IF(C33&gt;25,"No",IF(C33&lt;2,"No","Yes")))</f>
        <v>Yes</v>
      </c>
      <c r="E33" s="8">
        <v>4.7198468786000003</v>
      </c>
      <c r="F33" s="9" t="str">
        <f>IF($B33="N/A","N/A",IF(E33&gt;25,"No",IF(E33&lt;2,"No","Yes")))</f>
        <v>Yes</v>
      </c>
      <c r="G33" s="8">
        <v>5.1944674736999996</v>
      </c>
      <c r="H33" s="9" t="str">
        <f>IF($B33="N/A","N/A",IF(G33&gt;25,"No",IF(G33&lt;2,"No","Yes")))</f>
        <v>Yes</v>
      </c>
      <c r="I33" s="10">
        <v>-3.08</v>
      </c>
      <c r="J33" s="10">
        <v>10.06</v>
      </c>
      <c r="K33" s="9" t="str">
        <f t="shared" si="8"/>
        <v>Yes</v>
      </c>
    </row>
    <row r="34" spans="1:11" x14ac:dyDescent="0.25">
      <c r="A34" s="75" t="s">
        <v>383</v>
      </c>
      <c r="B34" s="35" t="s">
        <v>255</v>
      </c>
      <c r="C34" s="74">
        <v>5.6211455704000004</v>
      </c>
      <c r="D34" s="9" t="str">
        <f>IF($B34="N/A","N/A",IF(C34&gt;25,"No",IF(C34&lt;=0,"No","Yes")))</f>
        <v>Yes</v>
      </c>
      <c r="E34" s="8">
        <v>6.1040171753000001</v>
      </c>
      <c r="F34" s="9" t="str">
        <f>IF($B34="N/A","N/A",IF(E34&gt;25,"No",IF(E34&lt;=0,"No","Yes")))</f>
        <v>Yes</v>
      </c>
      <c r="G34" s="8">
        <v>7.1547213554000004</v>
      </c>
      <c r="H34" s="9" t="str">
        <f>IF($B34="N/A","N/A",IF(G34&gt;25,"No",IF(G34&lt;=0,"No","Yes")))</f>
        <v>Yes</v>
      </c>
      <c r="I34" s="10">
        <v>8.59</v>
      </c>
      <c r="J34" s="10">
        <v>17.21</v>
      </c>
      <c r="K34" s="9" t="str">
        <f t="shared" si="8"/>
        <v>Yes</v>
      </c>
    </row>
    <row r="35" spans="1:11" x14ac:dyDescent="0.25">
      <c r="A35" s="75" t="s">
        <v>384</v>
      </c>
      <c r="B35" s="35" t="s">
        <v>256</v>
      </c>
      <c r="C35" s="74">
        <v>7.20792944</v>
      </c>
      <c r="D35" s="9" t="str">
        <f>IF($B35="N/A","N/A",IF(C35&gt;20,"No",IF(C35&lt;4,"No","Yes")))</f>
        <v>Yes</v>
      </c>
      <c r="E35" s="8">
        <v>7.4624019391000003</v>
      </c>
      <c r="F35" s="9" t="str">
        <f>IF($B35="N/A","N/A",IF(E35&gt;20,"No",IF(E35&lt;4,"No","Yes")))</f>
        <v>Yes</v>
      </c>
      <c r="G35" s="8">
        <v>8.0894595369999998</v>
      </c>
      <c r="H35" s="9" t="str">
        <f>IF($B35="N/A","N/A",IF(G35&gt;20,"No",IF(G35&lt;4,"No","Yes")))</f>
        <v>Yes</v>
      </c>
      <c r="I35" s="10">
        <v>3.53</v>
      </c>
      <c r="J35" s="10">
        <v>8.4030000000000005</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3.8691000840999998</v>
      </c>
      <c r="D37" s="9" t="str">
        <f>IF($B37="N/A","N/A",IF(C37&gt;=25,"No",IF(C37&lt;0,"No","Yes")))</f>
        <v>Yes</v>
      </c>
      <c r="E37" s="8">
        <v>3.9290513461000001</v>
      </c>
      <c r="F37" s="9" t="str">
        <f>IF($B37="N/A","N/A",IF(E37&gt;=25,"No",IF(E37&lt;0,"No","Yes")))</f>
        <v>Yes</v>
      </c>
      <c r="G37" s="8">
        <v>5.7604756717000001</v>
      </c>
      <c r="H37" s="9" t="str">
        <f>IF($B37="N/A","N/A",IF(G37&gt;=25,"No",IF(G37&lt;0,"No","Yes")))</f>
        <v>Yes</v>
      </c>
      <c r="I37" s="10">
        <v>1.5489999999999999</v>
      </c>
      <c r="J37" s="10">
        <v>46.61</v>
      </c>
      <c r="K37" s="9" t="str">
        <f t="shared" si="8"/>
        <v>No</v>
      </c>
    </row>
    <row r="38" spans="1:11" x14ac:dyDescent="0.25">
      <c r="A38" s="75" t="s">
        <v>387</v>
      </c>
      <c r="B38" s="35" t="s">
        <v>221</v>
      </c>
      <c r="C38" s="74">
        <v>2.5071399690999998</v>
      </c>
      <c r="D38" s="9" t="str">
        <f>IF($B38="N/A","N/A",IF(C38&gt;3,"Yes","No"))</f>
        <v>No</v>
      </c>
      <c r="E38" s="8">
        <v>2.5327977551999998</v>
      </c>
      <c r="F38" s="9" t="str">
        <f>IF($B38="N/A","N/A",IF(E38&gt;3,"Yes","No"))</f>
        <v>No</v>
      </c>
      <c r="G38" s="8">
        <v>2.3965222971000002</v>
      </c>
      <c r="H38" s="9" t="str">
        <f>IF($B38="N/A","N/A",IF(G38&gt;3,"Yes","No"))</f>
        <v>No</v>
      </c>
      <c r="I38" s="10">
        <v>1.0229999999999999</v>
      </c>
      <c r="J38" s="10">
        <v>-5.38</v>
      </c>
      <c r="K38" s="9" t="str">
        <f t="shared" si="8"/>
        <v>Yes</v>
      </c>
    </row>
    <row r="39" spans="1:11" x14ac:dyDescent="0.25">
      <c r="A39" s="75" t="s">
        <v>388</v>
      </c>
      <c r="B39" s="35" t="s">
        <v>220</v>
      </c>
      <c r="C39" s="74">
        <v>7.0011542873000003</v>
      </c>
      <c r="D39" s="9" t="str">
        <f>IF($B39="N/A","N/A",IF(C39&gt;1,"Yes","No"))</f>
        <v>Yes</v>
      </c>
      <c r="E39" s="8">
        <v>0.20938196349999999</v>
      </c>
      <c r="F39" s="9" t="str">
        <f>IF($B39="N/A","N/A",IF(E39&gt;1,"Yes","No"))</f>
        <v>No</v>
      </c>
      <c r="G39" s="8">
        <v>0.24210655380000001</v>
      </c>
      <c r="H39" s="9" t="str">
        <f>IF($B39="N/A","N/A",IF(G39&gt;1,"Yes","No"))</f>
        <v>No</v>
      </c>
      <c r="I39" s="10">
        <v>-97</v>
      </c>
      <c r="J39" s="10">
        <v>15.63</v>
      </c>
      <c r="K39" s="9" t="str">
        <f t="shared" si="8"/>
        <v>Yes</v>
      </c>
    </row>
    <row r="40" spans="1:11" x14ac:dyDescent="0.25">
      <c r="A40" s="75" t="s">
        <v>389</v>
      </c>
      <c r="B40" s="35" t="s">
        <v>213</v>
      </c>
      <c r="C40" s="74">
        <v>6.8306210000000005E-4</v>
      </c>
      <c r="D40" s="9" t="str">
        <f>IF($B40="N/A","N/A",IF(C40&gt;15,"No",IF(C40&lt;-15,"No","Yes")))</f>
        <v>N/A</v>
      </c>
      <c r="E40" s="8">
        <v>7.5972810000000002E-4</v>
      </c>
      <c r="F40" s="9" t="str">
        <f>IF($B40="N/A","N/A",IF(E40&gt;15,"No",IF(E40&lt;-15,"No","Yes")))</f>
        <v>N/A</v>
      </c>
      <c r="G40" s="8">
        <v>9.4799969999999996E-4</v>
      </c>
      <c r="H40" s="9" t="str">
        <f>IF($B40="N/A","N/A",IF(G40&gt;15,"No",IF(G40&lt;-15,"No","Yes")))</f>
        <v>N/A</v>
      </c>
      <c r="I40" s="10">
        <v>11.22</v>
      </c>
      <c r="J40" s="10">
        <v>24.78</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27.834836813999999</v>
      </c>
      <c r="D42" s="9" t="str">
        <f>IF($B42="N/A","N/A",IF(C42&gt;0,"Yes","No"))</f>
        <v>Yes</v>
      </c>
      <c r="E42" s="8">
        <v>30.551334216000001</v>
      </c>
      <c r="F42" s="9" t="str">
        <f>IF($B42="N/A","N/A",IF(E42&gt;0,"Yes","No"))</f>
        <v>Yes</v>
      </c>
      <c r="G42" s="8">
        <v>24.231495661</v>
      </c>
      <c r="H42" s="9" t="str">
        <f>IF($B42="N/A","N/A",IF(G42&gt;0,"Yes","No"))</f>
        <v>Yes</v>
      </c>
      <c r="I42" s="10">
        <v>9.7590000000000003</v>
      </c>
      <c r="J42" s="10">
        <v>-20.7</v>
      </c>
      <c r="K42" s="9" t="str">
        <f t="shared" si="8"/>
        <v>Yes</v>
      </c>
    </row>
    <row r="43" spans="1:11" x14ac:dyDescent="0.25">
      <c r="A43" s="75" t="s">
        <v>392</v>
      </c>
      <c r="B43" s="35" t="s">
        <v>259</v>
      </c>
      <c r="C43" s="74">
        <v>0.25377069969999999</v>
      </c>
      <c r="D43" s="9" t="str">
        <f>IF($B43="N/A","N/A",IF(C43&gt;0,"Yes","No"))</f>
        <v>Yes</v>
      </c>
      <c r="E43" s="8">
        <v>0.2373607589</v>
      </c>
      <c r="F43" s="9" t="str">
        <f>IF($B43="N/A","N/A",IF(E43&gt;0,"Yes","No"))</f>
        <v>Yes</v>
      </c>
      <c r="G43" s="8">
        <v>0.26825772790000002</v>
      </c>
      <c r="H43" s="9" t="str">
        <f>IF($B43="N/A","N/A",IF(G43&gt;0,"Yes","No"))</f>
        <v>Yes</v>
      </c>
      <c r="I43" s="10">
        <v>-6.47</v>
      </c>
      <c r="J43" s="10">
        <v>13.02</v>
      </c>
      <c r="K43" s="9" t="str">
        <f t="shared" si="8"/>
        <v>Yes</v>
      </c>
    </row>
    <row r="44" spans="1:11" x14ac:dyDescent="0.25">
      <c r="A44" s="75" t="s">
        <v>393</v>
      </c>
      <c r="B44" s="35" t="s">
        <v>259</v>
      </c>
      <c r="C44" s="74">
        <v>3.9472537708000002</v>
      </c>
      <c r="D44" s="9" t="str">
        <f>IF($B44="N/A","N/A",IF(C44&gt;0,"Yes","No"))</f>
        <v>Yes</v>
      </c>
      <c r="E44" s="8">
        <v>5.1629085375999999</v>
      </c>
      <c r="F44" s="9" t="str">
        <f>IF($B44="N/A","N/A",IF(E44&gt;0,"Yes","No"))</f>
        <v>Yes</v>
      </c>
      <c r="G44" s="8">
        <v>6.1510882120000003</v>
      </c>
      <c r="H44" s="9" t="str">
        <f>IF($B44="N/A","N/A",IF(G44&gt;0,"Yes","No"))</f>
        <v>Yes</v>
      </c>
      <c r="I44" s="10">
        <v>30.8</v>
      </c>
      <c r="J44" s="10">
        <v>19.14</v>
      </c>
      <c r="K44" s="9" t="str">
        <f t="shared" si="8"/>
        <v>Yes</v>
      </c>
    </row>
    <row r="45" spans="1:11" x14ac:dyDescent="0.25">
      <c r="A45" s="75" t="s">
        <v>394</v>
      </c>
      <c r="B45" s="35" t="s">
        <v>220</v>
      </c>
      <c r="C45" s="74">
        <v>0</v>
      </c>
      <c r="D45" s="9" t="str">
        <f>IF($B45="N/A","N/A",IF(C45&gt;1,"Yes","No"))</f>
        <v>No</v>
      </c>
      <c r="E45" s="8">
        <v>0</v>
      </c>
      <c r="F45" s="9" t="str">
        <f>IF($B45="N/A","N/A",IF(E45&gt;1,"Yes","No"))</f>
        <v>No</v>
      </c>
      <c r="G45" s="8">
        <v>0</v>
      </c>
      <c r="H45" s="9" t="str">
        <f>IF($B45="N/A","N/A",IF(G45&gt;1,"Yes","No"))</f>
        <v>No</v>
      </c>
      <c r="I45" s="10" t="s">
        <v>1746</v>
      </c>
      <c r="J45" s="10" t="s">
        <v>1746</v>
      </c>
      <c r="K45" s="9" t="str">
        <f t="shared" si="8"/>
        <v>N/A</v>
      </c>
    </row>
    <row r="46" spans="1:11" x14ac:dyDescent="0.25">
      <c r="A46" s="75" t="s">
        <v>395</v>
      </c>
      <c r="B46" s="35" t="s">
        <v>259</v>
      </c>
      <c r="C46" s="74">
        <v>0.1716850275</v>
      </c>
      <c r="D46" s="9" t="str">
        <f>IF($B46="N/A","N/A",IF(C46&gt;0,"Yes","No"))</f>
        <v>Yes</v>
      </c>
      <c r="E46" s="8">
        <v>0.19689619420000001</v>
      </c>
      <c r="F46" s="9" t="str">
        <f>IF($B46="N/A","N/A",IF(E46&gt;0,"Yes","No"))</f>
        <v>Yes</v>
      </c>
      <c r="G46" s="8">
        <v>0.2081356915</v>
      </c>
      <c r="H46" s="9" t="str">
        <f>IF($B46="N/A","N/A",IF(G46&gt;0,"Yes","No"))</f>
        <v>Yes</v>
      </c>
      <c r="I46" s="10">
        <v>14.68</v>
      </c>
      <c r="J46" s="10">
        <v>5.7080000000000002</v>
      </c>
      <c r="K46" s="9" t="str">
        <f t="shared" si="8"/>
        <v>Yes</v>
      </c>
    </row>
    <row r="47" spans="1:11" x14ac:dyDescent="0.25">
      <c r="A47" s="75" t="s">
        <v>396</v>
      </c>
      <c r="B47" s="35" t="s">
        <v>213</v>
      </c>
      <c r="C47" s="74">
        <v>2.9599357000000001E-3</v>
      </c>
      <c r="D47" s="9" t="str">
        <f>IF($B47="N/A","N/A",IF(C47&gt;15,"No",IF(C47&lt;-15,"No","Yes")))</f>
        <v>N/A</v>
      </c>
      <c r="E47" s="8">
        <v>6.0552137000000001E-3</v>
      </c>
      <c r="F47" s="9" t="str">
        <f>IF($B47="N/A","N/A",IF(E47&gt;15,"No",IF(E47&lt;-15,"No","Yes")))</f>
        <v>N/A</v>
      </c>
      <c r="G47" s="8">
        <v>8.4377211000000001E-3</v>
      </c>
      <c r="H47" s="9" t="str">
        <f>IF($B47="N/A","N/A",IF(G47&gt;15,"No",IF(G47&lt;-15,"No","Yes")))</f>
        <v>N/A</v>
      </c>
      <c r="I47" s="10">
        <v>104.6</v>
      </c>
      <c r="J47" s="10">
        <v>39.35</v>
      </c>
      <c r="K47" s="9" t="str">
        <f t="shared" si="8"/>
        <v>No</v>
      </c>
    </row>
    <row r="48" spans="1:11" x14ac:dyDescent="0.25">
      <c r="A48" s="75" t="s">
        <v>397</v>
      </c>
      <c r="B48" s="35" t="s">
        <v>213</v>
      </c>
      <c r="C48" s="74">
        <v>5.2889146800000002E-2</v>
      </c>
      <c r="D48" s="9" t="str">
        <f>IF($B48="N/A","N/A",IF(C48&gt;15,"No",IF(C48&lt;-15,"No","Yes")))</f>
        <v>N/A</v>
      </c>
      <c r="E48" s="8">
        <v>7.27891856E-2</v>
      </c>
      <c r="F48" s="9" t="str">
        <f>IF($B48="N/A","N/A",IF(E48&gt;15,"No",IF(E48&lt;-15,"No","Yes")))</f>
        <v>N/A</v>
      </c>
      <c r="G48" s="8">
        <v>0.10125789089999999</v>
      </c>
      <c r="H48" s="9" t="str">
        <f>IF($B48="N/A","N/A",IF(G48&gt;15,"No",IF(G48&lt;-15,"No","Yes")))</f>
        <v>N/A</v>
      </c>
      <c r="I48" s="10">
        <v>37.630000000000003</v>
      </c>
      <c r="J48" s="10">
        <v>39.11</v>
      </c>
      <c r="K48" s="9" t="str">
        <f t="shared" si="8"/>
        <v>No</v>
      </c>
    </row>
    <row r="49" spans="1:11" x14ac:dyDescent="0.25">
      <c r="A49" s="75" t="s">
        <v>398</v>
      </c>
      <c r="B49" s="35" t="s">
        <v>213</v>
      </c>
      <c r="C49" s="74">
        <v>0.3878916912</v>
      </c>
      <c r="D49" s="9" t="str">
        <f>IF($B49="N/A","N/A",IF(C49&gt;15,"No",IF(C49&lt;-15,"No","Yes")))</f>
        <v>N/A</v>
      </c>
      <c r="E49" s="8">
        <v>0.52675384700000005</v>
      </c>
      <c r="F49" s="9" t="str">
        <f>IF($B49="N/A","N/A",IF(E49&gt;15,"No",IF(E49&lt;-15,"No","Yes")))</f>
        <v>N/A</v>
      </c>
      <c r="G49" s="8">
        <v>0.3730981149</v>
      </c>
      <c r="H49" s="9" t="str">
        <f>IF($B49="N/A","N/A",IF(G49&gt;15,"No",IF(G49&lt;-15,"No","Yes")))</f>
        <v>N/A</v>
      </c>
      <c r="I49" s="10">
        <v>35.799999999999997</v>
      </c>
      <c r="J49" s="10">
        <v>-29.2</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0.82991167389999998</v>
      </c>
      <c r="D51" s="9" t="str">
        <f>IF($B51="N/A","N/A",IF(C51&gt;15,"No",IF(C51&lt;-15,"No","Yes")))</f>
        <v>N/A</v>
      </c>
      <c r="E51" s="8">
        <v>0.91431013409999995</v>
      </c>
      <c r="F51" s="9" t="str">
        <f>IF($B51="N/A","N/A",IF(E51&gt;15,"No",IF(E51&lt;-15,"No","Yes")))</f>
        <v>N/A</v>
      </c>
      <c r="G51" s="8">
        <v>1.0654573892000001</v>
      </c>
      <c r="H51" s="9" t="str">
        <f>IF($B51="N/A","N/A",IF(G51&gt;15,"No",IF(G51&lt;-15,"No","Yes")))</f>
        <v>N/A</v>
      </c>
      <c r="I51" s="10">
        <v>10.17</v>
      </c>
      <c r="J51" s="10">
        <v>16.53</v>
      </c>
      <c r="K51" s="9" t="str">
        <f t="shared" si="8"/>
        <v>Yes</v>
      </c>
    </row>
    <row r="52" spans="1:11" x14ac:dyDescent="0.25">
      <c r="A52" s="75" t="s">
        <v>401</v>
      </c>
      <c r="B52" s="35" t="s">
        <v>220</v>
      </c>
      <c r="C52" s="74">
        <v>14.43237935</v>
      </c>
      <c r="D52" s="9" t="str">
        <f>IF($B52="N/A","N/A",IF(C52&gt;1,"Yes","No"))</f>
        <v>Yes</v>
      </c>
      <c r="E52" s="8">
        <v>14.969302237000001</v>
      </c>
      <c r="F52" s="9" t="str">
        <f>IF($B52="N/A","N/A",IF(E52&gt;1,"Yes","No"))</f>
        <v>Yes</v>
      </c>
      <c r="G52" s="8">
        <v>18.480578550000001</v>
      </c>
      <c r="H52" s="9" t="str">
        <f>IF($B52="N/A","N/A",IF(G52&gt;1,"Yes","No"))</f>
        <v>Yes</v>
      </c>
      <c r="I52" s="10">
        <v>3.72</v>
      </c>
      <c r="J52" s="10">
        <v>23.46</v>
      </c>
      <c r="K52" s="9" t="str">
        <f t="shared" si="8"/>
        <v>Yes</v>
      </c>
    </row>
    <row r="53" spans="1:11" x14ac:dyDescent="0.25">
      <c r="A53" s="75" t="s">
        <v>402</v>
      </c>
      <c r="B53" s="35" t="s">
        <v>259</v>
      </c>
      <c r="C53" s="74">
        <v>9.9418766709999993</v>
      </c>
      <c r="D53" s="9" t="str">
        <f>IF($B53="N/A","N/A",IF(C53&gt;0,"Yes","No"))</f>
        <v>Yes</v>
      </c>
      <c r="E53" s="8">
        <v>10.909889692</v>
      </c>
      <c r="F53" s="9" t="str">
        <f>IF($B53="N/A","N/A",IF(E53&gt;0,"Yes","No"))</f>
        <v>Yes</v>
      </c>
      <c r="G53" s="8">
        <v>8.9842298415999995</v>
      </c>
      <c r="H53" s="9" t="str">
        <f>IF($B53="N/A","N/A",IF(G53&gt;0,"Yes","No"))</f>
        <v>Yes</v>
      </c>
      <c r="I53" s="10">
        <v>9.7370000000000001</v>
      </c>
      <c r="J53" s="10">
        <v>-17.7</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102.47036737000001</v>
      </c>
      <c r="D55" s="9" t="str">
        <f>IF($B55="N/A","N/A",IF(C55&gt;15,"No",IF(C55&lt;-15,"No","Yes")))</f>
        <v>N/A</v>
      </c>
      <c r="E55" s="37">
        <v>108.52057391</v>
      </c>
      <c r="F55" s="9" t="str">
        <f>IF($B55="N/A","N/A",IF(E55&gt;15,"No",IF(E55&lt;-15,"No","Yes")))</f>
        <v>N/A</v>
      </c>
      <c r="G55" s="37">
        <v>133.55177506000001</v>
      </c>
      <c r="H55" s="9" t="str">
        <f>IF($B55="N/A","N/A",IF(G55&gt;15,"No",IF(G55&lt;-15,"No","Yes")))</f>
        <v>N/A</v>
      </c>
      <c r="I55" s="10">
        <v>5.9039999999999999</v>
      </c>
      <c r="J55" s="10">
        <v>23.07</v>
      </c>
      <c r="K55" s="9" t="str">
        <f t="shared" ref="K55:K74" si="9">IF(J55="Div by 0", "N/A", IF(J55="N/A","N/A", IF(J55&gt;30, "No", IF(J55&lt;-30, "No", "Yes"))))</f>
        <v>Yes</v>
      </c>
    </row>
    <row r="56" spans="1:11" x14ac:dyDescent="0.25">
      <c r="A56" s="75" t="s">
        <v>879</v>
      </c>
      <c r="B56" s="35" t="s">
        <v>261</v>
      </c>
      <c r="C56" s="77">
        <v>62.5418618</v>
      </c>
      <c r="D56" s="9" t="str">
        <f>IF($B56="N/A","N/A",IF(C56&gt;90,"No",IF(C56&lt;20,"No","Yes")))</f>
        <v>Yes</v>
      </c>
      <c r="E56" s="37">
        <v>60.122407428000002</v>
      </c>
      <c r="F56" s="9" t="str">
        <f>IF($B56="N/A","N/A",IF(E56&gt;90,"No",IF(E56&lt;20,"No","Yes")))</f>
        <v>Yes</v>
      </c>
      <c r="G56" s="37">
        <v>60.254571929000001</v>
      </c>
      <c r="H56" s="9" t="str">
        <f>IF($B56="N/A","N/A",IF(G56&gt;90,"No",IF(G56&lt;20,"No","Yes")))</f>
        <v>Yes</v>
      </c>
      <c r="I56" s="10">
        <v>-3.87</v>
      </c>
      <c r="J56" s="10">
        <v>0.2198</v>
      </c>
      <c r="K56" s="9" t="str">
        <f t="shared" si="9"/>
        <v>Yes</v>
      </c>
    </row>
    <row r="57" spans="1:11" x14ac:dyDescent="0.25">
      <c r="A57" s="75" t="s">
        <v>880</v>
      </c>
      <c r="B57" s="35" t="s">
        <v>262</v>
      </c>
      <c r="C57" s="77">
        <v>42.845501411999997</v>
      </c>
      <c r="D57" s="9" t="str">
        <f>IF($B57="N/A","N/A",IF(C57&gt;60,"No",IF(C57&lt;10,"No","Yes")))</f>
        <v>Yes</v>
      </c>
      <c r="E57" s="37">
        <v>42.750362095</v>
      </c>
      <c r="F57" s="9" t="str">
        <f>IF($B57="N/A","N/A",IF(E57&gt;60,"No",IF(E57&lt;10,"No","Yes")))</f>
        <v>Yes</v>
      </c>
      <c r="G57" s="37">
        <v>41.332405883</v>
      </c>
      <c r="H57" s="9" t="str">
        <f>IF($B57="N/A","N/A",IF(G57&gt;60,"No",IF(G57&lt;10,"No","Yes")))</f>
        <v>Yes</v>
      </c>
      <c r="I57" s="10">
        <v>-0.222</v>
      </c>
      <c r="J57" s="10">
        <v>-3.32</v>
      </c>
      <c r="K57" s="9" t="str">
        <f t="shared" si="9"/>
        <v>Yes</v>
      </c>
    </row>
    <row r="58" spans="1:11" ht="25" x14ac:dyDescent="0.25">
      <c r="A58" s="75" t="s">
        <v>881</v>
      </c>
      <c r="B58" s="35" t="s">
        <v>263</v>
      </c>
      <c r="C58" s="77">
        <v>36.611929209000003</v>
      </c>
      <c r="D58" s="9" t="str">
        <f>IF($B58="N/A","N/A",IF(C58&gt;100,"No",IF(C58&lt;10,"No","Yes")))</f>
        <v>Yes</v>
      </c>
      <c r="E58" s="37">
        <v>34.678093181999998</v>
      </c>
      <c r="F58" s="9" t="str">
        <f>IF($B58="N/A","N/A",IF(E58&gt;100,"No",IF(E58&lt;10,"No","Yes")))</f>
        <v>Yes</v>
      </c>
      <c r="G58" s="37">
        <v>34.854981979999998</v>
      </c>
      <c r="H58" s="9" t="str">
        <f>IF($B58="N/A","N/A",IF(G58&gt;100,"No",IF(G58&lt;10,"No","Yes")))</f>
        <v>Yes</v>
      </c>
      <c r="I58" s="10">
        <v>-5.28</v>
      </c>
      <c r="J58" s="10">
        <v>0.5101</v>
      </c>
      <c r="K58" s="9" t="str">
        <f t="shared" si="9"/>
        <v>Yes</v>
      </c>
    </row>
    <row r="59" spans="1:11" x14ac:dyDescent="0.25">
      <c r="A59" s="75" t="s">
        <v>882</v>
      </c>
      <c r="B59" s="35" t="s">
        <v>264</v>
      </c>
      <c r="C59" s="77">
        <v>124.92818674</v>
      </c>
      <c r="D59" s="9" t="str">
        <f>IF($B59="N/A","N/A",IF(C59&gt;100,"No",IF(C59&lt;20,"No","Yes")))</f>
        <v>No</v>
      </c>
      <c r="E59" s="37">
        <v>120.01421465</v>
      </c>
      <c r="F59" s="9" t="str">
        <f>IF($B59="N/A","N/A",IF(E59&gt;100,"No",IF(E59&lt;20,"No","Yes")))</f>
        <v>No</v>
      </c>
      <c r="G59" s="37">
        <v>123.08550511999999</v>
      </c>
      <c r="H59" s="9" t="str">
        <f>IF($B59="N/A","N/A",IF(G59&gt;100,"No",IF(G59&lt;20,"No","Yes")))</f>
        <v>No</v>
      </c>
      <c r="I59" s="10">
        <v>-3.93</v>
      </c>
      <c r="J59" s="10">
        <v>2.5590000000000002</v>
      </c>
      <c r="K59" s="9" t="str">
        <f t="shared" si="9"/>
        <v>Yes</v>
      </c>
    </row>
    <row r="60" spans="1:11" x14ac:dyDescent="0.25">
      <c r="A60" s="75" t="s">
        <v>883</v>
      </c>
      <c r="B60" s="35" t="s">
        <v>264</v>
      </c>
      <c r="C60" s="77">
        <v>34.685785596999999</v>
      </c>
      <c r="D60" s="9" t="str">
        <f>IF($B60="N/A","N/A",IF(C60&gt;100,"No",IF(C60&lt;20,"No","Yes")))</f>
        <v>Yes</v>
      </c>
      <c r="E60" s="37">
        <v>34.735432707000001</v>
      </c>
      <c r="F60" s="9" t="str">
        <f>IF($B60="N/A","N/A",IF(E60&gt;100,"No",IF(E60&lt;20,"No","Yes")))</f>
        <v>Yes</v>
      </c>
      <c r="G60" s="37">
        <v>36.603878315000003</v>
      </c>
      <c r="H60" s="9" t="str">
        <f>IF($B60="N/A","N/A",IF(G60&gt;100,"No",IF(G60&lt;20,"No","Yes")))</f>
        <v>Yes</v>
      </c>
      <c r="I60" s="10">
        <v>0.1431</v>
      </c>
      <c r="J60" s="10">
        <v>5.3789999999999996</v>
      </c>
      <c r="K60" s="9" t="str">
        <f t="shared" si="9"/>
        <v>Yes</v>
      </c>
    </row>
    <row r="61" spans="1:11" x14ac:dyDescent="0.25">
      <c r="A61" s="75" t="s">
        <v>884</v>
      </c>
      <c r="B61" s="35" t="s">
        <v>213</v>
      </c>
      <c r="C61" s="77">
        <v>101.05306923000001</v>
      </c>
      <c r="D61" s="9" t="str">
        <f>IF($B61="N/A","N/A",IF(C61&gt;15,"No",IF(C61&lt;-15,"No","Yes")))</f>
        <v>N/A</v>
      </c>
      <c r="E61" s="37">
        <v>99.078879560999994</v>
      </c>
      <c r="F61" s="9" t="str">
        <f>IF($B61="N/A","N/A",IF(E61&gt;15,"No",IF(E61&lt;-15,"No","Yes")))</f>
        <v>N/A</v>
      </c>
      <c r="G61" s="37">
        <v>99.217875917000001</v>
      </c>
      <c r="H61" s="9" t="str">
        <f>IF($B61="N/A","N/A",IF(G61&gt;15,"No",IF(G61&lt;-15,"No","Yes")))</f>
        <v>N/A</v>
      </c>
      <c r="I61" s="10">
        <v>-1.95</v>
      </c>
      <c r="J61" s="10">
        <v>0.14030000000000001</v>
      </c>
      <c r="K61" s="9" t="str">
        <f t="shared" si="9"/>
        <v>Yes</v>
      </c>
    </row>
    <row r="62" spans="1:11" x14ac:dyDescent="0.25">
      <c r="A62" s="75" t="s">
        <v>885</v>
      </c>
      <c r="B62" s="35" t="s">
        <v>265</v>
      </c>
      <c r="C62" s="77">
        <v>38.810033101000002</v>
      </c>
      <c r="D62" s="9" t="str">
        <f>IF($B62="N/A","N/A",IF(C62&gt;60,"No",IF(C62&lt;10,"No","Yes")))</f>
        <v>Yes</v>
      </c>
      <c r="E62" s="37">
        <v>40.188186821999999</v>
      </c>
      <c r="F62" s="9" t="str">
        <f>IF($B62="N/A","N/A",IF(E62&gt;60,"No",IF(E62&lt;10,"No","Yes")))</f>
        <v>Yes</v>
      </c>
      <c r="G62" s="37">
        <v>36.488513163</v>
      </c>
      <c r="H62" s="9" t="str">
        <f>IF($B62="N/A","N/A",IF(G62&gt;60,"No",IF(G62&lt;10,"No","Yes")))</f>
        <v>Yes</v>
      </c>
      <c r="I62" s="10">
        <v>3.5510000000000002</v>
      </c>
      <c r="J62" s="10">
        <v>-9.2100000000000009</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265.52384461000003</v>
      </c>
      <c r="D64" s="9" t="str">
        <f t="shared" ref="D64:D74" si="10">IF($B64="N/A","N/A",IF(C64&gt;15,"No",IF(C64&lt;-15,"No","Yes")))</f>
        <v>N/A</v>
      </c>
      <c r="E64" s="37">
        <v>273.66880132</v>
      </c>
      <c r="F64" s="9" t="str">
        <f>IF($B64="N/A","N/A",IF(E64&gt;15,"No",IF(E64&lt;-15,"No","Yes")))</f>
        <v>N/A</v>
      </c>
      <c r="G64" s="37">
        <v>509.90758275000002</v>
      </c>
      <c r="H64" s="9" t="str">
        <f>IF($B64="N/A","N/A",IF(G64&gt;15,"No",IF(G64&lt;-15,"No","Yes")))</f>
        <v>N/A</v>
      </c>
      <c r="I64" s="10">
        <v>3.0680000000000001</v>
      </c>
      <c r="J64" s="10">
        <v>86.32</v>
      </c>
      <c r="K64" s="9" t="str">
        <f t="shared" si="9"/>
        <v>No</v>
      </c>
    </row>
    <row r="65" spans="1:11" ht="15.75" customHeight="1" x14ac:dyDescent="0.25">
      <c r="A65" s="75" t="s">
        <v>888</v>
      </c>
      <c r="B65" s="35" t="s">
        <v>213</v>
      </c>
      <c r="C65" s="77">
        <v>91.227761971999996</v>
      </c>
      <c r="D65" s="9" t="str">
        <f t="shared" si="10"/>
        <v>N/A</v>
      </c>
      <c r="E65" s="37">
        <v>90.922502418999997</v>
      </c>
      <c r="F65" s="9" t="str">
        <f t="shared" ref="F65:F73" si="11">IF($B65="N/A","N/A",IF(E65&gt;15,"No",IF(E65&lt;-15,"No","Yes")))</f>
        <v>N/A</v>
      </c>
      <c r="G65" s="37">
        <v>84.835258018999994</v>
      </c>
      <c r="H65" s="9" t="str">
        <f t="shared" ref="H65:H86" si="12">IF($B65="N/A","N/A",IF(G65&gt;15,"No",IF(G65&lt;-15,"No","Yes")))</f>
        <v>N/A</v>
      </c>
      <c r="I65" s="10">
        <v>-0.33500000000000002</v>
      </c>
      <c r="J65" s="10">
        <v>-6.69</v>
      </c>
      <c r="K65" s="9" t="str">
        <f t="shared" si="9"/>
        <v>Yes</v>
      </c>
    </row>
    <row r="66" spans="1:11" x14ac:dyDescent="0.25">
      <c r="A66" s="75" t="s">
        <v>889</v>
      </c>
      <c r="B66" s="35" t="s">
        <v>213</v>
      </c>
      <c r="C66" s="77">
        <v>20.064377367999999</v>
      </c>
      <c r="D66" s="9" t="str">
        <f t="shared" si="10"/>
        <v>N/A</v>
      </c>
      <c r="E66" s="37">
        <v>70.559469558000004</v>
      </c>
      <c r="F66" s="9" t="str">
        <f t="shared" si="11"/>
        <v>N/A</v>
      </c>
      <c r="G66" s="37">
        <v>62.437230935999999</v>
      </c>
      <c r="H66" s="9" t="str">
        <f t="shared" si="12"/>
        <v>N/A</v>
      </c>
      <c r="I66" s="10">
        <v>251.7</v>
      </c>
      <c r="J66" s="10">
        <v>-11.5</v>
      </c>
      <c r="K66" s="9" t="str">
        <f t="shared" si="9"/>
        <v>Yes</v>
      </c>
    </row>
    <row r="67" spans="1:11" x14ac:dyDescent="0.25">
      <c r="A67" s="75" t="s">
        <v>890</v>
      </c>
      <c r="B67" s="35" t="s">
        <v>213</v>
      </c>
      <c r="C67" s="77">
        <v>46.642293793999997</v>
      </c>
      <c r="D67" s="9" t="str">
        <f t="shared" si="10"/>
        <v>N/A</v>
      </c>
      <c r="E67" s="37">
        <v>45.151358004000002</v>
      </c>
      <c r="F67" s="9" t="str">
        <f t="shared" si="11"/>
        <v>N/A</v>
      </c>
      <c r="G67" s="37">
        <v>46.721508516999997</v>
      </c>
      <c r="H67" s="9" t="str">
        <f t="shared" si="12"/>
        <v>N/A</v>
      </c>
      <c r="I67" s="10">
        <v>-3.2</v>
      </c>
      <c r="J67" s="10">
        <v>3.4780000000000002</v>
      </c>
      <c r="K67" s="9" t="str">
        <f t="shared" si="9"/>
        <v>Yes</v>
      </c>
    </row>
    <row r="68" spans="1:11" ht="25" x14ac:dyDescent="0.25">
      <c r="A68" s="75" t="s">
        <v>891</v>
      </c>
      <c r="B68" s="35" t="s">
        <v>213</v>
      </c>
      <c r="C68" s="77">
        <v>74.758476111999997</v>
      </c>
      <c r="D68" s="9" t="str">
        <f t="shared" si="10"/>
        <v>N/A</v>
      </c>
      <c r="E68" s="37">
        <v>84.360272824000006</v>
      </c>
      <c r="F68" s="9" t="str">
        <f t="shared" si="11"/>
        <v>N/A</v>
      </c>
      <c r="G68" s="37">
        <v>73.802413213999998</v>
      </c>
      <c r="H68" s="9" t="str">
        <f t="shared" si="12"/>
        <v>N/A</v>
      </c>
      <c r="I68" s="10">
        <v>12.84</v>
      </c>
      <c r="J68" s="10">
        <v>-12.5</v>
      </c>
      <c r="K68" s="9" t="str">
        <f t="shared" si="9"/>
        <v>Yes</v>
      </c>
    </row>
    <row r="69" spans="1:11" x14ac:dyDescent="0.25">
      <c r="A69" s="75" t="s">
        <v>892</v>
      </c>
      <c r="B69" s="35" t="s">
        <v>213</v>
      </c>
      <c r="C69" s="77">
        <v>206.09835416000001</v>
      </c>
      <c r="D69" s="9" t="str">
        <f t="shared" si="10"/>
        <v>N/A</v>
      </c>
      <c r="E69" s="37">
        <v>193.233846</v>
      </c>
      <c r="F69" s="9" t="str">
        <f t="shared" si="11"/>
        <v>N/A</v>
      </c>
      <c r="G69" s="37">
        <v>193.90344060000001</v>
      </c>
      <c r="H69" s="9" t="str">
        <f t="shared" si="12"/>
        <v>N/A</v>
      </c>
      <c r="I69" s="10">
        <v>-6.24</v>
      </c>
      <c r="J69" s="10">
        <v>0.34649999999999997</v>
      </c>
      <c r="K69" s="9" t="str">
        <f t="shared" si="9"/>
        <v>Yes</v>
      </c>
    </row>
    <row r="70" spans="1:11" ht="25" x14ac:dyDescent="0.25">
      <c r="A70" s="75" t="s">
        <v>893</v>
      </c>
      <c r="B70" s="35" t="s">
        <v>213</v>
      </c>
      <c r="C70" s="77" t="s">
        <v>1746</v>
      </c>
      <c r="D70" s="9" t="str">
        <f t="shared" si="10"/>
        <v>N/A</v>
      </c>
      <c r="E70" s="37" t="s">
        <v>1746</v>
      </c>
      <c r="F70" s="9" t="str">
        <f t="shared" si="11"/>
        <v>N/A</v>
      </c>
      <c r="G70" s="37" t="s">
        <v>1746</v>
      </c>
      <c r="H70" s="9" t="str">
        <f t="shared" si="12"/>
        <v>N/A</v>
      </c>
      <c r="I70" s="10" t="s">
        <v>1746</v>
      </c>
      <c r="J70" s="10" t="s">
        <v>1746</v>
      </c>
      <c r="K70" s="9" t="str">
        <f t="shared" si="9"/>
        <v>N/A</v>
      </c>
    </row>
    <row r="71" spans="1:11" x14ac:dyDescent="0.25">
      <c r="A71" s="75" t="s">
        <v>894</v>
      </c>
      <c r="B71" s="35" t="s">
        <v>213</v>
      </c>
      <c r="C71" s="77">
        <v>1999.6783984000001</v>
      </c>
      <c r="D71" s="9" t="str">
        <f t="shared" si="10"/>
        <v>N/A</v>
      </c>
      <c r="E71" s="37">
        <v>1879.0169040000001</v>
      </c>
      <c r="F71" s="9" t="str">
        <f t="shared" si="11"/>
        <v>N/A</v>
      </c>
      <c r="G71" s="37">
        <v>2154.0648984999998</v>
      </c>
      <c r="H71" s="9" t="str">
        <f t="shared" si="12"/>
        <v>N/A</v>
      </c>
      <c r="I71" s="10">
        <v>-6.03</v>
      </c>
      <c r="J71" s="10">
        <v>14.64</v>
      </c>
      <c r="K71" s="9" t="str">
        <f t="shared" si="9"/>
        <v>Yes</v>
      </c>
    </row>
    <row r="72" spans="1:11" ht="25" x14ac:dyDescent="0.25">
      <c r="A72" s="75" t="s">
        <v>895</v>
      </c>
      <c r="B72" s="35" t="s">
        <v>213</v>
      </c>
      <c r="C72" s="77">
        <v>2344.2408119000002</v>
      </c>
      <c r="D72" s="9" t="str">
        <f t="shared" si="10"/>
        <v>N/A</v>
      </c>
      <c r="E72" s="37">
        <v>2307.084562</v>
      </c>
      <c r="F72" s="9" t="str">
        <f t="shared" si="11"/>
        <v>N/A</v>
      </c>
      <c r="G72" s="37">
        <v>2377.4792504000002</v>
      </c>
      <c r="H72" s="9" t="str">
        <f t="shared" si="12"/>
        <v>N/A</v>
      </c>
      <c r="I72" s="10">
        <v>-1.59</v>
      </c>
      <c r="J72" s="10">
        <v>3.0510000000000002</v>
      </c>
      <c r="K72" s="9" t="str">
        <f t="shared" si="9"/>
        <v>Yes</v>
      </c>
    </row>
    <row r="73" spans="1:11" x14ac:dyDescent="0.25">
      <c r="A73" s="75" t="s">
        <v>896</v>
      </c>
      <c r="B73" s="35" t="s">
        <v>213</v>
      </c>
      <c r="C73" s="77">
        <v>106.39299084</v>
      </c>
      <c r="D73" s="9" t="str">
        <f t="shared" si="10"/>
        <v>N/A</v>
      </c>
      <c r="E73" s="37">
        <v>106.65498454999999</v>
      </c>
      <c r="F73" s="9" t="str">
        <f t="shared" si="11"/>
        <v>N/A</v>
      </c>
      <c r="G73" s="37">
        <v>105.14810005</v>
      </c>
      <c r="H73" s="9" t="str">
        <f t="shared" si="12"/>
        <v>N/A</v>
      </c>
      <c r="I73" s="10">
        <v>0.24629999999999999</v>
      </c>
      <c r="J73" s="10">
        <v>-1.41</v>
      </c>
      <c r="K73" s="9" t="str">
        <f t="shared" si="9"/>
        <v>Yes</v>
      </c>
    </row>
    <row r="74" spans="1:11" x14ac:dyDescent="0.25">
      <c r="A74" s="75" t="s">
        <v>897</v>
      </c>
      <c r="B74" s="35" t="s">
        <v>213</v>
      </c>
      <c r="C74" s="77">
        <v>82.333185792999998</v>
      </c>
      <c r="D74" s="9" t="str">
        <f t="shared" si="10"/>
        <v>N/A</v>
      </c>
      <c r="E74" s="37">
        <v>78.959847843999995</v>
      </c>
      <c r="F74" s="9" t="str">
        <f>IF($B74="N/A","N/A",IF(E74&gt;15,"No",IF(E74&lt;-15,"No","Yes")))</f>
        <v>N/A</v>
      </c>
      <c r="G74" s="37">
        <v>78.88313248</v>
      </c>
      <c r="H74" s="9" t="str">
        <f t="shared" si="12"/>
        <v>N/A</v>
      </c>
      <c r="I74" s="10">
        <v>-4.0999999999999996</v>
      </c>
      <c r="J74" s="10">
        <v>-9.7000000000000003E-2</v>
      </c>
      <c r="K74" s="9" t="str">
        <f t="shared" si="9"/>
        <v>Yes</v>
      </c>
    </row>
    <row r="75" spans="1:11" x14ac:dyDescent="0.25">
      <c r="A75" s="75" t="s">
        <v>898</v>
      </c>
      <c r="B75" s="35" t="s">
        <v>213</v>
      </c>
      <c r="C75" s="74">
        <v>0.35078303</v>
      </c>
      <c r="D75" s="9" t="str">
        <f t="shared" ref="D75:D80" si="13">IF($B75="N/A","N/A",IF(C75&gt;15,"No",IF(C75&lt;-15,"No","Yes")))</f>
        <v>N/A</v>
      </c>
      <c r="E75" s="8">
        <v>0.33368342629999997</v>
      </c>
      <c r="F75" s="9" t="str">
        <f>IF($B75="N/A","N/A",IF(E75&gt;15,"No",IF(E75&lt;-15,"No","Yes")))</f>
        <v>N/A</v>
      </c>
      <c r="G75" s="8">
        <v>0.3795036598</v>
      </c>
      <c r="H75" s="9" t="str">
        <f t="shared" si="12"/>
        <v>N/A</v>
      </c>
      <c r="I75" s="10">
        <v>-4.87</v>
      </c>
      <c r="J75" s="10">
        <v>13.73</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0.46372033969999998</v>
      </c>
      <c r="D77" s="9" t="str">
        <f t="shared" si="13"/>
        <v>N/A</v>
      </c>
      <c r="E77" s="8">
        <v>0.51321892940000002</v>
      </c>
      <c r="F77" s="9" t="str">
        <f t="shared" si="15"/>
        <v>N/A</v>
      </c>
      <c r="G77" s="8">
        <v>0.73578394570000005</v>
      </c>
      <c r="H77" s="9" t="str">
        <f t="shared" si="12"/>
        <v>N/A</v>
      </c>
      <c r="I77" s="10">
        <v>10.67</v>
      </c>
      <c r="J77" s="10">
        <v>43.37</v>
      </c>
      <c r="K77" s="9" t="str">
        <f t="shared" si="14"/>
        <v>No</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9.5142885640999992</v>
      </c>
      <c r="D79" s="9" t="str">
        <f t="shared" si="13"/>
        <v>N/A</v>
      </c>
      <c r="E79" s="8">
        <v>10.122359182</v>
      </c>
      <c r="F79" s="9" t="str">
        <f t="shared" si="15"/>
        <v>N/A</v>
      </c>
      <c r="G79" s="8">
        <v>13.888693207999999</v>
      </c>
      <c r="H79" s="9" t="str">
        <f t="shared" si="12"/>
        <v>N/A</v>
      </c>
      <c r="I79" s="10">
        <v>6.391</v>
      </c>
      <c r="J79" s="10">
        <v>37.21</v>
      </c>
      <c r="K79" s="9" t="str">
        <f t="shared" si="14"/>
        <v>No</v>
      </c>
    </row>
    <row r="80" spans="1:11" ht="25" x14ac:dyDescent="0.25">
      <c r="A80" s="75" t="s">
        <v>903</v>
      </c>
      <c r="B80" s="35" t="s">
        <v>213</v>
      </c>
      <c r="C80" s="79" t="s">
        <v>213</v>
      </c>
      <c r="D80" s="9" t="str">
        <f t="shared" si="13"/>
        <v>N/A</v>
      </c>
      <c r="E80" s="79">
        <v>10.050913087</v>
      </c>
      <c r="F80" s="9" t="str">
        <f t="shared" si="15"/>
        <v>N/A</v>
      </c>
      <c r="G80" s="79">
        <v>12.444402566999999</v>
      </c>
      <c r="H80" s="9" t="str">
        <f t="shared" si="12"/>
        <v>N/A</v>
      </c>
      <c r="I80" s="10" t="s">
        <v>213</v>
      </c>
      <c r="J80" s="80">
        <v>23.81</v>
      </c>
      <c r="K80" s="9" t="str">
        <f t="shared" si="14"/>
        <v>Yes</v>
      </c>
    </row>
    <row r="81" spans="1:11" x14ac:dyDescent="0.25">
      <c r="A81" s="75" t="s">
        <v>904</v>
      </c>
      <c r="B81" s="35" t="s">
        <v>213</v>
      </c>
      <c r="C81" s="81">
        <v>35.243693282999999</v>
      </c>
      <c r="D81" s="9" t="str">
        <f t="shared" ref="D81:D86" si="16">IF($B81="N/A","N/A",IF(C81&gt;15,"No",IF(C81&lt;-15,"No","Yes")))</f>
        <v>N/A</v>
      </c>
      <c r="E81" s="82">
        <v>43.235851357999998</v>
      </c>
      <c r="F81" s="9" t="str">
        <f t="shared" si="15"/>
        <v>N/A</v>
      </c>
      <c r="G81" s="82">
        <v>45.154834524999998</v>
      </c>
      <c r="H81" s="9" t="str">
        <f>IF($B81="N/A","N/A",IF(G81&gt;15,"No",IF(G81&lt;-15,"No","Yes")))</f>
        <v>N/A</v>
      </c>
      <c r="I81" s="10">
        <v>22.68</v>
      </c>
      <c r="J81" s="10">
        <v>4.4379999999999997</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139.67324797000001</v>
      </c>
      <c r="D83" s="9" t="str">
        <f t="shared" si="16"/>
        <v>N/A</v>
      </c>
      <c r="E83" s="82">
        <v>140.81393790999999</v>
      </c>
      <c r="F83" s="9" t="str">
        <f t="shared" si="15"/>
        <v>N/A</v>
      </c>
      <c r="G83" s="82">
        <v>140.81483037000001</v>
      </c>
      <c r="H83" s="9" t="str">
        <f t="shared" si="12"/>
        <v>N/A</v>
      </c>
      <c r="I83" s="10">
        <v>0.81669999999999998</v>
      </c>
      <c r="J83" s="10">
        <v>5.9999999999999995E-4</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350.50373164000001</v>
      </c>
      <c r="D85" s="9" t="str">
        <f t="shared" si="16"/>
        <v>N/A</v>
      </c>
      <c r="E85" s="82">
        <v>354.30202043999998</v>
      </c>
      <c r="F85" s="9" t="str">
        <f t="shared" si="15"/>
        <v>N/A</v>
      </c>
      <c r="G85" s="82">
        <v>438.61520168999999</v>
      </c>
      <c r="H85" s="9" t="str">
        <f t="shared" si="12"/>
        <v>N/A</v>
      </c>
      <c r="I85" s="10">
        <v>1.0840000000000001</v>
      </c>
      <c r="J85" s="10">
        <v>23.8</v>
      </c>
      <c r="K85" s="9" t="str">
        <f t="shared" si="17"/>
        <v>Yes</v>
      </c>
    </row>
    <row r="86" spans="1:11" ht="25" x14ac:dyDescent="0.25">
      <c r="A86" s="75" t="s">
        <v>909</v>
      </c>
      <c r="B86" s="35" t="s">
        <v>213</v>
      </c>
      <c r="C86" s="83" t="s">
        <v>213</v>
      </c>
      <c r="D86" s="9" t="str">
        <f t="shared" si="16"/>
        <v>N/A</v>
      </c>
      <c r="E86" s="83">
        <v>354.28314891999997</v>
      </c>
      <c r="F86" s="9" t="str">
        <f t="shared" si="15"/>
        <v>N/A</v>
      </c>
      <c r="G86" s="83">
        <v>344.37645880999997</v>
      </c>
      <c r="H86" s="9" t="str">
        <f t="shared" si="12"/>
        <v>N/A</v>
      </c>
      <c r="I86" s="10" t="s">
        <v>213</v>
      </c>
      <c r="J86" s="10">
        <v>-2.8</v>
      </c>
      <c r="K86" s="9" t="str">
        <f t="shared" si="17"/>
        <v>Yes</v>
      </c>
    </row>
    <row r="87" spans="1:11" x14ac:dyDescent="0.25">
      <c r="A87" s="75" t="s">
        <v>32</v>
      </c>
      <c r="B87" s="35" t="s">
        <v>266</v>
      </c>
      <c r="C87" s="74">
        <v>90.489091716999994</v>
      </c>
      <c r="D87" s="9" t="str">
        <f>IF($B87="N/A","N/A",IF(C87&gt;60,"Yes","No"))</f>
        <v>Yes</v>
      </c>
      <c r="E87" s="8">
        <v>97.388787453999996</v>
      </c>
      <c r="F87" s="9" t="str">
        <f>IF($B87="N/A","N/A",IF(E87&gt;60,"Yes","No"))</f>
        <v>Yes</v>
      </c>
      <c r="G87" s="8">
        <v>97.111376819</v>
      </c>
      <c r="H87" s="9" t="str">
        <f>IF($B87="N/A","N/A",IF(G87&gt;60,"Yes","No"))</f>
        <v>Yes</v>
      </c>
      <c r="I87" s="10">
        <v>7.625</v>
      </c>
      <c r="J87" s="10">
        <v>-0.28499999999999998</v>
      </c>
      <c r="K87" s="9" t="str">
        <f t="shared" ref="K87:K105" si="18">IF(J87="Div by 0", "N/A", IF(J87="N/A","N/A", IF(J87&gt;30, "No", IF(J87&lt;-30, "No", "Yes"))))</f>
        <v>Yes</v>
      </c>
    </row>
    <row r="88" spans="1:11" x14ac:dyDescent="0.25">
      <c r="A88" s="75" t="s">
        <v>39</v>
      </c>
      <c r="B88" s="35" t="s">
        <v>267</v>
      </c>
      <c r="C88" s="74">
        <v>99.396104488000006</v>
      </c>
      <c r="D88" s="9" t="str">
        <f>IF($B88="N/A","N/A",IF(C88&gt;100,"No",IF(C88&lt;85,"No","Yes")))</f>
        <v>Yes</v>
      </c>
      <c r="E88" s="8">
        <v>99.396690480999993</v>
      </c>
      <c r="F88" s="9" t="str">
        <f>IF($B88="N/A","N/A",IF(E88&gt;100,"No",IF(E88&lt;85,"No","Yes")))</f>
        <v>Yes</v>
      </c>
      <c r="G88" s="8">
        <v>99.119943814999999</v>
      </c>
      <c r="H88" s="9" t="str">
        <f>IF($B88="N/A","N/A",IF(G88&gt;100,"No",IF(G88&lt;85,"No","Yes")))</f>
        <v>Yes</v>
      </c>
      <c r="I88" s="10">
        <v>5.9999999999999995E-4</v>
      </c>
      <c r="J88" s="10">
        <v>-0.27800000000000002</v>
      </c>
      <c r="K88" s="9" t="str">
        <f t="shared" si="18"/>
        <v>Yes</v>
      </c>
    </row>
    <row r="89" spans="1:11" x14ac:dyDescent="0.25">
      <c r="A89" s="75" t="s">
        <v>910</v>
      </c>
      <c r="B89" s="35" t="s">
        <v>213</v>
      </c>
      <c r="C89" s="74">
        <v>28.725429507000001</v>
      </c>
      <c r="D89" s="9" t="str">
        <f>IF($B89="N/A","N/A",IF(C89&gt;15,"No",IF(C89&lt;-15,"No","Yes")))</f>
        <v>N/A</v>
      </c>
      <c r="E89" s="8">
        <v>29.251078428</v>
      </c>
      <c r="F89" s="9" t="str">
        <f>IF($B89="N/A","N/A",IF(E89&gt;15,"No",IF(E89&lt;-15,"No","Yes")))</f>
        <v>N/A</v>
      </c>
      <c r="G89" s="8">
        <v>30.398569939000001</v>
      </c>
      <c r="H89" s="9" t="str">
        <f>IF($B89="N/A","N/A",IF(G89&gt;15,"No",IF(G89&lt;-15,"No","Yes")))</f>
        <v>N/A</v>
      </c>
      <c r="I89" s="10">
        <v>1.83</v>
      </c>
      <c r="J89" s="10">
        <v>3.923</v>
      </c>
      <c r="K89" s="9" t="str">
        <f t="shared" si="18"/>
        <v>Yes</v>
      </c>
    </row>
    <row r="90" spans="1:11" x14ac:dyDescent="0.25">
      <c r="A90" s="75" t="s">
        <v>851</v>
      </c>
      <c r="B90" s="35" t="s">
        <v>268</v>
      </c>
      <c r="C90" s="74">
        <v>10.949438650999999</v>
      </c>
      <c r="D90" s="9" t="str">
        <f>IF($B90="N/A","N/A",IF(C90&gt;25,"No",IF(C90&lt;5,"No","Yes")))</f>
        <v>Yes</v>
      </c>
      <c r="E90" s="8">
        <v>10.865679969</v>
      </c>
      <c r="F90" s="9" t="str">
        <f>IF($B90="N/A","N/A",IF(E90&gt;25,"No",IF(E90&lt;5,"No","Yes")))</f>
        <v>Yes</v>
      </c>
      <c r="G90" s="8">
        <v>13.044955337999999</v>
      </c>
      <c r="H90" s="9" t="str">
        <f>IF($B90="N/A","N/A",IF(G90&gt;25,"No",IF(G90&lt;5,"No","Yes")))</f>
        <v>Yes</v>
      </c>
      <c r="I90" s="10">
        <v>-0.76500000000000001</v>
      </c>
      <c r="J90" s="10">
        <v>20.059999999999999</v>
      </c>
      <c r="K90" s="9" t="str">
        <f t="shared" si="18"/>
        <v>Yes</v>
      </c>
    </row>
    <row r="91" spans="1:11" x14ac:dyDescent="0.25">
      <c r="A91" s="75" t="s">
        <v>852</v>
      </c>
      <c r="B91" s="35" t="s">
        <v>269</v>
      </c>
      <c r="C91" s="74">
        <v>47.728336718000001</v>
      </c>
      <c r="D91" s="9" t="str">
        <f>IF($B91="N/A","N/A",IF(C91&gt;70,"No",IF(C91&lt;40,"No","Yes")))</f>
        <v>Yes</v>
      </c>
      <c r="E91" s="8">
        <v>47.533736109000003</v>
      </c>
      <c r="F91" s="9" t="str">
        <f>IF($B91="N/A","N/A",IF(E91&gt;70,"No",IF(E91&lt;40,"No","Yes")))</f>
        <v>Yes</v>
      </c>
      <c r="G91" s="8">
        <v>44.299575763999997</v>
      </c>
      <c r="H91" s="9" t="str">
        <f>IF($B91="N/A","N/A",IF(G91&gt;70,"No",IF(G91&lt;40,"No","Yes")))</f>
        <v>Yes</v>
      </c>
      <c r="I91" s="10">
        <v>-0.40799999999999997</v>
      </c>
      <c r="J91" s="10">
        <v>-6.8</v>
      </c>
      <c r="K91" s="9" t="str">
        <f t="shared" si="18"/>
        <v>Yes</v>
      </c>
    </row>
    <row r="92" spans="1:11" x14ac:dyDescent="0.25">
      <c r="A92" s="75" t="s">
        <v>853</v>
      </c>
      <c r="B92" s="35" t="s">
        <v>270</v>
      </c>
      <c r="C92" s="74">
        <v>41.322224630999997</v>
      </c>
      <c r="D92" s="9" t="str">
        <f>IF($B92="N/A","N/A",IF(C92&gt;55,"No",IF(C92&lt;20,"No","Yes")))</f>
        <v>Yes</v>
      </c>
      <c r="E92" s="8">
        <v>41.600583921999998</v>
      </c>
      <c r="F92" s="9" t="str">
        <f>IF($B92="N/A","N/A",IF(E92&gt;55,"No",IF(E92&lt;20,"No","Yes")))</f>
        <v>Yes</v>
      </c>
      <c r="G92" s="8">
        <v>42.655468898000002</v>
      </c>
      <c r="H92" s="9" t="str">
        <f>IF($B92="N/A","N/A",IF(G92&gt;55,"No",IF(G92&lt;20,"No","Yes")))</f>
        <v>Yes</v>
      </c>
      <c r="I92" s="10">
        <v>0.67359999999999998</v>
      </c>
      <c r="J92" s="10">
        <v>2.536</v>
      </c>
      <c r="K92" s="9" t="str">
        <f t="shared" si="18"/>
        <v>Yes</v>
      </c>
    </row>
    <row r="93" spans="1:11" x14ac:dyDescent="0.25">
      <c r="A93" s="75" t="s">
        <v>163</v>
      </c>
      <c r="B93" s="35" t="s">
        <v>246</v>
      </c>
      <c r="C93" s="74">
        <v>97.248223096999993</v>
      </c>
      <c r="D93" s="9" t="str">
        <f>IF($B93="N/A","N/A",IF(C93&gt;95,"Yes","No"))</f>
        <v>Yes</v>
      </c>
      <c r="E93" s="8">
        <v>97.117532874000005</v>
      </c>
      <c r="F93" s="9" t="str">
        <f>IF($B93="N/A","N/A",IF(E93&gt;95,"Yes","No"))</f>
        <v>Yes</v>
      </c>
      <c r="G93" s="8">
        <v>96.285092946000006</v>
      </c>
      <c r="H93" s="9" t="str">
        <f>IF($B93="N/A","N/A",IF(G93&gt;95,"Yes","No"))</f>
        <v>Yes</v>
      </c>
      <c r="I93" s="10">
        <v>-0.13400000000000001</v>
      </c>
      <c r="J93" s="10">
        <v>-0.85699999999999998</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99.712504687999996</v>
      </c>
      <c r="D96" s="9" t="str">
        <f>IF($B96="N/A","N/A",IF(C96&gt;15,"No",IF(C96&lt;-15,"No","Yes")))</f>
        <v>N/A</v>
      </c>
      <c r="E96" s="8">
        <v>99.565890433999996</v>
      </c>
      <c r="F96" s="9" t="str">
        <f>IF($B96="N/A","N/A",IF(E96&gt;15,"No",IF(E96&lt;-15,"No","Yes")))</f>
        <v>N/A</v>
      </c>
      <c r="G96" s="8">
        <v>89.838012328000005</v>
      </c>
      <c r="H96" s="9" t="str">
        <f>IF($B96="N/A","N/A",IF(G96&gt;15,"No",IF(G96&lt;-15,"No","Yes")))</f>
        <v>N/A</v>
      </c>
      <c r="I96" s="10">
        <v>-0.14699999999999999</v>
      </c>
      <c r="J96" s="10">
        <v>-9.77</v>
      </c>
      <c r="K96" s="9" t="str">
        <f t="shared" si="18"/>
        <v>Yes</v>
      </c>
    </row>
    <row r="97" spans="1:11" x14ac:dyDescent="0.25">
      <c r="A97" s="75" t="s">
        <v>912</v>
      </c>
      <c r="B97" s="35" t="s">
        <v>213</v>
      </c>
      <c r="C97" s="74">
        <v>97.900194929999998</v>
      </c>
      <c r="D97" s="9" t="str">
        <f>IF($B97="N/A","N/A",IF(C97&gt;15,"No",IF(C97&lt;-15,"No","Yes")))</f>
        <v>N/A</v>
      </c>
      <c r="E97" s="8">
        <v>97.970800179999998</v>
      </c>
      <c r="F97" s="9" t="str">
        <f>IF($B97="N/A","N/A",IF(E97&gt;15,"No",IF(E97&lt;-15,"No","Yes")))</f>
        <v>N/A</v>
      </c>
      <c r="G97" s="8">
        <v>95.443891984000004</v>
      </c>
      <c r="H97" s="9" t="str">
        <f>IF($B97="N/A","N/A",IF(G97&gt;15,"No",IF(G97&lt;-15,"No","Yes")))</f>
        <v>N/A</v>
      </c>
      <c r="I97" s="10">
        <v>7.2099999999999997E-2</v>
      </c>
      <c r="J97" s="10">
        <v>-2.58</v>
      </c>
      <c r="K97" s="9" t="str">
        <f t="shared" si="18"/>
        <v>Yes</v>
      </c>
    </row>
    <row r="98" spans="1:11" x14ac:dyDescent="0.25">
      <c r="A98" s="75" t="s">
        <v>43</v>
      </c>
      <c r="B98" s="35" t="s">
        <v>223</v>
      </c>
      <c r="C98" s="74">
        <v>98.542605152999997</v>
      </c>
      <c r="D98" s="9" t="str">
        <f>IF($B98="N/A","N/A",IF(C98&gt;100,"No",IF(C98&lt;98,"No","Yes")))</f>
        <v>Yes</v>
      </c>
      <c r="E98" s="8">
        <v>98.458226705000001</v>
      </c>
      <c r="F98" s="9" t="str">
        <f>IF($B98="N/A","N/A",IF(E98&gt;100,"No",IF(E98&lt;98,"No","Yes")))</f>
        <v>Yes</v>
      </c>
      <c r="G98" s="8">
        <v>97.377154937</v>
      </c>
      <c r="H98" s="9" t="str">
        <f>IF($B98="N/A","N/A",IF(G98&gt;100,"No",IF(G98&lt;98,"No","Yes")))</f>
        <v>No</v>
      </c>
      <c r="I98" s="10">
        <v>-8.5999999999999993E-2</v>
      </c>
      <c r="J98" s="10">
        <v>-1.1000000000000001</v>
      </c>
      <c r="K98" s="9" t="str">
        <f t="shared" si="18"/>
        <v>Yes</v>
      </c>
    </row>
    <row r="99" spans="1:11" x14ac:dyDescent="0.25">
      <c r="A99" s="75" t="s">
        <v>44</v>
      </c>
      <c r="B99" s="35" t="s">
        <v>213</v>
      </c>
      <c r="C99" s="74">
        <v>17.187085348</v>
      </c>
      <c r="D99" s="9" t="str">
        <f>IF($B99="N/A","N/A",IF(C99&gt;15,"No",IF(C99&lt;-15,"No","Yes")))</f>
        <v>N/A</v>
      </c>
      <c r="E99" s="8">
        <v>18.095816821</v>
      </c>
      <c r="F99" s="9" t="str">
        <f>IF($B99="N/A","N/A",IF(E99&gt;15,"No",IF(E99&lt;-15,"No","Yes")))</f>
        <v>N/A</v>
      </c>
      <c r="G99" s="8">
        <v>19.387967025999998</v>
      </c>
      <c r="H99" s="9" t="str">
        <f>IF($B99="N/A","N/A",IF(G99&gt;15,"No",IF(G99&lt;-15,"No","Yes")))</f>
        <v>N/A</v>
      </c>
      <c r="I99" s="10">
        <v>5.2869999999999999</v>
      </c>
      <c r="J99" s="10">
        <v>7.141</v>
      </c>
      <c r="K99" s="9" t="str">
        <f t="shared" si="18"/>
        <v>Yes</v>
      </c>
    </row>
    <row r="100" spans="1:11" x14ac:dyDescent="0.25">
      <c r="A100" s="75" t="s">
        <v>45</v>
      </c>
      <c r="B100" s="35" t="s">
        <v>213</v>
      </c>
      <c r="C100" s="74">
        <v>82.812473406999999</v>
      </c>
      <c r="D100" s="9" t="str">
        <f>IF($B100="N/A","N/A",IF(C100&gt;15,"No",IF(C100&lt;-15,"No","Yes")))</f>
        <v>N/A</v>
      </c>
      <c r="E100" s="8">
        <v>81.904145928000005</v>
      </c>
      <c r="F100" s="9" t="str">
        <f>IF($B100="N/A","N/A",IF(E100&gt;15,"No",IF(E100&lt;-15,"No","Yes")))</f>
        <v>N/A</v>
      </c>
      <c r="G100" s="8">
        <v>80.612022095</v>
      </c>
      <c r="H100" s="9" t="str">
        <f>IF($B100="N/A","N/A",IF(G100&gt;15,"No",IF(G100&lt;-15,"No","Yes")))</f>
        <v>N/A</v>
      </c>
      <c r="I100" s="10">
        <v>-1.1000000000000001</v>
      </c>
      <c r="J100" s="10">
        <v>-1.58</v>
      </c>
      <c r="K100" s="9" t="str">
        <f t="shared" si="18"/>
        <v>Yes</v>
      </c>
    </row>
    <row r="101" spans="1:11" x14ac:dyDescent="0.25">
      <c r="A101" s="75" t="s">
        <v>355</v>
      </c>
      <c r="B101" s="35" t="s">
        <v>213</v>
      </c>
      <c r="C101" s="74" t="s">
        <v>213</v>
      </c>
      <c r="D101" s="9" t="str">
        <f>IF($B101="N/A","N/A",IF(C101&gt;15,"No",IF(C101&lt;-15,"No","Yes")))</f>
        <v>N/A</v>
      </c>
      <c r="E101" s="8">
        <v>99.999962749000005</v>
      </c>
      <c r="F101" s="9" t="str">
        <f>IF($B101="N/A","N/A",IF(E101&gt;15,"No",IF(E101&lt;-15,"No","Yes")))</f>
        <v>N/A</v>
      </c>
      <c r="G101" s="8">
        <v>99.999989120999999</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1.0879299999999999E-5</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41.179781327000001</v>
      </c>
      <c r="D107" s="9" t="str">
        <f t="shared" ref="D107:D130" si="19">IF($B107="N/A","N/A",IF(C107&gt;15,"No",IF(C107&lt;-15,"No","Yes")))</f>
        <v>N/A</v>
      </c>
      <c r="E107" s="9">
        <v>42.637730673999997</v>
      </c>
      <c r="F107" s="9" t="str">
        <f t="shared" ref="F107:F130" si="20">IF($B107="N/A","N/A",IF(E107&gt;15,"No",IF(E107&lt;-15,"No","Yes")))</f>
        <v>N/A</v>
      </c>
      <c r="G107" s="8">
        <v>47.331797225000003</v>
      </c>
      <c r="H107" s="9" t="str">
        <f t="shared" ref="H107:H130" si="21">IF($B107="N/A","N/A",IF(G107&gt;15,"No",IF(G107&lt;-15,"No","Yes")))</f>
        <v>N/A</v>
      </c>
      <c r="I107" s="10">
        <v>3.54</v>
      </c>
      <c r="J107" s="10">
        <v>11.01</v>
      </c>
      <c r="K107" s="9" t="str">
        <f t="shared" ref="K107:K130" si="22">IF(J107="Div by 0", "N/A", IF(J107="N/A","N/A", IF(J107&gt;30, "No", IF(J107&lt;-30, "No", "Yes"))))</f>
        <v>Yes</v>
      </c>
    </row>
    <row r="108" spans="1:11" x14ac:dyDescent="0.25">
      <c r="A108" s="75" t="s">
        <v>914</v>
      </c>
      <c r="B108" s="35" t="s">
        <v>213</v>
      </c>
      <c r="C108" s="84">
        <v>49.315269669000003</v>
      </c>
      <c r="D108" s="35" t="s">
        <v>213</v>
      </c>
      <c r="E108" s="9">
        <v>47.260481591000001</v>
      </c>
      <c r="F108" s="35" t="s">
        <v>213</v>
      </c>
      <c r="G108" s="8">
        <v>38.793451972</v>
      </c>
      <c r="H108" s="35" t="s">
        <v>213</v>
      </c>
      <c r="I108" s="10">
        <v>-4.17</v>
      </c>
      <c r="J108" s="10">
        <v>-17.899999999999999</v>
      </c>
      <c r="K108" s="9" t="str">
        <f t="shared" si="22"/>
        <v>Yes</v>
      </c>
    </row>
    <row r="109" spans="1:11" x14ac:dyDescent="0.25">
      <c r="A109" s="75" t="s">
        <v>915</v>
      </c>
      <c r="B109" s="35" t="s">
        <v>213</v>
      </c>
      <c r="C109" s="84">
        <v>27.623337149000001</v>
      </c>
      <c r="D109" s="9" t="str">
        <f t="shared" si="19"/>
        <v>N/A</v>
      </c>
      <c r="E109" s="9">
        <v>30.310726524</v>
      </c>
      <c r="F109" s="9" t="str">
        <f t="shared" si="20"/>
        <v>N/A</v>
      </c>
      <c r="G109" s="8">
        <v>24.075657079999999</v>
      </c>
      <c r="H109" s="9" t="str">
        <f t="shared" si="21"/>
        <v>N/A</v>
      </c>
      <c r="I109" s="10">
        <v>9.7289999999999992</v>
      </c>
      <c r="J109" s="10">
        <v>-20.6</v>
      </c>
      <c r="K109" s="9" t="str">
        <f t="shared" si="22"/>
        <v>Yes</v>
      </c>
    </row>
    <row r="110" spans="1:11" x14ac:dyDescent="0.25">
      <c r="A110" s="75" t="s">
        <v>916</v>
      </c>
      <c r="B110" s="35" t="s">
        <v>213</v>
      </c>
      <c r="C110" s="84">
        <v>0.38494051270000001</v>
      </c>
      <c r="D110" s="9" t="str">
        <f t="shared" si="19"/>
        <v>N/A</v>
      </c>
      <c r="E110" s="9">
        <v>0.5253881453</v>
      </c>
      <c r="F110" s="9" t="str">
        <f t="shared" si="20"/>
        <v>N/A</v>
      </c>
      <c r="G110" s="8">
        <v>0.37214487759999998</v>
      </c>
      <c r="H110" s="9" t="str">
        <f t="shared" si="21"/>
        <v>N/A</v>
      </c>
      <c r="I110" s="10">
        <v>36.49</v>
      </c>
      <c r="J110" s="10">
        <v>-29.2</v>
      </c>
      <c r="K110" s="9" t="str">
        <f t="shared" si="22"/>
        <v>Yes</v>
      </c>
    </row>
    <row r="111" spans="1:11" x14ac:dyDescent="0.25">
      <c r="A111" s="75" t="s">
        <v>917</v>
      </c>
      <c r="B111" s="35" t="s">
        <v>213</v>
      </c>
      <c r="C111" s="84">
        <v>9.6952036868999993</v>
      </c>
      <c r="D111" s="9" t="str">
        <f t="shared" si="19"/>
        <v>N/A</v>
      </c>
      <c r="E111" s="9">
        <v>10.650949038</v>
      </c>
      <c r="F111" s="9" t="str">
        <f t="shared" si="20"/>
        <v>N/A</v>
      </c>
      <c r="G111" s="8">
        <v>8.6997723177000008</v>
      </c>
      <c r="H111" s="9" t="str">
        <f t="shared" si="21"/>
        <v>N/A</v>
      </c>
      <c r="I111" s="10">
        <v>9.8580000000000005</v>
      </c>
      <c r="J111" s="10">
        <v>-18.3</v>
      </c>
      <c r="K111" s="9" t="str">
        <f t="shared" si="22"/>
        <v>Yes</v>
      </c>
    </row>
    <row r="112" spans="1:11" x14ac:dyDescent="0.25">
      <c r="A112" s="75" t="s">
        <v>918</v>
      </c>
      <c r="B112" s="35" t="s">
        <v>213</v>
      </c>
      <c r="C112" s="84">
        <v>0.93078155350000003</v>
      </c>
      <c r="D112" s="9" t="str">
        <f t="shared" si="19"/>
        <v>N/A</v>
      </c>
      <c r="E112" s="9">
        <v>0.96763128769999995</v>
      </c>
      <c r="F112" s="9" t="str">
        <f t="shared" si="20"/>
        <v>N/A</v>
      </c>
      <c r="G112" s="8">
        <v>0.73056732859999995</v>
      </c>
      <c r="H112" s="9" t="str">
        <f t="shared" si="21"/>
        <v>N/A</v>
      </c>
      <c r="I112" s="10">
        <v>3.9590000000000001</v>
      </c>
      <c r="J112" s="10">
        <v>-24.5</v>
      </c>
      <c r="K112" s="9" t="str">
        <f t="shared" si="22"/>
        <v>Yes</v>
      </c>
    </row>
    <row r="113" spans="1:11" x14ac:dyDescent="0.25">
      <c r="A113" s="75" t="s">
        <v>919</v>
      </c>
      <c r="B113" s="35" t="s">
        <v>213</v>
      </c>
      <c r="C113" s="84">
        <v>7.4436299999999997E-5</v>
      </c>
      <c r="D113" s="9" t="str">
        <f t="shared" si="19"/>
        <v>N/A</v>
      </c>
      <c r="E113" s="9">
        <v>6.3310699999999997E-5</v>
      </c>
      <c r="F113" s="9" t="str">
        <f t="shared" si="20"/>
        <v>N/A</v>
      </c>
      <c r="G113" s="8">
        <v>3.6662999999999998E-5</v>
      </c>
      <c r="H113" s="9" t="str">
        <f t="shared" si="21"/>
        <v>N/A</v>
      </c>
      <c r="I113" s="10">
        <v>-14.9</v>
      </c>
      <c r="J113" s="10">
        <v>-42.1</v>
      </c>
      <c r="K113" s="9" t="str">
        <f t="shared" si="22"/>
        <v>No</v>
      </c>
    </row>
    <row r="114" spans="1:11" x14ac:dyDescent="0.25">
      <c r="A114" s="75" t="s">
        <v>920</v>
      </c>
      <c r="B114" s="35" t="s">
        <v>213</v>
      </c>
      <c r="C114" s="84">
        <v>1.7494708676999999</v>
      </c>
      <c r="D114" s="9" t="str">
        <f t="shared" si="19"/>
        <v>N/A</v>
      </c>
      <c r="E114" s="9">
        <v>2.2291235881000002</v>
      </c>
      <c r="F114" s="9" t="str">
        <f t="shared" si="20"/>
        <v>N/A</v>
      </c>
      <c r="G114" s="8">
        <v>2.6377437019999999</v>
      </c>
      <c r="H114" s="9" t="str">
        <f t="shared" si="21"/>
        <v>N/A</v>
      </c>
      <c r="I114" s="10">
        <v>27.42</v>
      </c>
      <c r="J114" s="10">
        <v>18.329999999999998</v>
      </c>
      <c r="K114" s="9" t="str">
        <f t="shared" si="22"/>
        <v>Yes</v>
      </c>
    </row>
    <row r="115" spans="1:11" x14ac:dyDescent="0.25">
      <c r="A115" s="75" t="s">
        <v>921</v>
      </c>
      <c r="B115" s="35" t="s">
        <v>213</v>
      </c>
      <c r="C115" s="84">
        <v>6.4352329700000002E-2</v>
      </c>
      <c r="D115" s="9" t="str">
        <f t="shared" si="19"/>
        <v>N/A</v>
      </c>
      <c r="E115" s="9">
        <v>6.4608542199999994E-2</v>
      </c>
      <c r="F115" s="9" t="str">
        <f t="shared" si="20"/>
        <v>N/A</v>
      </c>
      <c r="G115" s="8">
        <v>5.91164234E-2</v>
      </c>
      <c r="H115" s="9" t="str">
        <f t="shared" si="21"/>
        <v>N/A</v>
      </c>
      <c r="I115" s="10">
        <v>0.39810000000000001</v>
      </c>
      <c r="J115" s="10">
        <v>-8.5</v>
      </c>
      <c r="K115" s="9" t="str">
        <f t="shared" si="22"/>
        <v>Yes</v>
      </c>
    </row>
    <row r="116" spans="1:11" x14ac:dyDescent="0.25">
      <c r="A116" s="75" t="s">
        <v>922</v>
      </c>
      <c r="B116" s="35" t="s">
        <v>213</v>
      </c>
      <c r="C116" s="84">
        <v>6.6335223926999998</v>
      </c>
      <c r="D116" s="9" t="str">
        <f t="shared" si="19"/>
        <v>N/A</v>
      </c>
      <c r="E116" s="9">
        <v>0.1713593819</v>
      </c>
      <c r="F116" s="9" t="str">
        <f t="shared" si="20"/>
        <v>N/A</v>
      </c>
      <c r="G116" s="8">
        <v>0.1576874422</v>
      </c>
      <c r="H116" s="9" t="str">
        <f t="shared" si="21"/>
        <v>N/A</v>
      </c>
      <c r="I116" s="10">
        <v>-97.4</v>
      </c>
      <c r="J116" s="10">
        <v>-7.98</v>
      </c>
      <c r="K116" s="9" t="str">
        <f t="shared" si="22"/>
        <v>Yes</v>
      </c>
    </row>
    <row r="117" spans="1:11" x14ac:dyDescent="0.25">
      <c r="A117" s="75" t="s">
        <v>923</v>
      </c>
      <c r="B117" s="35" t="s">
        <v>213</v>
      </c>
      <c r="C117" s="84">
        <v>0.17144858290000001</v>
      </c>
      <c r="D117" s="9" t="str">
        <f t="shared" si="19"/>
        <v>N/A</v>
      </c>
      <c r="E117" s="9">
        <v>0.19677409509999999</v>
      </c>
      <c r="F117" s="9" t="str">
        <f t="shared" si="20"/>
        <v>N/A</v>
      </c>
      <c r="G117" s="8">
        <v>0.20785286289999999</v>
      </c>
      <c r="H117" s="9" t="str">
        <f t="shared" si="21"/>
        <v>N/A</v>
      </c>
      <c r="I117" s="10">
        <v>14.77</v>
      </c>
      <c r="J117" s="10">
        <v>5.63</v>
      </c>
      <c r="K117" s="9" t="str">
        <f t="shared" si="22"/>
        <v>Yes</v>
      </c>
    </row>
    <row r="118" spans="1:11" x14ac:dyDescent="0.25">
      <c r="A118" s="75" t="s">
        <v>924</v>
      </c>
      <c r="B118" s="35" t="s">
        <v>213</v>
      </c>
      <c r="C118" s="84">
        <v>2.0621381577000002</v>
      </c>
      <c r="D118" s="9" t="str">
        <f t="shared" si="19"/>
        <v>N/A</v>
      </c>
      <c r="E118" s="9">
        <v>2.1438576775999998</v>
      </c>
      <c r="F118" s="9" t="str">
        <f t="shared" si="20"/>
        <v>N/A</v>
      </c>
      <c r="G118" s="8">
        <v>1.8528732745000001</v>
      </c>
      <c r="H118" s="9" t="str">
        <f t="shared" si="21"/>
        <v>N/A</v>
      </c>
      <c r="I118" s="10">
        <v>3.9630000000000001</v>
      </c>
      <c r="J118" s="10">
        <v>-13.6</v>
      </c>
      <c r="K118" s="9" t="str">
        <f t="shared" si="22"/>
        <v>Yes</v>
      </c>
    </row>
    <row r="119" spans="1:11" x14ac:dyDescent="0.25">
      <c r="A119" s="75" t="s">
        <v>925</v>
      </c>
      <c r="B119" s="35" t="s">
        <v>213</v>
      </c>
      <c r="C119" s="84">
        <v>9.5049490037000002</v>
      </c>
      <c r="D119" s="9" t="str">
        <f t="shared" si="19"/>
        <v>N/A</v>
      </c>
      <c r="E119" s="9">
        <v>10.101787735</v>
      </c>
      <c r="F119" s="9" t="str">
        <f t="shared" si="20"/>
        <v>N/A</v>
      </c>
      <c r="G119" s="8">
        <v>13.874750803</v>
      </c>
      <c r="H119" s="9" t="str">
        <f t="shared" si="21"/>
        <v>N/A</v>
      </c>
      <c r="I119" s="10">
        <v>6.2789999999999999</v>
      </c>
      <c r="J119" s="10">
        <v>37.35</v>
      </c>
      <c r="K119" s="9" t="str">
        <f t="shared" si="22"/>
        <v>No</v>
      </c>
    </row>
    <row r="120" spans="1:11" x14ac:dyDescent="0.25">
      <c r="A120" s="75" t="s">
        <v>926</v>
      </c>
      <c r="B120" s="35" t="s">
        <v>213</v>
      </c>
      <c r="C120" s="84">
        <v>3.5724453455999998</v>
      </c>
      <c r="D120" s="9" t="str">
        <f t="shared" si="19"/>
        <v>N/A</v>
      </c>
      <c r="E120" s="9">
        <v>3.6885793198000001</v>
      </c>
      <c r="F120" s="9" t="str">
        <f t="shared" si="20"/>
        <v>N/A</v>
      </c>
      <c r="G120" s="8">
        <v>5.9053834494000004</v>
      </c>
      <c r="H120" s="9" t="str">
        <f t="shared" si="21"/>
        <v>N/A</v>
      </c>
      <c r="I120" s="10">
        <v>3.2509999999999999</v>
      </c>
      <c r="J120" s="10">
        <v>60.1</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0.18894548089999999</v>
      </c>
      <c r="D123" s="9" t="str">
        <f t="shared" si="19"/>
        <v>N/A</v>
      </c>
      <c r="E123" s="9">
        <v>0.19351359539999999</v>
      </c>
      <c r="F123" s="9" t="str">
        <f t="shared" si="20"/>
        <v>N/A</v>
      </c>
      <c r="G123" s="8">
        <v>0.23542341780000001</v>
      </c>
      <c r="H123" s="9" t="str">
        <f t="shared" si="21"/>
        <v>N/A</v>
      </c>
      <c r="I123" s="10">
        <v>2.4180000000000001</v>
      </c>
      <c r="J123" s="10">
        <v>21.66</v>
      </c>
      <c r="K123" s="9" t="str">
        <f t="shared" si="22"/>
        <v>Yes</v>
      </c>
    </row>
    <row r="124" spans="1:11" x14ac:dyDescent="0.25">
      <c r="A124" s="75" t="s">
        <v>930</v>
      </c>
      <c r="B124" s="35" t="s">
        <v>213</v>
      </c>
      <c r="C124" s="84">
        <v>4.6850834215999999</v>
      </c>
      <c r="D124" s="9" t="str">
        <f t="shared" si="19"/>
        <v>N/A</v>
      </c>
      <c r="E124" s="9">
        <v>5.1283499543</v>
      </c>
      <c r="F124" s="9" t="str">
        <f t="shared" si="20"/>
        <v>N/A</v>
      </c>
      <c r="G124" s="8">
        <v>6.4192150007000004</v>
      </c>
      <c r="H124" s="9" t="str">
        <f t="shared" si="21"/>
        <v>N/A</v>
      </c>
      <c r="I124" s="10">
        <v>9.4610000000000003</v>
      </c>
      <c r="J124" s="10">
        <v>25.17</v>
      </c>
      <c r="K124" s="9" t="str">
        <f t="shared" si="22"/>
        <v>Yes</v>
      </c>
    </row>
    <row r="125" spans="1:11" x14ac:dyDescent="0.25">
      <c r="A125" s="75" t="s">
        <v>931</v>
      </c>
      <c r="B125" s="35" t="s">
        <v>213</v>
      </c>
      <c r="C125" s="84">
        <v>0.82906660350000005</v>
      </c>
      <c r="D125" s="9" t="str">
        <f t="shared" si="19"/>
        <v>N/A</v>
      </c>
      <c r="E125" s="9">
        <v>0.91057480440000005</v>
      </c>
      <c r="F125" s="9" t="str">
        <f t="shared" si="20"/>
        <v>N/A</v>
      </c>
      <c r="G125" s="8">
        <v>1.0644832016000001</v>
      </c>
      <c r="H125" s="9" t="str">
        <f t="shared" si="21"/>
        <v>N/A</v>
      </c>
      <c r="I125" s="10">
        <v>9.8309999999999995</v>
      </c>
      <c r="J125" s="10">
        <v>16.899999999999999</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0.22940815210000001</v>
      </c>
      <c r="D130" s="9" t="str">
        <f t="shared" si="19"/>
        <v>N/A</v>
      </c>
      <c r="E130" s="9">
        <v>0.18077006130000001</v>
      </c>
      <c r="F130" s="9" t="str">
        <f t="shared" si="20"/>
        <v>N/A</v>
      </c>
      <c r="G130" s="8">
        <v>0.25024573360000002</v>
      </c>
      <c r="H130" s="9" t="str">
        <f t="shared" si="21"/>
        <v>N/A</v>
      </c>
      <c r="I130" s="10">
        <v>-21.2</v>
      </c>
      <c r="J130" s="10">
        <v>38.43</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1256309</v>
      </c>
      <c r="D6" s="9" t="str">
        <f>IF($B6="N/A","N/A",IF(C6&gt;15,"No",IF(C6&lt;-15,"No","Yes")))</f>
        <v>N/A</v>
      </c>
      <c r="E6" s="36">
        <v>1123620</v>
      </c>
      <c r="F6" s="9" t="str">
        <f>IF($B6="N/A","N/A",IF(E6&gt;15,"No",IF(E6&lt;-15,"No","Yes")))</f>
        <v>N/A</v>
      </c>
      <c r="G6" s="36">
        <v>787069</v>
      </c>
      <c r="H6" s="9" t="str">
        <f>IF($B6="N/A","N/A",IF(G6&gt;15,"No",IF(G6&lt;-15,"No","Yes")))</f>
        <v>N/A</v>
      </c>
      <c r="I6" s="10">
        <v>-10.6</v>
      </c>
      <c r="J6" s="10">
        <v>-30</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61.328397711000001</v>
      </c>
      <c r="D9" s="9" t="str">
        <f t="shared" ref="D9:D17" si="1">IF($B9="N/A","N/A",IF(C9&gt;15,"No",IF(C9&lt;-15,"No","Yes")))</f>
        <v>N/A</v>
      </c>
      <c r="E9" s="37">
        <v>64.979017816999999</v>
      </c>
      <c r="F9" s="9" t="str">
        <f>IF($B9="N/A","N/A",IF(E9&gt;15,"No",IF(E9&lt;-15,"No","Yes")))</f>
        <v>N/A</v>
      </c>
      <c r="G9" s="37">
        <v>73.849968680999993</v>
      </c>
      <c r="H9" s="9" t="str">
        <f>IF($B9="N/A","N/A",IF(G9&gt;15,"No",IF(G9&lt;-15,"No","Yes")))</f>
        <v>N/A</v>
      </c>
      <c r="I9" s="10">
        <v>5.9530000000000003</v>
      </c>
      <c r="J9" s="10">
        <v>13.65</v>
      </c>
      <c r="K9" s="9" t="str">
        <f t="shared" si="0"/>
        <v>Yes</v>
      </c>
    </row>
    <row r="10" spans="1:11" x14ac:dyDescent="0.25">
      <c r="A10" s="75" t="s">
        <v>16</v>
      </c>
      <c r="B10" s="35" t="s">
        <v>213</v>
      </c>
      <c r="C10" s="74">
        <v>13.414932154000001</v>
      </c>
      <c r="D10" s="9" t="str">
        <f t="shared" si="1"/>
        <v>N/A</v>
      </c>
      <c r="E10" s="8">
        <v>15.521439633</v>
      </c>
      <c r="F10" s="9" t="str">
        <f>IF($B10="N/A","N/A",IF(E10&gt;15,"No",IF(E10&lt;-15,"No","Yes")))</f>
        <v>N/A</v>
      </c>
      <c r="G10" s="8">
        <v>20.524884095000001</v>
      </c>
      <c r="H10" s="9" t="str">
        <f>IF($B10="N/A","N/A",IF(G10&gt;15,"No",IF(G10&lt;-15,"No","Yes")))</f>
        <v>N/A</v>
      </c>
      <c r="I10" s="10">
        <v>15.7</v>
      </c>
      <c r="J10" s="10">
        <v>32.24</v>
      </c>
      <c r="K10" s="9" t="str">
        <f t="shared" si="0"/>
        <v>No</v>
      </c>
    </row>
    <row r="11" spans="1:11" x14ac:dyDescent="0.25">
      <c r="A11" s="75" t="s">
        <v>36</v>
      </c>
      <c r="B11" s="35" t="s">
        <v>213</v>
      </c>
      <c r="C11" s="74">
        <v>17.705453373000001</v>
      </c>
      <c r="D11" s="9" t="str">
        <f t="shared" si="1"/>
        <v>N/A</v>
      </c>
      <c r="E11" s="8">
        <v>18.771050899999999</v>
      </c>
      <c r="F11" s="9" t="str">
        <f>IF($B11="N/A","N/A",IF(E11&gt;15,"No",IF(E11&lt;-15,"No","Yes")))</f>
        <v>N/A</v>
      </c>
      <c r="G11" s="8">
        <v>18.833950594000001</v>
      </c>
      <c r="H11" s="9" t="str">
        <f>IF($B11="N/A","N/A",IF(G11&gt;15,"No",IF(G11&lt;-15,"No","Yes")))</f>
        <v>N/A</v>
      </c>
      <c r="I11" s="10">
        <v>6.0179999999999998</v>
      </c>
      <c r="J11" s="10">
        <v>0.33510000000000001</v>
      </c>
      <c r="K11" s="9" t="str">
        <f t="shared" si="0"/>
        <v>Yes</v>
      </c>
    </row>
    <row r="12" spans="1:11" x14ac:dyDescent="0.25">
      <c r="A12" s="75" t="s">
        <v>37</v>
      </c>
      <c r="B12" s="35" t="s">
        <v>213</v>
      </c>
      <c r="C12" s="74">
        <v>0</v>
      </c>
      <c r="D12" s="9" t="str">
        <f t="shared" si="1"/>
        <v>N/A</v>
      </c>
      <c r="E12" s="8">
        <v>0</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12.851867427</v>
      </c>
      <c r="D13" s="9" t="str">
        <f t="shared" si="1"/>
        <v>N/A</v>
      </c>
      <c r="E13" s="8">
        <v>15.007426969999999</v>
      </c>
      <c r="F13" s="9" t="str">
        <f>IF($B13="N/A","N/A",IF(E13&gt;15,"No",IF(E13&lt;-15,"No","Yes")))</f>
        <v>N/A</v>
      </c>
      <c r="G13" s="8">
        <v>20.862380623</v>
      </c>
      <c r="H13" s="9" t="str">
        <f>IF($B13="N/A","N/A",IF(G13&gt;15,"No",IF(G13&lt;-15,"No","Yes")))</f>
        <v>N/A</v>
      </c>
      <c r="I13" s="10">
        <v>16.77</v>
      </c>
      <c r="J13" s="10">
        <v>39.01</v>
      </c>
      <c r="K13" s="9" t="str">
        <f t="shared" si="0"/>
        <v>No</v>
      </c>
    </row>
    <row r="14" spans="1:11" x14ac:dyDescent="0.25">
      <c r="A14" s="75" t="s">
        <v>676</v>
      </c>
      <c r="B14" s="35" t="s">
        <v>213</v>
      </c>
      <c r="C14" s="74">
        <v>17.306968269999999</v>
      </c>
      <c r="D14" s="9" t="str">
        <f t="shared" si="1"/>
        <v>N/A</v>
      </c>
      <c r="E14" s="8">
        <v>20.727559139</v>
      </c>
      <c r="F14" s="9" t="str">
        <f t="shared" ref="F14:F33" si="2">IF($B14="N/A","N/A",IF(E14&gt;15,"No",IF(E14&lt;-15,"No","Yes")))</f>
        <v>N/A</v>
      </c>
      <c r="G14" s="8">
        <v>24.282496198</v>
      </c>
      <c r="H14" s="9" t="str">
        <f t="shared" ref="H14:H33" si="3">IF($B14="N/A","N/A",IF(G14&gt;15,"No",IF(G14&lt;-15,"No","Yes")))</f>
        <v>N/A</v>
      </c>
      <c r="I14" s="10">
        <v>19.760000000000002</v>
      </c>
      <c r="J14" s="10">
        <v>17.149999999999999</v>
      </c>
      <c r="K14" s="9" t="str">
        <f t="shared" ref="K14:K30" si="4">IF(J14="Div by 0", "N/A", IF(J14="N/A","N/A", IF(J14&gt;30, "No", IF(J14&lt;-30, "No", "Yes"))))</f>
        <v>Yes</v>
      </c>
    </row>
    <row r="15" spans="1:11" x14ac:dyDescent="0.25">
      <c r="A15" s="75" t="s">
        <v>677</v>
      </c>
      <c r="B15" s="35" t="s">
        <v>213</v>
      </c>
      <c r="C15" s="74">
        <v>1.4646874296000001</v>
      </c>
      <c r="D15" s="9" t="str">
        <f t="shared" si="1"/>
        <v>N/A</v>
      </c>
      <c r="E15" s="8">
        <v>1.719175522</v>
      </c>
      <c r="F15" s="9" t="str">
        <f t="shared" si="2"/>
        <v>N/A</v>
      </c>
      <c r="G15" s="8">
        <v>2.2853142482000002</v>
      </c>
      <c r="H15" s="9" t="str">
        <f t="shared" si="3"/>
        <v>N/A</v>
      </c>
      <c r="I15" s="10">
        <v>17.37</v>
      </c>
      <c r="J15" s="10">
        <v>32.93</v>
      </c>
      <c r="K15" s="9" t="str">
        <f t="shared" si="4"/>
        <v>No</v>
      </c>
    </row>
    <row r="16" spans="1:11" x14ac:dyDescent="0.25">
      <c r="A16" s="75" t="s">
        <v>381</v>
      </c>
      <c r="B16" s="35" t="s">
        <v>213</v>
      </c>
      <c r="C16" s="74">
        <v>11.602479963</v>
      </c>
      <c r="D16" s="9" t="str">
        <f t="shared" si="1"/>
        <v>N/A</v>
      </c>
      <c r="E16" s="8">
        <v>13.660935192</v>
      </c>
      <c r="F16" s="9" t="str">
        <f t="shared" si="2"/>
        <v>N/A</v>
      </c>
      <c r="G16" s="8">
        <v>16.638312524</v>
      </c>
      <c r="H16" s="9" t="str">
        <f t="shared" si="3"/>
        <v>N/A</v>
      </c>
      <c r="I16" s="10">
        <v>17.739999999999998</v>
      </c>
      <c r="J16" s="10">
        <v>21.79</v>
      </c>
      <c r="K16" s="9" t="str">
        <f t="shared" si="4"/>
        <v>Yes</v>
      </c>
    </row>
    <row r="17" spans="1:11" x14ac:dyDescent="0.25">
      <c r="A17" s="75" t="s">
        <v>382</v>
      </c>
      <c r="B17" s="35" t="s">
        <v>213</v>
      </c>
      <c r="C17" s="74">
        <v>0.60112599690000001</v>
      </c>
      <c r="D17" s="9" t="str">
        <f t="shared" si="1"/>
        <v>N/A</v>
      </c>
      <c r="E17" s="8">
        <v>0.64950784070000001</v>
      </c>
      <c r="F17" s="9" t="str">
        <f t="shared" si="2"/>
        <v>N/A</v>
      </c>
      <c r="G17" s="8">
        <v>1.1570777149</v>
      </c>
      <c r="H17" s="9" t="str">
        <f t="shared" si="3"/>
        <v>N/A</v>
      </c>
      <c r="I17" s="10">
        <v>8.0489999999999995</v>
      </c>
      <c r="J17" s="10">
        <v>78.150000000000006</v>
      </c>
      <c r="K17" s="9" t="str">
        <f t="shared" si="4"/>
        <v>No</v>
      </c>
    </row>
    <row r="18" spans="1:11" x14ac:dyDescent="0.25">
      <c r="A18" s="75" t="s">
        <v>383</v>
      </c>
      <c r="B18" s="35" t="s">
        <v>213</v>
      </c>
      <c r="C18" s="74">
        <v>5.5718779999999995E-4</v>
      </c>
      <c r="D18" s="9" t="str">
        <f t="shared" ref="D18:D33" si="5">IF($B18="N/A","N/A",IF(C18&gt;15,"No",IF(C18&lt;-15,"No","Yes")))</f>
        <v>N/A</v>
      </c>
      <c r="E18" s="8">
        <v>8.8998059999999995E-4</v>
      </c>
      <c r="F18" s="9" t="str">
        <f t="shared" si="2"/>
        <v>N/A</v>
      </c>
      <c r="G18" s="8">
        <v>0</v>
      </c>
      <c r="H18" s="9" t="str">
        <f t="shared" si="3"/>
        <v>N/A</v>
      </c>
      <c r="I18" s="10">
        <v>59.73</v>
      </c>
      <c r="J18" s="10">
        <v>-100</v>
      </c>
      <c r="K18" s="9" t="str">
        <f t="shared" si="4"/>
        <v>No</v>
      </c>
    </row>
    <row r="19" spans="1:11" x14ac:dyDescent="0.25">
      <c r="A19" s="75" t="s">
        <v>384</v>
      </c>
      <c r="B19" s="35" t="s">
        <v>213</v>
      </c>
      <c r="C19" s="74">
        <v>12.688996099000001</v>
      </c>
      <c r="D19" s="9" t="str">
        <f t="shared" si="5"/>
        <v>N/A</v>
      </c>
      <c r="E19" s="8">
        <v>13.243178299</v>
      </c>
      <c r="F19" s="9" t="str">
        <f t="shared" si="2"/>
        <v>N/A</v>
      </c>
      <c r="G19" s="8">
        <v>16.354855799999999</v>
      </c>
      <c r="H19" s="9" t="str">
        <f t="shared" si="3"/>
        <v>N/A</v>
      </c>
      <c r="I19" s="10">
        <v>4.367</v>
      </c>
      <c r="J19" s="10">
        <v>23.5</v>
      </c>
      <c r="K19" s="9" t="str">
        <f t="shared" si="4"/>
        <v>Yes</v>
      </c>
    </row>
    <row r="20" spans="1:11" x14ac:dyDescent="0.25">
      <c r="A20" s="75" t="s">
        <v>386</v>
      </c>
      <c r="B20" s="35" t="s">
        <v>213</v>
      </c>
      <c r="C20" s="74">
        <v>19.406849747999999</v>
      </c>
      <c r="D20" s="9" t="str">
        <f t="shared" si="5"/>
        <v>N/A</v>
      </c>
      <c r="E20" s="8">
        <v>24.292376426000001</v>
      </c>
      <c r="F20" s="9" t="str">
        <f t="shared" si="2"/>
        <v>N/A</v>
      </c>
      <c r="G20" s="8">
        <v>29.771595629</v>
      </c>
      <c r="H20" s="9" t="str">
        <f t="shared" si="3"/>
        <v>N/A</v>
      </c>
      <c r="I20" s="10">
        <v>25.17</v>
      </c>
      <c r="J20" s="10">
        <v>22.56</v>
      </c>
      <c r="K20" s="9" t="str">
        <f t="shared" si="4"/>
        <v>Yes</v>
      </c>
    </row>
    <row r="21" spans="1:11" x14ac:dyDescent="0.25">
      <c r="A21" s="75" t="s">
        <v>387</v>
      </c>
      <c r="B21" s="35" t="s">
        <v>213</v>
      </c>
      <c r="C21" s="74">
        <v>3.7036270535</v>
      </c>
      <c r="D21" s="9" t="str">
        <f t="shared" si="5"/>
        <v>N/A</v>
      </c>
      <c r="E21" s="8">
        <v>4.0540396219000003</v>
      </c>
      <c r="F21" s="9" t="str">
        <f t="shared" si="2"/>
        <v>N/A</v>
      </c>
      <c r="G21" s="8">
        <v>5.1432593584999999</v>
      </c>
      <c r="H21" s="9" t="str">
        <f t="shared" si="3"/>
        <v>N/A</v>
      </c>
      <c r="I21" s="10">
        <v>9.4610000000000003</v>
      </c>
      <c r="J21" s="10">
        <v>26.87</v>
      </c>
      <c r="K21" s="9" t="str">
        <f t="shared" si="4"/>
        <v>Yes</v>
      </c>
    </row>
    <row r="22" spans="1:11" x14ac:dyDescent="0.25">
      <c r="A22" s="75" t="s">
        <v>388</v>
      </c>
      <c r="B22" s="35" t="s">
        <v>213</v>
      </c>
      <c r="C22" s="74">
        <v>30.545988288</v>
      </c>
      <c r="D22" s="9" t="str">
        <f t="shared" si="5"/>
        <v>N/A</v>
      </c>
      <c r="E22" s="8">
        <v>18.597568573</v>
      </c>
      <c r="F22" s="9" t="str">
        <f t="shared" si="2"/>
        <v>N/A</v>
      </c>
      <c r="G22" s="8">
        <v>5.0186197100000003E-2</v>
      </c>
      <c r="H22" s="9" t="str">
        <f t="shared" si="3"/>
        <v>N/A</v>
      </c>
      <c r="I22" s="10">
        <v>-39.1</v>
      </c>
      <c r="J22" s="10">
        <v>-99.7</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v>
      </c>
      <c r="D26" s="9" t="str">
        <f t="shared" si="5"/>
        <v>N/A</v>
      </c>
      <c r="E26" s="8">
        <v>0</v>
      </c>
      <c r="F26" s="9" t="str">
        <f t="shared" si="2"/>
        <v>N/A</v>
      </c>
      <c r="G26" s="8">
        <v>0</v>
      </c>
      <c r="H26" s="9" t="str">
        <f t="shared" si="3"/>
        <v>N/A</v>
      </c>
      <c r="I26" s="10" t="s">
        <v>1746</v>
      </c>
      <c r="J26" s="10" t="s">
        <v>1746</v>
      </c>
      <c r="K26" s="9" t="str">
        <f t="shared" si="4"/>
        <v>N/A</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2.4551284756</v>
      </c>
      <c r="D29" s="9" t="str">
        <f t="shared" si="5"/>
        <v>N/A</v>
      </c>
      <c r="E29" s="8">
        <v>2.7051850270000002</v>
      </c>
      <c r="F29" s="9" t="str">
        <f t="shared" si="2"/>
        <v>N/A</v>
      </c>
      <c r="G29" s="8">
        <v>3.8747555805</v>
      </c>
      <c r="H29" s="9" t="str">
        <f t="shared" si="3"/>
        <v>N/A</v>
      </c>
      <c r="I29" s="10">
        <v>10.19</v>
      </c>
      <c r="J29" s="10">
        <v>43.23</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69.454011711999996</v>
      </c>
      <c r="D31" s="9" t="str">
        <f t="shared" si="5"/>
        <v>N/A</v>
      </c>
      <c r="E31" s="8">
        <v>81.402075435</v>
      </c>
      <c r="F31" s="9" t="str">
        <f t="shared" si="2"/>
        <v>N/A</v>
      </c>
      <c r="G31" s="8">
        <v>99.949813802999998</v>
      </c>
      <c r="H31" s="9" t="str">
        <f t="shared" si="3"/>
        <v>N/A</v>
      </c>
      <c r="I31" s="10">
        <v>17.2</v>
      </c>
      <c r="J31" s="10">
        <v>22.79</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47.012057665</v>
      </c>
      <c r="D33" s="9" t="str">
        <f t="shared" si="5"/>
        <v>N/A</v>
      </c>
      <c r="E33" s="8">
        <v>45.838080140000002</v>
      </c>
      <c r="F33" s="9" t="str">
        <f t="shared" si="2"/>
        <v>N/A</v>
      </c>
      <c r="G33" s="8">
        <v>43.019726087000002</v>
      </c>
      <c r="H33" s="9" t="str">
        <f t="shared" si="3"/>
        <v>N/A</v>
      </c>
      <c r="I33" s="10">
        <v>-2.5</v>
      </c>
      <c r="J33" s="10">
        <v>-6.15</v>
      </c>
      <c r="K33" s="9" t="str">
        <f t="shared" si="6"/>
        <v>Yes</v>
      </c>
    </row>
    <row r="34" spans="1:11" x14ac:dyDescent="0.25">
      <c r="A34" s="75" t="s">
        <v>851</v>
      </c>
      <c r="B34" s="35" t="s">
        <v>268</v>
      </c>
      <c r="C34" s="74">
        <v>7.8091173413000003</v>
      </c>
      <c r="D34" s="9" t="str">
        <f>IF($B34="N/A","N/A",IF(C34&gt;25,"No",IF(C34&lt;5,"No","Yes")))</f>
        <v>Yes</v>
      </c>
      <c r="E34" s="8">
        <v>9.3948504892999996</v>
      </c>
      <c r="F34" s="9" t="str">
        <f>IF($B34="N/A","N/A",IF(E34&gt;25,"No",IF(E34&lt;5,"No","Yes")))</f>
        <v>Yes</v>
      </c>
      <c r="G34" s="8">
        <v>8.5635218655000003</v>
      </c>
      <c r="H34" s="9" t="str">
        <f>IF($B34="N/A","N/A",IF(G34&gt;25,"No",IF(G34&lt;5,"No","Yes")))</f>
        <v>Yes</v>
      </c>
      <c r="I34" s="10">
        <v>20.309999999999999</v>
      </c>
      <c r="J34" s="10">
        <v>-8.85</v>
      </c>
      <c r="K34" s="9" t="str">
        <f t="shared" si="6"/>
        <v>Yes</v>
      </c>
    </row>
    <row r="35" spans="1:11" x14ac:dyDescent="0.25">
      <c r="A35" s="75" t="s">
        <v>852</v>
      </c>
      <c r="B35" s="35" t="s">
        <v>269</v>
      </c>
      <c r="C35" s="74">
        <v>37.212812458000002</v>
      </c>
      <c r="D35" s="9" t="str">
        <f>IF($B35="N/A","N/A",IF(C35&gt;70,"No",IF(C35&lt;40,"No","Yes")))</f>
        <v>No</v>
      </c>
      <c r="E35" s="8">
        <v>36.933909145999998</v>
      </c>
      <c r="F35" s="9" t="str">
        <f>IF($B35="N/A","N/A",IF(E35&gt;70,"No",IF(E35&lt;40,"No","Yes")))</f>
        <v>No</v>
      </c>
      <c r="G35" s="8">
        <v>36.479278583000003</v>
      </c>
      <c r="H35" s="9" t="str">
        <f>IF($B35="N/A","N/A",IF(G35&gt;70,"No",IF(G35&lt;40,"No","Yes")))</f>
        <v>No</v>
      </c>
      <c r="I35" s="10">
        <v>-0.749</v>
      </c>
      <c r="J35" s="10">
        <v>-1.23</v>
      </c>
      <c r="K35" s="9" t="str">
        <f t="shared" si="6"/>
        <v>Yes</v>
      </c>
    </row>
    <row r="36" spans="1:11" x14ac:dyDescent="0.25">
      <c r="A36" s="75" t="s">
        <v>853</v>
      </c>
      <c r="B36" s="35" t="s">
        <v>270</v>
      </c>
      <c r="C36" s="74">
        <v>54.978070201000001</v>
      </c>
      <c r="D36" s="9" t="str">
        <f>IF($B36="N/A","N/A",IF(C36&gt;55,"No",IF(C36&lt;20,"No","Yes")))</f>
        <v>Yes</v>
      </c>
      <c r="E36" s="8">
        <v>53.671240365000003</v>
      </c>
      <c r="F36" s="9" t="str">
        <f>IF($B36="N/A","N/A",IF(E36&gt;55,"No",IF(E36&lt;20,"No","Yes")))</f>
        <v>Yes</v>
      </c>
      <c r="G36" s="8">
        <v>54.957199551999999</v>
      </c>
      <c r="H36" s="9" t="str">
        <f>IF($B36="N/A","N/A",IF(G36&gt;55,"No",IF(G36&lt;20,"No","Yes")))</f>
        <v>Yes</v>
      </c>
      <c r="I36" s="10">
        <v>-2.38</v>
      </c>
      <c r="J36" s="10">
        <v>2.3959999999999999</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t="s">
        <v>1746</v>
      </c>
      <c r="H39" s="9" t="str">
        <f>IF($B39="N/A","N/A",IF(G39&gt;15,"No",IF(G39&lt;-15,"No","Yes")))</f>
        <v>N/A</v>
      </c>
      <c r="I39" s="10">
        <v>0</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65.825764203000006</v>
      </c>
      <c r="D44" s="9" t="str">
        <f t="shared" si="7"/>
        <v>N/A</v>
      </c>
      <c r="E44" s="8">
        <v>77.446200673000007</v>
      </c>
      <c r="F44" s="9" t="str">
        <f t="shared" si="8"/>
        <v>N/A</v>
      </c>
      <c r="G44" s="8">
        <v>94.842510630999996</v>
      </c>
      <c r="H44" s="9" t="str">
        <f t="shared" si="9"/>
        <v>N/A</v>
      </c>
      <c r="I44" s="10">
        <v>17.649999999999999</v>
      </c>
      <c r="J44" s="10">
        <v>22.46</v>
      </c>
      <c r="K44" s="9" t="str">
        <f>IF(J44="Div by 0", "N/A", IF(J44="N/A","N/A", IF(J44&gt;30, "No", IF(J44&lt;-30, "No", "Yes"))))</f>
        <v>Yes</v>
      </c>
    </row>
    <row r="45" spans="1:11" x14ac:dyDescent="0.25">
      <c r="A45" s="75" t="s">
        <v>914</v>
      </c>
      <c r="B45" s="35" t="s">
        <v>213</v>
      </c>
      <c r="C45" s="74">
        <v>34.173678609</v>
      </c>
      <c r="D45" s="9" t="str">
        <f t="shared" si="7"/>
        <v>N/A</v>
      </c>
      <c r="E45" s="8">
        <v>22.553265338999999</v>
      </c>
      <c r="F45" s="9" t="str">
        <f t="shared" si="8"/>
        <v>N/A</v>
      </c>
      <c r="G45" s="8">
        <v>5.1574893688000003</v>
      </c>
      <c r="H45" s="9" t="str">
        <f t="shared" si="9"/>
        <v>N/A</v>
      </c>
      <c r="I45" s="10">
        <v>-34</v>
      </c>
      <c r="J45" s="10">
        <v>-77.099999999999994</v>
      </c>
      <c r="K45" s="9" t="str">
        <f>IF(J45="Div by 0", "N/A", IF(J45="N/A","N/A", IF(J45&gt;30, "No", IF(J45&lt;-30, "No", "Yes"))))</f>
        <v>No</v>
      </c>
    </row>
    <row r="46" spans="1:11" x14ac:dyDescent="0.25">
      <c r="A46" s="75" t="s">
        <v>937</v>
      </c>
      <c r="B46" s="35" t="s">
        <v>213</v>
      </c>
      <c r="C46" s="74">
        <v>0</v>
      </c>
      <c r="D46" s="9" t="str">
        <f t="shared" si="7"/>
        <v>N/A</v>
      </c>
      <c r="E46" s="8">
        <v>3.5599219999999998E-4</v>
      </c>
      <c r="F46" s="9" t="str">
        <f t="shared" si="8"/>
        <v>N/A</v>
      </c>
      <c r="G46" s="8">
        <v>0</v>
      </c>
      <c r="H46" s="9" t="str">
        <f t="shared" si="9"/>
        <v>N/A</v>
      </c>
      <c r="I46" s="10" t="s">
        <v>1746</v>
      </c>
      <c r="J46" s="10">
        <v>-100</v>
      </c>
      <c r="K46" s="9" t="str">
        <f>IF(J46="Div by 0", "N/A", IF(J46="N/A","N/A", IF(J46&gt;30, "No", IF(J46&lt;-30, "No", "Yes"))))</f>
        <v>No</v>
      </c>
    </row>
    <row r="47" spans="1:11" x14ac:dyDescent="0.25">
      <c r="A47" s="75" t="s">
        <v>925</v>
      </c>
      <c r="B47" s="35" t="s">
        <v>213</v>
      </c>
      <c r="C47" s="74">
        <v>5.5718779999999995E-4</v>
      </c>
      <c r="D47" s="9" t="str">
        <f t="shared" si="7"/>
        <v>N/A</v>
      </c>
      <c r="E47" s="8">
        <v>5.3398840000000003E-4</v>
      </c>
      <c r="F47" s="9" t="str">
        <f t="shared" si="8"/>
        <v>N/A</v>
      </c>
      <c r="G47" s="8">
        <v>0</v>
      </c>
      <c r="H47" s="9" t="str">
        <f t="shared" si="9"/>
        <v>N/A</v>
      </c>
      <c r="I47" s="10">
        <v>-4.16</v>
      </c>
      <c r="J47" s="10">
        <v>-100</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17568528</v>
      </c>
      <c r="D6" s="9" t="str">
        <f t="shared" ref="D6:D15" si="0">IF($B6="N/A","N/A",IF(C6&lt;0,"No","Yes"))</f>
        <v>N/A</v>
      </c>
      <c r="E6" s="73">
        <v>20175430</v>
      </c>
      <c r="F6" s="9" t="str">
        <f t="shared" ref="F6:F15" si="1">IF($B6="N/A","N/A",IF(E6&lt;0,"No","Yes"))</f>
        <v>N/A</v>
      </c>
      <c r="G6" s="73">
        <v>27247270</v>
      </c>
      <c r="H6" s="9" t="str">
        <f t="shared" ref="H6:H15" si="2">IF($B6="N/A","N/A",IF(G6&lt;0,"No","Yes"))</f>
        <v>N/A</v>
      </c>
      <c r="I6" s="10">
        <v>14.84</v>
      </c>
      <c r="J6" s="10">
        <v>35.049999999999997</v>
      </c>
      <c r="K6" s="9" t="str">
        <f t="shared" ref="K6:K15" si="3">IF(J6="Div by 0", "N/A", IF(J6="N/A","N/A", IF(J6&gt;30, "No", IF(J6&lt;-30, "No", "Yes"))))</f>
        <v>No</v>
      </c>
    </row>
    <row r="7" spans="1:11" x14ac:dyDescent="0.25">
      <c r="A7" s="72" t="s">
        <v>445</v>
      </c>
      <c r="B7" s="5" t="s">
        <v>213</v>
      </c>
      <c r="C7" s="74">
        <v>1.966550641</v>
      </c>
      <c r="D7" s="9" t="str">
        <f t="shared" si="0"/>
        <v>N/A</v>
      </c>
      <c r="E7" s="74">
        <v>2.0947707186</v>
      </c>
      <c r="F7" s="9" t="str">
        <f t="shared" si="1"/>
        <v>N/A</v>
      </c>
      <c r="G7" s="74">
        <v>7.7699527329000002</v>
      </c>
      <c r="H7" s="9" t="str">
        <f t="shared" si="2"/>
        <v>N/A</v>
      </c>
      <c r="I7" s="10">
        <v>6.52</v>
      </c>
      <c r="J7" s="10">
        <v>270.89999999999998</v>
      </c>
      <c r="K7" s="9" t="str">
        <f t="shared" si="3"/>
        <v>No</v>
      </c>
    </row>
    <row r="8" spans="1:11" x14ac:dyDescent="0.25">
      <c r="A8" s="72" t="s">
        <v>446</v>
      </c>
      <c r="B8" s="5" t="s">
        <v>213</v>
      </c>
      <c r="C8" s="74">
        <v>20.614828971000001</v>
      </c>
      <c r="D8" s="9" t="str">
        <f t="shared" si="0"/>
        <v>N/A</v>
      </c>
      <c r="E8" s="74">
        <v>20.910448997</v>
      </c>
      <c r="F8" s="9" t="str">
        <f t="shared" si="1"/>
        <v>N/A</v>
      </c>
      <c r="G8" s="74">
        <v>26.685455093000002</v>
      </c>
      <c r="H8" s="9" t="str">
        <f t="shared" si="2"/>
        <v>N/A</v>
      </c>
      <c r="I8" s="10">
        <v>1.4339999999999999</v>
      </c>
      <c r="J8" s="10">
        <v>27.62</v>
      </c>
      <c r="K8" s="9" t="str">
        <f t="shared" si="3"/>
        <v>Yes</v>
      </c>
    </row>
    <row r="9" spans="1:11" x14ac:dyDescent="0.25">
      <c r="A9" s="72" t="s">
        <v>447</v>
      </c>
      <c r="B9" s="5" t="s">
        <v>213</v>
      </c>
      <c r="C9" s="74">
        <v>49.700105780000001</v>
      </c>
      <c r="D9" s="9" t="str">
        <f t="shared" si="0"/>
        <v>N/A</v>
      </c>
      <c r="E9" s="74">
        <v>48.515134498000002</v>
      </c>
      <c r="F9" s="9" t="str">
        <f t="shared" si="1"/>
        <v>N/A</v>
      </c>
      <c r="G9" s="74">
        <v>41.145336761999999</v>
      </c>
      <c r="H9" s="9" t="str">
        <f t="shared" si="2"/>
        <v>N/A</v>
      </c>
      <c r="I9" s="10">
        <v>-2.38</v>
      </c>
      <c r="J9" s="10">
        <v>-15.2</v>
      </c>
      <c r="K9" s="9" t="str">
        <f t="shared" si="3"/>
        <v>Yes</v>
      </c>
    </row>
    <row r="10" spans="1:11" x14ac:dyDescent="0.25">
      <c r="A10" s="72" t="s">
        <v>448</v>
      </c>
      <c r="B10" s="5" t="s">
        <v>213</v>
      </c>
      <c r="C10" s="74">
        <v>26.946930329000001</v>
      </c>
      <c r="D10" s="9" t="str">
        <f t="shared" si="0"/>
        <v>N/A</v>
      </c>
      <c r="E10" s="74">
        <v>27.427945774000001</v>
      </c>
      <c r="F10" s="9" t="str">
        <f t="shared" si="1"/>
        <v>N/A</v>
      </c>
      <c r="G10" s="74">
        <v>23.102057563999999</v>
      </c>
      <c r="H10" s="9" t="str">
        <f t="shared" si="2"/>
        <v>N/A</v>
      </c>
      <c r="I10" s="10">
        <v>1.7849999999999999</v>
      </c>
      <c r="J10" s="10">
        <v>-15.8</v>
      </c>
      <c r="K10" s="9" t="str">
        <f t="shared" si="3"/>
        <v>Yes</v>
      </c>
    </row>
    <row r="11" spans="1:11" ht="13" x14ac:dyDescent="0.3">
      <c r="A11" s="72" t="s">
        <v>1641</v>
      </c>
      <c r="B11" s="5" t="s">
        <v>213</v>
      </c>
      <c r="C11" s="74">
        <v>98.960556057999995</v>
      </c>
      <c r="D11" s="9" t="str">
        <f t="shared" si="0"/>
        <v>N/A</v>
      </c>
      <c r="E11" s="74">
        <v>98.814047582000001</v>
      </c>
      <c r="F11" s="9" t="str">
        <f t="shared" si="1"/>
        <v>N/A</v>
      </c>
      <c r="G11" s="74">
        <v>92.010528027000007</v>
      </c>
      <c r="H11" s="9" t="str">
        <f t="shared" si="2"/>
        <v>N/A</v>
      </c>
      <c r="I11" s="10">
        <v>-0.14799999999999999</v>
      </c>
      <c r="J11" s="10">
        <v>-6.89</v>
      </c>
      <c r="K11" s="9" t="str">
        <f t="shared" si="3"/>
        <v>Yes</v>
      </c>
    </row>
    <row r="12" spans="1:11" x14ac:dyDescent="0.25">
      <c r="A12" s="72" t="s">
        <v>16</v>
      </c>
      <c r="B12" s="5" t="s">
        <v>213</v>
      </c>
      <c r="C12" s="74">
        <v>0.18978823950000001</v>
      </c>
      <c r="D12" s="9" t="str">
        <f t="shared" si="0"/>
        <v>N/A</v>
      </c>
      <c r="E12" s="74">
        <v>0.17196163850000001</v>
      </c>
      <c r="F12" s="9" t="str">
        <f t="shared" si="1"/>
        <v>N/A</v>
      </c>
      <c r="G12" s="74">
        <v>0.26974812520000002</v>
      </c>
      <c r="H12" s="9" t="str">
        <f t="shared" si="2"/>
        <v>N/A</v>
      </c>
      <c r="I12" s="10">
        <v>-9.39</v>
      </c>
      <c r="J12" s="10">
        <v>56.87</v>
      </c>
      <c r="K12" s="9" t="str">
        <f t="shared" si="3"/>
        <v>No</v>
      </c>
    </row>
    <row r="13" spans="1:11" x14ac:dyDescent="0.25">
      <c r="A13" s="72" t="s">
        <v>36</v>
      </c>
      <c r="B13" s="5" t="s">
        <v>213</v>
      </c>
      <c r="C13" s="74">
        <v>0.26673316149999998</v>
      </c>
      <c r="D13" s="9" t="str">
        <f t="shared" si="0"/>
        <v>N/A</v>
      </c>
      <c r="E13" s="74">
        <v>0.2872608505</v>
      </c>
      <c r="F13" s="9" t="str">
        <f t="shared" si="1"/>
        <v>N/A</v>
      </c>
      <c r="G13" s="74">
        <v>0.2126366147</v>
      </c>
      <c r="H13" s="9" t="str">
        <f t="shared" si="2"/>
        <v>N/A</v>
      </c>
      <c r="I13" s="10">
        <v>7.6959999999999997</v>
      </c>
      <c r="J13" s="10">
        <v>-26</v>
      </c>
      <c r="K13" s="9" t="str">
        <f t="shared" si="3"/>
        <v>Yes</v>
      </c>
    </row>
    <row r="14" spans="1:11" x14ac:dyDescent="0.25">
      <c r="A14" s="72" t="s">
        <v>37</v>
      </c>
      <c r="B14" s="5" t="s">
        <v>213</v>
      </c>
      <c r="C14" s="74">
        <v>0.59230373039999995</v>
      </c>
      <c r="D14" s="9" t="str">
        <f t="shared" si="0"/>
        <v>N/A</v>
      </c>
      <c r="E14" s="74">
        <v>4.4766514600000001E-2</v>
      </c>
      <c r="F14" s="9" t="str">
        <f t="shared" si="1"/>
        <v>N/A</v>
      </c>
      <c r="G14" s="74">
        <v>1.3521384844</v>
      </c>
      <c r="H14" s="9" t="str">
        <f t="shared" si="2"/>
        <v>N/A</v>
      </c>
      <c r="I14" s="10">
        <v>-92.4</v>
      </c>
      <c r="J14" s="10">
        <v>2920</v>
      </c>
      <c r="K14" s="9" t="str">
        <f t="shared" si="3"/>
        <v>No</v>
      </c>
    </row>
    <row r="15" spans="1:11" x14ac:dyDescent="0.25">
      <c r="A15" s="72" t="s">
        <v>38</v>
      </c>
      <c r="B15" s="5" t="s">
        <v>213</v>
      </c>
      <c r="C15" s="74">
        <v>0.18165667160000001</v>
      </c>
      <c r="D15" s="9" t="str">
        <f t="shared" si="0"/>
        <v>N/A</v>
      </c>
      <c r="E15" s="74">
        <v>0.1608108187</v>
      </c>
      <c r="F15" s="9" t="str">
        <f t="shared" si="1"/>
        <v>N/A</v>
      </c>
      <c r="G15" s="74">
        <v>0.17384551370000001</v>
      </c>
      <c r="H15" s="9" t="str">
        <f t="shared" si="2"/>
        <v>N/A</v>
      </c>
      <c r="I15" s="10">
        <v>-11.5</v>
      </c>
      <c r="J15" s="10">
        <v>8.1059999999999999</v>
      </c>
      <c r="K15" s="9" t="str">
        <f t="shared" si="3"/>
        <v>Yes</v>
      </c>
    </row>
    <row r="16" spans="1:11" x14ac:dyDescent="0.25">
      <c r="A16" s="72" t="s">
        <v>378</v>
      </c>
      <c r="B16" s="5" t="s">
        <v>213</v>
      </c>
      <c r="C16" s="8">
        <v>36.272435573000003</v>
      </c>
      <c r="D16" s="9" t="str">
        <f t="shared" ref="D16:D41" si="4">IF($B16="N/A","N/A",IF(C16&lt;0,"No","Yes"))</f>
        <v>N/A</v>
      </c>
      <c r="E16" s="8">
        <v>34.310049401999997</v>
      </c>
      <c r="F16" s="9" t="str">
        <f t="shared" ref="F16:F41" si="5">IF($B16="N/A","N/A",IF(E16&lt;0,"No","Yes"))</f>
        <v>N/A</v>
      </c>
      <c r="G16" s="8">
        <v>28.790418269</v>
      </c>
      <c r="H16" s="9" t="str">
        <f t="shared" ref="H16:H41" si="6">IF($B16="N/A","N/A",IF(G16&lt;0,"No","Yes"))</f>
        <v>N/A</v>
      </c>
      <c r="I16" s="10">
        <v>-5.41</v>
      </c>
      <c r="J16" s="10">
        <v>-16.100000000000001</v>
      </c>
      <c r="K16" s="9" t="str">
        <f t="shared" ref="K16:K41" si="7">IF(J16="Div by 0", "N/A", IF(J16="N/A","N/A", IF(J16&gt;30, "No", IF(J16&lt;-30, "No", "Yes"))))</f>
        <v>Yes</v>
      </c>
    </row>
    <row r="17" spans="1:11" x14ac:dyDescent="0.25">
      <c r="A17" s="72" t="s">
        <v>379</v>
      </c>
      <c r="B17" s="5" t="s">
        <v>213</v>
      </c>
      <c r="C17" s="8">
        <v>12.67935481</v>
      </c>
      <c r="D17" s="9" t="str">
        <f t="shared" si="4"/>
        <v>N/A</v>
      </c>
      <c r="E17" s="8">
        <v>14.240430068</v>
      </c>
      <c r="F17" s="9" t="str">
        <f t="shared" si="5"/>
        <v>N/A</v>
      </c>
      <c r="G17" s="8">
        <v>12.898628008999999</v>
      </c>
      <c r="H17" s="9" t="str">
        <f t="shared" si="6"/>
        <v>N/A</v>
      </c>
      <c r="I17" s="10">
        <v>12.31</v>
      </c>
      <c r="J17" s="10">
        <v>-9.42</v>
      </c>
      <c r="K17" s="9" t="str">
        <f t="shared" si="7"/>
        <v>Yes</v>
      </c>
    </row>
    <row r="18" spans="1:11" x14ac:dyDescent="0.25">
      <c r="A18" s="72" t="s">
        <v>380</v>
      </c>
      <c r="B18" s="5" t="s">
        <v>213</v>
      </c>
      <c r="C18" s="8">
        <v>0.5491922829</v>
      </c>
      <c r="D18" s="9" t="str">
        <f t="shared" si="4"/>
        <v>N/A</v>
      </c>
      <c r="E18" s="8">
        <v>0.5846665969</v>
      </c>
      <c r="F18" s="9" t="str">
        <f t="shared" si="5"/>
        <v>N/A</v>
      </c>
      <c r="G18" s="8">
        <v>0.62664259580000004</v>
      </c>
      <c r="H18" s="9" t="str">
        <f t="shared" si="6"/>
        <v>N/A</v>
      </c>
      <c r="I18" s="10">
        <v>6.4589999999999996</v>
      </c>
      <c r="J18" s="10">
        <v>7.1790000000000003</v>
      </c>
      <c r="K18" s="9" t="str">
        <f t="shared" si="7"/>
        <v>Yes</v>
      </c>
    </row>
    <row r="19" spans="1:11" x14ac:dyDescent="0.25">
      <c r="A19" s="72" t="s">
        <v>381</v>
      </c>
      <c r="B19" s="5" t="s">
        <v>213</v>
      </c>
      <c r="C19" s="8">
        <v>8.8111479800999994</v>
      </c>
      <c r="D19" s="9" t="str">
        <f t="shared" si="4"/>
        <v>N/A</v>
      </c>
      <c r="E19" s="8">
        <v>8.9809337396999993</v>
      </c>
      <c r="F19" s="9" t="str">
        <f t="shared" si="5"/>
        <v>N/A</v>
      </c>
      <c r="G19" s="8">
        <v>9.7138869324999995</v>
      </c>
      <c r="H19" s="9" t="str">
        <f t="shared" si="6"/>
        <v>N/A</v>
      </c>
      <c r="I19" s="10">
        <v>1.927</v>
      </c>
      <c r="J19" s="10">
        <v>8.1609999999999996</v>
      </c>
      <c r="K19" s="9" t="str">
        <f t="shared" si="7"/>
        <v>Yes</v>
      </c>
    </row>
    <row r="20" spans="1:11" x14ac:dyDescent="0.25">
      <c r="A20" s="72"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v>0.15471984899999999</v>
      </c>
      <c r="D21" s="9" t="str">
        <f t="shared" si="4"/>
        <v>N/A</v>
      </c>
      <c r="E21" s="8">
        <v>0.177151119</v>
      </c>
      <c r="F21" s="9" t="str">
        <f t="shared" si="5"/>
        <v>N/A</v>
      </c>
      <c r="G21" s="8">
        <v>7.8193191464999998</v>
      </c>
      <c r="H21" s="9" t="str">
        <f t="shared" si="6"/>
        <v>N/A</v>
      </c>
      <c r="I21" s="10">
        <v>14.5</v>
      </c>
      <c r="J21" s="10">
        <v>4314</v>
      </c>
      <c r="K21" s="9" t="str">
        <f t="shared" si="7"/>
        <v>No</v>
      </c>
    </row>
    <row r="22" spans="1:11" x14ac:dyDescent="0.25">
      <c r="A22" s="72" t="s">
        <v>384</v>
      </c>
      <c r="B22" s="5" t="s">
        <v>213</v>
      </c>
      <c r="C22" s="8">
        <v>32.493798001000002</v>
      </c>
      <c r="D22" s="9" t="str">
        <f t="shared" si="4"/>
        <v>N/A</v>
      </c>
      <c r="E22" s="8">
        <v>32.343667519999997</v>
      </c>
      <c r="F22" s="9" t="str">
        <f t="shared" si="5"/>
        <v>N/A</v>
      </c>
      <c r="G22" s="8">
        <v>28.261102855000001</v>
      </c>
      <c r="H22" s="9" t="str">
        <f t="shared" si="6"/>
        <v>N/A</v>
      </c>
      <c r="I22" s="10">
        <v>-0.46200000000000002</v>
      </c>
      <c r="J22" s="10">
        <v>-12.6</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2.4634676280000001</v>
      </c>
      <c r="D24" s="9" t="str">
        <f t="shared" si="4"/>
        <v>N/A</v>
      </c>
      <c r="E24" s="8">
        <v>2.6879873191999999</v>
      </c>
      <c r="F24" s="9" t="str">
        <f t="shared" si="5"/>
        <v>N/A</v>
      </c>
      <c r="G24" s="8">
        <v>2.9015750936</v>
      </c>
      <c r="H24" s="9" t="str">
        <f t="shared" si="6"/>
        <v>N/A</v>
      </c>
      <c r="I24" s="10">
        <v>9.1140000000000008</v>
      </c>
      <c r="J24" s="10">
        <v>7.9459999999999997</v>
      </c>
      <c r="K24" s="9" t="str">
        <f t="shared" si="7"/>
        <v>Yes</v>
      </c>
    </row>
    <row r="25" spans="1:11" x14ac:dyDescent="0.25">
      <c r="A25" s="72" t="s">
        <v>387</v>
      </c>
      <c r="B25" s="5" t="s">
        <v>213</v>
      </c>
      <c r="C25" s="8">
        <v>4.2011203215000004</v>
      </c>
      <c r="D25" s="9" t="str">
        <f t="shared" si="4"/>
        <v>N/A</v>
      </c>
      <c r="E25" s="8">
        <v>4.2896334799</v>
      </c>
      <c r="F25" s="9" t="str">
        <f t="shared" si="5"/>
        <v>N/A</v>
      </c>
      <c r="G25" s="8">
        <v>4.3303274053000003</v>
      </c>
      <c r="H25" s="9" t="str">
        <f t="shared" si="6"/>
        <v>N/A</v>
      </c>
      <c r="I25" s="10">
        <v>2.1070000000000002</v>
      </c>
      <c r="J25" s="10">
        <v>0.94869999999999999</v>
      </c>
      <c r="K25" s="9" t="str">
        <f t="shared" si="7"/>
        <v>Yes</v>
      </c>
    </row>
    <row r="26" spans="1:11" x14ac:dyDescent="0.25">
      <c r="A26" s="72" t="s">
        <v>388</v>
      </c>
      <c r="B26" s="5" t="s">
        <v>213</v>
      </c>
      <c r="C26" s="8">
        <v>1.1162631269000001</v>
      </c>
      <c r="D26" s="9" t="str">
        <f t="shared" si="4"/>
        <v>N/A</v>
      </c>
      <c r="E26" s="8">
        <v>1.4390127000999999</v>
      </c>
      <c r="F26" s="9" t="str">
        <f t="shared" si="5"/>
        <v>N/A</v>
      </c>
      <c r="G26" s="8">
        <v>0.80415762749999997</v>
      </c>
      <c r="H26" s="9" t="str">
        <f t="shared" si="6"/>
        <v>N/A</v>
      </c>
      <c r="I26" s="10">
        <v>28.91</v>
      </c>
      <c r="J26" s="10">
        <v>-44.1</v>
      </c>
      <c r="K26" s="9" t="str">
        <f t="shared" si="7"/>
        <v>No</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2.13279109E-2</v>
      </c>
      <c r="D32" s="9" t="str">
        <f t="shared" si="4"/>
        <v>N/A</v>
      </c>
      <c r="E32" s="8">
        <v>2.33055751E-2</v>
      </c>
      <c r="F32" s="9" t="str">
        <f t="shared" si="5"/>
        <v>N/A</v>
      </c>
      <c r="G32" s="8">
        <v>2.0152477700000001E-2</v>
      </c>
      <c r="H32" s="9" t="str">
        <f t="shared" si="6"/>
        <v>N/A</v>
      </c>
      <c r="I32" s="10">
        <v>9.2729999999999997</v>
      </c>
      <c r="J32" s="10">
        <v>-13.5</v>
      </c>
      <c r="K32" s="9" t="str">
        <f t="shared" si="7"/>
        <v>Yes</v>
      </c>
    </row>
    <row r="33" spans="1:11" x14ac:dyDescent="0.25">
      <c r="A33" s="72" t="s">
        <v>395</v>
      </c>
      <c r="B33" s="5" t="s">
        <v>213</v>
      </c>
      <c r="C33" s="8">
        <v>3.1476741000000001E-3</v>
      </c>
      <c r="D33" s="9" t="str">
        <f t="shared" si="4"/>
        <v>N/A</v>
      </c>
      <c r="E33" s="8">
        <v>2.379131E-4</v>
      </c>
      <c r="F33" s="9" t="str">
        <f t="shared" si="5"/>
        <v>N/A</v>
      </c>
      <c r="G33" s="8">
        <v>2.8259710000000003E-4</v>
      </c>
      <c r="H33" s="9" t="str">
        <f t="shared" si="6"/>
        <v>N/A</v>
      </c>
      <c r="I33" s="10">
        <v>-92.4</v>
      </c>
      <c r="J33" s="10">
        <v>18.78</v>
      </c>
      <c r="K33" s="9" t="str">
        <f t="shared" si="7"/>
        <v>Yes</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0.29478849909999999</v>
      </c>
      <c r="D35" s="9" t="str">
        <f t="shared" si="4"/>
        <v>N/A</v>
      </c>
      <c r="E35" s="8">
        <v>0.36778893930000001</v>
      </c>
      <c r="F35" s="9" t="str">
        <f t="shared" si="5"/>
        <v>N/A</v>
      </c>
      <c r="G35" s="8">
        <v>0.34073872350000001</v>
      </c>
      <c r="H35" s="9" t="str">
        <f t="shared" si="6"/>
        <v>N/A</v>
      </c>
      <c r="I35" s="10">
        <v>24.76</v>
      </c>
      <c r="J35" s="10">
        <v>-7.35</v>
      </c>
      <c r="K35" s="9" t="str">
        <f t="shared" si="7"/>
        <v>Yes</v>
      </c>
    </row>
    <row r="36" spans="1:11" x14ac:dyDescent="0.25">
      <c r="A36" s="72" t="s">
        <v>398</v>
      </c>
      <c r="B36" s="5" t="s">
        <v>213</v>
      </c>
      <c r="C36" s="8">
        <v>0.2256819695</v>
      </c>
      <c r="D36" s="9" t="str">
        <f t="shared" si="4"/>
        <v>N/A</v>
      </c>
      <c r="E36" s="8">
        <v>0.24379158209999999</v>
      </c>
      <c r="F36" s="9" t="str">
        <f t="shared" si="5"/>
        <v>N/A</v>
      </c>
      <c r="G36" s="8">
        <v>0.255926557</v>
      </c>
      <c r="H36" s="9" t="str">
        <f t="shared" si="6"/>
        <v>N/A</v>
      </c>
      <c r="I36" s="10">
        <v>8.0239999999999991</v>
      </c>
      <c r="J36" s="10">
        <v>4.9779999999999998</v>
      </c>
      <c r="K36" s="9" t="str">
        <f t="shared" si="7"/>
        <v>Yes</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0.71355437399999999</v>
      </c>
      <c r="D39" s="9" t="str">
        <f t="shared" si="4"/>
        <v>N/A</v>
      </c>
      <c r="E39" s="8">
        <v>0.31134404570000002</v>
      </c>
      <c r="F39" s="9" t="str">
        <f t="shared" si="5"/>
        <v>N/A</v>
      </c>
      <c r="G39" s="8">
        <v>0.30798314840000002</v>
      </c>
      <c r="H39" s="9" t="str">
        <f t="shared" si="6"/>
        <v>N/A</v>
      </c>
      <c r="I39" s="10">
        <v>-56.4</v>
      </c>
      <c r="J39" s="10">
        <v>-1.08</v>
      </c>
      <c r="K39" s="9" t="str">
        <f t="shared" si="7"/>
        <v>Yes</v>
      </c>
    </row>
    <row r="40" spans="1:11" x14ac:dyDescent="0.25">
      <c r="A40" s="72" t="s">
        <v>402</v>
      </c>
      <c r="B40" s="5" t="s">
        <v>213</v>
      </c>
      <c r="C40" s="8">
        <v>0</v>
      </c>
      <c r="D40" s="9" t="str">
        <f t="shared" si="4"/>
        <v>N/A</v>
      </c>
      <c r="E40" s="8">
        <v>0</v>
      </c>
      <c r="F40" s="9" t="str">
        <f t="shared" si="5"/>
        <v>N/A</v>
      </c>
      <c r="G40" s="8">
        <v>2.9288585609000002</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85.875743260999997</v>
      </c>
      <c r="D42" s="9" t="str">
        <f t="shared" ref="D42:D51" si="8">IF($B42="N/A","N/A",IF(C42&lt;0,"No","Yes"))</f>
        <v>N/A</v>
      </c>
      <c r="E42" s="8">
        <v>84.004692836999993</v>
      </c>
      <c r="F42" s="9" t="str">
        <f t="shared" ref="F42:F51" si="9">IF($B42="N/A","N/A",IF(E42&lt;0,"No","Yes"))</f>
        <v>N/A</v>
      </c>
      <c r="G42" s="8">
        <v>85.909755363000002</v>
      </c>
      <c r="H42" s="9" t="str">
        <f t="shared" ref="H42:H51" si="10">IF($B42="N/A","N/A",IF(G42&lt;0,"No","Yes"))</f>
        <v>N/A</v>
      </c>
      <c r="I42" s="10">
        <v>-2.1800000000000002</v>
      </c>
      <c r="J42" s="10">
        <v>2.2679999999999998</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48.921177981</v>
      </c>
      <c r="D44" s="9" t="str">
        <f t="shared" si="8"/>
        <v>N/A</v>
      </c>
      <c r="E44" s="8">
        <v>51.393100715000003</v>
      </c>
      <c r="F44" s="9" t="str">
        <f t="shared" si="9"/>
        <v>N/A</v>
      </c>
      <c r="G44" s="8">
        <v>52.167712467000001</v>
      </c>
      <c r="H44" s="9" t="str">
        <f t="shared" si="10"/>
        <v>N/A</v>
      </c>
      <c r="I44" s="10">
        <v>5.0529999999999999</v>
      </c>
      <c r="J44" s="10">
        <v>1.5069999999999999</v>
      </c>
      <c r="K44" s="9" t="str">
        <f t="shared" si="11"/>
        <v>Yes</v>
      </c>
    </row>
    <row r="45" spans="1:11" x14ac:dyDescent="0.25">
      <c r="A45" s="72" t="s">
        <v>163</v>
      </c>
      <c r="B45" s="5" t="s">
        <v>213</v>
      </c>
      <c r="C45" s="8">
        <v>87.092458742000005</v>
      </c>
      <c r="D45" s="9" t="str">
        <f t="shared" si="8"/>
        <v>N/A</v>
      </c>
      <c r="E45" s="8">
        <v>86.943941219999999</v>
      </c>
      <c r="F45" s="9" t="str">
        <f t="shared" si="9"/>
        <v>N/A</v>
      </c>
      <c r="G45" s="8">
        <v>89.150355246999993</v>
      </c>
      <c r="H45" s="9" t="str">
        <f t="shared" si="10"/>
        <v>N/A</v>
      </c>
      <c r="I45" s="10">
        <v>-0.17100000000000001</v>
      </c>
      <c r="J45" s="10">
        <v>2.5379999999999998</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94.877135550999995</v>
      </c>
      <c r="D48" s="9" t="str">
        <f t="shared" si="8"/>
        <v>N/A</v>
      </c>
      <c r="E48" s="8">
        <v>94.868725545000004</v>
      </c>
      <c r="F48" s="9" t="str">
        <f t="shared" si="9"/>
        <v>N/A</v>
      </c>
      <c r="G48" s="8">
        <v>95.504649542999999</v>
      </c>
      <c r="H48" s="9" t="str">
        <f t="shared" si="10"/>
        <v>N/A</v>
      </c>
      <c r="I48" s="10">
        <v>-8.9999999999999993E-3</v>
      </c>
      <c r="J48" s="10">
        <v>0.67030000000000001</v>
      </c>
      <c r="K48" s="9" t="str">
        <f t="shared" si="11"/>
        <v>Yes</v>
      </c>
    </row>
    <row r="49" spans="1:12" x14ac:dyDescent="0.25">
      <c r="A49" s="72" t="s">
        <v>44</v>
      </c>
      <c r="B49" s="5" t="s">
        <v>213</v>
      </c>
      <c r="C49" s="8">
        <v>78.915169687000002</v>
      </c>
      <c r="D49" s="9" t="str">
        <f t="shared" si="8"/>
        <v>N/A</v>
      </c>
      <c r="E49" s="8">
        <v>76.551032608</v>
      </c>
      <c r="F49" s="9" t="str">
        <f t="shared" si="9"/>
        <v>N/A</v>
      </c>
      <c r="G49" s="8">
        <v>67.005395157999999</v>
      </c>
      <c r="H49" s="9" t="str">
        <f t="shared" si="10"/>
        <v>N/A</v>
      </c>
      <c r="I49" s="10">
        <v>-3</v>
      </c>
      <c r="J49" s="10">
        <v>-12.5</v>
      </c>
      <c r="K49" s="9" t="str">
        <f t="shared" si="11"/>
        <v>Yes</v>
      </c>
    </row>
    <row r="50" spans="1:12" x14ac:dyDescent="0.25">
      <c r="A50" s="72" t="s">
        <v>45</v>
      </c>
      <c r="B50" s="5" t="s">
        <v>213</v>
      </c>
      <c r="C50" s="8">
        <v>21.076549734</v>
      </c>
      <c r="D50" s="9" t="str">
        <f t="shared" si="8"/>
        <v>N/A</v>
      </c>
      <c r="E50" s="8">
        <v>23.435958104000001</v>
      </c>
      <c r="F50" s="9" t="str">
        <f t="shared" si="9"/>
        <v>N/A</v>
      </c>
      <c r="G50" s="8">
        <v>32.969237460999999</v>
      </c>
      <c r="H50" s="9" t="str">
        <f t="shared" si="10"/>
        <v>N/A</v>
      </c>
      <c r="I50" s="10">
        <v>11.19</v>
      </c>
      <c r="J50" s="10">
        <v>40.68</v>
      </c>
      <c r="K50" s="9" t="str">
        <f t="shared" si="11"/>
        <v>No</v>
      </c>
    </row>
    <row r="51" spans="1:12" x14ac:dyDescent="0.25">
      <c r="A51" s="72" t="s">
        <v>50</v>
      </c>
      <c r="B51" s="5" t="s">
        <v>213</v>
      </c>
      <c r="C51" s="8">
        <v>1.699251E-4</v>
      </c>
      <c r="D51" s="9" t="str">
        <f t="shared" si="8"/>
        <v>N/A</v>
      </c>
      <c r="E51" s="8">
        <v>1.1971739999999999E-4</v>
      </c>
      <c r="F51" s="9" t="str">
        <f t="shared" si="9"/>
        <v>N/A</v>
      </c>
      <c r="G51" s="8">
        <v>6.5867899999999993E-5</v>
      </c>
      <c r="H51" s="9" t="str">
        <f t="shared" si="10"/>
        <v>N/A</v>
      </c>
      <c r="I51" s="10">
        <v>-29.5</v>
      </c>
      <c r="J51" s="10">
        <v>-45</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0.35409786009999999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11068576</v>
      </c>
      <c r="D7" s="32" t="str">
        <f>IF($B7="N/A","N/A",IF(C7&gt;15,"No",IF(C7&lt;-15,"No","Yes")))</f>
        <v>N/A</v>
      </c>
      <c r="E7" s="31">
        <v>11508619</v>
      </c>
      <c r="F7" s="32" t="str">
        <f>IF($B7="N/A","N/A",IF(E7&gt;15,"No",IF(E7&lt;-15,"No","Yes")))</f>
        <v>N/A</v>
      </c>
      <c r="G7" s="31">
        <v>12447550</v>
      </c>
      <c r="H7" s="32" t="str">
        <f>IF($B7="N/A","N/A",IF(G7&gt;15,"No",IF(G7&lt;-15,"No","Yes")))</f>
        <v>N/A</v>
      </c>
      <c r="I7" s="33">
        <v>3.976</v>
      </c>
      <c r="J7" s="33">
        <v>8.1590000000000007</v>
      </c>
      <c r="K7" s="32" t="str">
        <f t="shared" ref="K7:K22" si="0">IF(J7="Div by 0", "N/A", IF(J7="N/A","N/A", IF(J7&gt;30, "No", IF(J7&lt;-30, "No", "Yes"))))</f>
        <v>Yes</v>
      </c>
    </row>
    <row r="8" spans="1:11" x14ac:dyDescent="0.25">
      <c r="A8" s="3" t="s">
        <v>362</v>
      </c>
      <c r="B8" s="30" t="s">
        <v>213</v>
      </c>
      <c r="C8" s="34" t="s">
        <v>213</v>
      </c>
      <c r="D8" s="32" t="str">
        <f>IF($B8="N/A","N/A",IF(C8&gt;15,"No",IF(C8&lt;-15,"No","Yes")))</f>
        <v>N/A</v>
      </c>
      <c r="E8" s="34">
        <v>52.348478995999997</v>
      </c>
      <c r="F8" s="32" t="str">
        <f>IF($B8="N/A","N/A",IF(E8&gt;15,"No",IF(E8&lt;-15,"No","Yes")))</f>
        <v>N/A</v>
      </c>
      <c r="G8" s="34">
        <v>32.405027494999999</v>
      </c>
      <c r="H8" s="32" t="str">
        <f>IF($B8="N/A","N/A",IF(G8&gt;15,"No",IF(G8&lt;-15,"No","Yes")))</f>
        <v>N/A</v>
      </c>
      <c r="I8" s="33" t="s">
        <v>213</v>
      </c>
      <c r="J8" s="33">
        <v>-38.1</v>
      </c>
      <c r="K8" s="32" t="str">
        <f t="shared" si="0"/>
        <v>No</v>
      </c>
    </row>
    <row r="9" spans="1:11" x14ac:dyDescent="0.25">
      <c r="A9" s="3" t="s">
        <v>119</v>
      </c>
      <c r="B9" s="35" t="s">
        <v>213</v>
      </c>
      <c r="C9" s="9">
        <v>46.637553015000002</v>
      </c>
      <c r="D9" s="9" t="str">
        <f>IF($B9="N/A","N/A",IF(C9&gt;15,"No",IF(C9&lt;-15,"No","Yes")))</f>
        <v>N/A</v>
      </c>
      <c r="E9" s="9">
        <v>47.651521004000003</v>
      </c>
      <c r="F9" s="9" t="str">
        <f>IF($B9="N/A","N/A",IF(E9&gt;15,"No",IF(E9&lt;-15,"No","Yes")))</f>
        <v>N/A</v>
      </c>
      <c r="G9" s="9">
        <v>67.594972505000001</v>
      </c>
      <c r="H9" s="9" t="str">
        <f>IF($B9="N/A","N/A",IF(G9&gt;15,"No",IF(G9&lt;-15,"No","Yes")))</f>
        <v>N/A</v>
      </c>
      <c r="I9" s="10">
        <v>2.1739999999999999</v>
      </c>
      <c r="J9" s="10">
        <v>41.85</v>
      </c>
      <c r="K9" s="9" t="str">
        <f t="shared" si="0"/>
        <v>No</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51.668281448000002</v>
      </c>
      <c r="D11" s="9" t="str">
        <f>IF(OR($B11="N/A",$C11="N/A"),"N/A",IF(C11&gt;100,"No",IF(C11&lt;95,"No","Yes")))</f>
        <v>No</v>
      </c>
      <c r="E11" s="9">
        <v>51.372132485999998</v>
      </c>
      <c r="F11" s="9" t="str">
        <f>IF(OR($B11="N/A",$E11="N/A"),"N/A",IF(E11&gt;100,"No",IF(E11&lt;95,"No","Yes")))</f>
        <v>No</v>
      </c>
      <c r="G11" s="9">
        <v>43.736124779999997</v>
      </c>
      <c r="H11" s="9" t="str">
        <f>IF($B11="N/A","N/A",IF(G11&gt;100,"No",IF(G11&lt;95,"No","Yes")))</f>
        <v>No</v>
      </c>
      <c r="I11" s="10">
        <v>-0.57299999999999995</v>
      </c>
      <c r="J11" s="10">
        <v>-14.9</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5906463</v>
      </c>
      <c r="D14" s="9" t="str">
        <f>IF($B14="N/A","N/A",IF(C14&gt;15,"No",IF(C14&lt;-15,"No","Yes")))</f>
        <v>N/A</v>
      </c>
      <c r="E14" s="36">
        <v>6024587</v>
      </c>
      <c r="F14" s="9" t="str">
        <f>IF($B14="N/A","N/A",IF(E14&gt;15,"No",IF(E14&lt;-15,"No","Yes")))</f>
        <v>N/A</v>
      </c>
      <c r="G14" s="36">
        <v>4033632</v>
      </c>
      <c r="H14" s="9" t="str">
        <f>IF($B14="N/A","N/A",IF(G14&gt;15,"No",IF(G14&lt;-15,"No","Yes")))</f>
        <v>N/A</v>
      </c>
      <c r="I14" s="10">
        <v>2</v>
      </c>
      <c r="J14" s="10">
        <v>-33</v>
      </c>
      <c r="K14" s="9" t="str">
        <f t="shared" si="0"/>
        <v>No</v>
      </c>
    </row>
    <row r="15" spans="1:11" ht="14.25" customHeight="1" x14ac:dyDescent="0.25">
      <c r="A15" s="3" t="s">
        <v>444</v>
      </c>
      <c r="B15" s="35" t="s">
        <v>213</v>
      </c>
      <c r="C15" s="9">
        <v>4.2326519999999999E-4</v>
      </c>
      <c r="D15" s="9" t="str">
        <f>IF($B15="N/A","N/A",IF(C15&gt;15,"No",IF(C15&lt;-15,"No","Yes")))</f>
        <v>N/A</v>
      </c>
      <c r="E15" s="9">
        <v>6.3074859999999997E-4</v>
      </c>
      <c r="F15" s="9" t="str">
        <f>IF($B15="N/A","N/A",IF(E15&gt;15,"No",IF(E15&lt;-15,"No","Yes")))</f>
        <v>N/A</v>
      </c>
      <c r="G15" s="9">
        <v>4.9583100000000003E-5</v>
      </c>
      <c r="H15" s="9" t="str">
        <f>IF($B15="N/A","N/A",IF(G15&gt;15,"No",IF(G15&lt;-15,"No","Yes")))</f>
        <v>N/A</v>
      </c>
      <c r="I15" s="10">
        <v>49.02</v>
      </c>
      <c r="J15" s="10">
        <v>-92.1</v>
      </c>
      <c r="K15" s="9" t="str">
        <f t="shared" si="0"/>
        <v>No</v>
      </c>
    </row>
    <row r="16" spans="1:11" ht="12.75" customHeight="1" x14ac:dyDescent="0.25">
      <c r="A16" s="3" t="s">
        <v>862</v>
      </c>
      <c r="B16" s="35" t="s">
        <v>213</v>
      </c>
      <c r="C16" s="37">
        <v>55811.64</v>
      </c>
      <c r="D16" s="9" t="str">
        <f>IF($B16="N/A","N/A",IF(C16&gt;15,"No",IF(C16&lt;-15,"No","Yes")))</f>
        <v>N/A</v>
      </c>
      <c r="E16" s="37">
        <v>25469.789474000001</v>
      </c>
      <c r="F16" s="9" t="str">
        <f>IF($B16="N/A","N/A",IF(E16&gt;15,"No",IF(E16&lt;-15,"No","Yes")))</f>
        <v>N/A</v>
      </c>
      <c r="G16" s="37">
        <v>142</v>
      </c>
      <c r="H16" s="9" t="str">
        <f>IF($B16="N/A","N/A",IF(G16&gt;15,"No",IF(G16&lt;-15,"No","Yes")))</f>
        <v>N/A</v>
      </c>
      <c r="I16" s="10">
        <v>-54.4</v>
      </c>
      <c r="J16" s="10">
        <v>-99.4</v>
      </c>
      <c r="K16" s="9" t="str">
        <f t="shared" si="0"/>
        <v>No</v>
      </c>
    </row>
    <row r="17" spans="1:11" x14ac:dyDescent="0.25">
      <c r="A17" s="3" t="s">
        <v>131</v>
      </c>
      <c r="B17" s="35" t="s">
        <v>213</v>
      </c>
      <c r="C17" s="36">
        <v>104218</v>
      </c>
      <c r="D17" s="9" t="str">
        <f>IF($B17="N/A","N/A",IF(C17&gt;15,"No",IF(C17&lt;-15,"No","Yes")))</f>
        <v>N/A</v>
      </c>
      <c r="E17" s="36">
        <v>119242</v>
      </c>
      <c r="F17" s="9" t="str">
        <f>IF($B17="N/A","N/A",IF(E17&gt;15,"No",IF(E17&lt;-15,"No","Yes")))</f>
        <v>N/A</v>
      </c>
      <c r="G17" s="36">
        <v>57886</v>
      </c>
      <c r="H17" s="9" t="str">
        <f>IF($B17="N/A","N/A",IF(G17&gt;15,"No",IF(G17&lt;-15,"No","Yes")))</f>
        <v>N/A</v>
      </c>
      <c r="I17" s="10">
        <v>14.42</v>
      </c>
      <c r="J17" s="10">
        <v>-51.5</v>
      </c>
      <c r="K17" s="9" t="str">
        <f t="shared" si="0"/>
        <v>No</v>
      </c>
    </row>
    <row r="18" spans="1:11" x14ac:dyDescent="0.25">
      <c r="A18" s="3" t="s">
        <v>346</v>
      </c>
      <c r="B18" s="35" t="s">
        <v>213</v>
      </c>
      <c r="C18" s="8" t="s">
        <v>213</v>
      </c>
      <c r="D18" s="9" t="str">
        <f>IF($B18="N/A","N/A",IF(C18&gt;15,"No",IF(C18&lt;-15,"No","Yes")))</f>
        <v>N/A</v>
      </c>
      <c r="E18" s="8">
        <v>1.0361104142999999</v>
      </c>
      <c r="F18" s="9" t="str">
        <f>IF($B18="N/A","N/A",IF(E18&gt;15,"No",IF(E18&lt;-15,"No","Yes")))</f>
        <v>N/A</v>
      </c>
      <c r="G18" s="8">
        <v>0.46503930490000001</v>
      </c>
      <c r="H18" s="9" t="str">
        <f>IF($B18="N/A","N/A",IF(G18&gt;15,"No",IF(G18&lt;-15,"No","Yes")))</f>
        <v>N/A</v>
      </c>
      <c r="I18" s="10" t="s">
        <v>213</v>
      </c>
      <c r="J18" s="10">
        <v>-55.1</v>
      </c>
      <c r="K18" s="9" t="str">
        <f t="shared" si="0"/>
        <v>No</v>
      </c>
    </row>
    <row r="19" spans="1:11" ht="27.75" customHeight="1" x14ac:dyDescent="0.25">
      <c r="A19" s="3" t="s">
        <v>841</v>
      </c>
      <c r="B19" s="35" t="s">
        <v>213</v>
      </c>
      <c r="C19" s="37">
        <v>104.95622637</v>
      </c>
      <c r="D19" s="9" t="str">
        <f>IF($B19="N/A","N/A",IF(C19&gt;60,"No",IF(C19&lt;15,"No","Yes")))</f>
        <v>N/A</v>
      </c>
      <c r="E19" s="37">
        <v>111.64912531</v>
      </c>
      <c r="F19" s="9" t="str">
        <f>IF($B19="N/A","N/A",IF(E19&gt;60,"No",IF(E19&lt;15,"No","Yes")))</f>
        <v>N/A</v>
      </c>
      <c r="G19" s="37">
        <v>108.53639913000001</v>
      </c>
      <c r="H19" s="9" t="str">
        <f>IF($B19="N/A","N/A",IF(G19&gt;60,"No",IF(G19&lt;15,"No","Yes")))</f>
        <v>N/A</v>
      </c>
      <c r="I19" s="10">
        <v>6.3769999999999998</v>
      </c>
      <c r="J19" s="10">
        <v>-2.79</v>
      </c>
      <c r="K19" s="9" t="str">
        <f t="shared" si="0"/>
        <v>Yes</v>
      </c>
    </row>
    <row r="20" spans="1:11" x14ac:dyDescent="0.25">
      <c r="A20" s="3" t="s">
        <v>27</v>
      </c>
      <c r="B20" s="35" t="s">
        <v>217</v>
      </c>
      <c r="C20" s="36">
        <v>11</v>
      </c>
      <c r="D20" s="9" t="str">
        <f>IF($B20="N/A","N/A",IF(C20="N/A","N/A",IF(C20=0,"Yes","No")))</f>
        <v>No</v>
      </c>
      <c r="E20" s="36">
        <v>12</v>
      </c>
      <c r="F20" s="9" t="str">
        <f>IF($B20="N/A","N/A",IF(E20="N/A","N/A",IF(E20=0,"Yes","No")))</f>
        <v>No</v>
      </c>
      <c r="G20" s="36">
        <v>0</v>
      </c>
      <c r="H20" s="9" t="str">
        <f>IF($B20="N/A","N/A",IF(G20=0,"Yes","No"))</f>
        <v>Yes</v>
      </c>
      <c r="I20" s="10">
        <v>33.33</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5906463</v>
      </c>
      <c r="D6" s="9" t="str">
        <f>IF($B6="N/A","N/A",IF(C6&gt;15,"No",IF(C6&lt;-15,"No","Yes")))</f>
        <v>N/A</v>
      </c>
      <c r="E6" s="36">
        <v>6024587</v>
      </c>
      <c r="F6" s="9" t="str">
        <f>IF($B6="N/A","N/A",IF(E6&gt;15,"No",IF(E6&lt;-15,"No","Yes")))</f>
        <v>N/A</v>
      </c>
      <c r="G6" s="36">
        <v>4033632</v>
      </c>
      <c r="H6" s="9" t="str">
        <f>IF($B6="N/A","N/A",IF(G6&gt;15,"No",IF(G6&lt;-15,"No","Yes")))</f>
        <v>N/A</v>
      </c>
      <c r="I6" s="10">
        <v>2</v>
      </c>
      <c r="J6" s="10">
        <v>-33</v>
      </c>
      <c r="K6" s="9" t="str">
        <f t="shared" ref="K6:K18" si="0">IF(J6="Div by 0", "N/A", IF(J6="N/A","N/A", IF(J6&gt;30, "No", IF(J6&lt;-30, "No", "Yes"))))</f>
        <v>No</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96.059107793999999</v>
      </c>
      <c r="D9" s="9" t="str">
        <f>IF($B9="N/A","N/A",IF(C9&gt;60,"No",IF(C9&lt;15,"No","Yes")))</f>
        <v>No</v>
      </c>
      <c r="E9" s="37">
        <v>97.646266873000002</v>
      </c>
      <c r="F9" s="9" t="str">
        <f>IF($B9="N/A","N/A",IF(E9&gt;60,"No",IF(E9&lt;15,"No","Yes")))</f>
        <v>No</v>
      </c>
      <c r="G9" s="37">
        <v>92.325820500999995</v>
      </c>
      <c r="H9" s="9" t="str">
        <f>IF($B9="N/A","N/A",IF(G9&gt;60,"No",IF(G9&lt;15,"No","Yes")))</f>
        <v>No</v>
      </c>
      <c r="I9" s="10">
        <v>1.6519999999999999</v>
      </c>
      <c r="J9" s="10">
        <v>-5.45</v>
      </c>
      <c r="K9" s="9" t="str">
        <f t="shared" si="0"/>
        <v>Yes</v>
      </c>
    </row>
    <row r="10" spans="1:11" x14ac:dyDescent="0.25">
      <c r="A10" s="3" t="s">
        <v>14</v>
      </c>
      <c r="B10" s="35" t="s">
        <v>272</v>
      </c>
      <c r="C10" s="9">
        <v>1.3071443942000001</v>
      </c>
      <c r="D10" s="9" t="str">
        <f>IF($B10="N/A","N/A",IF(C10&gt;15,"No",IF(C10&lt;=0,"No","Yes")))</f>
        <v>Yes</v>
      </c>
      <c r="E10" s="9">
        <v>1.0328840799000001</v>
      </c>
      <c r="F10" s="9" t="str">
        <f>IF($B10="N/A","N/A",IF(E10&gt;15,"No",IF(E10&lt;=0,"No","Yes")))</f>
        <v>Yes</v>
      </c>
      <c r="G10" s="9">
        <v>1.6945274134999999</v>
      </c>
      <c r="H10" s="9" t="str">
        <f>IF($B10="N/A","N/A",IF(G10&gt;15,"No",IF(G10&lt;=0,"No","Yes")))</f>
        <v>Yes</v>
      </c>
      <c r="I10" s="10">
        <v>-21</v>
      </c>
      <c r="J10" s="10">
        <v>64.06</v>
      </c>
      <c r="K10" s="9" t="str">
        <f t="shared" si="0"/>
        <v>No</v>
      </c>
    </row>
    <row r="11" spans="1:11" x14ac:dyDescent="0.25">
      <c r="A11" s="3" t="s">
        <v>877</v>
      </c>
      <c r="B11" s="35" t="s">
        <v>213</v>
      </c>
      <c r="C11" s="37">
        <v>118.9023651</v>
      </c>
      <c r="D11" s="9" t="str">
        <f>IF($B11="N/A","N/A",IF(C11&gt;15,"No",IF(C11&lt;-15,"No","Yes")))</f>
        <v>N/A</v>
      </c>
      <c r="E11" s="37">
        <v>106.88664085000001</v>
      </c>
      <c r="F11" s="9" t="str">
        <f>IF($B11="N/A","N/A",IF(E11&gt;15,"No",IF(E11&lt;-15,"No","Yes")))</f>
        <v>N/A</v>
      </c>
      <c r="G11" s="37">
        <v>116.19693933000001</v>
      </c>
      <c r="H11" s="9" t="str">
        <f>IF($B11="N/A","N/A",IF(G11&gt;15,"No",IF(G11&lt;-15,"No","Yes")))</f>
        <v>N/A</v>
      </c>
      <c r="I11" s="10">
        <v>-10.1</v>
      </c>
      <c r="J11" s="10">
        <v>8.7100000000000009</v>
      </c>
      <c r="K11" s="9" t="str">
        <f t="shared" si="0"/>
        <v>Yes</v>
      </c>
    </row>
    <row r="12" spans="1:11" x14ac:dyDescent="0.25">
      <c r="A12" s="3" t="s">
        <v>939</v>
      </c>
      <c r="B12" s="35" t="s">
        <v>213</v>
      </c>
      <c r="C12" s="9">
        <v>0.46494831170000001</v>
      </c>
      <c r="D12" s="9" t="str">
        <f>IF($B12="N/A","N/A",IF(C12&gt;15,"No",IF(C12&lt;-15,"No","Yes")))</f>
        <v>N/A</v>
      </c>
      <c r="E12" s="9">
        <v>0.52720626329999998</v>
      </c>
      <c r="F12" s="9" t="str">
        <f>IF($B12="N/A","N/A",IF(E12&gt;15,"No",IF(E12&lt;-15,"No","Yes")))</f>
        <v>N/A</v>
      </c>
      <c r="G12" s="9">
        <v>0.4607014224</v>
      </c>
      <c r="H12" s="9" t="str">
        <f>IF($B12="N/A","N/A",IF(G12&gt;15,"No",IF(G12&lt;-15,"No","Yes")))</f>
        <v>N/A</v>
      </c>
      <c r="I12" s="10">
        <v>13.39</v>
      </c>
      <c r="J12" s="10">
        <v>-12.6</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99.846727220999995</v>
      </c>
      <c r="D15" s="9" t="str">
        <f>IF($B15="N/A","N/A",IF(C15&gt;15,"No",IF(C15&lt;-15,"No","Yes")))</f>
        <v>N/A</v>
      </c>
      <c r="E15" s="9">
        <v>99.950619021999998</v>
      </c>
      <c r="F15" s="9" t="str">
        <f>IF($B15="N/A","N/A",IF(E15&gt;15,"No",IF(E15&lt;-15,"No","Yes")))</f>
        <v>N/A</v>
      </c>
      <c r="G15" s="9">
        <v>99.981505502000005</v>
      </c>
      <c r="H15" s="9" t="str">
        <f>IF($B15="N/A","N/A",IF(G15&gt;15,"No",IF(G15&lt;-15,"No","Yes")))</f>
        <v>N/A</v>
      </c>
      <c r="I15" s="10">
        <v>0.1041</v>
      </c>
      <c r="J15" s="10">
        <v>3.09E-2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99.770607214999998</v>
      </c>
      <c r="D17" s="9" t="str">
        <f>IF($B17="N/A","N/A",IF(C17&gt;98,"Yes","No"))</f>
        <v>Yes</v>
      </c>
      <c r="E17" s="9">
        <v>99.751717420999995</v>
      </c>
      <c r="F17" s="9" t="str">
        <f>IF($B17="N/A","N/A",IF(E17&gt;98,"Yes","No"))</f>
        <v>Yes</v>
      </c>
      <c r="G17" s="9">
        <v>99.665041332000001</v>
      </c>
      <c r="H17" s="9" t="str">
        <f>IF($B17="N/A","N/A",IF(G17&gt;98,"Yes","No"))</f>
        <v>Yes</v>
      </c>
      <c r="I17" s="10">
        <v>-1.9E-2</v>
      </c>
      <c r="J17" s="10">
        <v>-8.6999999999999994E-2</v>
      </c>
      <c r="K17" s="9" t="str">
        <f t="shared" si="0"/>
        <v>Yes</v>
      </c>
    </row>
    <row r="18" spans="1:11" x14ac:dyDescent="0.25">
      <c r="A18" s="3" t="s">
        <v>53</v>
      </c>
      <c r="B18" s="35" t="s">
        <v>275</v>
      </c>
      <c r="C18" s="9">
        <v>99.992381226999996</v>
      </c>
      <c r="D18" s="9" t="str">
        <f>IF($B18="N/A","N/A",IF(C18&gt;98,"Yes","No"))</f>
        <v>Yes</v>
      </c>
      <c r="E18" s="9">
        <v>99.996730065999998</v>
      </c>
      <c r="F18" s="9" t="str">
        <f>IF($B18="N/A","N/A",IF(E18&gt;98,"Yes","No"))</f>
        <v>Yes</v>
      </c>
      <c r="G18" s="9">
        <v>99.999305836999994</v>
      </c>
      <c r="H18" s="9" t="str">
        <f>IF($B18="N/A","N/A",IF(G18&gt;98,"Yes","No"))</f>
        <v>Yes</v>
      </c>
      <c r="I18" s="10">
        <v>4.3E-3</v>
      </c>
      <c r="J18" s="10">
        <v>2.5999999999999999E-3</v>
      </c>
      <c r="K18" s="9" t="str">
        <f t="shared" si="0"/>
        <v>Yes</v>
      </c>
    </row>
    <row r="19" spans="1:11" ht="12.75" customHeight="1" x14ac:dyDescent="0.25">
      <c r="A19" s="3" t="s">
        <v>678</v>
      </c>
      <c r="B19" s="35" t="s">
        <v>223</v>
      </c>
      <c r="C19" s="9">
        <v>99.024509253999994</v>
      </c>
      <c r="D19" s="9" t="str">
        <f>IF($B19="N/A","N/A",IF(C19&gt;100,"No",IF(C19&lt;98,"No","Yes")))</f>
        <v>Yes</v>
      </c>
      <c r="E19" s="9">
        <v>99.110943207000005</v>
      </c>
      <c r="F19" s="9" t="str">
        <f>IF($B19="N/A","N/A",IF(E19&gt;100,"No",IF(E19&lt;98,"No","Yes")))</f>
        <v>Yes</v>
      </c>
      <c r="G19" s="9">
        <v>98.88306618</v>
      </c>
      <c r="H19" s="9" t="str">
        <f>IF($B19="N/A","N/A",IF(G19&gt;100,"No",IF(G19&lt;98,"No","Yes")))</f>
        <v>Yes</v>
      </c>
      <c r="I19" s="10">
        <v>8.7300000000000003E-2</v>
      </c>
      <c r="J19" s="10">
        <v>-0.23</v>
      </c>
      <c r="K19" s="9" t="str">
        <f>IF(J19="Div by 0", "N/A", IF(J19="N/A","N/A", IF(J19&gt;30, "No", IF(J19&lt;-30, "No", "Yes"))))</f>
        <v>Yes</v>
      </c>
    </row>
    <row r="20" spans="1:11" x14ac:dyDescent="0.25">
      <c r="A20" s="3" t="s">
        <v>679</v>
      </c>
      <c r="B20" s="35" t="s">
        <v>223</v>
      </c>
      <c r="C20" s="9">
        <v>99.234872038000006</v>
      </c>
      <c r="D20" s="9" t="str">
        <f>IF($B20="N/A","N/A",IF(C20&gt;100,"No",IF(C20&lt;98,"No","Yes")))</f>
        <v>Yes</v>
      </c>
      <c r="E20" s="9">
        <v>99.396390159000006</v>
      </c>
      <c r="F20" s="9" t="str">
        <f>IF($B20="N/A","N/A",IF(E20&gt;100,"No",IF(E20&lt;98,"No","Yes")))</f>
        <v>Yes</v>
      </c>
      <c r="G20" s="9">
        <v>99.541033986000002</v>
      </c>
      <c r="H20" s="9" t="str">
        <f>IF($B20="N/A","N/A",IF(G20&gt;100,"No",IF(G20&lt;98,"No","Yes")))</f>
        <v>Yes</v>
      </c>
      <c r="I20" s="10">
        <v>0.1628</v>
      </c>
      <c r="J20" s="10">
        <v>0.14549999999999999</v>
      </c>
      <c r="K20" s="9" t="str">
        <f>IF(J20="Div by 0", "N/A", IF(J20="N/A","N/A", IF(J20&gt;30, "No", IF(J20&lt;-30, "No", "Yes"))))</f>
        <v>Yes</v>
      </c>
    </row>
    <row r="21" spans="1:11" x14ac:dyDescent="0.25">
      <c r="A21" s="3" t="s">
        <v>680</v>
      </c>
      <c r="B21" s="35" t="s">
        <v>223</v>
      </c>
      <c r="C21" s="9">
        <v>99.234872038000006</v>
      </c>
      <c r="D21" s="9" t="str">
        <f>IF($B21="N/A","N/A",IF(C21&gt;100,"No",IF(C21&lt;98,"No","Yes")))</f>
        <v>Yes</v>
      </c>
      <c r="E21" s="9">
        <v>99.396390159000006</v>
      </c>
      <c r="F21" s="9" t="str">
        <f>IF($B21="N/A","N/A",IF(E21&gt;100,"No",IF(E21&lt;98,"No","Yes")))</f>
        <v>Yes</v>
      </c>
      <c r="G21" s="9">
        <v>99.541033986000002</v>
      </c>
      <c r="H21" s="9" t="str">
        <f>IF($B21="N/A","N/A",IF(G21&gt;100,"No",IF(G21&lt;98,"No","Yes")))</f>
        <v>Yes</v>
      </c>
      <c r="I21" s="10">
        <v>0.1628</v>
      </c>
      <c r="J21" s="10">
        <v>0.14549999999999999</v>
      </c>
      <c r="K21" s="9" t="str">
        <f>IF(J21="Div by 0", "N/A", IF(J21="N/A","N/A", IF(J21&gt;30, "No", IF(J21&lt;-30, "No", "Yes"))))</f>
        <v>Yes</v>
      </c>
    </row>
    <row r="22" spans="1:11" ht="15" customHeight="1" x14ac:dyDescent="0.25">
      <c r="A22" s="3" t="s">
        <v>1713</v>
      </c>
      <c r="B22" s="35" t="s">
        <v>213</v>
      </c>
      <c r="C22" s="9">
        <v>62.970952328000003</v>
      </c>
      <c r="D22" s="9" t="str">
        <f>IF($B22="N/A","N/A",IF(C22&gt;15,"No",IF(C22&lt;-15,"No","Yes")))</f>
        <v>N/A</v>
      </c>
      <c r="E22" s="9">
        <v>63.776952676999997</v>
      </c>
      <c r="F22" s="9" t="str">
        <f>IF($B22="N/A","N/A",IF(E22&gt;15,"No",IF(E22&lt;-15,"No","Yes")))</f>
        <v>N/A</v>
      </c>
      <c r="G22" s="9">
        <v>63.220839183999999</v>
      </c>
      <c r="H22" s="9" t="str">
        <f>IF($B22="N/A","N/A",IF(G22&gt;15,"No",IF(G22&lt;-15,"No","Yes")))</f>
        <v>N/A</v>
      </c>
      <c r="I22" s="10">
        <v>1.28</v>
      </c>
      <c r="J22" s="10">
        <v>-0.872</v>
      </c>
      <c r="K22" s="9" t="str">
        <f t="shared" ref="K22:K31" si="1">IF(J22="Div by 0", "N/A", IF(J22="N/A","N/A", IF(J22&gt;30, "No", IF(J22&lt;-30, "No", "Yes"))))</f>
        <v>Yes</v>
      </c>
    </row>
    <row r="23" spans="1:11" x14ac:dyDescent="0.25">
      <c r="A23" s="3" t="s">
        <v>940</v>
      </c>
      <c r="B23" s="35" t="s">
        <v>213</v>
      </c>
      <c r="C23" s="9">
        <v>35.436046920000003</v>
      </c>
      <c r="D23" s="9" t="str">
        <f>IF($B23="N/A","N/A",IF(C23&gt;15,"No",IF(C23&lt;-15,"No","Yes")))</f>
        <v>N/A</v>
      </c>
      <c r="E23" s="9">
        <v>34.771860709999999</v>
      </c>
      <c r="F23" s="9" t="str">
        <f>IF($B23="N/A","N/A",IF(E23&gt;15,"No",IF(E23&lt;-15,"No","Yes")))</f>
        <v>N/A</v>
      </c>
      <c r="G23" s="9">
        <v>35.455217531000002</v>
      </c>
      <c r="H23" s="9" t="str">
        <f>IF($B23="N/A","N/A",IF(G23&gt;15,"No",IF(G23&lt;-15,"No","Yes")))</f>
        <v>N/A</v>
      </c>
      <c r="I23" s="10">
        <v>-1.87</v>
      </c>
      <c r="J23" s="10">
        <v>1.9650000000000001</v>
      </c>
      <c r="K23" s="9" t="str">
        <f t="shared" si="1"/>
        <v>Yes</v>
      </c>
    </row>
    <row r="24" spans="1:11" ht="25" x14ac:dyDescent="0.25">
      <c r="A24" s="3" t="s">
        <v>941</v>
      </c>
      <c r="B24" s="35" t="s">
        <v>213</v>
      </c>
      <c r="C24" s="9">
        <v>0.62336799539999999</v>
      </c>
      <c r="D24" s="9" t="str">
        <f>IF($B24="N/A","N/A",IF(C24&gt;15,"No",IF(C24&lt;-15,"No","Yes")))</f>
        <v>N/A</v>
      </c>
      <c r="E24" s="9">
        <v>0.61932876059999997</v>
      </c>
      <c r="F24" s="9" t="str">
        <f>IF($B24="N/A","N/A",IF(E24&gt;15,"No",IF(E24&lt;-15,"No","Yes")))</f>
        <v>N/A</v>
      </c>
      <c r="G24" s="9">
        <v>0.62487108390000001</v>
      </c>
      <c r="H24" s="9" t="str">
        <f>IF($B24="N/A","N/A",IF(G24&gt;15,"No",IF(G24&lt;-15,"No","Yes")))</f>
        <v>N/A</v>
      </c>
      <c r="I24" s="10">
        <v>-0.64800000000000002</v>
      </c>
      <c r="J24" s="10">
        <v>0.89490000000000003</v>
      </c>
      <c r="K24" s="9" t="str">
        <f t="shared" si="1"/>
        <v>Yes</v>
      </c>
    </row>
    <row r="25" spans="1:11" x14ac:dyDescent="0.25">
      <c r="A25" s="3" t="s">
        <v>166</v>
      </c>
      <c r="B25" s="35" t="s">
        <v>213</v>
      </c>
      <c r="C25" s="9">
        <v>99.234872038000006</v>
      </c>
      <c r="D25" s="9" t="str">
        <f t="shared" ref="D25:D27" si="2">IF($B25="N/A","N/A",IF(C25&gt;15,"No",IF(C25&lt;-15,"No","Yes")))</f>
        <v>N/A</v>
      </c>
      <c r="E25" s="9">
        <v>99.396390159000006</v>
      </c>
      <c r="F25" s="9" t="str">
        <f t="shared" ref="F25:F27" si="3">IF($B25="N/A","N/A",IF(E25&gt;15,"No",IF(E25&lt;-15,"No","Yes")))</f>
        <v>N/A</v>
      </c>
      <c r="G25" s="9">
        <v>99.541033986000002</v>
      </c>
      <c r="H25" s="9" t="str">
        <f t="shared" ref="H25:H27" si="4">IF($B25="N/A","N/A",IF(G25&gt;15,"No",IF(G25&lt;-15,"No","Yes")))</f>
        <v>N/A</v>
      </c>
      <c r="I25" s="10">
        <v>0.1628</v>
      </c>
      <c r="J25" s="10">
        <v>0.14549999999999999</v>
      </c>
      <c r="K25" s="9" t="str">
        <f t="shared" si="1"/>
        <v>Yes</v>
      </c>
    </row>
    <row r="26" spans="1:11" x14ac:dyDescent="0.25">
      <c r="A26" s="3" t="s">
        <v>167</v>
      </c>
      <c r="B26" s="35" t="s">
        <v>213</v>
      </c>
      <c r="C26" s="9">
        <v>99.234872038000006</v>
      </c>
      <c r="D26" s="9" t="str">
        <f t="shared" si="2"/>
        <v>N/A</v>
      </c>
      <c r="E26" s="9">
        <v>99.396390159000006</v>
      </c>
      <c r="F26" s="9" t="str">
        <f t="shared" si="3"/>
        <v>N/A</v>
      </c>
      <c r="G26" s="9">
        <v>99.541033986000002</v>
      </c>
      <c r="H26" s="9" t="str">
        <f t="shared" si="4"/>
        <v>N/A</v>
      </c>
      <c r="I26" s="10">
        <v>0.1628</v>
      </c>
      <c r="J26" s="10">
        <v>0.14549999999999999</v>
      </c>
      <c r="K26" s="9" t="str">
        <f t="shared" si="1"/>
        <v>Yes</v>
      </c>
    </row>
    <row r="27" spans="1:11" x14ac:dyDescent="0.25">
      <c r="A27" s="3" t="s">
        <v>168</v>
      </c>
      <c r="B27" s="35" t="s">
        <v>213</v>
      </c>
      <c r="C27" s="9">
        <v>99.234872038000006</v>
      </c>
      <c r="D27" s="9" t="str">
        <f t="shared" si="2"/>
        <v>N/A</v>
      </c>
      <c r="E27" s="9">
        <v>99.396390159000006</v>
      </c>
      <c r="F27" s="9" t="str">
        <f t="shared" si="3"/>
        <v>N/A</v>
      </c>
      <c r="G27" s="9">
        <v>99.541033986000002</v>
      </c>
      <c r="H27" s="9" t="str">
        <f t="shared" si="4"/>
        <v>N/A</v>
      </c>
      <c r="I27" s="10">
        <v>0.1628</v>
      </c>
      <c r="J27" s="10">
        <v>0.14549999999999999</v>
      </c>
      <c r="K27" s="9" t="str">
        <f t="shared" si="1"/>
        <v>Yes</v>
      </c>
    </row>
    <row r="28" spans="1:11" x14ac:dyDescent="0.25">
      <c r="A28" s="3" t="s">
        <v>54</v>
      </c>
      <c r="B28" s="35" t="s">
        <v>213</v>
      </c>
      <c r="C28" s="9">
        <v>6.8560490431999996</v>
      </c>
      <c r="D28" s="9" t="str">
        <f>IF($B28="N/A","N/A",IF(C28&gt;15,"No",IF(C28&lt;-15,"No","Yes")))</f>
        <v>N/A</v>
      </c>
      <c r="E28" s="9">
        <v>6.7187676100999996</v>
      </c>
      <c r="F28" s="9" t="str">
        <f>IF($B28="N/A","N/A",IF(E28&gt;15,"No",IF(E28&lt;-15,"No","Yes")))</f>
        <v>N/A</v>
      </c>
      <c r="G28" s="9">
        <v>5.6355165765999997</v>
      </c>
      <c r="H28" s="9" t="str">
        <f>IF($B28="N/A","N/A",IF(G28&gt;15,"No",IF(G28&lt;-15,"No","Yes")))</f>
        <v>N/A</v>
      </c>
      <c r="I28" s="10">
        <v>-2</v>
      </c>
      <c r="J28" s="10">
        <v>-16.100000000000001</v>
      </c>
      <c r="K28" s="9" t="str">
        <f t="shared" si="1"/>
        <v>Yes</v>
      </c>
    </row>
    <row r="29" spans="1:11" x14ac:dyDescent="0.25">
      <c r="A29" s="3" t="s">
        <v>55</v>
      </c>
      <c r="B29" s="35" t="s">
        <v>213</v>
      </c>
      <c r="C29" s="9">
        <v>92.378822994000004</v>
      </c>
      <c r="D29" s="9" t="str">
        <f>IF($B29="N/A","N/A",IF(C29&gt;15,"No",IF(C29&lt;-15,"No","Yes")))</f>
        <v>N/A</v>
      </c>
      <c r="E29" s="9">
        <v>92.677622549000006</v>
      </c>
      <c r="F29" s="9" t="str">
        <f>IF($B29="N/A","N/A",IF(E29&gt;15,"No",IF(E29&lt;-15,"No","Yes")))</f>
        <v>N/A</v>
      </c>
      <c r="G29" s="9">
        <v>93.905517410000002</v>
      </c>
      <c r="H29" s="9" t="str">
        <f>IF($B29="N/A","N/A",IF(G29&gt;15,"No",IF(G29&lt;-15,"No","Yes")))</f>
        <v>N/A</v>
      </c>
      <c r="I29" s="10">
        <v>0.32350000000000001</v>
      </c>
      <c r="J29" s="10">
        <v>1.325</v>
      </c>
      <c r="K29" s="9" t="str">
        <f t="shared" si="1"/>
        <v>Yes</v>
      </c>
    </row>
    <row r="30" spans="1:11" x14ac:dyDescent="0.25">
      <c r="A30" s="3" t="s">
        <v>56</v>
      </c>
      <c r="B30" s="35" t="s">
        <v>213</v>
      </c>
      <c r="C30" s="9">
        <v>61.704949307</v>
      </c>
      <c r="D30" s="9" t="str">
        <f>IF($B30="N/A","N/A",IF(C30&gt;15,"No",IF(C30&lt;-15,"No","Yes")))</f>
        <v>N/A</v>
      </c>
      <c r="E30" s="9">
        <v>63.463321219999997</v>
      </c>
      <c r="F30" s="9" t="str">
        <f>IF($B30="N/A","N/A",IF(E30&gt;15,"No",IF(E30&lt;-15,"No","Yes")))</f>
        <v>N/A</v>
      </c>
      <c r="G30" s="9">
        <v>66.897352064000003</v>
      </c>
      <c r="H30" s="9" t="str">
        <f>IF($B30="N/A","N/A",IF(G30&gt;15,"No",IF(G30&lt;-15,"No","Yes")))</f>
        <v>N/A</v>
      </c>
      <c r="I30" s="10">
        <v>2.85</v>
      </c>
      <c r="J30" s="10">
        <v>5.4109999999999996</v>
      </c>
      <c r="K30" s="9" t="str">
        <f t="shared" si="1"/>
        <v>Yes</v>
      </c>
    </row>
    <row r="31" spans="1:11" x14ac:dyDescent="0.25">
      <c r="A31" s="3" t="s">
        <v>57</v>
      </c>
      <c r="B31" s="35" t="s">
        <v>213</v>
      </c>
      <c r="C31" s="9">
        <v>31.882143339999999</v>
      </c>
      <c r="D31" s="9" t="str">
        <f>IF($B31="N/A","N/A",IF(C31&gt;15,"No",IF(C31&lt;-15,"No","Yes")))</f>
        <v>N/A</v>
      </c>
      <c r="E31" s="9">
        <v>30.128654462</v>
      </c>
      <c r="F31" s="9" t="str">
        <f>IF($B31="N/A","N/A",IF(E31&gt;15,"No",IF(E31&lt;-15,"No","Yes")))</f>
        <v>N/A</v>
      </c>
      <c r="G31" s="9">
        <v>23.235411659</v>
      </c>
      <c r="H31" s="9" t="str">
        <f>IF($B31="N/A","N/A",IF(G31&gt;15,"No",IF(G31&lt;-15,"No","Yes")))</f>
        <v>N/A</v>
      </c>
      <c r="I31" s="10">
        <v>-5.5</v>
      </c>
      <c r="J31" s="10">
        <v>-22.9</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5162113</v>
      </c>
      <c r="D6" s="9" t="str">
        <f t="shared" ref="D6:F18" si="0">IF($B6="N/A","N/A",IF(C6&lt;0,"No","Yes"))</f>
        <v>N/A</v>
      </c>
      <c r="E6" s="36">
        <v>5484032</v>
      </c>
      <c r="F6" s="9" t="str">
        <f t="shared" si="0"/>
        <v>N/A</v>
      </c>
      <c r="G6" s="36">
        <v>8413918</v>
      </c>
      <c r="H6" s="9" t="str">
        <f t="shared" ref="H6:H18" si="1">IF($B6="N/A","N/A",IF(G6&lt;0,"No","Yes"))</f>
        <v>N/A</v>
      </c>
      <c r="I6" s="10">
        <v>6.2359999999999998</v>
      </c>
      <c r="J6" s="10">
        <v>53.43</v>
      </c>
      <c r="K6" s="9" t="str">
        <f t="shared" ref="K6:K18" si="2">IF(J6="Div by 0", "N/A", IF(J6="N/A","N/A", IF(J6&gt;30, "No", IF(J6&lt;-30, "No", "Yes"))))</f>
        <v>No</v>
      </c>
    </row>
    <row r="7" spans="1:11" x14ac:dyDescent="0.25">
      <c r="A7" s="26" t="s">
        <v>445</v>
      </c>
      <c r="B7" s="71" t="s">
        <v>213</v>
      </c>
      <c r="C7" s="9">
        <v>4.4749116999999996E-3</v>
      </c>
      <c r="D7" s="9" t="str">
        <f t="shared" si="0"/>
        <v>N/A</v>
      </c>
      <c r="E7" s="9">
        <v>9.1720836000000004E-3</v>
      </c>
      <c r="F7" s="9" t="str">
        <f t="shared" si="0"/>
        <v>N/A</v>
      </c>
      <c r="G7" s="9">
        <v>2.9994112137000002</v>
      </c>
      <c r="H7" s="9" t="str">
        <f t="shared" si="1"/>
        <v>N/A</v>
      </c>
      <c r="I7" s="10">
        <v>105</v>
      </c>
      <c r="J7" s="10">
        <v>32602</v>
      </c>
      <c r="K7" s="9" t="str">
        <f t="shared" si="2"/>
        <v>No</v>
      </c>
    </row>
    <row r="8" spans="1:11" x14ac:dyDescent="0.25">
      <c r="A8" s="26" t="s">
        <v>446</v>
      </c>
      <c r="B8" s="71" t="s">
        <v>213</v>
      </c>
      <c r="C8" s="9">
        <v>0.98407376980000005</v>
      </c>
      <c r="D8" s="9" t="str">
        <f t="shared" si="0"/>
        <v>N/A</v>
      </c>
      <c r="E8" s="9">
        <v>1.0756319437999999</v>
      </c>
      <c r="F8" s="9" t="str">
        <f t="shared" si="0"/>
        <v>N/A</v>
      </c>
      <c r="G8" s="9">
        <v>23.668153172</v>
      </c>
      <c r="H8" s="9" t="str">
        <f t="shared" si="1"/>
        <v>N/A</v>
      </c>
      <c r="I8" s="10">
        <v>9.3040000000000003</v>
      </c>
      <c r="J8" s="10">
        <v>2100</v>
      </c>
      <c r="K8" s="9" t="str">
        <f t="shared" si="2"/>
        <v>No</v>
      </c>
    </row>
    <row r="9" spans="1:11" x14ac:dyDescent="0.25">
      <c r="A9" s="26" t="s">
        <v>447</v>
      </c>
      <c r="B9" s="71" t="s">
        <v>213</v>
      </c>
      <c r="C9" s="9">
        <v>57.779924616000002</v>
      </c>
      <c r="D9" s="9" t="str">
        <f t="shared" si="0"/>
        <v>N/A</v>
      </c>
      <c r="E9" s="9">
        <v>55.639390872</v>
      </c>
      <c r="F9" s="9" t="str">
        <f t="shared" si="0"/>
        <v>N/A</v>
      </c>
      <c r="G9" s="9">
        <v>39.871840919</v>
      </c>
      <c r="H9" s="9" t="str">
        <f t="shared" si="1"/>
        <v>N/A</v>
      </c>
      <c r="I9" s="10">
        <v>-3.7</v>
      </c>
      <c r="J9" s="10">
        <v>-28.3</v>
      </c>
      <c r="K9" s="9" t="str">
        <f t="shared" si="2"/>
        <v>Yes</v>
      </c>
    </row>
    <row r="10" spans="1:11" x14ac:dyDescent="0.25">
      <c r="A10" s="26" t="s">
        <v>448</v>
      </c>
      <c r="B10" s="71" t="s">
        <v>213</v>
      </c>
      <c r="C10" s="9">
        <v>40.731789482000003</v>
      </c>
      <c r="D10" s="9" t="str">
        <f t="shared" si="0"/>
        <v>N/A</v>
      </c>
      <c r="E10" s="9">
        <v>42.547745892000002</v>
      </c>
      <c r="F10" s="9" t="str">
        <f t="shared" si="0"/>
        <v>N/A</v>
      </c>
      <c r="G10" s="9">
        <v>31.980867890999999</v>
      </c>
      <c r="H10" s="9" t="str">
        <f t="shared" si="1"/>
        <v>N/A</v>
      </c>
      <c r="I10" s="10">
        <v>4.4580000000000002</v>
      </c>
      <c r="J10" s="10">
        <v>-24.8</v>
      </c>
      <c r="K10" s="9" t="str">
        <f t="shared" si="2"/>
        <v>Yes</v>
      </c>
    </row>
    <row r="11" spans="1:11" x14ac:dyDescent="0.25">
      <c r="A11" s="2" t="s">
        <v>207</v>
      </c>
      <c r="B11" s="71" t="s">
        <v>213</v>
      </c>
      <c r="C11" s="9">
        <v>96.491417370999997</v>
      </c>
      <c r="D11" s="9" t="str">
        <f t="shared" si="0"/>
        <v>N/A</v>
      </c>
      <c r="E11" s="9">
        <v>98.569373775000003</v>
      </c>
      <c r="F11" s="9" t="str">
        <f t="shared" si="0"/>
        <v>N/A</v>
      </c>
      <c r="G11" s="9">
        <v>98.098531504999997</v>
      </c>
      <c r="H11" s="9" t="str">
        <f t="shared" si="1"/>
        <v>N/A</v>
      </c>
      <c r="I11" s="10">
        <v>2.1539999999999999</v>
      </c>
      <c r="J11" s="10">
        <v>-0.47799999999999998</v>
      </c>
      <c r="K11" s="9" t="str">
        <f t="shared" si="2"/>
        <v>Yes</v>
      </c>
    </row>
    <row r="12" spans="1:11" x14ac:dyDescent="0.25">
      <c r="A12" s="2" t="s">
        <v>939</v>
      </c>
      <c r="B12" s="71"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93.683419947999994</v>
      </c>
      <c r="D15" s="9" t="str">
        <f t="shared" si="0"/>
        <v>N/A</v>
      </c>
      <c r="E15" s="9">
        <v>98.757939414000006</v>
      </c>
      <c r="F15" s="9" t="str">
        <f t="shared" si="0"/>
        <v>N/A</v>
      </c>
      <c r="G15" s="9">
        <v>98.877669119000004</v>
      </c>
      <c r="H15" s="9" t="str">
        <f t="shared" si="1"/>
        <v>N/A</v>
      </c>
      <c r="I15" s="10">
        <v>5.4169999999999998</v>
      </c>
      <c r="J15" s="10">
        <v>0.1212</v>
      </c>
      <c r="K15" s="9" t="str">
        <f t="shared" si="2"/>
        <v>Yes</v>
      </c>
    </row>
    <row r="16" spans="1:11" x14ac:dyDescent="0.25">
      <c r="A16" s="2" t="s">
        <v>165</v>
      </c>
      <c r="B16" s="71"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71" t="s">
        <v>213</v>
      </c>
      <c r="C17" s="9">
        <v>99.999941883999995</v>
      </c>
      <c r="D17" s="9" t="str">
        <f t="shared" si="0"/>
        <v>N/A</v>
      </c>
      <c r="E17" s="9">
        <v>99.984044585999996</v>
      </c>
      <c r="F17" s="9" t="str">
        <f t="shared" si="0"/>
        <v>N/A</v>
      </c>
      <c r="G17" s="9">
        <v>99.875147345000002</v>
      </c>
      <c r="H17" s="9" t="str">
        <f t="shared" si="1"/>
        <v>N/A</v>
      </c>
      <c r="I17" s="10">
        <v>-1.6E-2</v>
      </c>
      <c r="J17" s="10">
        <v>-0.109</v>
      </c>
      <c r="K17" s="9" t="str">
        <f t="shared" si="2"/>
        <v>Yes</v>
      </c>
    </row>
    <row r="18" spans="1:11" x14ac:dyDescent="0.25">
      <c r="A18" s="2" t="s">
        <v>53</v>
      </c>
      <c r="B18" s="71" t="s">
        <v>213</v>
      </c>
      <c r="C18" s="9">
        <v>99.999806281000005</v>
      </c>
      <c r="D18" s="9" t="str">
        <f t="shared" si="0"/>
        <v>N/A</v>
      </c>
      <c r="E18" s="9">
        <v>99.999945296000007</v>
      </c>
      <c r="F18" s="9" t="str">
        <f t="shared" si="0"/>
        <v>N/A</v>
      </c>
      <c r="G18" s="9">
        <v>99.999904919000002</v>
      </c>
      <c r="H18" s="9" t="str">
        <f t="shared" si="1"/>
        <v>N/A</v>
      </c>
      <c r="I18" s="10">
        <v>1E-4</v>
      </c>
      <c r="J18" s="10">
        <v>0</v>
      </c>
      <c r="K18" s="9" t="str">
        <f t="shared" si="2"/>
        <v>Yes</v>
      </c>
    </row>
    <row r="19" spans="1:11" x14ac:dyDescent="0.25">
      <c r="A19" s="3" t="s">
        <v>678</v>
      </c>
      <c r="B19" s="71" t="s">
        <v>213</v>
      </c>
      <c r="C19" s="9">
        <v>99.188568712000006</v>
      </c>
      <c r="D19" s="9" t="str">
        <f t="shared" ref="D19:D21" si="3">IF($B19="N/A","N/A",IF(C19&lt;0,"No","Yes"))</f>
        <v>N/A</v>
      </c>
      <c r="E19" s="9">
        <v>99.012113714999998</v>
      </c>
      <c r="F19" s="9" t="str">
        <f t="shared" ref="F19:F21" si="4">IF($B19="N/A","N/A",IF(E19&lt;0,"No","Yes"))</f>
        <v>N/A</v>
      </c>
      <c r="G19" s="9">
        <v>99.351122747000005</v>
      </c>
      <c r="H19" s="9" t="str">
        <f t="shared" ref="H19:H21" si="5">IF($B19="N/A","N/A",IF(G19&lt;0,"No","Yes"))</f>
        <v>N/A</v>
      </c>
      <c r="I19" s="10">
        <v>-0.17799999999999999</v>
      </c>
      <c r="J19" s="10">
        <v>0.34239999999999998</v>
      </c>
      <c r="K19" s="9" t="str">
        <f>IF(J19="Div by 0", "N/A", IF(J19="N/A","N/A", IF(J19&gt;30, "No", IF(J19&lt;-30, "No", "Yes"))))</f>
        <v>Yes</v>
      </c>
    </row>
    <row r="20" spans="1:11" x14ac:dyDescent="0.25">
      <c r="A20" s="3" t="s">
        <v>679</v>
      </c>
      <c r="B20" s="71" t="s">
        <v>213</v>
      </c>
      <c r="C20" s="9">
        <v>99.851029995000005</v>
      </c>
      <c r="D20" s="9" t="str">
        <f t="shared" si="3"/>
        <v>N/A</v>
      </c>
      <c r="E20" s="9">
        <v>99.857021257</v>
      </c>
      <c r="F20" s="9" t="str">
        <f t="shared" si="4"/>
        <v>N/A</v>
      </c>
      <c r="G20" s="9">
        <v>99.873935067999994</v>
      </c>
      <c r="H20" s="9" t="str">
        <f t="shared" si="5"/>
        <v>N/A</v>
      </c>
      <c r="I20" s="10">
        <v>6.0000000000000001E-3</v>
      </c>
      <c r="J20" s="10">
        <v>1.6899999999999998E-2</v>
      </c>
      <c r="K20" s="9" t="str">
        <f>IF(J20="Div by 0", "N/A", IF(J20="N/A","N/A", IF(J20&gt;30, "No", IF(J20&lt;-30, "No", "Yes"))))</f>
        <v>Yes</v>
      </c>
    </row>
    <row r="21" spans="1:11" x14ac:dyDescent="0.25">
      <c r="A21" s="3" t="s">
        <v>680</v>
      </c>
      <c r="B21" s="71" t="s">
        <v>213</v>
      </c>
      <c r="C21" s="9">
        <v>99.851029995000005</v>
      </c>
      <c r="D21" s="9" t="str">
        <f t="shared" si="3"/>
        <v>N/A</v>
      </c>
      <c r="E21" s="9">
        <v>99.857021257</v>
      </c>
      <c r="F21" s="9" t="str">
        <f t="shared" si="4"/>
        <v>N/A</v>
      </c>
      <c r="G21" s="9">
        <v>99.873935067999994</v>
      </c>
      <c r="H21" s="9" t="str">
        <f t="shared" si="5"/>
        <v>N/A</v>
      </c>
      <c r="I21" s="10">
        <v>6.0000000000000001E-3</v>
      </c>
      <c r="J21" s="10">
        <v>1.6899999999999998E-2</v>
      </c>
      <c r="K21" s="9" t="str">
        <f>IF(J21="Div by 0", "N/A", IF(J21="N/A","N/A", IF(J21&gt;30, "No", IF(J21&lt;-30, "No", "Yes"))))</f>
        <v>Yes</v>
      </c>
    </row>
    <row r="22" spans="1:11" ht="16.5" customHeight="1" x14ac:dyDescent="0.25">
      <c r="A22" s="3" t="s">
        <v>1713</v>
      </c>
      <c r="B22" s="71" t="s">
        <v>213</v>
      </c>
      <c r="C22" s="9">
        <v>56.478945734</v>
      </c>
      <c r="D22" s="9" t="str">
        <f t="shared" ref="D22:D31" si="6">IF($B22="N/A","N/A",IF(C22&lt;0,"No","Yes"))</f>
        <v>N/A</v>
      </c>
      <c r="E22" s="9">
        <v>59.368672539000002</v>
      </c>
      <c r="F22" s="9" t="str">
        <f t="shared" ref="F22:F31" si="7">IF($B22="N/A","N/A",IF(E22&lt;0,"No","Yes"))</f>
        <v>N/A</v>
      </c>
      <c r="G22" s="9">
        <v>60.766363542000001</v>
      </c>
      <c r="I22" s="10">
        <v>5.1159999999999997</v>
      </c>
      <c r="J22" s="10">
        <v>2.3540000000000001</v>
      </c>
      <c r="K22" s="9" t="str">
        <f t="shared" ref="K22:K31" si="8">IF(J22="Div by 0", "N/A", IF(J22="N/A","N/A", IF(J22&gt;30, "No", IF(J22&lt;-30, "No", "Yes"))))</f>
        <v>Yes</v>
      </c>
    </row>
    <row r="23" spans="1:11" x14ac:dyDescent="0.25">
      <c r="A23" s="3" t="s">
        <v>942</v>
      </c>
      <c r="B23" s="71" t="s">
        <v>213</v>
      </c>
      <c r="C23" s="9">
        <v>43.293569900999998</v>
      </c>
      <c r="D23" s="9" t="str">
        <f t="shared" si="6"/>
        <v>N/A</v>
      </c>
      <c r="E23" s="9">
        <v>40.421919492999997</v>
      </c>
      <c r="F23" s="9" t="str">
        <f t="shared" si="7"/>
        <v>N/A</v>
      </c>
      <c r="G23" s="9">
        <v>38.989041727999997</v>
      </c>
      <c r="H23" s="9" t="str">
        <f t="shared" ref="H23:H31" si="9">IF($B23="N/A","N/A",IF(G23&lt;0,"No","Yes"))</f>
        <v>N/A</v>
      </c>
      <c r="I23" s="10">
        <v>-6.63</v>
      </c>
      <c r="J23" s="10">
        <v>-3.54</v>
      </c>
      <c r="K23" s="9" t="str">
        <f t="shared" si="8"/>
        <v>Yes</v>
      </c>
    </row>
    <row r="24" spans="1:11" ht="25" x14ac:dyDescent="0.25">
      <c r="A24" s="3" t="s">
        <v>943</v>
      </c>
      <c r="B24" s="71" t="s">
        <v>213</v>
      </c>
      <c r="C24" s="9">
        <v>2.6500775899999999E-2</v>
      </c>
      <c r="D24" s="9" t="str">
        <f t="shared" si="6"/>
        <v>N/A</v>
      </c>
      <c r="E24" s="9">
        <v>3.61959959E-2</v>
      </c>
      <c r="F24" s="9" t="str">
        <f t="shared" si="7"/>
        <v>N/A</v>
      </c>
      <c r="G24" s="9">
        <v>5.7749552599999997E-2</v>
      </c>
      <c r="H24" s="9" t="str">
        <f t="shared" si="9"/>
        <v>N/A</v>
      </c>
      <c r="I24" s="10">
        <v>36.58</v>
      </c>
      <c r="J24" s="10">
        <v>59.55</v>
      </c>
      <c r="K24" s="9" t="str">
        <f t="shared" si="8"/>
        <v>No</v>
      </c>
    </row>
    <row r="25" spans="1:11" x14ac:dyDescent="0.25">
      <c r="A25" s="2" t="s">
        <v>166</v>
      </c>
      <c r="B25" s="71" t="s">
        <v>213</v>
      </c>
      <c r="C25" s="9">
        <v>99.851029995000005</v>
      </c>
      <c r="D25" s="9" t="str">
        <f t="shared" si="6"/>
        <v>N/A</v>
      </c>
      <c r="E25" s="9">
        <v>99.857021257</v>
      </c>
      <c r="F25" s="9" t="str">
        <f t="shared" si="7"/>
        <v>N/A</v>
      </c>
      <c r="G25" s="9">
        <v>99.873935067999994</v>
      </c>
      <c r="H25" s="9" t="str">
        <f t="shared" si="9"/>
        <v>N/A</v>
      </c>
      <c r="I25" s="10">
        <v>6.0000000000000001E-3</v>
      </c>
      <c r="J25" s="10">
        <v>1.6899999999999998E-2</v>
      </c>
      <c r="K25" s="9" t="str">
        <f t="shared" si="8"/>
        <v>Yes</v>
      </c>
    </row>
    <row r="26" spans="1:11" x14ac:dyDescent="0.25">
      <c r="A26" s="2" t="s">
        <v>167</v>
      </c>
      <c r="B26" s="71" t="s">
        <v>213</v>
      </c>
      <c r="C26" s="9">
        <v>99.851029995000005</v>
      </c>
      <c r="D26" s="9" t="str">
        <f t="shared" si="6"/>
        <v>N/A</v>
      </c>
      <c r="E26" s="9">
        <v>99.857021257</v>
      </c>
      <c r="F26" s="9" t="str">
        <f t="shared" si="7"/>
        <v>N/A</v>
      </c>
      <c r="G26" s="9">
        <v>99.873935067999994</v>
      </c>
      <c r="H26" s="9" t="str">
        <f t="shared" si="9"/>
        <v>N/A</v>
      </c>
      <c r="I26" s="10">
        <v>6.0000000000000001E-3</v>
      </c>
      <c r="J26" s="10">
        <v>1.6899999999999998E-2</v>
      </c>
      <c r="K26" s="9" t="str">
        <f t="shared" si="8"/>
        <v>Yes</v>
      </c>
    </row>
    <row r="27" spans="1:11" x14ac:dyDescent="0.25">
      <c r="A27" s="2" t="s">
        <v>168</v>
      </c>
      <c r="B27" s="71" t="s">
        <v>213</v>
      </c>
      <c r="C27" s="9">
        <v>99.851029995000005</v>
      </c>
      <c r="D27" s="9" t="str">
        <f t="shared" si="6"/>
        <v>N/A</v>
      </c>
      <c r="E27" s="9">
        <v>99.857021257</v>
      </c>
      <c r="F27" s="9" t="str">
        <f t="shared" si="7"/>
        <v>N/A</v>
      </c>
      <c r="G27" s="9">
        <v>99.873935067999994</v>
      </c>
      <c r="H27" s="9" t="str">
        <f t="shared" si="9"/>
        <v>N/A</v>
      </c>
      <c r="I27" s="10">
        <v>6.0000000000000001E-3</v>
      </c>
      <c r="J27" s="10">
        <v>1.6899999999999998E-2</v>
      </c>
      <c r="K27" s="9" t="str">
        <f t="shared" si="8"/>
        <v>Yes</v>
      </c>
    </row>
    <row r="28" spans="1:11" x14ac:dyDescent="0.25">
      <c r="A28" s="2" t="s">
        <v>54</v>
      </c>
      <c r="B28" s="71" t="s">
        <v>213</v>
      </c>
      <c r="C28" s="9">
        <v>10.8318241</v>
      </c>
      <c r="D28" s="9" t="str">
        <f t="shared" si="6"/>
        <v>N/A</v>
      </c>
      <c r="E28" s="9">
        <v>11.458649402000001</v>
      </c>
      <c r="F28" s="9" t="str">
        <f t="shared" si="7"/>
        <v>N/A</v>
      </c>
      <c r="G28" s="9">
        <v>10.762275078</v>
      </c>
      <c r="H28" s="9" t="str">
        <f t="shared" si="9"/>
        <v>N/A</v>
      </c>
      <c r="I28" s="10">
        <v>5.7869999999999999</v>
      </c>
      <c r="J28" s="10">
        <v>-6.08</v>
      </c>
      <c r="K28" s="9" t="str">
        <f t="shared" si="8"/>
        <v>Yes</v>
      </c>
    </row>
    <row r="29" spans="1:11" x14ac:dyDescent="0.25">
      <c r="A29" s="2" t="s">
        <v>55</v>
      </c>
      <c r="B29" s="71" t="s">
        <v>213</v>
      </c>
      <c r="C29" s="9">
        <v>89.019205894999999</v>
      </c>
      <c r="D29" s="9" t="str">
        <f t="shared" si="6"/>
        <v>N/A</v>
      </c>
      <c r="E29" s="9">
        <v>88.398371854999994</v>
      </c>
      <c r="F29" s="9" t="str">
        <f t="shared" si="7"/>
        <v>N/A</v>
      </c>
      <c r="G29" s="9">
        <v>89.111659990000007</v>
      </c>
      <c r="H29" s="9" t="str">
        <f t="shared" si="9"/>
        <v>N/A</v>
      </c>
      <c r="I29" s="10">
        <v>-0.69699999999999995</v>
      </c>
      <c r="J29" s="10">
        <v>0.80689999999999995</v>
      </c>
      <c r="K29" s="9" t="str">
        <f t="shared" si="8"/>
        <v>Yes</v>
      </c>
    </row>
    <row r="30" spans="1:11" x14ac:dyDescent="0.25">
      <c r="A30" s="2" t="s">
        <v>56</v>
      </c>
      <c r="B30" s="71" t="s">
        <v>213</v>
      </c>
      <c r="C30" s="9">
        <v>79.835292253000006</v>
      </c>
      <c r="D30" s="9" t="str">
        <f t="shared" si="6"/>
        <v>N/A</v>
      </c>
      <c r="E30" s="9">
        <v>81.094895143000002</v>
      </c>
      <c r="F30" s="9" t="str">
        <f t="shared" si="7"/>
        <v>N/A</v>
      </c>
      <c r="G30" s="9">
        <v>79.224684624000005</v>
      </c>
      <c r="H30" s="9" t="str">
        <f t="shared" si="9"/>
        <v>N/A</v>
      </c>
      <c r="I30" s="10">
        <v>1.5780000000000001</v>
      </c>
      <c r="J30" s="10">
        <v>-2.31</v>
      </c>
      <c r="K30" s="9" t="str">
        <f t="shared" si="8"/>
        <v>Yes</v>
      </c>
    </row>
    <row r="31" spans="1:11" x14ac:dyDescent="0.25">
      <c r="A31" s="2" t="s">
        <v>57</v>
      </c>
      <c r="B31" s="71" t="s">
        <v>213</v>
      </c>
      <c r="C31" s="9">
        <v>16.816524551000001</v>
      </c>
      <c r="D31" s="9" t="str">
        <f t="shared" si="6"/>
        <v>N/A</v>
      </c>
      <c r="E31" s="9">
        <v>15.660430136</v>
      </c>
      <c r="F31" s="9" t="str">
        <f t="shared" si="7"/>
        <v>N/A</v>
      </c>
      <c r="G31" s="9">
        <v>15.271482323000001</v>
      </c>
      <c r="H31" s="9" t="str">
        <f t="shared" si="9"/>
        <v>N/A</v>
      </c>
      <c r="I31" s="10">
        <v>-6.87</v>
      </c>
      <c r="J31" s="10">
        <v>-2.48</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1378957</v>
      </c>
      <c r="D7" s="68" t="str">
        <f>IF($B7="N/A","N/A",IF(C7&gt;10,"No",IF(C7&lt;-10,"No","Yes")))</f>
        <v>N/A</v>
      </c>
      <c r="E7" s="31">
        <v>1482064</v>
      </c>
      <c r="F7" s="68" t="str">
        <f>IF($B7="N/A","N/A",IF(E7&gt;10,"No",IF(E7&lt;-10,"No","Yes")))</f>
        <v>N/A</v>
      </c>
      <c r="G7" s="31">
        <v>1582296</v>
      </c>
      <c r="H7" s="68" t="str">
        <f>IF($B7="N/A","N/A",IF(G7&gt;10,"No",IF(G7&lt;-10,"No","Yes")))</f>
        <v>N/A</v>
      </c>
      <c r="I7" s="69">
        <v>7.4770000000000003</v>
      </c>
      <c r="J7" s="69">
        <v>6.7629999999999999</v>
      </c>
      <c r="K7" s="70" t="s">
        <v>739</v>
      </c>
      <c r="L7" s="32" t="str">
        <f>IF(J7="Div by 0", "N/A", IF(K7="N/A","N/A", IF(J7&gt;VALUE(MID(K7,1,2)), "No", IF(J7&lt;-1*VALUE(MID(K7,1,2)), "No", "Yes"))))</f>
        <v>Yes</v>
      </c>
    </row>
    <row r="8" spans="1:12" x14ac:dyDescent="0.25">
      <c r="A8" s="3" t="s">
        <v>58</v>
      </c>
      <c r="B8" s="35" t="s">
        <v>213</v>
      </c>
      <c r="C8" s="45">
        <v>8227143891</v>
      </c>
      <c r="D8" s="11" t="str">
        <f>IF($B8="N/A","N/A",IF(C8&gt;10,"No",IF(C8&lt;-10,"No","Yes")))</f>
        <v>N/A</v>
      </c>
      <c r="E8" s="45">
        <v>8561916211</v>
      </c>
      <c r="F8" s="11" t="str">
        <f>IF($B8="N/A","N/A",IF(E8&gt;10,"No",IF(E8&lt;-10,"No","Yes")))</f>
        <v>N/A</v>
      </c>
      <c r="G8" s="45">
        <v>9268520526</v>
      </c>
      <c r="H8" s="11" t="str">
        <f>IF($B8="N/A","N/A",IF(G8&gt;10,"No",IF(G8&lt;-10,"No","Yes")))</f>
        <v>N/A</v>
      </c>
      <c r="I8" s="12">
        <v>4.069</v>
      </c>
      <c r="J8" s="12">
        <v>8.2530000000000001</v>
      </c>
      <c r="K8" s="43" t="s">
        <v>739</v>
      </c>
      <c r="L8" s="9" t="str">
        <f>IF(J8="Div by 0", "N/A", IF(K8="N/A","N/A", IF(J8&gt;VALUE(MID(K8,1,2)), "No", IF(J8&lt;-1*VALUE(MID(K8,1,2)), "No", "Yes"))))</f>
        <v>Yes</v>
      </c>
    </row>
    <row r="9" spans="1:12" x14ac:dyDescent="0.25">
      <c r="A9" s="4" t="s">
        <v>944</v>
      </c>
      <c r="B9" s="9" t="s">
        <v>213</v>
      </c>
      <c r="C9" s="8">
        <v>16.400076290000001</v>
      </c>
      <c r="D9" s="11" t="str">
        <f>IF($B9="N/A","N/A",IF(C9&gt;10,"No",IF(C9&lt;-10,"No","Yes")))</f>
        <v>N/A</v>
      </c>
      <c r="E9" s="8">
        <v>16.034597695999999</v>
      </c>
      <c r="F9" s="11" t="str">
        <f>IF($B9="N/A","N/A",IF(E9&gt;10,"No",IF(E9&lt;-10,"No","Yes")))</f>
        <v>N/A</v>
      </c>
      <c r="G9" s="8">
        <v>15.960730483000001</v>
      </c>
      <c r="H9" s="11" t="str">
        <f>IF($B9="N/A","N/A",IF(G9&gt;10,"No",IF(G9&lt;-10,"No","Yes")))</f>
        <v>N/A</v>
      </c>
      <c r="I9" s="12">
        <v>-2.23</v>
      </c>
      <c r="J9" s="12">
        <v>-0.46100000000000002</v>
      </c>
      <c r="K9" s="9" t="s">
        <v>213</v>
      </c>
      <c r="L9" s="9" t="str">
        <f>IF(J9="Div by 0", "N/A", IF(K9="N/A","N/A", IF(J9&gt;VALUE(MID(K9,1,2)), "No", IF(J9&lt;-1*VALUE(MID(K9,1,2)), "No", "Yes"))))</f>
        <v>N/A</v>
      </c>
    </row>
    <row r="10" spans="1:12" x14ac:dyDescent="0.25">
      <c r="A10" s="4" t="s">
        <v>945</v>
      </c>
      <c r="B10" s="9" t="s">
        <v>213</v>
      </c>
      <c r="C10" s="8">
        <v>3.0378757277999999</v>
      </c>
      <c r="D10" s="11" t="str">
        <f t="shared" ref="D10:D19" si="0">IF($B10="N/A","N/A",IF(C10&gt;10,"No",IF(C10&lt;-10,"No","Yes")))</f>
        <v>N/A</v>
      </c>
      <c r="E10" s="8">
        <v>1.9350716297999999</v>
      </c>
      <c r="F10" s="11" t="str">
        <f t="shared" ref="F10:F19" si="1">IF($B10="N/A","N/A",IF(E10&gt;10,"No",IF(E10&lt;-10,"No","Yes")))</f>
        <v>N/A</v>
      </c>
      <c r="G10" s="8">
        <v>1.6299731529000001</v>
      </c>
      <c r="H10" s="11" t="str">
        <f t="shared" ref="H10:H19" si="2">IF($B10="N/A","N/A",IF(G10&gt;10,"No",IF(G10&lt;-10,"No","Yes")))</f>
        <v>N/A</v>
      </c>
      <c r="I10" s="12">
        <v>-36.299999999999997</v>
      </c>
      <c r="J10" s="12">
        <v>-15.8</v>
      </c>
      <c r="K10" s="9" t="s">
        <v>213</v>
      </c>
      <c r="L10" s="9" t="str">
        <f t="shared" ref="L10:L26" si="3">IF(J10="Div by 0", "N/A", IF(K10="N/A","N/A", IF(J10&gt;VALUE(MID(K10,1,2)), "No", IF(J10&lt;-1*VALUE(MID(K10,1,2)), "No", "Yes"))))</f>
        <v>N/A</v>
      </c>
    </row>
    <row r="11" spans="1:12" x14ac:dyDescent="0.25">
      <c r="A11" s="4" t="s">
        <v>946</v>
      </c>
      <c r="B11" s="9" t="s">
        <v>213</v>
      </c>
      <c r="C11" s="8">
        <v>9.2106570400999992</v>
      </c>
      <c r="D11" s="11" t="str">
        <f t="shared" si="0"/>
        <v>N/A</v>
      </c>
      <c r="E11" s="8">
        <v>10.337947618999999</v>
      </c>
      <c r="F11" s="11" t="str">
        <f t="shared" si="1"/>
        <v>N/A</v>
      </c>
      <c r="G11" s="8">
        <v>9.9729127798999997</v>
      </c>
      <c r="H11" s="11" t="str">
        <f t="shared" si="2"/>
        <v>N/A</v>
      </c>
      <c r="I11" s="12">
        <v>12.24</v>
      </c>
      <c r="J11" s="12">
        <v>-3.53</v>
      </c>
      <c r="K11" s="9" t="s">
        <v>213</v>
      </c>
      <c r="L11" s="9" t="str">
        <f t="shared" si="3"/>
        <v>N/A</v>
      </c>
    </row>
    <row r="12" spans="1:12" x14ac:dyDescent="0.25">
      <c r="A12" s="4" t="s">
        <v>947</v>
      </c>
      <c r="B12" s="9" t="s">
        <v>213</v>
      </c>
      <c r="C12" s="8">
        <v>0.1925368231</v>
      </c>
      <c r="D12" s="11" t="str">
        <f t="shared" si="0"/>
        <v>N/A</v>
      </c>
      <c r="E12" s="8">
        <v>0.36779788190000001</v>
      </c>
      <c r="F12" s="11" t="str">
        <f t="shared" si="1"/>
        <v>N/A</v>
      </c>
      <c r="G12" s="8">
        <v>0.30639020760000002</v>
      </c>
      <c r="H12" s="11" t="str">
        <f t="shared" si="2"/>
        <v>N/A</v>
      </c>
      <c r="I12" s="12">
        <v>91.03</v>
      </c>
      <c r="J12" s="12">
        <v>-16.7</v>
      </c>
      <c r="K12" s="9" t="s">
        <v>213</v>
      </c>
      <c r="L12" s="9" t="str">
        <f t="shared" si="3"/>
        <v>N/A</v>
      </c>
    </row>
    <row r="13" spans="1:12" x14ac:dyDescent="0.25">
      <c r="A13" s="4" t="s">
        <v>948</v>
      </c>
      <c r="B13" s="11" t="s">
        <v>213</v>
      </c>
      <c r="C13" s="8">
        <v>14.556871607</v>
      </c>
      <c r="D13" s="11" t="str">
        <f t="shared" si="0"/>
        <v>N/A</v>
      </c>
      <c r="E13" s="8">
        <v>14.599841842</v>
      </c>
      <c r="F13" s="11" t="str">
        <f t="shared" si="1"/>
        <v>N/A</v>
      </c>
      <c r="G13" s="8">
        <v>9.7247291277999999</v>
      </c>
      <c r="H13" s="11" t="str">
        <f t="shared" si="2"/>
        <v>N/A</v>
      </c>
      <c r="I13" s="12">
        <v>0.29520000000000002</v>
      </c>
      <c r="J13" s="12">
        <v>-33.4</v>
      </c>
      <c r="K13" s="9" t="s">
        <v>213</v>
      </c>
      <c r="L13" s="9" t="str">
        <f t="shared" si="3"/>
        <v>N/A</v>
      </c>
    </row>
    <row r="14" spans="1:12" ht="12.75" customHeight="1" x14ac:dyDescent="0.25">
      <c r="A14" s="4" t="s">
        <v>949</v>
      </c>
      <c r="B14" s="11" t="s">
        <v>213</v>
      </c>
      <c r="C14" s="8">
        <v>38.008291774</v>
      </c>
      <c r="D14" s="11" t="str">
        <f t="shared" si="0"/>
        <v>N/A</v>
      </c>
      <c r="E14" s="8">
        <v>38.959721037999998</v>
      </c>
      <c r="F14" s="11" t="str">
        <f t="shared" si="1"/>
        <v>N/A</v>
      </c>
      <c r="G14" s="8">
        <v>39.421448325999997</v>
      </c>
      <c r="H14" s="11" t="str">
        <f t="shared" si="2"/>
        <v>N/A</v>
      </c>
      <c r="I14" s="12">
        <v>2.5030000000000001</v>
      </c>
      <c r="J14" s="12">
        <v>1.1850000000000001</v>
      </c>
      <c r="K14" s="9" t="s">
        <v>213</v>
      </c>
      <c r="L14" s="9" t="str">
        <f t="shared" si="3"/>
        <v>N/A</v>
      </c>
    </row>
    <row r="15" spans="1:12" x14ac:dyDescent="0.25">
      <c r="A15" s="4" t="s">
        <v>950</v>
      </c>
      <c r="B15" s="11" t="s">
        <v>213</v>
      </c>
      <c r="C15" s="8">
        <v>1.46487526E-2</v>
      </c>
      <c r="D15" s="11" t="str">
        <f t="shared" si="0"/>
        <v>N/A</v>
      </c>
      <c r="E15" s="8">
        <v>2.7056861200000001E-2</v>
      </c>
      <c r="F15" s="11" t="str">
        <f t="shared" si="1"/>
        <v>N/A</v>
      </c>
      <c r="G15" s="8">
        <v>1.5736625800000001E-2</v>
      </c>
      <c r="H15" s="11" t="str">
        <f t="shared" si="2"/>
        <v>N/A</v>
      </c>
      <c r="I15" s="12">
        <v>84.7</v>
      </c>
      <c r="J15" s="12">
        <v>-41.8</v>
      </c>
      <c r="K15" s="9" t="s">
        <v>213</v>
      </c>
      <c r="L15" s="9" t="str">
        <f t="shared" si="3"/>
        <v>N/A</v>
      </c>
    </row>
    <row r="16" spans="1:12" ht="12.75" customHeight="1" x14ac:dyDescent="0.25">
      <c r="A16" s="4" t="s">
        <v>951</v>
      </c>
      <c r="B16" s="11" t="s">
        <v>213</v>
      </c>
      <c r="C16" s="8">
        <v>18.579041986</v>
      </c>
      <c r="D16" s="11" t="str">
        <f t="shared" si="0"/>
        <v>N/A</v>
      </c>
      <c r="E16" s="8">
        <v>17.737965431999999</v>
      </c>
      <c r="F16" s="11" t="str">
        <f t="shared" si="1"/>
        <v>N/A</v>
      </c>
      <c r="G16" s="8">
        <v>22.968079296999999</v>
      </c>
      <c r="H16" s="11" t="str">
        <f t="shared" si="2"/>
        <v>N/A</v>
      </c>
      <c r="I16" s="12">
        <v>-4.53</v>
      </c>
      <c r="J16" s="12">
        <v>29.49</v>
      </c>
      <c r="K16" s="9" t="s">
        <v>213</v>
      </c>
      <c r="L16" s="9" t="str">
        <f t="shared" si="3"/>
        <v>N/A</v>
      </c>
    </row>
    <row r="17" spans="1:12" ht="12.75" customHeight="1" x14ac:dyDescent="0.25">
      <c r="A17" s="4" t="s">
        <v>952</v>
      </c>
      <c r="B17" s="11" t="s">
        <v>213</v>
      </c>
      <c r="C17" s="8" t="s">
        <v>213</v>
      </c>
      <c r="D17" s="11" t="str">
        <f t="shared" si="0"/>
        <v>N/A</v>
      </c>
      <c r="E17" s="8">
        <v>34.299935765000001</v>
      </c>
      <c r="F17" s="11" t="str">
        <f t="shared" si="1"/>
        <v>N/A</v>
      </c>
      <c r="G17" s="8">
        <v>34.338518204000003</v>
      </c>
      <c r="H17" s="11" t="str">
        <f t="shared" si="2"/>
        <v>N/A</v>
      </c>
      <c r="I17" s="12" t="s">
        <v>213</v>
      </c>
      <c r="J17" s="12">
        <v>0.1125</v>
      </c>
      <c r="K17" s="9" t="s">
        <v>213</v>
      </c>
      <c r="L17" s="9" t="str">
        <f t="shared" si="3"/>
        <v>N/A</v>
      </c>
    </row>
    <row r="18" spans="1:12" ht="12.75" customHeight="1" x14ac:dyDescent="0.25">
      <c r="A18" s="4" t="s">
        <v>953</v>
      </c>
      <c r="B18" s="11" t="s">
        <v>213</v>
      </c>
      <c r="C18" s="8" t="s">
        <v>213</v>
      </c>
      <c r="D18" s="11" t="str">
        <f t="shared" si="0"/>
        <v>N/A</v>
      </c>
      <c r="E18" s="8">
        <v>49.665466539000001</v>
      </c>
      <c r="F18" s="11" t="str">
        <f t="shared" si="1"/>
        <v>N/A</v>
      </c>
      <c r="G18" s="8">
        <v>49.700751312999998</v>
      </c>
      <c r="H18" s="11" t="str">
        <f t="shared" si="2"/>
        <v>N/A</v>
      </c>
      <c r="I18" s="12" t="s">
        <v>213</v>
      </c>
      <c r="J18" s="12">
        <v>7.0999999999999994E-2</v>
      </c>
      <c r="K18" s="9" t="s">
        <v>213</v>
      </c>
      <c r="L18" s="9" t="str">
        <f t="shared" si="3"/>
        <v>N/A</v>
      </c>
    </row>
    <row r="19" spans="1:12" ht="12.75" customHeight="1" x14ac:dyDescent="0.25">
      <c r="A19" s="18" t="s">
        <v>132</v>
      </c>
      <c r="B19" s="1" t="s">
        <v>213</v>
      </c>
      <c r="C19" s="36">
        <v>14786</v>
      </c>
      <c r="D19" s="11" t="str">
        <f t="shared" si="0"/>
        <v>N/A</v>
      </c>
      <c r="E19" s="36">
        <v>29584</v>
      </c>
      <c r="F19" s="11" t="str">
        <f t="shared" si="1"/>
        <v>N/A</v>
      </c>
      <c r="G19" s="36">
        <v>16488</v>
      </c>
      <c r="H19" s="11" t="str">
        <f t="shared" si="2"/>
        <v>N/A</v>
      </c>
      <c r="I19" s="12">
        <v>100.1</v>
      </c>
      <c r="J19" s="12">
        <v>-44.3</v>
      </c>
      <c r="K19" s="36" t="s">
        <v>213</v>
      </c>
      <c r="L19" s="9" t="str">
        <f t="shared" si="3"/>
        <v>N/A</v>
      </c>
    </row>
    <row r="20" spans="1:12" ht="12.75" customHeight="1" x14ac:dyDescent="0.25">
      <c r="A20" s="18" t="s">
        <v>133</v>
      </c>
      <c r="B20" s="43" t="s">
        <v>276</v>
      </c>
      <c r="C20" s="8">
        <v>1.0722596861</v>
      </c>
      <c r="D20" s="11" t="str">
        <f>IF($B20="N/A","N/A",IF(C20&gt;=2,"No",IF(C20&lt;0,"No","Yes")))</f>
        <v>Yes</v>
      </c>
      <c r="E20" s="8">
        <v>1.9961351196999999</v>
      </c>
      <c r="F20" s="11" t="str">
        <f>IF($B20="N/A","N/A",IF(E20&gt;=2,"No",IF(E20&lt;0,"No","Yes")))</f>
        <v>Yes</v>
      </c>
      <c r="G20" s="8">
        <v>1.0420300626000001</v>
      </c>
      <c r="H20" s="11" t="str">
        <f>IF($B20="N/A","N/A",IF(G20&gt;=2,"No",IF(G20&lt;0,"No","Yes")))</f>
        <v>Yes</v>
      </c>
      <c r="I20" s="12">
        <v>86.16</v>
      </c>
      <c r="J20" s="12">
        <v>-47.8</v>
      </c>
      <c r="K20" s="9" t="s">
        <v>213</v>
      </c>
      <c r="L20" s="9" t="str">
        <f t="shared" si="3"/>
        <v>N/A</v>
      </c>
    </row>
    <row r="21" spans="1:12" x14ac:dyDescent="0.25">
      <c r="A21" s="2" t="s">
        <v>134</v>
      </c>
      <c r="B21" s="43" t="s">
        <v>213</v>
      </c>
      <c r="C21" s="45">
        <v>59237873</v>
      </c>
      <c r="D21" s="11" t="str">
        <f t="shared" ref="D21:D26" si="4">IF($B21="N/A","N/A",IF(C21&gt;10,"No",IF(C21&lt;-10,"No","Yes")))</f>
        <v>N/A</v>
      </c>
      <c r="E21" s="45">
        <v>68643246</v>
      </c>
      <c r="F21" s="11" t="str">
        <f t="shared" ref="F21:F26" si="5">IF($B21="N/A","N/A",IF(E21&gt;10,"No",IF(E21&lt;-10,"No","Yes")))</f>
        <v>N/A</v>
      </c>
      <c r="G21" s="45">
        <v>59806429</v>
      </c>
      <c r="H21" s="11" t="str">
        <f t="shared" ref="H21:H26" si="6">IF($B21="N/A","N/A",IF(G21&gt;10,"No",IF(G21&lt;-10,"No","Yes")))</f>
        <v>N/A</v>
      </c>
      <c r="I21" s="12">
        <v>15.88</v>
      </c>
      <c r="J21" s="12">
        <v>-12.9</v>
      </c>
      <c r="K21" s="9" t="s">
        <v>213</v>
      </c>
      <c r="L21" s="9" t="str">
        <f t="shared" si="3"/>
        <v>N/A</v>
      </c>
    </row>
    <row r="22" spans="1:12" x14ac:dyDescent="0.25">
      <c r="A22" s="2" t="s">
        <v>1707</v>
      </c>
      <c r="B22" s="43" t="s">
        <v>213</v>
      </c>
      <c r="C22" s="45">
        <v>4006.3487759</v>
      </c>
      <c r="D22" s="11" t="str">
        <f t="shared" si="4"/>
        <v>N/A</v>
      </c>
      <c r="E22" s="45">
        <v>2320.282788</v>
      </c>
      <c r="F22" s="11" t="str">
        <f t="shared" si="5"/>
        <v>N/A</v>
      </c>
      <c r="G22" s="45">
        <v>3627.2700752000001</v>
      </c>
      <c r="H22" s="11" t="str">
        <f t="shared" si="6"/>
        <v>N/A</v>
      </c>
      <c r="I22" s="12">
        <v>-42.1</v>
      </c>
      <c r="J22" s="12">
        <v>56.33</v>
      </c>
      <c r="K22" s="9" t="s">
        <v>213</v>
      </c>
      <c r="L22" s="9" t="str">
        <f t="shared" si="3"/>
        <v>N/A</v>
      </c>
    </row>
    <row r="23" spans="1:12" ht="12.75" customHeight="1" x14ac:dyDescent="0.25">
      <c r="A23" s="18" t="s">
        <v>135</v>
      </c>
      <c r="B23" s="35" t="s">
        <v>213</v>
      </c>
      <c r="C23" s="1">
        <v>4796</v>
      </c>
      <c r="D23" s="11" t="str">
        <f t="shared" si="4"/>
        <v>N/A</v>
      </c>
      <c r="E23" s="1">
        <v>5568</v>
      </c>
      <c r="F23" s="11" t="str">
        <f t="shared" si="5"/>
        <v>N/A</v>
      </c>
      <c r="G23" s="1">
        <v>4865</v>
      </c>
      <c r="H23" s="11" t="str">
        <f t="shared" si="6"/>
        <v>N/A</v>
      </c>
      <c r="I23" s="12">
        <v>16.100000000000001</v>
      </c>
      <c r="J23" s="12">
        <v>-12.6</v>
      </c>
      <c r="K23" s="36" t="s">
        <v>213</v>
      </c>
      <c r="L23" s="9" t="str">
        <f t="shared" si="3"/>
        <v>N/A</v>
      </c>
    </row>
    <row r="24" spans="1:12" ht="12.75" customHeight="1" x14ac:dyDescent="0.25">
      <c r="A24" s="18" t="s">
        <v>136</v>
      </c>
      <c r="B24" s="35" t="s">
        <v>213</v>
      </c>
      <c r="C24" s="13">
        <v>0.34779909739999998</v>
      </c>
      <c r="D24" s="11" t="str">
        <f t="shared" si="4"/>
        <v>N/A</v>
      </c>
      <c r="E24" s="13">
        <v>0.37569227779999997</v>
      </c>
      <c r="F24" s="11" t="str">
        <f t="shared" si="5"/>
        <v>N/A</v>
      </c>
      <c r="G24" s="13">
        <v>0.30746459580000002</v>
      </c>
      <c r="H24" s="11" t="str">
        <f t="shared" si="6"/>
        <v>N/A</v>
      </c>
      <c r="I24" s="12">
        <v>8.02</v>
      </c>
      <c r="J24" s="12">
        <v>-18.2</v>
      </c>
      <c r="K24" s="9" t="s">
        <v>213</v>
      </c>
      <c r="L24" s="9" t="str">
        <f t="shared" si="3"/>
        <v>N/A</v>
      </c>
    </row>
    <row r="25" spans="1:12" ht="25" x14ac:dyDescent="0.25">
      <c r="A25" s="2" t="s">
        <v>137</v>
      </c>
      <c r="B25" s="35" t="s">
        <v>213</v>
      </c>
      <c r="C25" s="14">
        <v>53476117</v>
      </c>
      <c r="D25" s="11" t="str">
        <f t="shared" si="4"/>
        <v>N/A</v>
      </c>
      <c r="E25" s="14">
        <v>59835175</v>
      </c>
      <c r="F25" s="11" t="str">
        <f t="shared" si="5"/>
        <v>N/A</v>
      </c>
      <c r="G25" s="14">
        <v>49159340</v>
      </c>
      <c r="H25" s="11" t="str">
        <f t="shared" si="6"/>
        <v>N/A</v>
      </c>
      <c r="I25" s="12">
        <v>11.89</v>
      </c>
      <c r="J25" s="12">
        <v>-17.8</v>
      </c>
      <c r="K25" s="9" t="s">
        <v>213</v>
      </c>
      <c r="L25" s="9" t="str">
        <f t="shared" si="3"/>
        <v>N/A</v>
      </c>
    </row>
    <row r="26" spans="1:12" ht="25" x14ac:dyDescent="0.25">
      <c r="A26" s="2" t="s">
        <v>954</v>
      </c>
      <c r="B26" s="35" t="s">
        <v>213</v>
      </c>
      <c r="C26" s="14">
        <v>11150.1495</v>
      </c>
      <c r="D26" s="11" t="str">
        <f t="shared" si="4"/>
        <v>N/A</v>
      </c>
      <c r="E26" s="14">
        <v>10746.259878000001</v>
      </c>
      <c r="F26" s="11" t="str">
        <f t="shared" si="5"/>
        <v>N/A</v>
      </c>
      <c r="G26" s="14">
        <v>10104.694758</v>
      </c>
      <c r="H26" s="11" t="str">
        <f t="shared" si="6"/>
        <v>N/A</v>
      </c>
      <c r="I26" s="12">
        <v>-3.62</v>
      </c>
      <c r="J26" s="12">
        <v>-5.97</v>
      </c>
      <c r="K26" s="9" t="s">
        <v>213</v>
      </c>
      <c r="L26" s="9" t="str">
        <f t="shared" si="3"/>
        <v>N/A</v>
      </c>
    </row>
    <row r="27" spans="1:12" x14ac:dyDescent="0.25">
      <c r="A27" s="18" t="s">
        <v>138</v>
      </c>
      <c r="B27" s="1" t="s">
        <v>213</v>
      </c>
      <c r="C27" s="36">
        <v>152051</v>
      </c>
      <c r="D27" s="11" t="str">
        <f>IF($B27="N/A","N/A",IF(C27&gt;10,"No",IF(C27&lt;-10,"No","Yes")))</f>
        <v>N/A</v>
      </c>
      <c r="E27" s="36">
        <v>163853</v>
      </c>
      <c r="F27" s="11" t="str">
        <f>IF($B27="N/A","N/A",IF(E27&gt;10,"No",IF(E27&lt;-10,"No","Yes")))</f>
        <v>N/A</v>
      </c>
      <c r="G27" s="36">
        <v>160698</v>
      </c>
      <c r="H27" s="11" t="str">
        <f>IF($B27="N/A","N/A",IF(G27&gt;10,"No",IF(G27&lt;-10,"No","Yes")))</f>
        <v>N/A</v>
      </c>
      <c r="I27" s="12">
        <v>7.7619999999999996</v>
      </c>
      <c r="J27" s="12">
        <v>-1.93</v>
      </c>
      <c r="K27" s="36" t="s">
        <v>213</v>
      </c>
      <c r="L27" s="9" t="str">
        <f>IF(J27="Div by 0", "N/A", IF(K27="N/A","N/A", IF(J27&gt;VALUE(MID(K27,1,2)), "No", IF(J27&lt;-1*VALUE(MID(K27,1,2)), "No", "Yes"))))</f>
        <v>N/A</v>
      </c>
    </row>
    <row r="28" spans="1:12" x14ac:dyDescent="0.25">
      <c r="A28" s="2" t="s">
        <v>139</v>
      </c>
      <c r="B28" s="43" t="s">
        <v>213</v>
      </c>
      <c r="C28" s="8">
        <v>11.026522219</v>
      </c>
      <c r="D28" s="11" t="str">
        <f>IF($B28="N/A","N/A",IF(C28&gt;10,"No",IF(C28&lt;-10,"No","Yes")))</f>
        <v>N/A</v>
      </c>
      <c r="E28" s="8">
        <v>11.055730387000001</v>
      </c>
      <c r="F28" s="11" t="str">
        <f>IF($B28="N/A","N/A",IF(E28&gt;10,"No",IF(E28&lt;-10,"No","Yes")))</f>
        <v>N/A</v>
      </c>
      <c r="G28" s="8">
        <v>10.156001153</v>
      </c>
      <c r="H28" s="11" t="str">
        <f>IF($B28="N/A","N/A",IF(G28&gt;10,"No",IF(G28&lt;-10,"No","Yes")))</f>
        <v>N/A</v>
      </c>
      <c r="I28" s="12">
        <v>0.26490000000000002</v>
      </c>
      <c r="J28" s="12">
        <v>-8.14</v>
      </c>
      <c r="K28" s="9" t="s">
        <v>213</v>
      </c>
      <c r="L28" s="9" t="str">
        <f>IF(J28="Div by 0", "N/A", IF(K28="N/A","N/A", IF(J28&gt;VALUE(MID(K28,1,2)), "No", IF(J28&lt;-1*VALUE(MID(K28,1,2)), "No", "Yes"))))</f>
        <v>N/A</v>
      </c>
    </row>
    <row r="29" spans="1:12" x14ac:dyDescent="0.25">
      <c r="A29" s="18" t="s">
        <v>140</v>
      </c>
      <c r="B29" s="36" t="s">
        <v>213</v>
      </c>
      <c r="C29" s="36">
        <v>196370</v>
      </c>
      <c r="D29" s="11" t="str">
        <f>IF($B29="N/A","N/A",IF(C29&gt;10,"No",IF(C29&lt;-10,"No","Yes")))</f>
        <v>N/A</v>
      </c>
      <c r="E29" s="36">
        <v>212028</v>
      </c>
      <c r="F29" s="11" t="str">
        <f>IF($B29="N/A","N/A",IF(E29&gt;10,"No",IF(E29&lt;-10,"No","Yes")))</f>
        <v>N/A</v>
      </c>
      <c r="G29" s="36">
        <v>205219</v>
      </c>
      <c r="H29" s="11" t="str">
        <f>IF($B29="N/A","N/A",IF(G29&gt;10,"No",IF(G29&lt;-10,"No","Yes")))</f>
        <v>N/A</v>
      </c>
      <c r="I29" s="12">
        <v>7.9740000000000002</v>
      </c>
      <c r="J29" s="12">
        <v>-3.21</v>
      </c>
      <c r="K29" s="36" t="s">
        <v>213</v>
      </c>
      <c r="L29" s="9" t="str">
        <f>IF(J29="Div by 0", "N/A", IF(K29="N/A","N/A", IF(J29&gt;VALUE(MID(K29,1,2)), "No", IF(J29&lt;-1*VALUE(MID(K29,1,2)), "No", "Yes"))))</f>
        <v>N/A</v>
      </c>
    </row>
    <row r="30" spans="1:12" x14ac:dyDescent="0.25">
      <c r="A30" s="2" t="s">
        <v>141</v>
      </c>
      <c r="B30" s="35" t="s">
        <v>213</v>
      </c>
      <c r="C30" s="8">
        <v>14.240473053000001</v>
      </c>
      <c r="D30" s="11" t="str">
        <f>IF($B30="N/A","N/A",IF(C30&gt;10,"No",IF(C30&lt;-10,"No","Yes")))</f>
        <v>N/A</v>
      </c>
      <c r="E30" s="8">
        <v>14.306264777000001</v>
      </c>
      <c r="F30" s="11" t="str">
        <f>IF($B30="N/A","N/A",IF(E30&gt;10,"No",IF(E30&lt;-10,"No","Yes")))</f>
        <v>N/A</v>
      </c>
      <c r="G30" s="8">
        <v>12.969697200000001</v>
      </c>
      <c r="H30" s="11" t="str">
        <f>IF($B30="N/A","N/A",IF(G30&gt;10,"No",IF(G30&lt;-10,"No","Yes")))</f>
        <v>N/A</v>
      </c>
      <c r="I30" s="12">
        <v>0.46200000000000002</v>
      </c>
      <c r="J30" s="12">
        <v>-9.34</v>
      </c>
      <c r="K30" s="9" t="s">
        <v>213</v>
      </c>
      <c r="L30" s="9" t="str">
        <f>IF(J30="Div by 0", "N/A", IF(K30="N/A","N/A", IF(J30&gt;VALUE(MID(K30,1,2)), "No", IF(J30&lt;-1*VALUE(MID(K30,1,2)), "No", "Yes"))))</f>
        <v>N/A</v>
      </c>
    </row>
    <row r="31" spans="1:12" ht="12.75" customHeight="1" x14ac:dyDescent="0.25">
      <c r="A31" s="18" t="s">
        <v>142</v>
      </c>
      <c r="B31" s="1" t="s">
        <v>213</v>
      </c>
      <c r="C31" s="1">
        <v>129573.16667000001</v>
      </c>
      <c r="D31" s="11" t="str">
        <f>IF($B31="N/A","N/A",IF(C31&gt;10,"No",IF(C31&lt;-10,"No","Yes")))</f>
        <v>N/A</v>
      </c>
      <c r="E31" s="1">
        <v>152076.16667000001</v>
      </c>
      <c r="F31" s="11" t="str">
        <f>IF($B31="N/A","N/A",IF(E31&gt;10,"No",IF(E31&lt;-10,"No","Yes")))</f>
        <v>N/A</v>
      </c>
      <c r="G31" s="1">
        <v>139761.33332999999</v>
      </c>
      <c r="H31" s="11" t="str">
        <f>IF($B31="N/A","N/A",IF(G31&gt;10,"No",IF(G31&lt;-10,"No","Yes")))</f>
        <v>N/A</v>
      </c>
      <c r="I31" s="12">
        <v>17.37</v>
      </c>
      <c r="J31" s="12">
        <v>-8.1</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1212120</v>
      </c>
      <c r="D6" s="11" t="str">
        <f>IF($B6="N/A","N/A",IF(C6&gt;10,"No",IF(C6&lt;-10,"No","Yes")))</f>
        <v>N/A</v>
      </c>
      <c r="E6" s="36">
        <v>1288627</v>
      </c>
      <c r="F6" s="11" t="str">
        <f>IF($B6="N/A","N/A",IF(E6&gt;10,"No",IF(E6&lt;-10,"No","Yes")))</f>
        <v>N/A</v>
      </c>
      <c r="G6" s="36">
        <v>1405110</v>
      </c>
      <c r="H6" s="11" t="str">
        <f>IF($B6="N/A","N/A",IF(G6&gt;10,"No",IF(G6&lt;-10,"No","Yes")))</f>
        <v>N/A</v>
      </c>
      <c r="I6" s="12">
        <v>6.3120000000000003</v>
      </c>
      <c r="J6" s="12">
        <v>9.0389999999999997</v>
      </c>
      <c r="K6" s="1" t="s">
        <v>739</v>
      </c>
      <c r="L6" s="9" t="str">
        <f>IF(J6="Div by 0", "N/A", IF(K6="N/A","N/A", IF(J6&gt;VALUE(MID(K6,1,2)), "No", IF(J6&lt;-1*VALUE(MID(K6,1,2)), "No", "Yes"))))</f>
        <v>Yes</v>
      </c>
    </row>
    <row r="7" spans="1:12" x14ac:dyDescent="0.25">
      <c r="A7" s="18" t="s">
        <v>59</v>
      </c>
      <c r="B7" s="36" t="s">
        <v>213</v>
      </c>
      <c r="C7" s="36">
        <v>1009242.63</v>
      </c>
      <c r="D7" s="11" t="str">
        <f>IF($B7="N/A","N/A",IF(C7&gt;10,"No",IF(C7&lt;-10,"No","Yes")))</f>
        <v>N/A</v>
      </c>
      <c r="E7" s="36">
        <v>1085002.8799999999</v>
      </c>
      <c r="F7" s="11" t="str">
        <f>IF($B7="N/A","N/A",IF(E7&gt;10,"No",IF(E7&lt;-10,"No","Yes")))</f>
        <v>N/A</v>
      </c>
      <c r="G7" s="36">
        <v>1165100.29</v>
      </c>
      <c r="H7" s="11" t="str">
        <f>IF($B7="N/A","N/A",IF(G7&gt;10,"No",IF(G7&lt;-10,"No","Yes")))</f>
        <v>N/A</v>
      </c>
      <c r="I7" s="12">
        <v>7.5069999999999997</v>
      </c>
      <c r="J7" s="12">
        <v>7.3819999999999997</v>
      </c>
      <c r="K7" s="1" t="s">
        <v>740</v>
      </c>
      <c r="L7" s="9" t="str">
        <f>IF(J7="Div by 0", "N/A", IF(K7="N/A","N/A", IF(J7&gt;VALUE(MID(K7,1,2)), "No", IF(J7&lt;-1*VALUE(MID(K7,1,2)), "No", "Yes"))))</f>
        <v>Yes</v>
      </c>
    </row>
    <row r="8" spans="1:12" x14ac:dyDescent="0.25">
      <c r="A8" s="59" t="s">
        <v>143</v>
      </c>
      <c r="B8" s="36" t="s">
        <v>213</v>
      </c>
      <c r="C8" s="36">
        <v>206951</v>
      </c>
      <c r="D8" s="11" t="str">
        <f>IF($B8="N/A","N/A",IF(C8&gt;10,"No",IF(C8&lt;-10,"No","Yes")))</f>
        <v>N/A</v>
      </c>
      <c r="E8" s="36">
        <v>238596</v>
      </c>
      <c r="F8" s="11" t="str">
        <f>IF($B8="N/A","N/A",IF(E8&gt;10,"No",IF(E8&lt;-10,"No","Yes")))</f>
        <v>N/A</v>
      </c>
      <c r="G8" s="36">
        <v>258223</v>
      </c>
      <c r="H8" s="11" t="str">
        <f>IF($B8="N/A","N/A",IF(G8&gt;10,"No",IF(G8&lt;-10,"No","Yes")))</f>
        <v>N/A</v>
      </c>
      <c r="I8" s="12">
        <v>15.29</v>
      </c>
      <c r="J8" s="12">
        <v>8.2260000000000009</v>
      </c>
      <c r="K8" s="36" t="s">
        <v>213</v>
      </c>
      <c r="L8" s="9" t="str">
        <f>IF(J8="Div by 0", "N/A", IF(K8="N/A","N/A", IF(J8&gt;VALUE(MID(K8,1,2)), "No", IF(J8&lt;-1*VALUE(MID(K8,1,2)), "No", "Yes"))))</f>
        <v>N/A</v>
      </c>
    </row>
    <row r="9" spans="1:12" x14ac:dyDescent="0.25">
      <c r="A9" s="18" t="s">
        <v>681</v>
      </c>
      <c r="B9" s="36" t="s">
        <v>213</v>
      </c>
      <c r="C9" s="36">
        <v>80633</v>
      </c>
      <c r="D9" s="11" t="str">
        <f t="shared" ref="D9:D11" si="0">IF($B9="N/A","N/A",IF(C9&gt;10,"No",IF(C9&lt;-10,"No","Yes")))</f>
        <v>N/A</v>
      </c>
      <c r="E9" s="36">
        <v>93729</v>
      </c>
      <c r="F9" s="11" t="str">
        <f t="shared" ref="F9:F11" si="1">IF($B9="N/A","N/A",IF(E9&gt;10,"No",IF(E9&lt;-10,"No","Yes")))</f>
        <v>N/A</v>
      </c>
      <c r="G9" s="36">
        <v>98606</v>
      </c>
      <c r="H9" s="11" t="str">
        <f t="shared" ref="H9:H11" si="2">IF($B9="N/A","N/A",IF(G9&gt;10,"No",IF(G9&lt;-10,"No","Yes")))</f>
        <v>N/A</v>
      </c>
      <c r="I9" s="12">
        <v>16.239999999999998</v>
      </c>
      <c r="J9" s="12">
        <v>5.2030000000000003</v>
      </c>
      <c r="K9" s="36" t="s">
        <v>213</v>
      </c>
      <c r="L9" s="9" t="str">
        <f t="shared" ref="L9:L11" si="3">IF(J9="Div by 0", "N/A", IF(K9="N/A","N/A", IF(J9&gt;VALUE(MID(K9,1,2)), "No", IF(J9&lt;-1*VALUE(MID(K9,1,2)), "No", "Yes"))))</f>
        <v>N/A</v>
      </c>
    </row>
    <row r="10" spans="1:12" x14ac:dyDescent="0.25">
      <c r="A10" s="18" t="s">
        <v>425</v>
      </c>
      <c r="B10" s="36" t="s">
        <v>213</v>
      </c>
      <c r="C10" s="36">
        <v>126318</v>
      </c>
      <c r="D10" s="11" t="str">
        <f t="shared" si="0"/>
        <v>N/A</v>
      </c>
      <c r="E10" s="36">
        <v>144867</v>
      </c>
      <c r="F10" s="11" t="str">
        <f t="shared" si="1"/>
        <v>N/A</v>
      </c>
      <c r="G10" s="36">
        <v>159617</v>
      </c>
      <c r="H10" s="11" t="str">
        <f t="shared" si="2"/>
        <v>N/A</v>
      </c>
      <c r="I10" s="12">
        <v>14.68</v>
      </c>
      <c r="J10" s="12">
        <v>10.18</v>
      </c>
      <c r="K10" s="36" t="s">
        <v>213</v>
      </c>
      <c r="L10" s="9" t="str">
        <f t="shared" si="3"/>
        <v>N/A</v>
      </c>
    </row>
    <row r="11" spans="1:12" x14ac:dyDescent="0.25">
      <c r="A11" s="18" t="s">
        <v>169</v>
      </c>
      <c r="B11" s="36" t="s">
        <v>213</v>
      </c>
      <c r="C11" s="8">
        <v>17.073474572999999</v>
      </c>
      <c r="D11" s="11" t="str">
        <f t="shared" si="0"/>
        <v>N/A</v>
      </c>
      <c r="E11" s="8">
        <v>18.515520782999999</v>
      </c>
      <c r="F11" s="11" t="str">
        <f t="shared" si="1"/>
        <v>N/A</v>
      </c>
      <c r="G11" s="8">
        <v>18.377422408000001</v>
      </c>
      <c r="H11" s="11" t="str">
        <f t="shared" si="2"/>
        <v>N/A</v>
      </c>
      <c r="I11" s="12">
        <v>8.4459999999999997</v>
      </c>
      <c r="J11" s="12">
        <v>-0.746</v>
      </c>
      <c r="K11" s="36" t="s">
        <v>213</v>
      </c>
      <c r="L11" s="9" t="str">
        <f t="shared" si="3"/>
        <v>N/A</v>
      </c>
    </row>
    <row r="12" spans="1:12" x14ac:dyDescent="0.25">
      <c r="A12" s="18" t="s">
        <v>144</v>
      </c>
      <c r="B12" s="36" t="s">
        <v>213</v>
      </c>
      <c r="C12" s="36">
        <v>149056.33332999999</v>
      </c>
      <c r="D12" s="11" t="str">
        <f>IF($B12="N/A","N/A",IF(C12&gt;10,"No",IF(C12&lt;-10,"No","Yes")))</f>
        <v>N/A</v>
      </c>
      <c r="E12" s="36">
        <v>174218.5</v>
      </c>
      <c r="F12" s="11" t="str">
        <f>IF($B12="N/A","N/A",IF(E12&gt;10,"No",IF(E12&lt;-10,"No","Yes")))</f>
        <v>N/A</v>
      </c>
      <c r="G12" s="36">
        <v>189516.66667000001</v>
      </c>
      <c r="H12" s="11" t="str">
        <f>IF($B12="N/A","N/A",IF(G12&gt;10,"No",IF(G12&lt;-10,"No","Yes")))</f>
        <v>N/A</v>
      </c>
      <c r="I12" s="12">
        <v>16.88</v>
      </c>
      <c r="J12" s="12">
        <v>8.7810000000000006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96.252606556999993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3.7045498217000001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4.2843620800000003E-2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52655</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3.7473934424999999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71.700693192000003</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28.097996391999999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17.848257525000001</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0</v>
      </c>
      <c r="F22" s="11" t="str">
        <f>IF($B22="N/A","N/A",IF(E22&gt;0,"No",IF(E22&lt;0,"No","Yes")))</f>
        <v>Yes</v>
      </c>
      <c r="G22" s="1">
        <v>11</v>
      </c>
      <c r="H22" s="11" t="str">
        <f>IF($B22="N/A","N/A",IF(G22&gt;0,"No",IF(G22&lt;0,"No","Yes")))</f>
        <v>No</v>
      </c>
      <c r="I22" s="12" t="s">
        <v>1746</v>
      </c>
      <c r="J22" s="12" t="s">
        <v>1746</v>
      </c>
      <c r="K22" s="43" t="s">
        <v>213</v>
      </c>
      <c r="L22" s="9" t="str">
        <f t="shared" si="4"/>
        <v>N/A</v>
      </c>
    </row>
    <row r="23" spans="1:12" x14ac:dyDescent="0.25">
      <c r="A23" s="6" t="s">
        <v>145</v>
      </c>
      <c r="B23" s="43" t="s">
        <v>279</v>
      </c>
      <c r="C23" s="8">
        <v>0</v>
      </c>
      <c r="D23" s="11" t="str">
        <f>IF($B23="N/A","N/A",IF(C23&gt;=10,"No",IF(C23&lt;0,"No","Yes")))</f>
        <v>Yes</v>
      </c>
      <c r="E23" s="8">
        <v>0</v>
      </c>
      <c r="F23" s="11" t="str">
        <f>IF($B23="N/A","N/A",IF(E23&gt;=10,"No",IF(E23&lt;0,"No","Yes")))</f>
        <v>Yes</v>
      </c>
      <c r="G23" s="8">
        <v>1.4233759999999999E-4</v>
      </c>
      <c r="H23" s="11" t="str">
        <f>IF($B23="N/A","N/A",IF(G23&gt;=10,"No",IF(G23&lt;0,"No","Yes")))</f>
        <v>Yes</v>
      </c>
      <c r="I23" s="12" t="s">
        <v>1746</v>
      </c>
      <c r="J23" s="12" t="s">
        <v>1746</v>
      </c>
      <c r="K23" s="43" t="s">
        <v>213</v>
      </c>
      <c r="L23" s="9" t="str">
        <f t="shared" si="4"/>
        <v>N/A</v>
      </c>
    </row>
    <row r="24" spans="1:12" x14ac:dyDescent="0.25">
      <c r="A24" s="2" t="s">
        <v>426</v>
      </c>
      <c r="B24" s="35" t="s">
        <v>213</v>
      </c>
      <c r="C24" s="13" t="s">
        <v>1746</v>
      </c>
      <c r="D24" s="64" t="str">
        <f t="shared" ref="D24:D27" si="8">IF($B24="N/A","N/A",IF(C24&gt;10,"No",IF(C24&lt;-10,"No","Yes")))</f>
        <v>N/A</v>
      </c>
      <c r="E24" s="13" t="s">
        <v>1746</v>
      </c>
      <c r="F24" s="11" t="str">
        <f t="shared" ref="F24:F27" si="9">IF($B24="N/A","N/A",IF(E24&gt;10,"No",IF(E24&lt;-10,"No","Yes")))</f>
        <v>N/A</v>
      </c>
      <c r="G24" s="13">
        <v>100</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t="s">
        <v>1746</v>
      </c>
      <c r="F25" s="11" t="str">
        <f t="shared" si="9"/>
        <v>N/A</v>
      </c>
      <c r="G25" s="13">
        <v>0</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t="s">
        <v>1746</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t="s">
        <v>1746</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18.537438537</v>
      </c>
      <c r="D28" s="64" t="str">
        <f>IF($B28="N/A","N/A",IF(C28&gt;10,"No",IF(C28&lt;-10,"No","Yes")))</f>
        <v>N/A</v>
      </c>
      <c r="E28" s="61">
        <v>17.993647502000002</v>
      </c>
      <c r="F28" s="64" t="str">
        <f>IF($B28="N/A","N/A",IF(E28&gt;10,"No",IF(E28&lt;-10,"No","Yes")))</f>
        <v>N/A</v>
      </c>
      <c r="G28" s="61">
        <v>17.228473216000001</v>
      </c>
      <c r="H28" s="64" t="str">
        <f>IF($B28="N/A","N/A",IF(G28&gt;10,"No",IF(G28&lt;-10,"No","Yes")))</f>
        <v>N/A</v>
      </c>
      <c r="I28" s="12">
        <v>-2.93</v>
      </c>
      <c r="J28" s="12">
        <v>-4.25</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99.797462296999996</v>
      </c>
      <c r="D30" s="11" t="str">
        <f>IF($B30="N/A","N/A",IF(C30&gt;=98,"Yes","No"))</f>
        <v>Yes</v>
      </c>
      <c r="E30" s="13">
        <v>99.817868164999993</v>
      </c>
      <c r="F30" s="11" t="str">
        <f>IF($B30="N/A","N/A",IF(E30&gt;=98,"Yes","No"))</f>
        <v>Yes</v>
      </c>
      <c r="G30" s="13">
        <v>99.843642134999996</v>
      </c>
      <c r="H30" s="11" t="str">
        <f>IF($B30="N/A","N/A",IF(G30&gt;=98,"Yes","No"))</f>
        <v>Yes</v>
      </c>
      <c r="I30" s="12">
        <v>2.0400000000000001E-2</v>
      </c>
      <c r="J30" s="12">
        <v>2.58E-2</v>
      </c>
      <c r="K30" s="43" t="s">
        <v>740</v>
      </c>
      <c r="L30" s="9" t="str">
        <f t="shared" si="4"/>
        <v>Yes</v>
      </c>
    </row>
    <row r="31" spans="1:12" x14ac:dyDescent="0.25">
      <c r="A31" s="2" t="s">
        <v>18</v>
      </c>
      <c r="B31" s="43" t="s">
        <v>277</v>
      </c>
      <c r="C31" s="13">
        <v>99.999422499000005</v>
      </c>
      <c r="D31" s="11" t="str">
        <f>IF($B31="N/A","N/A",IF(C31&gt;=95,"Yes","No"))</f>
        <v>Yes</v>
      </c>
      <c r="E31" s="13">
        <v>99.999611990000005</v>
      </c>
      <c r="F31" s="11" t="str">
        <f>IF($B31="N/A","N/A",IF(E31&gt;=95,"Yes","No"))</f>
        <v>Yes</v>
      </c>
      <c r="G31" s="13">
        <v>99.999644156000002</v>
      </c>
      <c r="H31" s="11" t="str">
        <f>IF($B31="N/A","N/A",IF(G31&gt;=95,"Yes","No"))</f>
        <v>Yes</v>
      </c>
      <c r="I31" s="12">
        <v>2.0000000000000001E-4</v>
      </c>
      <c r="J31" s="12">
        <v>0</v>
      </c>
      <c r="K31" s="43" t="s">
        <v>740</v>
      </c>
      <c r="L31" s="9" t="str">
        <f t="shared" si="4"/>
        <v>Yes</v>
      </c>
    </row>
    <row r="32" spans="1:12" x14ac:dyDescent="0.25">
      <c r="A32" s="2" t="s">
        <v>23</v>
      </c>
      <c r="B32" s="35" t="s">
        <v>213</v>
      </c>
      <c r="C32" s="13">
        <v>39.662244661999999</v>
      </c>
      <c r="D32" s="11" t="str">
        <f t="shared" ref="D32:D37" si="11">IF($B32="N/A","N/A",IF(C32&gt;10,"No",IF(C32&lt;-10,"No","Yes")))</f>
        <v>N/A</v>
      </c>
      <c r="E32" s="13">
        <v>39.944219701000002</v>
      </c>
      <c r="F32" s="11" t="str">
        <f t="shared" ref="F32:F37" si="12">IF($B32="N/A","N/A",IF(E32&gt;10,"No",IF(E32&lt;-10,"No","Yes")))</f>
        <v>N/A</v>
      </c>
      <c r="G32" s="13">
        <v>41.008746645999999</v>
      </c>
      <c r="H32" s="11" t="str">
        <f t="shared" ref="H32:H37" si="13">IF($B32="N/A","N/A",IF(G32&gt;10,"No",IF(G32&lt;-10,"No","Yes")))</f>
        <v>N/A</v>
      </c>
      <c r="I32" s="12">
        <v>0.71089999999999998</v>
      </c>
      <c r="J32" s="12">
        <v>2.665</v>
      </c>
      <c r="K32" s="43" t="s">
        <v>740</v>
      </c>
      <c r="L32" s="9" t="str">
        <f t="shared" si="4"/>
        <v>Yes</v>
      </c>
    </row>
    <row r="33" spans="1:12" x14ac:dyDescent="0.25">
      <c r="A33" s="2" t="s">
        <v>24</v>
      </c>
      <c r="B33" s="35" t="s">
        <v>213</v>
      </c>
      <c r="C33" s="13">
        <v>27.501815002000001</v>
      </c>
      <c r="D33" s="11" t="str">
        <f t="shared" si="11"/>
        <v>N/A</v>
      </c>
      <c r="E33" s="13">
        <v>26.843609516000001</v>
      </c>
      <c r="F33" s="11" t="str">
        <f t="shared" si="12"/>
        <v>N/A</v>
      </c>
      <c r="G33" s="13">
        <v>27.473578581000002</v>
      </c>
      <c r="H33" s="11" t="str">
        <f t="shared" si="13"/>
        <v>N/A</v>
      </c>
      <c r="I33" s="12">
        <v>-2.39</v>
      </c>
      <c r="J33" s="12">
        <v>2.347</v>
      </c>
      <c r="K33" s="43" t="s">
        <v>740</v>
      </c>
      <c r="L33" s="9" t="str">
        <f t="shared" si="4"/>
        <v>Yes</v>
      </c>
    </row>
    <row r="34" spans="1:12" x14ac:dyDescent="0.25">
      <c r="A34" s="2" t="s">
        <v>25</v>
      </c>
      <c r="B34" s="35" t="s">
        <v>213</v>
      </c>
      <c r="C34" s="13">
        <v>0.44360294360000002</v>
      </c>
      <c r="D34" s="11" t="str">
        <f t="shared" si="11"/>
        <v>N/A</v>
      </c>
      <c r="E34" s="13">
        <v>0.4441161019</v>
      </c>
      <c r="F34" s="11" t="str">
        <f t="shared" si="12"/>
        <v>N/A</v>
      </c>
      <c r="G34" s="13">
        <v>0.4300019216</v>
      </c>
      <c r="H34" s="11" t="str">
        <f t="shared" si="13"/>
        <v>N/A</v>
      </c>
      <c r="I34" s="12">
        <v>0.1157</v>
      </c>
      <c r="J34" s="12">
        <v>-3.18</v>
      </c>
      <c r="K34" s="43" t="s">
        <v>740</v>
      </c>
      <c r="L34" s="9" t="str">
        <f t="shared" si="4"/>
        <v>Yes</v>
      </c>
    </row>
    <row r="35" spans="1:12" x14ac:dyDescent="0.25">
      <c r="A35" s="2" t="s">
        <v>26</v>
      </c>
      <c r="B35" s="43" t="s">
        <v>213</v>
      </c>
      <c r="C35" s="13">
        <v>2.9509454508999999</v>
      </c>
      <c r="D35" s="11" t="str">
        <f t="shared" si="11"/>
        <v>N/A</v>
      </c>
      <c r="E35" s="13">
        <v>3.1535114505999999</v>
      </c>
      <c r="F35" s="11" t="str">
        <f t="shared" si="12"/>
        <v>N/A</v>
      </c>
      <c r="G35" s="13">
        <v>2.9868835892000001</v>
      </c>
      <c r="H35" s="11" t="str">
        <f t="shared" si="13"/>
        <v>N/A</v>
      </c>
      <c r="I35" s="12">
        <v>6.8639999999999999</v>
      </c>
      <c r="J35" s="12">
        <v>-5.28</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29.441391940999999</v>
      </c>
      <c r="D38" s="11" t="str">
        <f>IF($B38="N/A","N/A",IF(C38&gt;=5,"No",IF(C38&lt;0,"No","Yes")))</f>
        <v>No</v>
      </c>
      <c r="E38" s="13">
        <v>29.614543230999999</v>
      </c>
      <c r="F38" s="11" t="str">
        <f>IF($B38="N/A","N/A",IF(E38&gt;=5,"No",IF(E38&lt;0,"No","Yes")))</f>
        <v>No</v>
      </c>
      <c r="G38" s="13">
        <v>28.100789261999999</v>
      </c>
      <c r="H38" s="11" t="str">
        <f>IF($B38="N/A","N/A",IF(G38&gt;=5,"No",IF(G38&lt;0,"No","Yes")))</f>
        <v>No</v>
      </c>
      <c r="I38" s="12">
        <v>0.58809999999999996</v>
      </c>
      <c r="J38" s="12">
        <v>-5.1100000000000003</v>
      </c>
      <c r="K38" s="43" t="s">
        <v>740</v>
      </c>
      <c r="L38" s="9" t="str">
        <f t="shared" si="4"/>
        <v>Yes</v>
      </c>
    </row>
    <row r="39" spans="1:12" x14ac:dyDescent="0.25">
      <c r="A39" s="2" t="s">
        <v>63</v>
      </c>
      <c r="B39" s="43" t="s">
        <v>213</v>
      </c>
      <c r="C39" s="13">
        <v>19.252219252</v>
      </c>
      <c r="D39" s="11" t="str">
        <f>IF($B39="N/A","N/A",IF(C39&gt;10,"No",IF(C39&lt;-10,"No","Yes")))</f>
        <v>N/A</v>
      </c>
      <c r="E39" s="13">
        <v>19.477940475</v>
      </c>
      <c r="F39" s="11" t="str">
        <f>IF($B39="N/A","N/A",IF(E39&gt;10,"No",IF(E39&lt;-10,"No","Yes")))</f>
        <v>N/A</v>
      </c>
      <c r="G39" s="13">
        <v>18.451722641</v>
      </c>
      <c r="H39" s="11" t="str">
        <f>IF($B39="N/A","N/A",IF(G39&gt;10,"No",IF(G39&lt;-10,"No","Yes")))</f>
        <v>N/A</v>
      </c>
      <c r="I39" s="12">
        <v>1.1719999999999999</v>
      </c>
      <c r="J39" s="12">
        <v>-5.27</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4.0947265947</v>
      </c>
      <c r="D41" s="11" t="str">
        <f>IF($B41="N/A","N/A",IF(C41&gt;8,"No",IF(C41&lt;2,"No","Yes")))</f>
        <v>Yes</v>
      </c>
      <c r="E41" s="8">
        <v>3.5145934394</v>
      </c>
      <c r="F41" s="11" t="str">
        <f>IF($B41="N/A","N/A",IF(E41&gt;8,"No",IF(E41&lt;2,"No","Yes")))</f>
        <v>Yes</v>
      </c>
      <c r="G41" s="8">
        <v>3.4030075936999999</v>
      </c>
      <c r="H41" s="11" t="str">
        <f>IF($B41="N/A","N/A",IF(G41&gt;8,"No",IF(G41&lt;2,"No","Yes")))</f>
        <v>Yes</v>
      </c>
      <c r="I41" s="12">
        <v>-14.2</v>
      </c>
      <c r="J41" s="12">
        <v>-3.17</v>
      </c>
      <c r="K41" s="43" t="s">
        <v>740</v>
      </c>
      <c r="L41" s="9" t="str">
        <f t="shared" si="4"/>
        <v>Yes</v>
      </c>
    </row>
    <row r="42" spans="1:12" x14ac:dyDescent="0.25">
      <c r="A42" s="3" t="s">
        <v>170</v>
      </c>
      <c r="B42" s="35" t="s">
        <v>213</v>
      </c>
      <c r="C42" s="8">
        <v>18.055555556000002</v>
      </c>
      <c r="D42" s="11" t="str">
        <f t="shared" ref="D42:D49" si="14">IF($B42="N/A","N/A",IF(C42&gt;10,"No",IF(C42&lt;-10,"No","Yes")))</f>
        <v>N/A</v>
      </c>
      <c r="E42" s="8">
        <v>17.894394577</v>
      </c>
      <c r="F42" s="11" t="str">
        <f t="shared" ref="F42:F49" si="15">IF($B42="N/A","N/A",IF(E42&gt;10,"No",IF(E42&lt;-10,"No","Yes")))</f>
        <v>N/A</v>
      </c>
      <c r="G42" s="8">
        <v>16.511732177999999</v>
      </c>
      <c r="H42" s="11" t="str">
        <f t="shared" ref="H42:H49" si="16">IF($B42="N/A","N/A",IF(G42&gt;10,"No",IF(G42&lt;-10,"No","Yes")))</f>
        <v>N/A</v>
      </c>
      <c r="I42" s="12">
        <v>-0.89300000000000002</v>
      </c>
      <c r="J42" s="12">
        <v>-7.73</v>
      </c>
      <c r="K42" s="43" t="s">
        <v>740</v>
      </c>
      <c r="L42" s="9" t="str">
        <f>IF(J42="Div by 0", "N/A", IF(OR(J42="N/A",K42="N/A"),"N/A", IF(J42&gt;VALUE(MID(K42,1,2)), "No", IF(J42&lt;-1*VALUE(MID(K42,1,2)), "No", "Yes"))))</f>
        <v>Yes</v>
      </c>
    </row>
    <row r="43" spans="1:12" x14ac:dyDescent="0.25">
      <c r="A43" s="3" t="s">
        <v>171</v>
      </c>
      <c r="B43" s="35" t="s">
        <v>213</v>
      </c>
      <c r="C43" s="8">
        <v>30.808335807999999</v>
      </c>
      <c r="D43" s="11" t="str">
        <f t="shared" si="14"/>
        <v>N/A</v>
      </c>
      <c r="E43" s="8">
        <v>31.683644685000001</v>
      </c>
      <c r="F43" s="11" t="str">
        <f t="shared" si="15"/>
        <v>N/A</v>
      </c>
      <c r="G43" s="8">
        <v>30.126538136000001</v>
      </c>
      <c r="H43" s="11" t="str">
        <f t="shared" si="16"/>
        <v>N/A</v>
      </c>
      <c r="I43" s="12">
        <v>2.8410000000000002</v>
      </c>
      <c r="J43" s="12">
        <v>-4.91</v>
      </c>
      <c r="K43" s="43" t="s">
        <v>740</v>
      </c>
      <c r="L43" s="9" t="str">
        <f>IF(J43="Div by 0", "N/A", IF(OR(J43="N/A",K43="N/A"),"N/A", IF(J43&gt;VALUE(MID(K43,1,2)), "No", IF(J43&lt;-1*VALUE(MID(K43,1,2)), "No", "Yes"))))</f>
        <v>Yes</v>
      </c>
    </row>
    <row r="44" spans="1:12" x14ac:dyDescent="0.25">
      <c r="A44" s="3" t="s">
        <v>172</v>
      </c>
      <c r="B44" s="35" t="s">
        <v>213</v>
      </c>
      <c r="C44" s="8">
        <v>3.1588456587999998</v>
      </c>
      <c r="D44" s="11" t="str">
        <f t="shared" si="14"/>
        <v>N/A</v>
      </c>
      <c r="E44" s="8">
        <v>3.2290957740000001</v>
      </c>
      <c r="F44" s="11" t="str">
        <f t="shared" si="15"/>
        <v>N/A</v>
      </c>
      <c r="G44" s="8">
        <v>3.1322102896000001</v>
      </c>
      <c r="H44" s="11" t="str">
        <f t="shared" si="16"/>
        <v>N/A</v>
      </c>
      <c r="I44" s="12">
        <v>2.2240000000000002</v>
      </c>
      <c r="J44" s="12">
        <v>-3</v>
      </c>
      <c r="K44" s="43" t="s">
        <v>740</v>
      </c>
      <c r="L44" s="9" t="str">
        <f t="shared" ref="L44:L53" si="17">IF(J44="Div by 0", "N/A", IF(OR(J44="N/A",K44="N/A"),"N/A", IF(J44&gt;VALUE(MID(K44,1,2)), "No", IF(J44&lt;-1*VALUE(MID(K44,1,2)), "No", "Yes"))))</f>
        <v>Yes</v>
      </c>
    </row>
    <row r="45" spans="1:12" x14ac:dyDescent="0.25">
      <c r="A45" s="3" t="s">
        <v>173</v>
      </c>
      <c r="B45" s="35" t="s">
        <v>213</v>
      </c>
      <c r="C45" s="8">
        <v>20.781440781000001</v>
      </c>
      <c r="D45" s="11" t="str">
        <f t="shared" si="14"/>
        <v>N/A</v>
      </c>
      <c r="E45" s="8">
        <v>20.991411789000001</v>
      </c>
      <c r="F45" s="11" t="str">
        <f t="shared" si="15"/>
        <v>N/A</v>
      </c>
      <c r="G45" s="8">
        <v>22.752453545000002</v>
      </c>
      <c r="H45" s="11" t="str">
        <f t="shared" si="16"/>
        <v>N/A</v>
      </c>
      <c r="I45" s="12">
        <v>1.01</v>
      </c>
      <c r="J45" s="12">
        <v>8.3889999999999993</v>
      </c>
      <c r="K45" s="43" t="s">
        <v>740</v>
      </c>
      <c r="L45" s="9" t="str">
        <f t="shared" si="17"/>
        <v>Yes</v>
      </c>
    </row>
    <row r="46" spans="1:12" x14ac:dyDescent="0.25">
      <c r="A46" s="3" t="s">
        <v>174</v>
      </c>
      <c r="B46" s="35" t="s">
        <v>213</v>
      </c>
      <c r="C46" s="8">
        <v>10.492772993000001</v>
      </c>
      <c r="D46" s="11" t="str">
        <f t="shared" si="14"/>
        <v>N/A</v>
      </c>
      <c r="E46" s="8">
        <v>10.580175644000001</v>
      </c>
      <c r="F46" s="11" t="str">
        <f t="shared" si="15"/>
        <v>N/A</v>
      </c>
      <c r="G46" s="8">
        <v>12.687689932</v>
      </c>
      <c r="H46" s="11" t="str">
        <f t="shared" si="16"/>
        <v>N/A</v>
      </c>
      <c r="I46" s="12">
        <v>0.83299999999999996</v>
      </c>
      <c r="J46" s="12">
        <v>19.920000000000002</v>
      </c>
      <c r="K46" s="43" t="s">
        <v>740</v>
      </c>
      <c r="L46" s="9" t="str">
        <f t="shared" si="17"/>
        <v>No</v>
      </c>
    </row>
    <row r="47" spans="1:12" x14ac:dyDescent="0.25">
      <c r="A47" s="3" t="s">
        <v>175</v>
      </c>
      <c r="B47" s="35" t="s">
        <v>213</v>
      </c>
      <c r="C47" s="8">
        <v>4.9599874599999998</v>
      </c>
      <c r="D47" s="11" t="str">
        <f t="shared" si="14"/>
        <v>N/A</v>
      </c>
      <c r="E47" s="8">
        <v>4.7760911420000003</v>
      </c>
      <c r="F47" s="11" t="str">
        <f t="shared" si="15"/>
        <v>N/A</v>
      </c>
      <c r="G47" s="8">
        <v>4.5521702926999996</v>
      </c>
      <c r="H47" s="11" t="str">
        <f t="shared" si="16"/>
        <v>N/A</v>
      </c>
      <c r="I47" s="12">
        <v>-3.71</v>
      </c>
      <c r="J47" s="12">
        <v>-4.6900000000000004</v>
      </c>
      <c r="K47" s="43" t="s">
        <v>740</v>
      </c>
      <c r="L47" s="9" t="str">
        <f t="shared" si="17"/>
        <v>Yes</v>
      </c>
    </row>
    <row r="48" spans="1:12" x14ac:dyDescent="0.25">
      <c r="A48" s="3" t="s">
        <v>176</v>
      </c>
      <c r="B48" s="35" t="s">
        <v>213</v>
      </c>
      <c r="C48" s="8">
        <v>4.4841269841000004</v>
      </c>
      <c r="D48" s="11" t="str">
        <f t="shared" si="14"/>
        <v>N/A</v>
      </c>
      <c r="E48" s="8">
        <v>4.2928636447999997</v>
      </c>
      <c r="F48" s="11" t="str">
        <f t="shared" si="15"/>
        <v>N/A</v>
      </c>
      <c r="G48" s="8">
        <v>3.9996868573</v>
      </c>
      <c r="H48" s="11" t="str">
        <f t="shared" si="16"/>
        <v>N/A</v>
      </c>
      <c r="I48" s="12">
        <v>-4.2699999999999996</v>
      </c>
      <c r="J48" s="12">
        <v>-6.83</v>
      </c>
      <c r="K48" s="43" t="s">
        <v>740</v>
      </c>
      <c r="L48" s="9" t="str">
        <f t="shared" si="17"/>
        <v>Yes</v>
      </c>
    </row>
    <row r="49" spans="1:12" x14ac:dyDescent="0.25">
      <c r="A49" s="3" t="s">
        <v>957</v>
      </c>
      <c r="B49" s="35" t="s">
        <v>213</v>
      </c>
      <c r="C49" s="8">
        <v>3.1638781639000002</v>
      </c>
      <c r="D49" s="11" t="str">
        <f t="shared" si="14"/>
        <v>N/A</v>
      </c>
      <c r="E49" s="8">
        <v>3.0376517021999998</v>
      </c>
      <c r="F49" s="11" t="str">
        <f t="shared" si="15"/>
        <v>N/A</v>
      </c>
      <c r="G49" s="8">
        <v>2.8343688395000002</v>
      </c>
      <c r="H49" s="11" t="str">
        <f t="shared" si="16"/>
        <v>N/A</v>
      </c>
      <c r="I49" s="12">
        <v>-3.99</v>
      </c>
      <c r="J49" s="12">
        <v>-6.69</v>
      </c>
      <c r="K49" s="43" t="s">
        <v>740</v>
      </c>
      <c r="L49" s="9" t="str">
        <f t="shared" si="17"/>
        <v>Yes</v>
      </c>
    </row>
    <row r="50" spans="1:12" x14ac:dyDescent="0.25">
      <c r="A50" s="2" t="s">
        <v>208</v>
      </c>
      <c r="B50" s="35" t="s">
        <v>213</v>
      </c>
      <c r="C50" s="36">
        <v>640216</v>
      </c>
      <c r="D50" s="9" t="str">
        <f t="shared" ref="D50:D53" si="18">IF($B50="N/A","N/A",IF(C50&lt;0,"No","Yes"))</f>
        <v>N/A</v>
      </c>
      <c r="E50" s="36">
        <v>682454</v>
      </c>
      <c r="F50" s="9" t="str">
        <f t="shared" ref="F50:F53" si="19">IF($B50="N/A","N/A",IF(E50&lt;0,"No","Yes"))</f>
        <v>N/A</v>
      </c>
      <c r="G50" s="36">
        <v>701428</v>
      </c>
      <c r="H50" s="9" t="str">
        <f t="shared" ref="H50:H53" si="20">IF($B50="N/A","N/A",IF(G50&lt;0,"No","Yes"))</f>
        <v>N/A</v>
      </c>
      <c r="I50" s="12">
        <v>6.5970000000000004</v>
      </c>
      <c r="J50" s="12">
        <v>2.78</v>
      </c>
      <c r="K50" s="43" t="s">
        <v>740</v>
      </c>
      <c r="L50" s="9" t="str">
        <f t="shared" si="17"/>
        <v>Yes</v>
      </c>
    </row>
    <row r="51" spans="1:12" x14ac:dyDescent="0.25">
      <c r="A51" s="2" t="s">
        <v>209</v>
      </c>
      <c r="B51" s="35" t="s">
        <v>213</v>
      </c>
      <c r="C51" s="36">
        <v>38056</v>
      </c>
      <c r="D51" s="9" t="str">
        <f t="shared" si="18"/>
        <v>N/A</v>
      </c>
      <c r="E51" s="36">
        <v>41381</v>
      </c>
      <c r="F51" s="9" t="str">
        <f t="shared" si="19"/>
        <v>N/A</v>
      </c>
      <c r="G51" s="36">
        <v>43763</v>
      </c>
      <c r="H51" s="9" t="str">
        <f t="shared" si="20"/>
        <v>N/A</v>
      </c>
      <c r="I51" s="12">
        <v>8.7370000000000001</v>
      </c>
      <c r="J51" s="12">
        <v>5.7560000000000002</v>
      </c>
      <c r="K51" s="43" t="s">
        <v>740</v>
      </c>
      <c r="L51" s="9" t="str">
        <f t="shared" si="17"/>
        <v>Yes</v>
      </c>
    </row>
    <row r="52" spans="1:12" x14ac:dyDescent="0.25">
      <c r="A52" s="2" t="s">
        <v>210</v>
      </c>
      <c r="B52" s="35" t="s">
        <v>213</v>
      </c>
      <c r="C52" s="36">
        <v>369759</v>
      </c>
      <c r="D52" s="9" t="str">
        <f t="shared" si="18"/>
        <v>N/A</v>
      </c>
      <c r="E52" s="36">
        <v>397720</v>
      </c>
      <c r="F52" s="9" t="str">
        <f t="shared" si="19"/>
        <v>N/A</v>
      </c>
      <c r="G52" s="36">
        <v>488790</v>
      </c>
      <c r="H52" s="9" t="str">
        <f t="shared" si="20"/>
        <v>N/A</v>
      </c>
      <c r="I52" s="12">
        <v>7.5620000000000003</v>
      </c>
      <c r="J52" s="12">
        <v>22.9</v>
      </c>
      <c r="K52" s="43" t="s">
        <v>740</v>
      </c>
      <c r="L52" s="9" t="str">
        <f t="shared" si="17"/>
        <v>No</v>
      </c>
    </row>
    <row r="53" spans="1:12" x14ac:dyDescent="0.25">
      <c r="A53" s="2" t="s">
        <v>958</v>
      </c>
      <c r="B53" s="35" t="s">
        <v>213</v>
      </c>
      <c r="C53" s="36">
        <v>118401</v>
      </c>
      <c r="D53" s="9" t="str">
        <f t="shared" si="18"/>
        <v>N/A</v>
      </c>
      <c r="E53" s="36">
        <v>122154</v>
      </c>
      <c r="F53" s="9" t="str">
        <f t="shared" si="19"/>
        <v>N/A</v>
      </c>
      <c r="G53" s="36">
        <v>126707</v>
      </c>
      <c r="H53" s="9" t="str">
        <f t="shared" si="20"/>
        <v>N/A</v>
      </c>
      <c r="I53" s="12">
        <v>3.17</v>
      </c>
      <c r="J53" s="12">
        <v>3.7269999999999999</v>
      </c>
      <c r="K53" s="43" t="s">
        <v>740</v>
      </c>
      <c r="L53" s="9" t="str">
        <f t="shared" si="17"/>
        <v>Yes</v>
      </c>
    </row>
    <row r="54" spans="1:12" x14ac:dyDescent="0.25">
      <c r="A54" s="2" t="s">
        <v>959</v>
      </c>
      <c r="B54" s="35" t="s">
        <v>213</v>
      </c>
      <c r="C54" s="8">
        <v>99.999669999999995</v>
      </c>
      <c r="D54" s="11" t="str">
        <f>IF($B54="N/A","N/A",IF(C54&gt;10,"No",IF(C54&lt;-10,"No","Yes")))</f>
        <v>N/A</v>
      </c>
      <c r="E54" s="8">
        <v>99.999922397999995</v>
      </c>
      <c r="F54" s="11" t="str">
        <f>IF($B54="N/A","N/A",IF(E54&gt;10,"No",IF(E54&lt;-10,"No","Yes")))</f>
        <v>N/A</v>
      </c>
      <c r="G54" s="8">
        <v>99.999857661999997</v>
      </c>
      <c r="H54" s="11" t="str">
        <f>IF($B54="N/A","N/A",IF(G54&gt;10,"No",IF(G54&lt;-10,"No","Yes")))</f>
        <v>N/A</v>
      </c>
      <c r="I54" s="12">
        <v>2.9999999999999997E-4</v>
      </c>
      <c r="J54" s="12">
        <v>0</v>
      </c>
      <c r="K54" s="35" t="s">
        <v>213</v>
      </c>
      <c r="L54" s="9" t="str">
        <f t="shared" si="4"/>
        <v>N/A</v>
      </c>
    </row>
    <row r="55" spans="1:12" x14ac:dyDescent="0.25">
      <c r="A55" s="2" t="s">
        <v>1748</v>
      </c>
      <c r="B55" s="35" t="s">
        <v>213</v>
      </c>
      <c r="C55" s="8">
        <v>99.999917499999995</v>
      </c>
      <c r="D55" s="11" t="str">
        <f>IF($B55="N/A","N/A",IF(C55&gt;10,"No",IF(C55&lt;-10,"No","Yes")))</f>
        <v>N/A</v>
      </c>
      <c r="E55" s="8">
        <v>100</v>
      </c>
      <c r="F55" s="11" t="str">
        <f>IF($B55="N/A","N/A",IF(E55&gt;10,"No",IF(E55&lt;-10,"No","Yes")))</f>
        <v>N/A</v>
      </c>
      <c r="G55" s="8">
        <v>100</v>
      </c>
      <c r="H55" s="11" t="str">
        <f>IF($B55="N/A","N/A",IF(G55&gt;10,"No",IF(G55&lt;-10,"No","Yes")))</f>
        <v>N/A</v>
      </c>
      <c r="I55" s="12">
        <v>1E-4</v>
      </c>
      <c r="J55" s="12">
        <v>0</v>
      </c>
      <c r="K55" s="35" t="s">
        <v>213</v>
      </c>
      <c r="L55" s="9" t="str">
        <f t="shared" si="4"/>
        <v>N/A</v>
      </c>
    </row>
    <row r="56" spans="1:12" x14ac:dyDescent="0.25">
      <c r="A56" s="2" t="s">
        <v>177</v>
      </c>
      <c r="B56" s="35" t="s">
        <v>213</v>
      </c>
      <c r="C56" s="8">
        <v>58.427465927</v>
      </c>
      <c r="D56" s="11" t="str">
        <f t="shared" ref="D56:D57" si="21">IF($B56="N/A","N/A",IF(C56&gt;10,"No",IF(C56&lt;-10,"No","Yes")))</f>
        <v>N/A</v>
      </c>
      <c r="E56" s="8">
        <v>58.171216340999997</v>
      </c>
      <c r="F56" s="11" t="str">
        <f t="shared" ref="F56:F57" si="22">IF($B56="N/A","N/A",IF(E56&gt;10,"No",IF(E56&lt;-10,"No","Yes")))</f>
        <v>N/A</v>
      </c>
      <c r="G56" s="8">
        <v>57.009273295</v>
      </c>
      <c r="H56" s="11" t="str">
        <f t="shared" ref="H56:H57" si="23">IF($B56="N/A","N/A",IF(G56&gt;10,"No",IF(G56&lt;-10,"No","Yes")))</f>
        <v>N/A</v>
      </c>
      <c r="I56" s="12">
        <v>-0.439</v>
      </c>
      <c r="J56" s="12">
        <v>-2</v>
      </c>
      <c r="K56" s="43" t="s">
        <v>740</v>
      </c>
      <c r="L56" s="9" t="str">
        <f>IF(J56="Div by 0", "N/A", IF(OR(J56="N/A",K56="N/A"),"N/A", IF(J56&gt;VALUE(MID(K56,1,2)), "No", IF(J56&lt;-1*VALUE(MID(K56,1,2)), "No", "Yes"))))</f>
        <v>Yes</v>
      </c>
    </row>
    <row r="57" spans="1:12" x14ac:dyDescent="0.25">
      <c r="A57" s="6" t="s">
        <v>178</v>
      </c>
      <c r="B57" s="35" t="s">
        <v>213</v>
      </c>
      <c r="C57" s="8">
        <v>41.572451571999999</v>
      </c>
      <c r="D57" s="11" t="str">
        <f t="shared" si="21"/>
        <v>N/A</v>
      </c>
      <c r="E57" s="8">
        <v>41.828783659000003</v>
      </c>
      <c r="F57" s="11" t="str">
        <f t="shared" si="22"/>
        <v>N/A</v>
      </c>
      <c r="G57" s="8">
        <v>42.990726705</v>
      </c>
      <c r="H57" s="11" t="str">
        <f t="shared" si="23"/>
        <v>N/A</v>
      </c>
      <c r="I57" s="12">
        <v>0.61660000000000004</v>
      </c>
      <c r="J57" s="12">
        <v>2.778</v>
      </c>
      <c r="K57" s="43" t="s">
        <v>740</v>
      </c>
      <c r="L57" s="9" t="str">
        <f>IF(J57="Div by 0", "N/A", IF(OR(J57="N/A",K57="N/A"),"N/A", IF(J57&gt;VALUE(MID(K57,1,2)), "No", IF(J57&lt;-1*VALUE(MID(K57,1,2)), "No", "Yes"))))</f>
        <v>Yes</v>
      </c>
    </row>
    <row r="58" spans="1:12" x14ac:dyDescent="0.25">
      <c r="A58" s="7" t="s">
        <v>686</v>
      </c>
      <c r="B58" s="35" t="s">
        <v>282</v>
      </c>
      <c r="C58" s="8">
        <v>66.856416855999996</v>
      </c>
      <c r="D58" s="11" t="str">
        <f>IF($B58="N/A","N/A",IF(C58&gt;70,"No",IF(C58&lt;40,"No","Yes")))</f>
        <v>Yes</v>
      </c>
      <c r="E58" s="8">
        <v>68.503919288000006</v>
      </c>
      <c r="F58" s="11" t="str">
        <f>IF($B58="N/A","N/A",IF(E58&gt;70,"No",IF(E58&lt;40,"No","Yes")))</f>
        <v>Yes</v>
      </c>
      <c r="G58" s="8">
        <v>65.201016291000002</v>
      </c>
      <c r="H58" s="11" t="str">
        <f>IF($B58="N/A","N/A",IF(G58&gt;70,"No",IF(G58&lt;40,"No","Yes")))</f>
        <v>Yes</v>
      </c>
      <c r="I58" s="12">
        <v>2.464</v>
      </c>
      <c r="J58" s="12">
        <v>-4.82</v>
      </c>
      <c r="K58" s="43" t="s">
        <v>740</v>
      </c>
      <c r="L58" s="9" t="str">
        <f t="shared" si="4"/>
        <v>Yes</v>
      </c>
    </row>
    <row r="59" spans="1:12" x14ac:dyDescent="0.25">
      <c r="A59" s="2" t="s">
        <v>687</v>
      </c>
      <c r="B59" s="35" t="s">
        <v>213</v>
      </c>
      <c r="C59" s="8">
        <v>74.689263793999999</v>
      </c>
      <c r="D59" s="11" t="str">
        <f>IF($B59="N/A","N/A",IF(C59&gt;10,"No",IF(C59&lt;-10,"No","Yes")))</f>
        <v>N/A</v>
      </c>
      <c r="E59" s="8">
        <v>74.715943429999996</v>
      </c>
      <c r="F59" s="11" t="str">
        <f>IF($B59="N/A","N/A",IF(E59&gt;10,"No",IF(E59&lt;-10,"No","Yes")))</f>
        <v>N/A</v>
      </c>
      <c r="G59" s="8">
        <v>74.127960513999994</v>
      </c>
      <c r="H59" s="11" t="str">
        <f>IF($B59="N/A","N/A",IF(G59&gt;10,"No",IF(G59&lt;-10,"No","Yes")))</f>
        <v>N/A</v>
      </c>
      <c r="I59" s="12">
        <v>3.5700000000000003E-2</v>
      </c>
      <c r="J59" s="12">
        <v>-0.78700000000000003</v>
      </c>
      <c r="K59" s="35" t="s">
        <v>213</v>
      </c>
      <c r="L59" s="9" t="str">
        <f t="shared" si="4"/>
        <v>N/A</v>
      </c>
    </row>
    <row r="60" spans="1:12" x14ac:dyDescent="0.25">
      <c r="A60" s="2" t="s">
        <v>688</v>
      </c>
      <c r="B60" s="35" t="s">
        <v>213</v>
      </c>
      <c r="C60" s="8">
        <v>82.377655718</v>
      </c>
      <c r="D60" s="11" t="str">
        <f t="shared" ref="D60:D66" si="24">IF($B60="N/A","N/A",IF(C60&gt;10,"No",IF(C60&lt;-10,"No","Yes")))</f>
        <v>N/A</v>
      </c>
      <c r="E60" s="8">
        <v>82.205150297000003</v>
      </c>
      <c r="F60" s="11" t="str">
        <f t="shared" ref="F60:F66" si="25">IF($B60="N/A","N/A",IF(E60&gt;10,"No",IF(E60&lt;-10,"No","Yes")))</f>
        <v>N/A</v>
      </c>
      <c r="G60" s="8">
        <v>82.299654818999997</v>
      </c>
      <c r="H60" s="11" t="str">
        <f t="shared" ref="H60:H66" si="26">IF($B60="N/A","N/A",IF(G60&gt;10,"No",IF(G60&lt;-10,"No","Yes")))</f>
        <v>N/A</v>
      </c>
      <c r="I60" s="12">
        <v>-0.20899999999999999</v>
      </c>
      <c r="J60" s="12">
        <v>0.115</v>
      </c>
      <c r="K60" s="35" t="s">
        <v>213</v>
      </c>
      <c r="L60" s="9" t="str">
        <f t="shared" si="4"/>
        <v>N/A</v>
      </c>
    </row>
    <row r="61" spans="1:12" x14ac:dyDescent="0.25">
      <c r="A61" s="2" t="s">
        <v>1747</v>
      </c>
      <c r="B61" s="35" t="s">
        <v>213</v>
      </c>
      <c r="C61" s="8">
        <v>67.068881554000001</v>
      </c>
      <c r="D61" s="11" t="str">
        <f t="shared" si="24"/>
        <v>N/A</v>
      </c>
      <c r="E61" s="8">
        <v>69.717239328000005</v>
      </c>
      <c r="F61" s="11" t="str">
        <f t="shared" si="25"/>
        <v>N/A</v>
      </c>
      <c r="G61" s="8">
        <v>69.463771975</v>
      </c>
      <c r="H61" s="11" t="str">
        <f t="shared" si="26"/>
        <v>N/A</v>
      </c>
      <c r="I61" s="12">
        <v>3.9489999999999998</v>
      </c>
      <c r="J61" s="12">
        <v>-0.36399999999999999</v>
      </c>
      <c r="K61" s="35" t="s">
        <v>213</v>
      </c>
      <c r="L61" s="9" t="str">
        <f t="shared" si="4"/>
        <v>N/A</v>
      </c>
    </row>
    <row r="62" spans="1:12" x14ac:dyDescent="0.25">
      <c r="A62" s="2" t="s">
        <v>689</v>
      </c>
      <c r="B62" s="35" t="s">
        <v>213</v>
      </c>
      <c r="C62" s="8">
        <v>49.941436236999998</v>
      </c>
      <c r="D62" s="11" t="str">
        <f t="shared" si="24"/>
        <v>N/A</v>
      </c>
      <c r="E62" s="8">
        <v>52.140969099000003</v>
      </c>
      <c r="F62" s="11" t="str">
        <f t="shared" si="25"/>
        <v>N/A</v>
      </c>
      <c r="G62" s="8">
        <v>43.707637654000003</v>
      </c>
      <c r="H62" s="11" t="str">
        <f t="shared" si="26"/>
        <v>N/A</v>
      </c>
      <c r="I62" s="12">
        <v>4.4039999999999999</v>
      </c>
      <c r="J62" s="12">
        <v>-16.2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1.3002013001999999</v>
      </c>
      <c r="D64" s="11" t="str">
        <f t="shared" si="24"/>
        <v>N/A</v>
      </c>
      <c r="E64" s="8">
        <v>1.2451236859000001</v>
      </c>
      <c r="F64" s="11" t="str">
        <f t="shared" si="25"/>
        <v>N/A</v>
      </c>
      <c r="G64" s="8">
        <v>1.2006177452</v>
      </c>
      <c r="H64" s="11" t="str">
        <f t="shared" si="26"/>
        <v>N/A</v>
      </c>
      <c r="I64" s="12">
        <v>-4.24</v>
      </c>
      <c r="J64" s="12">
        <v>-3.57</v>
      </c>
      <c r="K64" s="35" t="s">
        <v>213</v>
      </c>
      <c r="L64" s="9" t="str">
        <f t="shared" si="4"/>
        <v>N/A</v>
      </c>
    </row>
    <row r="65" spans="1:12" x14ac:dyDescent="0.25">
      <c r="A65" s="3" t="s">
        <v>147</v>
      </c>
      <c r="B65" s="35" t="s">
        <v>213</v>
      </c>
      <c r="C65" s="8">
        <v>1.2673662673999999</v>
      </c>
      <c r="D65" s="11" t="str">
        <f t="shared" si="24"/>
        <v>N/A</v>
      </c>
      <c r="E65" s="8">
        <v>1.2087283597</v>
      </c>
      <c r="F65" s="11" t="str">
        <f t="shared" si="25"/>
        <v>N/A</v>
      </c>
      <c r="G65" s="8">
        <v>1.1653180178</v>
      </c>
      <c r="H65" s="11" t="str">
        <f t="shared" si="26"/>
        <v>N/A</v>
      </c>
      <c r="I65" s="12">
        <v>-4.63</v>
      </c>
      <c r="J65" s="12">
        <v>-3.59</v>
      </c>
      <c r="K65" s="35" t="s">
        <v>213</v>
      </c>
      <c r="L65" s="9" t="str">
        <f t="shared" si="4"/>
        <v>N/A</v>
      </c>
    </row>
    <row r="66" spans="1:12" x14ac:dyDescent="0.25">
      <c r="A66" s="3" t="s">
        <v>148</v>
      </c>
      <c r="B66" s="35" t="s">
        <v>213</v>
      </c>
      <c r="C66" s="8">
        <v>1.4686664686999999</v>
      </c>
      <c r="D66" s="11" t="str">
        <f t="shared" si="24"/>
        <v>N/A</v>
      </c>
      <c r="E66" s="8">
        <v>1.3959043229999999</v>
      </c>
      <c r="F66" s="11" t="str">
        <f t="shared" si="25"/>
        <v>N/A</v>
      </c>
      <c r="G66" s="8">
        <v>1.3421724989999999</v>
      </c>
      <c r="H66" s="11" t="str">
        <f t="shared" si="26"/>
        <v>N/A</v>
      </c>
      <c r="I66" s="12">
        <v>-4.95</v>
      </c>
      <c r="J66" s="12">
        <v>-3.85</v>
      </c>
      <c r="K66" s="35" t="s">
        <v>213</v>
      </c>
      <c r="L66" s="9" t="str">
        <f t="shared" si="4"/>
        <v>N/A</v>
      </c>
    </row>
    <row r="67" spans="1:12" x14ac:dyDescent="0.25">
      <c r="A67" s="2" t="s">
        <v>960</v>
      </c>
      <c r="B67" s="43" t="s">
        <v>213</v>
      </c>
      <c r="C67" s="1">
        <v>5286</v>
      </c>
      <c r="D67" s="11" t="str">
        <f>IF($B67="N/A","N/A",IF(C67&gt;10,"No",IF(C67&lt;-10,"No","Yes")))</f>
        <v>N/A</v>
      </c>
      <c r="E67" s="1">
        <v>5024</v>
      </c>
      <c r="F67" s="11" t="str">
        <f>IF($B67="N/A","N/A",IF(E67&gt;10,"No",IF(E67&lt;-10,"No","Yes")))</f>
        <v>N/A</v>
      </c>
      <c r="G67" s="1">
        <v>5135</v>
      </c>
      <c r="H67" s="11" t="str">
        <f>IF($B67="N/A","N/A",IF(G67&gt;10,"No",IF(G67&lt;-10,"No","Yes")))</f>
        <v>N/A</v>
      </c>
      <c r="I67" s="12">
        <v>-4.96</v>
      </c>
      <c r="J67" s="12">
        <v>2.2090000000000001</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736</v>
      </c>
      <c r="D69" s="11" t="str">
        <f t="shared" si="27"/>
        <v>No</v>
      </c>
      <c r="E69" s="1">
        <v>614</v>
      </c>
      <c r="F69" s="11" t="str">
        <f t="shared" si="28"/>
        <v>No</v>
      </c>
      <c r="G69" s="1">
        <v>816</v>
      </c>
      <c r="H69" s="11" t="str">
        <f t="shared" si="29"/>
        <v>No</v>
      </c>
      <c r="I69" s="12">
        <v>-16.600000000000001</v>
      </c>
      <c r="J69" s="12">
        <v>32.9</v>
      </c>
      <c r="K69" s="35" t="s">
        <v>213</v>
      </c>
      <c r="L69" s="9" t="str">
        <f t="shared" si="4"/>
        <v>N/A</v>
      </c>
    </row>
    <row r="70" spans="1:12" x14ac:dyDescent="0.25">
      <c r="A70" s="3" t="s">
        <v>203</v>
      </c>
      <c r="B70" s="60" t="s">
        <v>213</v>
      </c>
      <c r="C70" s="13">
        <v>68.75</v>
      </c>
      <c r="D70" s="11" t="str">
        <f>IF($B70="N/A","N/A",IF(C70&gt;10,"No",IF(C70&lt;-10,"No","Yes")))</f>
        <v>N/A</v>
      </c>
      <c r="E70" s="13">
        <v>66.286644951</v>
      </c>
      <c r="F70" s="11" t="str">
        <f>IF($B70="N/A","N/A",IF(E70&gt;10,"No",IF(E70&lt;-10,"No","Yes")))</f>
        <v>N/A</v>
      </c>
      <c r="G70" s="13">
        <v>66.911764706</v>
      </c>
      <c r="H70" s="11" t="str">
        <f>IF($B70="N/A","N/A",IF(G70&gt;10,"No",IF(G70&lt;-10,"No","Yes")))</f>
        <v>N/A</v>
      </c>
      <c r="I70" s="12">
        <v>-3.58</v>
      </c>
      <c r="J70" s="12">
        <v>0.94310000000000005</v>
      </c>
      <c r="K70" s="60" t="s">
        <v>213</v>
      </c>
      <c r="L70" s="9" t="str">
        <f t="shared" si="4"/>
        <v>N/A</v>
      </c>
    </row>
    <row r="71" spans="1:12" x14ac:dyDescent="0.25">
      <c r="A71" s="2" t="s">
        <v>65</v>
      </c>
      <c r="B71" s="43" t="s">
        <v>213</v>
      </c>
      <c r="C71" s="1">
        <v>210900</v>
      </c>
      <c r="D71" s="11" t="str">
        <f>IF($B71="N/A","N/A",IF(C71&gt;10,"No",IF(C71&lt;-10,"No","Yes")))</f>
        <v>N/A</v>
      </c>
      <c r="E71" s="1">
        <v>217069</v>
      </c>
      <c r="F71" s="11" t="str">
        <f>IF($B71="N/A","N/A",IF(E71&gt;10,"No",IF(E71&lt;-10,"No","Yes")))</f>
        <v>N/A</v>
      </c>
      <c r="G71" s="1">
        <v>224041</v>
      </c>
      <c r="H71" s="11" t="str">
        <f>IF($B71="N/A","N/A",IF(G71&gt;10,"No",IF(G71&lt;-10,"No","Yes")))</f>
        <v>N/A</v>
      </c>
      <c r="I71" s="12">
        <v>2.9249999999999998</v>
      </c>
      <c r="J71" s="12">
        <v>3.2120000000000002</v>
      </c>
      <c r="K71" s="43" t="s">
        <v>740</v>
      </c>
      <c r="L71" s="9" t="str">
        <f t="shared" ref="L71:L103" si="30">IF(J71="Div by 0", "N/A", IF(K71="N/A","N/A", IF(J71&gt;VALUE(MID(K71,1,2)), "No", IF(J71&lt;-1*VALUE(MID(K71,1,2)), "No", "Yes"))))</f>
        <v>Yes</v>
      </c>
    </row>
    <row r="72" spans="1:12" x14ac:dyDescent="0.25">
      <c r="A72" s="4" t="s">
        <v>66</v>
      </c>
      <c r="B72" s="43" t="s">
        <v>213</v>
      </c>
      <c r="C72" s="1">
        <v>190421.3</v>
      </c>
      <c r="D72" s="11" t="str">
        <f>IF($B72="N/A","N/A",IF(C72&gt;10,"No",IF(C72&lt;-10,"No","Yes")))</f>
        <v>N/A</v>
      </c>
      <c r="E72" s="1">
        <v>196328.92</v>
      </c>
      <c r="F72" s="11" t="str">
        <f>IF($B72="N/A","N/A",IF(E72&gt;10,"No",IF(E72&lt;-10,"No","Yes")))</f>
        <v>N/A</v>
      </c>
      <c r="G72" s="1">
        <v>201557.77</v>
      </c>
      <c r="H72" s="11" t="str">
        <f>IF($B72="N/A","N/A",IF(G72&gt;10,"No",IF(G72&lt;-10,"No","Yes")))</f>
        <v>N/A</v>
      </c>
      <c r="I72" s="12">
        <v>3.1019999999999999</v>
      </c>
      <c r="J72" s="12">
        <v>2.6629999999999998</v>
      </c>
      <c r="K72" s="43" t="s">
        <v>741</v>
      </c>
      <c r="L72" s="9" t="str">
        <f t="shared" si="30"/>
        <v>Yes</v>
      </c>
    </row>
    <row r="73" spans="1:12" x14ac:dyDescent="0.25">
      <c r="A73" s="3" t="s">
        <v>67</v>
      </c>
      <c r="B73" s="35" t="s">
        <v>283</v>
      </c>
      <c r="C73" s="8">
        <v>91.240904569999998</v>
      </c>
      <c r="D73" s="11" t="str">
        <f>IF($B73="N/A","N/A",IF(C73&gt;=90,"Yes","No"))</f>
        <v>Yes</v>
      </c>
      <c r="E73" s="8">
        <v>91.502413321999995</v>
      </c>
      <c r="F73" s="11" t="str">
        <f>IF($B73="N/A","N/A",IF(E73&gt;=90,"Yes","No"))</f>
        <v>Yes</v>
      </c>
      <c r="G73" s="8">
        <v>91.110638855999994</v>
      </c>
      <c r="H73" s="11" t="str">
        <f>IF($B73="N/A","N/A",IF(G73&gt;=90,"Yes","No"))</f>
        <v>Yes</v>
      </c>
      <c r="I73" s="12">
        <v>0.28660000000000002</v>
      </c>
      <c r="J73" s="12">
        <v>-0.42799999999999999</v>
      </c>
      <c r="K73" s="43" t="s">
        <v>740</v>
      </c>
      <c r="L73" s="9" t="str">
        <f t="shared" si="30"/>
        <v>Yes</v>
      </c>
    </row>
    <row r="74" spans="1:12" x14ac:dyDescent="0.25">
      <c r="A74" s="2" t="s">
        <v>961</v>
      </c>
      <c r="B74" s="35" t="s">
        <v>283</v>
      </c>
      <c r="C74" s="8">
        <v>90.896894180000004</v>
      </c>
      <c r="D74" s="11" t="str">
        <f>IF($B74="N/A","N/A",IF(C74&gt;=90,"Yes","No"))</f>
        <v>Yes</v>
      </c>
      <c r="E74" s="8">
        <v>90.756073975999996</v>
      </c>
      <c r="F74" s="11" t="str">
        <f>IF($B74="N/A","N/A",IF(E74&gt;=90,"Yes","No"))</f>
        <v>Yes</v>
      </c>
      <c r="G74" s="8">
        <v>90.274411580999995</v>
      </c>
      <c r="H74" s="11" t="str">
        <f>IF($B74="N/A","N/A",IF(G74&gt;=90,"Yes","No"))</f>
        <v>Yes</v>
      </c>
      <c r="I74" s="12">
        <v>-0.155</v>
      </c>
      <c r="J74" s="12">
        <v>-0.53100000000000003</v>
      </c>
      <c r="K74" s="43" t="s">
        <v>740</v>
      </c>
      <c r="L74" s="9" t="str">
        <f t="shared" si="30"/>
        <v>Yes</v>
      </c>
    </row>
    <row r="75" spans="1:12" x14ac:dyDescent="0.25">
      <c r="A75" s="6" t="s">
        <v>962</v>
      </c>
      <c r="B75" s="43" t="s">
        <v>284</v>
      </c>
      <c r="C75" s="13">
        <v>45.376890910999997</v>
      </c>
      <c r="D75" s="11" t="str">
        <f>IF($B75="N/A","N/A",IF(C75&gt;55,"No",IF(C75&lt;30,"No","Yes")))</f>
        <v>Yes</v>
      </c>
      <c r="E75" s="13">
        <v>45.550928585000001</v>
      </c>
      <c r="F75" s="11" t="str">
        <f>IF($B75="N/A","N/A",IF(E75&gt;55,"No",IF(E75&lt;30,"No","Yes")))</f>
        <v>Yes</v>
      </c>
      <c r="G75" s="13">
        <v>45.798581957000003</v>
      </c>
      <c r="H75" s="11" t="str">
        <f>IF($B75="N/A","N/A",IF(G75&gt;55,"No",IF(G75&lt;30,"No","Yes")))</f>
        <v>Yes</v>
      </c>
      <c r="I75" s="12">
        <v>0.38350000000000001</v>
      </c>
      <c r="J75" s="12">
        <v>0.54369999999999996</v>
      </c>
      <c r="K75" s="43" t="s">
        <v>740</v>
      </c>
      <c r="L75" s="9" t="str">
        <f t="shared" si="30"/>
        <v>Yes</v>
      </c>
    </row>
    <row r="76" spans="1:12" ht="25" x14ac:dyDescent="0.25">
      <c r="A76" s="2" t="s">
        <v>963</v>
      </c>
      <c r="B76" s="43" t="s">
        <v>278</v>
      </c>
      <c r="C76" s="13">
        <v>0.62541488860000005</v>
      </c>
      <c r="D76" s="11" t="str">
        <f>IF($B76="N/A","N/A",IF(C76&gt;=5,"No",IF(C76&lt;0,"No","Yes")))</f>
        <v>Yes</v>
      </c>
      <c r="E76" s="13">
        <v>0.52103248280000003</v>
      </c>
      <c r="F76" s="11" t="str">
        <f>IF($B76="N/A","N/A",IF(E76&gt;=5,"No",IF(E76&lt;0,"No","Yes")))</f>
        <v>Yes</v>
      </c>
      <c r="G76" s="13">
        <v>0.60346097369999996</v>
      </c>
      <c r="H76" s="11" t="str">
        <f>IF($B76="N/A","N/A",IF(G76&gt;=5,"No",IF(G76&lt;0,"No","Yes")))</f>
        <v>Yes</v>
      </c>
      <c r="I76" s="12">
        <v>-16.7</v>
      </c>
      <c r="J76" s="12">
        <v>15.82</v>
      </c>
      <c r="K76" s="43" t="s">
        <v>213</v>
      </c>
      <c r="L76" s="9" t="str">
        <f t="shared" si="30"/>
        <v>N/A</v>
      </c>
    </row>
    <row r="77" spans="1:12" ht="25" x14ac:dyDescent="0.25">
      <c r="A77" s="2" t="s">
        <v>964</v>
      </c>
      <c r="B77" s="43" t="s">
        <v>213</v>
      </c>
      <c r="C77" s="13">
        <v>0</v>
      </c>
      <c r="D77" s="43" t="s">
        <v>213</v>
      </c>
      <c r="E77" s="13">
        <v>0</v>
      </c>
      <c r="F77" s="43" t="s">
        <v>213</v>
      </c>
      <c r="G77" s="13">
        <v>0</v>
      </c>
      <c r="H77" s="43" t="s">
        <v>213</v>
      </c>
      <c r="I77" s="12" t="s">
        <v>1746</v>
      </c>
      <c r="J77" s="12" t="s">
        <v>1746</v>
      </c>
      <c r="K77" s="43" t="s">
        <v>213</v>
      </c>
      <c r="L77" s="9" t="str">
        <f t="shared" si="30"/>
        <v>N/A</v>
      </c>
    </row>
    <row r="78" spans="1:12" ht="25" x14ac:dyDescent="0.25">
      <c r="A78" s="2" t="s">
        <v>965</v>
      </c>
      <c r="B78" s="43" t="s">
        <v>213</v>
      </c>
      <c r="C78" s="13">
        <v>74.341868184000006</v>
      </c>
      <c r="D78" s="43" t="s">
        <v>213</v>
      </c>
      <c r="E78" s="13">
        <v>73.948375862000006</v>
      </c>
      <c r="F78" s="43" t="s">
        <v>213</v>
      </c>
      <c r="G78" s="13">
        <v>74.081976066999999</v>
      </c>
      <c r="H78" s="43" t="s">
        <v>213</v>
      </c>
      <c r="I78" s="12">
        <v>-0.52900000000000003</v>
      </c>
      <c r="J78" s="12">
        <v>0.1807</v>
      </c>
      <c r="K78" s="43" t="s">
        <v>213</v>
      </c>
      <c r="L78" s="9" t="str">
        <f t="shared" si="30"/>
        <v>N/A</v>
      </c>
    </row>
    <row r="79" spans="1:12" ht="25" x14ac:dyDescent="0.25">
      <c r="A79" s="2" t="s">
        <v>966</v>
      </c>
      <c r="B79" s="43" t="s">
        <v>213</v>
      </c>
      <c r="C79" s="13">
        <v>9.3745851114000001</v>
      </c>
      <c r="D79" s="43" t="s">
        <v>213</v>
      </c>
      <c r="E79" s="13">
        <v>9.4347880167000007</v>
      </c>
      <c r="F79" s="43" t="s">
        <v>213</v>
      </c>
      <c r="G79" s="13">
        <v>9.5076347633000005</v>
      </c>
      <c r="H79" s="43" t="s">
        <v>213</v>
      </c>
      <c r="I79" s="12">
        <v>0.64219999999999999</v>
      </c>
      <c r="J79" s="12">
        <v>0.77210000000000001</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3.6543385491000002</v>
      </c>
      <c r="D82" s="43" t="s">
        <v>213</v>
      </c>
      <c r="E82" s="13">
        <v>3.6955990952</v>
      </c>
      <c r="F82" s="43" t="s">
        <v>213</v>
      </c>
      <c r="G82" s="13">
        <v>3.5395307108999998</v>
      </c>
      <c r="H82" s="43" t="s">
        <v>213</v>
      </c>
      <c r="I82" s="12">
        <v>1.129</v>
      </c>
      <c r="J82" s="12">
        <v>-4.22</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10.473684211</v>
      </c>
      <c r="D84" s="43" t="s">
        <v>213</v>
      </c>
      <c r="E84" s="13">
        <v>9.7978062275000006</v>
      </c>
      <c r="F84" s="43" t="s">
        <v>213</v>
      </c>
      <c r="G84" s="13">
        <v>9.6821563909999995</v>
      </c>
      <c r="H84" s="43" t="s">
        <v>213</v>
      </c>
      <c r="I84" s="12">
        <v>-6.45</v>
      </c>
      <c r="J84" s="12">
        <v>-1.18</v>
      </c>
      <c r="K84" s="43" t="s">
        <v>213</v>
      </c>
      <c r="L84" s="9" t="str">
        <f t="shared" si="30"/>
        <v>N/A</v>
      </c>
    </row>
    <row r="85" spans="1:12" ht="25" x14ac:dyDescent="0.25">
      <c r="A85" s="2" t="s">
        <v>972</v>
      </c>
      <c r="B85" s="43" t="s">
        <v>213</v>
      </c>
      <c r="C85" s="13">
        <v>1.5301090563999999</v>
      </c>
      <c r="D85" s="43" t="s">
        <v>213</v>
      </c>
      <c r="E85" s="13">
        <v>2.6023983156999999</v>
      </c>
      <c r="F85" s="43" t="s">
        <v>213</v>
      </c>
      <c r="G85" s="13">
        <v>2.5852410943000002</v>
      </c>
      <c r="H85" s="43" t="s">
        <v>213</v>
      </c>
      <c r="I85" s="12">
        <v>70.08</v>
      </c>
      <c r="J85" s="12">
        <v>-0.65900000000000003</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85.440967283000006</v>
      </c>
      <c r="D87" s="43" t="s">
        <v>213</v>
      </c>
      <c r="E87" s="13">
        <v>84.267214572</v>
      </c>
      <c r="F87" s="43" t="s">
        <v>213</v>
      </c>
      <c r="G87" s="13">
        <v>84.367593432000007</v>
      </c>
      <c r="H87" s="43" t="s">
        <v>213</v>
      </c>
      <c r="I87" s="12">
        <v>-1.37</v>
      </c>
      <c r="J87" s="12">
        <v>0.1191</v>
      </c>
      <c r="K87" s="43" t="s">
        <v>213</v>
      </c>
      <c r="L87" s="9" t="str">
        <f t="shared" si="30"/>
        <v>N/A</v>
      </c>
    </row>
    <row r="88" spans="1:12" x14ac:dyDescent="0.25">
      <c r="A88" s="2" t="s">
        <v>975</v>
      </c>
      <c r="B88" s="43" t="s">
        <v>213</v>
      </c>
      <c r="C88" s="13">
        <v>13.028923661</v>
      </c>
      <c r="D88" s="43" t="s">
        <v>213</v>
      </c>
      <c r="E88" s="13">
        <v>13.130387111999999</v>
      </c>
      <c r="F88" s="43" t="s">
        <v>213</v>
      </c>
      <c r="G88" s="13">
        <v>13.047165474</v>
      </c>
      <c r="H88" s="43" t="s">
        <v>213</v>
      </c>
      <c r="I88" s="12">
        <v>0.77880000000000005</v>
      </c>
      <c r="J88" s="12">
        <v>-0.63400000000000001</v>
      </c>
      <c r="K88" s="43" t="s">
        <v>213</v>
      </c>
      <c r="L88" s="9" t="str">
        <f t="shared" si="30"/>
        <v>N/A</v>
      </c>
    </row>
    <row r="89" spans="1:12" x14ac:dyDescent="0.25">
      <c r="A89" s="6" t="s">
        <v>68</v>
      </c>
      <c r="B89" s="43" t="s">
        <v>213</v>
      </c>
      <c r="C89" s="1">
        <v>18702</v>
      </c>
      <c r="D89" s="11" t="str">
        <f>IF($B89="N/A","N/A",IF(C89&gt;10,"No",IF(C89&lt;-10,"No","Yes")))</f>
        <v>N/A</v>
      </c>
      <c r="E89" s="1">
        <v>17441</v>
      </c>
      <c r="F89" s="11" t="str">
        <f>IF($B89="N/A","N/A",IF(E89&gt;10,"No",IF(E89&lt;-10,"No","Yes")))</f>
        <v>N/A</v>
      </c>
      <c r="G89" s="1">
        <v>15631</v>
      </c>
      <c r="H89" s="11" t="str">
        <f>IF($B89="N/A","N/A",IF(G89&gt;10,"No",IF(G89&lt;-10,"No","Yes")))</f>
        <v>N/A</v>
      </c>
      <c r="I89" s="12">
        <v>-6.74</v>
      </c>
      <c r="J89" s="12">
        <v>-10.4</v>
      </c>
      <c r="K89" s="43" t="s">
        <v>740</v>
      </c>
      <c r="L89" s="9" t="str">
        <f t="shared" si="30"/>
        <v>No</v>
      </c>
    </row>
    <row r="90" spans="1:12" x14ac:dyDescent="0.25">
      <c r="A90" s="2" t="s">
        <v>109</v>
      </c>
      <c r="B90" s="43" t="s">
        <v>213</v>
      </c>
      <c r="C90" s="13">
        <v>0.93038177740000005</v>
      </c>
      <c r="D90" s="11" t="str">
        <f>IF($B90="N/A","N/A",IF(C90&gt;10,"No",IF(C90&lt;-10,"No","Yes")))</f>
        <v>N/A</v>
      </c>
      <c r="E90" s="13">
        <v>0.67656671059999995</v>
      </c>
      <c r="F90" s="11" t="str">
        <f>IF($B90="N/A","N/A",IF(E90&gt;10,"No",IF(E90&lt;-10,"No","Yes")))</f>
        <v>N/A</v>
      </c>
      <c r="G90" s="13">
        <v>0.70372976779999996</v>
      </c>
      <c r="H90" s="11" t="str">
        <f>IF($B90="N/A","N/A",IF(G90&gt;10,"No",IF(G90&lt;-10,"No","Yes")))</f>
        <v>N/A</v>
      </c>
      <c r="I90" s="12">
        <v>-27.3</v>
      </c>
      <c r="J90" s="12">
        <v>4.0149999999999997</v>
      </c>
      <c r="K90" s="43" t="s">
        <v>740</v>
      </c>
      <c r="L90" s="9" t="str">
        <f t="shared" si="30"/>
        <v>Yes</v>
      </c>
    </row>
    <row r="91" spans="1:12" x14ac:dyDescent="0.25">
      <c r="A91" s="2" t="s">
        <v>110</v>
      </c>
      <c r="B91" s="43" t="s">
        <v>213</v>
      </c>
      <c r="C91" s="13">
        <v>29.798951983999999</v>
      </c>
      <c r="D91" s="11" t="str">
        <f>IF($B91="N/A","N/A",IF(C91&gt;10,"No",IF(C91&lt;-10,"No","Yes")))</f>
        <v>N/A</v>
      </c>
      <c r="E91" s="13">
        <v>29.029298779000001</v>
      </c>
      <c r="F91" s="11" t="str">
        <f>IF($B91="N/A","N/A",IF(E91&gt;10,"No",IF(E91&lt;-10,"No","Yes")))</f>
        <v>N/A</v>
      </c>
      <c r="G91" s="13">
        <v>32.147655299999997</v>
      </c>
      <c r="H91" s="11" t="str">
        <f>IF($B91="N/A","N/A",IF(G91&gt;10,"No",IF(G91&lt;-10,"No","Yes")))</f>
        <v>N/A</v>
      </c>
      <c r="I91" s="12">
        <v>-2.58</v>
      </c>
      <c r="J91" s="12">
        <v>10.74</v>
      </c>
      <c r="K91" s="43" t="s">
        <v>740</v>
      </c>
      <c r="L91" s="9" t="str">
        <f t="shared" si="30"/>
        <v>No</v>
      </c>
    </row>
    <row r="92" spans="1:12" x14ac:dyDescent="0.25">
      <c r="A92" s="4" t="s">
        <v>7</v>
      </c>
      <c r="B92" s="43" t="s">
        <v>213</v>
      </c>
      <c r="C92" s="13">
        <v>9.3703176860999999</v>
      </c>
      <c r="D92" s="11" t="str">
        <f>IF($B92="N/A","N/A",IF(C92&gt;10,"No",IF(C92&lt;-10,"No","Yes")))</f>
        <v>N/A</v>
      </c>
      <c r="E92" s="13">
        <v>9.8185369628999997</v>
      </c>
      <c r="F92" s="11" t="str">
        <f>IF($B92="N/A","N/A",IF(E92&gt;10,"No",IF(E92&lt;-10,"No","Yes")))</f>
        <v>N/A</v>
      </c>
      <c r="G92" s="13">
        <v>10.286956405</v>
      </c>
      <c r="H92" s="11" t="str">
        <f>IF($B92="N/A","N/A",IF(G92&gt;10,"No",IF(G92&lt;-10,"No","Yes")))</f>
        <v>N/A</v>
      </c>
      <c r="I92" s="12">
        <v>4.7830000000000004</v>
      </c>
      <c r="J92" s="12">
        <v>4.7709999999999999</v>
      </c>
      <c r="K92" s="43" t="s">
        <v>741</v>
      </c>
      <c r="L92" s="9" t="str">
        <f t="shared" si="30"/>
        <v>Yes</v>
      </c>
    </row>
    <row r="93" spans="1:12" x14ac:dyDescent="0.25">
      <c r="A93" s="4" t="s">
        <v>180</v>
      </c>
      <c r="B93" s="43" t="s">
        <v>213</v>
      </c>
      <c r="C93" s="13">
        <v>64.474158368999994</v>
      </c>
      <c r="D93" s="11" t="str">
        <f t="shared" ref="D93:D94" si="31">IF($B93="N/A","N/A",IF(C93&gt;10,"No",IF(C93&lt;-10,"No","Yes")))</f>
        <v>N/A</v>
      </c>
      <c r="E93" s="13">
        <v>64.278639510999994</v>
      </c>
      <c r="F93" s="11" t="str">
        <f t="shared" ref="F93:F94" si="32">IF($B93="N/A","N/A",IF(E93&gt;10,"No",IF(E93&lt;-10,"No","Yes")))</f>
        <v>N/A</v>
      </c>
      <c r="G93" s="13">
        <v>63.838761654999999</v>
      </c>
      <c r="H93" s="11" t="str">
        <f t="shared" ref="H93:H94" si="33">IF($B93="N/A","N/A",IF(G93&gt;10,"No",IF(G93&lt;-10,"No","Yes")))</f>
        <v>N/A</v>
      </c>
      <c r="I93" s="12">
        <v>-0.30299999999999999</v>
      </c>
      <c r="J93" s="12">
        <v>-0.68400000000000005</v>
      </c>
      <c r="K93" s="43" t="s">
        <v>740</v>
      </c>
      <c r="L93" s="9" t="str">
        <f>IF(J93="Div by 0", "N/A", IF(OR(J93="N/A",K93="N/A"),"N/A", IF(J93&gt;VALUE(MID(K93,1,2)), "No", IF(J93&lt;-1*VALUE(MID(K93,1,2)), "No", "Yes"))))</f>
        <v>Yes</v>
      </c>
    </row>
    <row r="94" spans="1:12" x14ac:dyDescent="0.25">
      <c r="A94" s="4" t="s">
        <v>181</v>
      </c>
      <c r="B94" s="43" t="s">
        <v>213</v>
      </c>
      <c r="C94" s="13">
        <v>35.525841630999999</v>
      </c>
      <c r="D94" s="11" t="str">
        <f t="shared" si="31"/>
        <v>N/A</v>
      </c>
      <c r="E94" s="13">
        <v>35.721360488999998</v>
      </c>
      <c r="F94" s="11" t="str">
        <f t="shared" si="32"/>
        <v>N/A</v>
      </c>
      <c r="G94" s="13">
        <v>36.161238345000001</v>
      </c>
      <c r="H94" s="11" t="str">
        <f t="shared" si="33"/>
        <v>N/A</v>
      </c>
      <c r="I94" s="12">
        <v>0.5504</v>
      </c>
      <c r="J94" s="12">
        <v>1.2310000000000001</v>
      </c>
      <c r="K94" s="43" t="s">
        <v>740</v>
      </c>
      <c r="L94" s="9" t="str">
        <f>IF(J94="Div by 0", "N/A", IF(OR(J94="N/A",K94="N/A"),"N/A", IF(J94&gt;VALUE(MID(K94,1,2)), "No", IF(J94&lt;-1*VALUE(MID(K94,1,2)), "No", "Yes"))))</f>
        <v>Yes</v>
      </c>
    </row>
    <row r="95" spans="1:12" x14ac:dyDescent="0.25">
      <c r="A95" s="2" t="s">
        <v>8</v>
      </c>
      <c r="B95" s="43" t="s">
        <v>285</v>
      </c>
      <c r="C95" s="13">
        <v>6.9089615931999999</v>
      </c>
      <c r="D95" s="11" t="str">
        <f>IF($B95="N/A","N/A",IF(C95&gt;10,"No",IF(C95&lt;5,"No","Yes")))</f>
        <v>Yes</v>
      </c>
      <c r="E95" s="13">
        <v>6.7775684228999999</v>
      </c>
      <c r="F95" s="11" t="str">
        <f>IF($B95="N/A","N/A",IF(E95&gt;10,"No",IF(E95&lt;5,"No","Yes")))</f>
        <v>Yes</v>
      </c>
      <c r="G95" s="13">
        <v>6.6550318915000002</v>
      </c>
      <c r="H95" s="11" t="str">
        <f t="shared" ref="H95:H98" si="34">IF($B95="N/A","N/A",IF(G95&gt;10,"No",IF(G95&lt;5,"No","Yes")))</f>
        <v>Yes</v>
      </c>
      <c r="I95" s="12">
        <v>-1.9</v>
      </c>
      <c r="J95" s="12">
        <v>-1.81</v>
      </c>
      <c r="K95" s="43" t="s">
        <v>741</v>
      </c>
      <c r="L95" s="9" t="str">
        <f t="shared" si="30"/>
        <v>Yes</v>
      </c>
    </row>
    <row r="96" spans="1:12" x14ac:dyDescent="0.25">
      <c r="A96" s="2" t="s">
        <v>149</v>
      </c>
      <c r="B96" s="43" t="s">
        <v>285</v>
      </c>
      <c r="C96" s="13">
        <v>6.1223328592000001</v>
      </c>
      <c r="D96" s="11" t="str">
        <f>IF($B96="N/A","N/A",IF(C96&gt;10,"No",IF(C96&lt;5,"No","Yes")))</f>
        <v>Yes</v>
      </c>
      <c r="E96" s="13">
        <v>6.0298798999000001</v>
      </c>
      <c r="F96" s="11" t="str">
        <f t="shared" ref="F96:F98" si="35">IF($B96="N/A","N/A",IF(E96&gt;10,"No",IF(E96&lt;5,"No","Yes")))</f>
        <v>Yes</v>
      </c>
      <c r="G96" s="13">
        <v>5.9323963024999999</v>
      </c>
      <c r="H96" s="11" t="str">
        <f t="shared" si="34"/>
        <v>Yes</v>
      </c>
      <c r="I96" s="12">
        <v>-1.51</v>
      </c>
      <c r="J96" s="12">
        <v>-1.62</v>
      </c>
      <c r="K96" s="43" t="s">
        <v>741</v>
      </c>
      <c r="L96" s="9" t="str">
        <f t="shared" si="30"/>
        <v>Yes</v>
      </c>
    </row>
    <row r="97" spans="1:12" x14ac:dyDescent="0.25">
      <c r="A97" s="2" t="s">
        <v>150</v>
      </c>
      <c r="B97" s="43" t="s">
        <v>285</v>
      </c>
      <c r="C97" s="13">
        <v>6.0184921763999997</v>
      </c>
      <c r="D97" s="11" t="str">
        <f>IF($B97="N/A","N/A",IF(C97&gt;10,"No",IF(C97&lt;5,"No","Yes")))</f>
        <v>Yes</v>
      </c>
      <c r="E97" s="13">
        <v>5.9386646642000001</v>
      </c>
      <c r="F97" s="11" t="str">
        <f t="shared" si="35"/>
        <v>Yes</v>
      </c>
      <c r="G97" s="13">
        <v>5.8600881089000003</v>
      </c>
      <c r="H97" s="11" t="str">
        <f t="shared" si="34"/>
        <v>Yes</v>
      </c>
      <c r="I97" s="12">
        <v>-1.33</v>
      </c>
      <c r="J97" s="12">
        <v>-1.32</v>
      </c>
      <c r="K97" s="43" t="s">
        <v>741</v>
      </c>
      <c r="L97" s="9" t="str">
        <f t="shared" si="30"/>
        <v>Yes</v>
      </c>
    </row>
    <row r="98" spans="1:12" x14ac:dyDescent="0.25">
      <c r="A98" s="2" t="s">
        <v>151</v>
      </c>
      <c r="B98" s="43" t="s">
        <v>285</v>
      </c>
      <c r="C98" s="13">
        <v>6.9284020863000002</v>
      </c>
      <c r="D98" s="11" t="str">
        <f>IF($B98="N/A","N/A",IF(C98&gt;10,"No",IF(C98&lt;5,"No","Yes")))</f>
        <v>Yes</v>
      </c>
      <c r="E98" s="13">
        <v>6.7969171092999998</v>
      </c>
      <c r="F98" s="11" t="str">
        <f t="shared" si="35"/>
        <v>Yes</v>
      </c>
      <c r="G98" s="13">
        <v>6.6684222977000003</v>
      </c>
      <c r="H98" s="11" t="str">
        <f t="shared" si="34"/>
        <v>Yes</v>
      </c>
      <c r="I98" s="12">
        <v>-1.9</v>
      </c>
      <c r="J98" s="12">
        <v>-1.89</v>
      </c>
      <c r="K98" s="43" t="s">
        <v>741</v>
      </c>
      <c r="L98" s="9" t="str">
        <f t="shared" si="30"/>
        <v>Yes</v>
      </c>
    </row>
    <row r="99" spans="1:12" x14ac:dyDescent="0.25">
      <c r="A99" s="2" t="s">
        <v>976</v>
      </c>
      <c r="B99" s="43" t="s">
        <v>213</v>
      </c>
      <c r="C99" s="1">
        <v>2592</v>
      </c>
      <c r="D99" s="11" t="str">
        <f t="shared" ref="D99:D110" si="36">IF($B99="N/A","N/A",IF(C99&gt;10,"No",IF(C99&lt;-10,"No","Yes")))</f>
        <v>N/A</v>
      </c>
      <c r="E99" s="1">
        <v>2477</v>
      </c>
      <c r="F99" s="11" t="str">
        <f t="shared" ref="F99:F110" si="37">IF($B99="N/A","N/A",IF(E99&gt;10,"No",IF(E99&lt;-10,"No","Yes")))</f>
        <v>N/A</v>
      </c>
      <c r="G99" s="1">
        <v>1940</v>
      </c>
      <c r="H99" s="11" t="str">
        <f t="shared" ref="H99:H110" si="38">IF($B99="N/A","N/A",IF(G99&gt;10,"No",IF(G99&lt;-10,"No","Yes")))</f>
        <v>N/A</v>
      </c>
      <c r="I99" s="12">
        <v>-4.4400000000000004</v>
      </c>
      <c r="J99" s="12">
        <v>-21.7</v>
      </c>
      <c r="K99" s="43" t="s">
        <v>740</v>
      </c>
      <c r="L99" s="9" t="str">
        <f t="shared" si="30"/>
        <v>No</v>
      </c>
    </row>
    <row r="100" spans="1:12" x14ac:dyDescent="0.25">
      <c r="A100" s="2" t="s">
        <v>977</v>
      </c>
      <c r="B100" s="43" t="s">
        <v>213</v>
      </c>
      <c r="C100" s="1">
        <v>2078</v>
      </c>
      <c r="D100" s="11" t="str">
        <f t="shared" si="36"/>
        <v>N/A</v>
      </c>
      <c r="E100" s="1">
        <v>1989</v>
      </c>
      <c r="F100" s="11" t="str">
        <f t="shared" si="37"/>
        <v>N/A</v>
      </c>
      <c r="G100" s="1">
        <v>1911</v>
      </c>
      <c r="H100" s="11" t="str">
        <f t="shared" si="38"/>
        <v>N/A</v>
      </c>
      <c r="I100" s="12">
        <v>-4.28</v>
      </c>
      <c r="J100" s="12">
        <v>-3.92</v>
      </c>
      <c r="K100" s="43" t="s">
        <v>740</v>
      </c>
      <c r="L100" s="9" t="str">
        <f t="shared" si="30"/>
        <v>Yes</v>
      </c>
    </row>
    <row r="101" spans="1:12" x14ac:dyDescent="0.25">
      <c r="A101" s="2" t="s">
        <v>1</v>
      </c>
      <c r="B101" s="43" t="s">
        <v>213</v>
      </c>
      <c r="C101" s="13">
        <v>99.437174016</v>
      </c>
      <c r="D101" s="11" t="str">
        <f t="shared" si="36"/>
        <v>N/A</v>
      </c>
      <c r="E101" s="13">
        <v>99.685353504999995</v>
      </c>
      <c r="F101" s="11" t="str">
        <f t="shared" si="37"/>
        <v>N/A</v>
      </c>
      <c r="G101" s="13">
        <v>99.689342576000001</v>
      </c>
      <c r="H101" s="11" t="str">
        <f t="shared" si="38"/>
        <v>N/A</v>
      </c>
      <c r="I101" s="12">
        <v>0.24959999999999999</v>
      </c>
      <c r="J101" s="12">
        <v>4.0000000000000001E-3</v>
      </c>
      <c r="K101" s="43" t="s">
        <v>741</v>
      </c>
      <c r="L101" s="9" t="str">
        <f t="shared" si="30"/>
        <v>Yes</v>
      </c>
    </row>
    <row r="102" spans="1:12" x14ac:dyDescent="0.25">
      <c r="A102" s="2" t="s">
        <v>69</v>
      </c>
      <c r="B102" s="43" t="s">
        <v>213</v>
      </c>
      <c r="C102" s="13">
        <v>98.534187199000002</v>
      </c>
      <c r="D102" s="11" t="str">
        <f t="shared" si="36"/>
        <v>N/A</v>
      </c>
      <c r="E102" s="13">
        <v>98.488349524</v>
      </c>
      <c r="F102" s="11" t="str">
        <f t="shared" si="37"/>
        <v>N/A</v>
      </c>
      <c r="G102" s="13">
        <v>98.564552598000006</v>
      </c>
      <c r="H102" s="11" t="str">
        <f t="shared" si="38"/>
        <v>N/A</v>
      </c>
      <c r="I102" s="12">
        <v>-4.7E-2</v>
      </c>
      <c r="J102" s="12">
        <v>7.7399999999999997E-2</v>
      </c>
      <c r="K102" s="43" t="s">
        <v>741</v>
      </c>
      <c r="L102" s="9" t="str">
        <f t="shared" si="30"/>
        <v>Yes</v>
      </c>
    </row>
    <row r="103" spans="1:12" x14ac:dyDescent="0.25">
      <c r="A103" s="4" t="s">
        <v>70</v>
      </c>
      <c r="B103" s="43" t="s">
        <v>213</v>
      </c>
      <c r="C103" s="1">
        <v>200257</v>
      </c>
      <c r="D103" s="11" t="str">
        <f t="shared" si="36"/>
        <v>N/A</v>
      </c>
      <c r="E103" s="1">
        <v>205670</v>
      </c>
      <c r="F103" s="11" t="str">
        <f t="shared" si="37"/>
        <v>N/A</v>
      </c>
      <c r="G103" s="1">
        <v>211358</v>
      </c>
      <c r="H103" s="11" t="str">
        <f t="shared" si="38"/>
        <v>N/A</v>
      </c>
      <c r="I103" s="12">
        <v>2.7029999999999998</v>
      </c>
      <c r="J103" s="12">
        <v>2.766</v>
      </c>
      <c r="K103" s="43" t="s">
        <v>740</v>
      </c>
      <c r="L103" s="9" t="str">
        <f t="shared" si="30"/>
        <v>Yes</v>
      </c>
    </row>
    <row r="104" spans="1:12" x14ac:dyDescent="0.25">
      <c r="A104" s="2" t="s">
        <v>692</v>
      </c>
      <c r="B104" s="43" t="s">
        <v>213</v>
      </c>
      <c r="C104" s="13">
        <v>1.2224291785000001</v>
      </c>
      <c r="D104" s="11" t="str">
        <f t="shared" si="36"/>
        <v>N/A</v>
      </c>
      <c r="E104" s="13">
        <v>1.294792629</v>
      </c>
      <c r="F104" s="11" t="str">
        <f t="shared" si="37"/>
        <v>N/A</v>
      </c>
      <c r="G104" s="13">
        <v>1.5580200418000001</v>
      </c>
      <c r="H104" s="11" t="str">
        <f t="shared" si="38"/>
        <v>N/A</v>
      </c>
      <c r="I104" s="12">
        <v>5.92</v>
      </c>
      <c r="J104" s="12">
        <v>20.329999999999998</v>
      </c>
      <c r="K104" s="43" t="s">
        <v>741</v>
      </c>
      <c r="L104" s="9" t="str">
        <f t="shared" ref="L104:L110" si="39">IF(J104="Div by 0", "N/A", IF(K104="N/A","N/A", IF(J104&gt;VALUE(MID(K104,1,2)), "No", IF(J104&lt;-1*VALUE(MID(K104,1,2)), "No", "Yes"))))</f>
        <v>No</v>
      </c>
    </row>
    <row r="105" spans="1:12" x14ac:dyDescent="0.25">
      <c r="A105" s="2" t="s">
        <v>691</v>
      </c>
      <c r="B105" s="43" t="s">
        <v>213</v>
      </c>
      <c r="C105" s="13">
        <v>9.2740828036000007</v>
      </c>
      <c r="D105" s="11" t="str">
        <f t="shared" si="36"/>
        <v>N/A</v>
      </c>
      <c r="E105" s="13">
        <v>7.8392570622999997</v>
      </c>
      <c r="F105" s="11" t="str">
        <f t="shared" si="37"/>
        <v>N/A</v>
      </c>
      <c r="G105" s="13">
        <v>7.7361632869000001</v>
      </c>
      <c r="H105" s="11" t="str">
        <f t="shared" si="38"/>
        <v>N/A</v>
      </c>
      <c r="I105" s="12">
        <v>-15.5</v>
      </c>
      <c r="J105" s="12">
        <v>-1.32</v>
      </c>
      <c r="K105" s="43" t="s">
        <v>741</v>
      </c>
      <c r="L105" s="9" t="str">
        <f t="shared" si="39"/>
        <v>Yes</v>
      </c>
    </row>
    <row r="106" spans="1:12" x14ac:dyDescent="0.25">
      <c r="A106" s="2" t="s">
        <v>690</v>
      </c>
      <c r="B106" s="43" t="s">
        <v>213</v>
      </c>
      <c r="C106" s="13">
        <v>89.503488017999999</v>
      </c>
      <c r="D106" s="11" t="str">
        <f t="shared" si="36"/>
        <v>N/A</v>
      </c>
      <c r="E106" s="13">
        <v>90.865950308999999</v>
      </c>
      <c r="F106" s="11" t="str">
        <f t="shared" si="37"/>
        <v>N/A</v>
      </c>
      <c r="G106" s="13">
        <v>90.705816670999994</v>
      </c>
      <c r="H106" s="11" t="str">
        <f t="shared" si="38"/>
        <v>N/A</v>
      </c>
      <c r="I106" s="12">
        <v>1.522</v>
      </c>
      <c r="J106" s="12">
        <v>-0.17599999999999999</v>
      </c>
      <c r="K106" s="43" t="s">
        <v>741</v>
      </c>
      <c r="L106" s="9" t="str">
        <f t="shared" si="39"/>
        <v>Yes</v>
      </c>
    </row>
    <row r="107" spans="1:12" ht="25" x14ac:dyDescent="0.25">
      <c r="A107" s="4" t="s">
        <v>978</v>
      </c>
      <c r="B107" s="43" t="s">
        <v>213</v>
      </c>
      <c r="C107" s="13">
        <v>55.028923661</v>
      </c>
      <c r="D107" s="11" t="str">
        <f t="shared" si="36"/>
        <v>N/A</v>
      </c>
      <c r="E107" s="13">
        <v>54.566059639999999</v>
      </c>
      <c r="F107" s="11" t="str">
        <f t="shared" si="37"/>
        <v>N/A</v>
      </c>
      <c r="G107" s="13">
        <v>53.721417062</v>
      </c>
      <c r="H107" s="11" t="str">
        <f t="shared" si="38"/>
        <v>N/A</v>
      </c>
      <c r="I107" s="12">
        <v>-0.84099999999999997</v>
      </c>
      <c r="J107" s="12">
        <v>-1.55</v>
      </c>
      <c r="K107" s="43" t="s">
        <v>741</v>
      </c>
      <c r="L107" s="9" t="str">
        <f t="shared" si="39"/>
        <v>Yes</v>
      </c>
    </row>
    <row r="108" spans="1:12" ht="25" x14ac:dyDescent="0.25">
      <c r="A108" s="4" t="s">
        <v>979</v>
      </c>
      <c r="B108" s="43" t="s">
        <v>213</v>
      </c>
      <c r="C108" s="13">
        <v>43.604077762000003</v>
      </c>
      <c r="D108" s="11" t="str">
        <f t="shared" si="36"/>
        <v>N/A</v>
      </c>
      <c r="E108" s="13">
        <v>44.089667341000002</v>
      </c>
      <c r="F108" s="11" t="str">
        <f t="shared" si="37"/>
        <v>N/A</v>
      </c>
      <c r="G108" s="13">
        <v>44.935525194</v>
      </c>
      <c r="H108" s="11" t="str">
        <f t="shared" si="38"/>
        <v>N/A</v>
      </c>
      <c r="I108" s="12">
        <v>1.1140000000000001</v>
      </c>
      <c r="J108" s="12">
        <v>1.9179999999999999</v>
      </c>
      <c r="K108" s="43" t="s">
        <v>741</v>
      </c>
      <c r="L108" s="9" t="str">
        <f t="shared" si="39"/>
        <v>Yes</v>
      </c>
    </row>
    <row r="109" spans="1:12" ht="25" x14ac:dyDescent="0.25">
      <c r="A109" s="4" t="s">
        <v>980</v>
      </c>
      <c r="B109" s="43" t="s">
        <v>213</v>
      </c>
      <c r="C109" s="13">
        <v>0.55049786629999997</v>
      </c>
      <c r="D109" s="11" t="str">
        <f t="shared" si="36"/>
        <v>N/A</v>
      </c>
      <c r="E109" s="13">
        <v>0.55051619529999996</v>
      </c>
      <c r="F109" s="11" t="str">
        <f t="shared" si="37"/>
        <v>N/A</v>
      </c>
      <c r="G109" s="13">
        <v>0.55079204250000002</v>
      </c>
      <c r="H109" s="11" t="str">
        <f t="shared" si="38"/>
        <v>N/A</v>
      </c>
      <c r="I109" s="12">
        <v>3.3E-3</v>
      </c>
      <c r="J109" s="12">
        <v>5.0099999999999999E-2</v>
      </c>
      <c r="K109" s="43" t="s">
        <v>741</v>
      </c>
      <c r="L109" s="9" t="str">
        <f t="shared" si="39"/>
        <v>Yes</v>
      </c>
    </row>
    <row r="110" spans="1:12" ht="25" x14ac:dyDescent="0.25">
      <c r="A110" s="4" t="s">
        <v>981</v>
      </c>
      <c r="B110" s="43" t="s">
        <v>213</v>
      </c>
      <c r="C110" s="13">
        <v>0.81650071120000001</v>
      </c>
      <c r="D110" s="11" t="str">
        <f t="shared" si="36"/>
        <v>N/A</v>
      </c>
      <c r="E110" s="13">
        <v>0.79375682390000002</v>
      </c>
      <c r="F110" s="11" t="str">
        <f t="shared" si="37"/>
        <v>N/A</v>
      </c>
      <c r="G110" s="13">
        <v>0.79226570139999997</v>
      </c>
      <c r="H110" s="11" t="str">
        <f t="shared" si="38"/>
        <v>N/A</v>
      </c>
      <c r="I110" s="12">
        <v>-2.79</v>
      </c>
      <c r="J110" s="12">
        <v>-0.188</v>
      </c>
      <c r="K110" s="43" t="s">
        <v>741</v>
      </c>
      <c r="L110" s="9" t="str">
        <f t="shared" si="39"/>
        <v>Yes</v>
      </c>
    </row>
    <row r="111" spans="1:12" x14ac:dyDescent="0.25">
      <c r="A111" s="2" t="s">
        <v>982</v>
      </c>
      <c r="B111" s="43" t="s">
        <v>286</v>
      </c>
      <c r="C111" s="13">
        <v>99.875088672000004</v>
      </c>
      <c r="D111" s="11" t="str">
        <f>IF($B111="N/A","N/A",IF(C111&gt;=99,"Yes","No"))</f>
        <v>Yes</v>
      </c>
      <c r="E111" s="13">
        <v>99.889701438000003</v>
      </c>
      <c r="F111" s="11" t="str">
        <f>IF($B111="N/A","N/A",IF(E111&gt;=99,"Yes","No"))</f>
        <v>Yes</v>
      </c>
      <c r="G111" s="13">
        <v>99.918965708000002</v>
      </c>
      <c r="H111" s="11" t="str">
        <f>IF($B111="N/A","N/A",IF(G111&gt;=99,"Yes","No"))</f>
        <v>Yes</v>
      </c>
      <c r="I111" s="12">
        <v>1.46E-2</v>
      </c>
      <c r="J111" s="12">
        <v>2.93E-2</v>
      </c>
      <c r="K111" s="43" t="s">
        <v>740</v>
      </c>
      <c r="L111" s="9" t="str">
        <f t="shared" ref="L111:L145" si="40">IF(J111="Div by 0", "N/A", IF(K111="N/A","N/A", IF(J111&gt;VALUE(MID(K111,1,2)), "No", IF(J111&lt;-1*VALUE(MID(K111,1,2)), "No", "Yes"))))</f>
        <v>Yes</v>
      </c>
    </row>
    <row r="112" spans="1:12" x14ac:dyDescent="0.25">
      <c r="A112" s="2" t="s">
        <v>983</v>
      </c>
      <c r="B112" s="43" t="s">
        <v>213</v>
      </c>
      <c r="C112" s="13">
        <v>11.460681968999999</v>
      </c>
      <c r="D112" s="11" t="str">
        <f>IF($B112="N/A","N/A",IF(C112&gt;10,"No",IF(C112&lt;-10,"No","Yes")))</f>
        <v>N/A</v>
      </c>
      <c r="E112" s="13">
        <v>11.266034846</v>
      </c>
      <c r="F112" s="11" t="str">
        <f>IF($B112="N/A","N/A",IF(E112&gt;10,"No",IF(E112&lt;-10,"No","Yes")))</f>
        <v>N/A</v>
      </c>
      <c r="G112" s="13">
        <v>11.179214479000001</v>
      </c>
      <c r="H112" s="11" t="str">
        <f>IF($B112="N/A","N/A",IF(G112&gt;10,"No",IF(G112&lt;-10,"No","Yes")))</f>
        <v>N/A</v>
      </c>
      <c r="I112" s="12">
        <v>-1.7</v>
      </c>
      <c r="J112" s="12">
        <v>-0.77100000000000002</v>
      </c>
      <c r="K112" s="43" t="s">
        <v>740</v>
      </c>
      <c r="L112" s="9" t="str">
        <f t="shared" si="40"/>
        <v>Yes</v>
      </c>
    </row>
    <row r="113" spans="1:12" x14ac:dyDescent="0.25">
      <c r="A113" s="3" t="s">
        <v>984</v>
      </c>
      <c r="B113" s="43" t="s">
        <v>280</v>
      </c>
      <c r="C113" s="8">
        <v>99.686959897999998</v>
      </c>
      <c r="D113" s="11" t="str">
        <f>IF($B113="N/A","N/A",IF(C113&gt;=98,"Yes","No"))</f>
        <v>Yes</v>
      </c>
      <c r="E113" s="8">
        <v>99.653428528999996</v>
      </c>
      <c r="F113" s="11" t="str">
        <f>IF($B113="N/A","N/A",IF(E113&gt;=98,"Yes","No"))</f>
        <v>Yes</v>
      </c>
      <c r="G113" s="8">
        <v>99.684086527999995</v>
      </c>
      <c r="H113" s="11" t="str">
        <f>IF($B113="N/A","N/A",IF(G113&gt;=98,"Yes","No"))</f>
        <v>Yes</v>
      </c>
      <c r="I113" s="12">
        <v>-3.4000000000000002E-2</v>
      </c>
      <c r="J113" s="12">
        <v>3.0800000000000001E-2</v>
      </c>
      <c r="K113" s="43" t="s">
        <v>740</v>
      </c>
      <c r="L113" s="9" t="str">
        <f t="shared" si="40"/>
        <v>Yes</v>
      </c>
    </row>
    <row r="114" spans="1:12" x14ac:dyDescent="0.25">
      <c r="A114" s="3" t="s">
        <v>985</v>
      </c>
      <c r="B114" s="43" t="s">
        <v>287</v>
      </c>
      <c r="C114" s="8">
        <v>92.406100128000006</v>
      </c>
      <c r="D114" s="11" t="str">
        <f>IF($B114="N/A","N/A",IF(C114&gt;=80,"Yes","No"))</f>
        <v>Yes</v>
      </c>
      <c r="E114" s="8">
        <v>92.607593832000006</v>
      </c>
      <c r="F114" s="11" t="str">
        <f>IF($B114="N/A","N/A",IF(E114&gt;=80,"Yes","No"))</f>
        <v>Yes</v>
      </c>
      <c r="G114" s="8">
        <v>93.920977655000002</v>
      </c>
      <c r="H114" s="11" t="str">
        <f>IF($B114="N/A","N/A",IF(G114&gt;=80,"Yes","No"))</f>
        <v>Yes</v>
      </c>
      <c r="I114" s="12">
        <v>0.21809999999999999</v>
      </c>
      <c r="J114" s="12">
        <v>1.4179999999999999</v>
      </c>
      <c r="K114" s="43" t="s">
        <v>740</v>
      </c>
      <c r="L114" s="9" t="str">
        <f t="shared" si="40"/>
        <v>Yes</v>
      </c>
    </row>
    <row r="115" spans="1:12" ht="25" x14ac:dyDescent="0.25">
      <c r="A115" s="2" t="s">
        <v>986</v>
      </c>
      <c r="B115" s="43" t="s">
        <v>288</v>
      </c>
      <c r="C115" s="13">
        <v>95.401844185000002</v>
      </c>
      <c r="D115" s="11" t="str">
        <f>IF($B115="N/A","N/A",IF(C115&gt;=100,"Yes","No"))</f>
        <v>No</v>
      </c>
      <c r="E115" s="13">
        <v>99.959677419000002</v>
      </c>
      <c r="F115" s="11" t="str">
        <f t="shared" ref="F115:F116" si="41">IF($B115="N/A","N/A",IF(E115&gt;=100,"Yes","No"))</f>
        <v>No</v>
      </c>
      <c r="G115" s="13">
        <v>99.980810876999996</v>
      </c>
      <c r="H115" s="11" t="str">
        <f t="shared" ref="H115:H116" si="42">IF($B115="N/A","N/A",IF(G115&gt;=100,"Yes","No"))</f>
        <v>No</v>
      </c>
      <c r="I115" s="12">
        <v>4.7779999999999996</v>
      </c>
      <c r="J115" s="12">
        <v>2.1100000000000001E-2</v>
      </c>
      <c r="K115" s="43" t="s">
        <v>739</v>
      </c>
      <c r="L115" s="9" t="str">
        <f t="shared" si="40"/>
        <v>Yes</v>
      </c>
    </row>
    <row r="116" spans="1:12" ht="25" x14ac:dyDescent="0.25">
      <c r="A116" s="3" t="s">
        <v>987</v>
      </c>
      <c r="B116" s="43" t="s">
        <v>288</v>
      </c>
      <c r="C116" s="13">
        <v>94.771112212999995</v>
      </c>
      <c r="D116" s="11" t="str">
        <f>IF($B116="N/A","N/A",IF(C116&gt;=100,"Yes","No"))</f>
        <v>No</v>
      </c>
      <c r="E116" s="13">
        <v>99.958307469000005</v>
      </c>
      <c r="F116" s="11" t="str">
        <f t="shared" si="41"/>
        <v>No</v>
      </c>
      <c r="G116" s="13">
        <v>99.980297230000005</v>
      </c>
      <c r="H116" s="11" t="str">
        <f t="shared" si="42"/>
        <v>No</v>
      </c>
      <c r="I116" s="12">
        <v>5.4729999999999999</v>
      </c>
      <c r="J116" s="12">
        <v>2.1999999999999999E-2</v>
      </c>
      <c r="K116" s="43" t="s">
        <v>739</v>
      </c>
      <c r="L116" s="9" t="str">
        <f t="shared" si="40"/>
        <v>Yes</v>
      </c>
    </row>
    <row r="117" spans="1:12" ht="25" x14ac:dyDescent="0.25">
      <c r="A117" s="2" t="s">
        <v>988</v>
      </c>
      <c r="B117" s="43" t="s">
        <v>213</v>
      </c>
      <c r="C117" s="13">
        <v>92.735444400999995</v>
      </c>
      <c r="D117" s="36" t="s">
        <v>742</v>
      </c>
      <c r="E117" s="13">
        <v>93.605819238999999</v>
      </c>
      <c r="F117" s="36" t="s">
        <v>742</v>
      </c>
      <c r="G117" s="13">
        <v>92.947157837999995</v>
      </c>
      <c r="H117" s="11" t="str">
        <f>IF($B117="N/A","N/A",IF(G117&lt;100,"No",IF(G117=100,"No","Yes")))</f>
        <v>N/A</v>
      </c>
      <c r="I117" s="12">
        <v>0.93859999999999999</v>
      </c>
      <c r="J117" s="12">
        <v>-0.70399999999999996</v>
      </c>
      <c r="K117" s="43" t="s">
        <v>739</v>
      </c>
      <c r="L117" s="9" t="str">
        <f t="shared" si="40"/>
        <v>Yes</v>
      </c>
    </row>
    <row r="118" spans="1:12" ht="25" x14ac:dyDescent="0.25">
      <c r="A118" s="2" t="s">
        <v>989</v>
      </c>
      <c r="B118" s="35" t="s">
        <v>213</v>
      </c>
      <c r="C118" s="13">
        <v>98.880369685000005</v>
      </c>
      <c r="D118" s="11" t="str">
        <f>IF($B118="N/A","N/A",IF(C118&gt;10,"No",IF(C118&lt;-10,"No","Yes")))</f>
        <v>N/A</v>
      </c>
      <c r="E118" s="13">
        <v>99.975906741000003</v>
      </c>
      <c r="F118" s="11" t="str">
        <f>IF($B118="N/A","N/A",IF(E118&gt;10,"No",IF(E118&lt;-10,"No","Yes")))</f>
        <v>N/A</v>
      </c>
      <c r="G118" s="13">
        <v>99.988177406000005</v>
      </c>
      <c r="H118" s="11" t="str">
        <f>IF($B118="N/A","N/A",IF(G118&gt;10,"No",IF(G118&lt;-10,"No","Yes")))</f>
        <v>N/A</v>
      </c>
      <c r="I118" s="12">
        <v>1.1080000000000001</v>
      </c>
      <c r="J118" s="12">
        <v>1.23E-2</v>
      </c>
      <c r="K118" s="43" t="s">
        <v>739</v>
      </c>
      <c r="L118" s="9" t="str">
        <f>IF(J118="Div by 0", "N/A", IF(OR(J118="N/A",K118="N/A"),"N/A", IF(J118&gt;VALUE(MID(K118,1,2)), "No", IF(J118&lt;-1*VALUE(MID(K118,1,2)), "No", "Yes"))))</f>
        <v>Yes</v>
      </c>
    </row>
    <row r="119" spans="1:12" x14ac:dyDescent="0.25">
      <c r="A119" s="7" t="s">
        <v>100</v>
      </c>
      <c r="B119" s="35" t="s">
        <v>213</v>
      </c>
      <c r="C119" s="36">
        <v>129692</v>
      </c>
      <c r="D119" s="11" t="str">
        <f t="shared" ref="D119:D145" si="43">IF($B119="N/A","N/A",IF(C119&gt;10,"No",IF(C119&lt;-10,"No","Yes")))</f>
        <v>N/A</v>
      </c>
      <c r="E119" s="36">
        <v>132368</v>
      </c>
      <c r="F119" s="11" t="str">
        <f t="shared" ref="F119:F145" si="44">IF($B119="N/A","N/A",IF(E119&gt;10,"No",IF(E119&lt;-10,"No","Yes")))</f>
        <v>N/A</v>
      </c>
      <c r="G119" s="36">
        <v>135745</v>
      </c>
      <c r="H119" s="11" t="str">
        <f t="shared" ref="H119:H145" si="45">IF($B119="N/A","N/A",IF(G119&gt;10,"No",IF(G119&lt;-10,"No","Yes")))</f>
        <v>N/A</v>
      </c>
      <c r="I119" s="12">
        <v>2.0630000000000002</v>
      </c>
      <c r="J119" s="12">
        <v>2.5510000000000002</v>
      </c>
      <c r="K119" s="43" t="s">
        <v>740</v>
      </c>
      <c r="L119" s="9" t="str">
        <f t="shared" si="40"/>
        <v>Yes</v>
      </c>
    </row>
    <row r="120" spans="1:12" x14ac:dyDescent="0.25">
      <c r="A120" s="2" t="s">
        <v>990</v>
      </c>
      <c r="B120" s="35" t="s">
        <v>213</v>
      </c>
      <c r="C120" s="36">
        <v>34467</v>
      </c>
      <c r="D120" s="11" t="str">
        <f t="shared" si="43"/>
        <v>N/A</v>
      </c>
      <c r="E120" s="36">
        <v>34593</v>
      </c>
      <c r="F120" s="11" t="str">
        <f t="shared" si="44"/>
        <v>N/A</v>
      </c>
      <c r="G120" s="36">
        <v>34871</v>
      </c>
      <c r="H120" s="11" t="str">
        <f t="shared" si="45"/>
        <v>N/A</v>
      </c>
      <c r="I120" s="12">
        <v>0.36559999999999998</v>
      </c>
      <c r="J120" s="12">
        <v>0.80359999999999998</v>
      </c>
      <c r="K120" s="43" t="s">
        <v>740</v>
      </c>
      <c r="L120" s="9" t="str">
        <f t="shared" si="40"/>
        <v>Yes</v>
      </c>
    </row>
    <row r="121" spans="1:12" x14ac:dyDescent="0.25">
      <c r="A121" s="2" t="s">
        <v>991</v>
      </c>
      <c r="B121" s="35" t="s">
        <v>213</v>
      </c>
      <c r="C121" s="36">
        <v>4996</v>
      </c>
      <c r="D121" s="11" t="str">
        <f t="shared" si="43"/>
        <v>N/A</v>
      </c>
      <c r="E121" s="36">
        <v>4971</v>
      </c>
      <c r="F121" s="11" t="str">
        <f t="shared" si="44"/>
        <v>N/A</v>
      </c>
      <c r="G121" s="36">
        <v>5066</v>
      </c>
      <c r="H121" s="11" t="str">
        <f t="shared" si="45"/>
        <v>N/A</v>
      </c>
      <c r="I121" s="12">
        <v>-0.5</v>
      </c>
      <c r="J121" s="12">
        <v>1.911</v>
      </c>
      <c r="K121" s="43" t="s">
        <v>740</v>
      </c>
      <c r="L121" s="9" t="str">
        <f t="shared" si="40"/>
        <v>Yes</v>
      </c>
    </row>
    <row r="122" spans="1:12" x14ac:dyDescent="0.25">
      <c r="A122" s="2" t="s">
        <v>992</v>
      </c>
      <c r="B122" s="35" t="s">
        <v>213</v>
      </c>
      <c r="C122" s="36">
        <v>45506</v>
      </c>
      <c r="D122" s="11" t="str">
        <f t="shared" si="43"/>
        <v>N/A</v>
      </c>
      <c r="E122" s="36">
        <v>47103</v>
      </c>
      <c r="F122" s="11" t="str">
        <f t="shared" si="44"/>
        <v>N/A</v>
      </c>
      <c r="G122" s="36">
        <v>48964</v>
      </c>
      <c r="H122" s="11" t="str">
        <f t="shared" si="45"/>
        <v>N/A</v>
      </c>
      <c r="I122" s="12">
        <v>3.5089999999999999</v>
      </c>
      <c r="J122" s="12">
        <v>3.9510000000000001</v>
      </c>
      <c r="K122" s="43" t="s">
        <v>740</v>
      </c>
      <c r="L122" s="9" t="str">
        <f t="shared" si="40"/>
        <v>Yes</v>
      </c>
    </row>
    <row r="123" spans="1:12" x14ac:dyDescent="0.25">
      <c r="A123" s="2" t="s">
        <v>993</v>
      </c>
      <c r="B123" s="35" t="s">
        <v>213</v>
      </c>
      <c r="C123" s="36">
        <v>44723</v>
      </c>
      <c r="D123" s="11" t="str">
        <f t="shared" si="43"/>
        <v>N/A</v>
      </c>
      <c r="E123" s="36">
        <v>45701</v>
      </c>
      <c r="F123" s="11" t="str">
        <f t="shared" si="44"/>
        <v>N/A</v>
      </c>
      <c r="G123" s="36">
        <v>46844</v>
      </c>
      <c r="H123" s="11" t="str">
        <f t="shared" si="45"/>
        <v>N/A</v>
      </c>
      <c r="I123" s="12">
        <v>2.1869999999999998</v>
      </c>
      <c r="J123" s="12">
        <v>2.5009999999999999</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201358</v>
      </c>
      <c r="D125" s="11" t="str">
        <f t="shared" si="43"/>
        <v>N/A</v>
      </c>
      <c r="E125" s="36">
        <v>208920</v>
      </c>
      <c r="F125" s="11" t="str">
        <f t="shared" si="44"/>
        <v>N/A</v>
      </c>
      <c r="G125" s="36">
        <v>214380</v>
      </c>
      <c r="H125" s="11" t="str">
        <f t="shared" si="45"/>
        <v>N/A</v>
      </c>
      <c r="I125" s="12">
        <v>3.7559999999999998</v>
      </c>
      <c r="J125" s="12">
        <v>2.613</v>
      </c>
      <c r="K125" s="43" t="s">
        <v>740</v>
      </c>
      <c r="L125" s="9" t="str">
        <f t="shared" si="40"/>
        <v>Yes</v>
      </c>
    </row>
    <row r="126" spans="1:12" x14ac:dyDescent="0.25">
      <c r="A126" s="2" t="s">
        <v>995</v>
      </c>
      <c r="B126" s="35" t="s">
        <v>213</v>
      </c>
      <c r="C126" s="36">
        <v>142923</v>
      </c>
      <c r="D126" s="11" t="str">
        <f t="shared" si="43"/>
        <v>N/A</v>
      </c>
      <c r="E126" s="36">
        <v>147817</v>
      </c>
      <c r="F126" s="11" t="str">
        <f t="shared" si="44"/>
        <v>N/A</v>
      </c>
      <c r="G126" s="36">
        <v>150426</v>
      </c>
      <c r="H126" s="11" t="str">
        <f t="shared" si="45"/>
        <v>N/A</v>
      </c>
      <c r="I126" s="12">
        <v>3.4239999999999999</v>
      </c>
      <c r="J126" s="12">
        <v>1.7649999999999999</v>
      </c>
      <c r="K126" s="43" t="s">
        <v>740</v>
      </c>
      <c r="L126" s="9" t="str">
        <f t="shared" si="40"/>
        <v>Yes</v>
      </c>
    </row>
    <row r="127" spans="1:12" x14ac:dyDescent="0.25">
      <c r="A127" s="2" t="s">
        <v>996</v>
      </c>
      <c r="B127" s="35" t="s">
        <v>213</v>
      </c>
      <c r="C127" s="36">
        <v>1405</v>
      </c>
      <c r="D127" s="11" t="str">
        <f t="shared" si="43"/>
        <v>N/A</v>
      </c>
      <c r="E127" s="36">
        <v>1495</v>
      </c>
      <c r="F127" s="11" t="str">
        <f t="shared" si="44"/>
        <v>N/A</v>
      </c>
      <c r="G127" s="36">
        <v>1529</v>
      </c>
      <c r="H127" s="11" t="str">
        <f t="shared" si="45"/>
        <v>N/A</v>
      </c>
      <c r="I127" s="12">
        <v>6.4059999999999997</v>
      </c>
      <c r="J127" s="12">
        <v>2.274</v>
      </c>
      <c r="K127" s="43" t="s">
        <v>740</v>
      </c>
      <c r="L127" s="9" t="str">
        <f t="shared" si="40"/>
        <v>Yes</v>
      </c>
    </row>
    <row r="128" spans="1:12" x14ac:dyDescent="0.25">
      <c r="A128" s="2" t="s">
        <v>997</v>
      </c>
      <c r="B128" s="35" t="s">
        <v>213</v>
      </c>
      <c r="C128" s="36">
        <v>28426</v>
      </c>
      <c r="D128" s="11" t="str">
        <f t="shared" si="43"/>
        <v>N/A</v>
      </c>
      <c r="E128" s="36">
        <v>29782</v>
      </c>
      <c r="F128" s="11" t="str">
        <f t="shared" si="44"/>
        <v>N/A</v>
      </c>
      <c r="G128" s="36">
        <v>31356</v>
      </c>
      <c r="H128" s="11" t="str">
        <f t="shared" si="45"/>
        <v>N/A</v>
      </c>
      <c r="I128" s="12">
        <v>4.7699999999999996</v>
      </c>
      <c r="J128" s="12">
        <v>5.2850000000000001</v>
      </c>
      <c r="K128" s="43" t="s">
        <v>740</v>
      </c>
      <c r="L128" s="9" t="str">
        <f t="shared" si="40"/>
        <v>Yes</v>
      </c>
    </row>
    <row r="129" spans="1:12" x14ac:dyDescent="0.25">
      <c r="A129" s="2" t="s">
        <v>998</v>
      </c>
      <c r="B129" s="35" t="s">
        <v>213</v>
      </c>
      <c r="C129" s="36">
        <v>28604</v>
      </c>
      <c r="D129" s="11" t="str">
        <f t="shared" si="43"/>
        <v>N/A</v>
      </c>
      <c r="E129" s="36">
        <v>29826</v>
      </c>
      <c r="F129" s="11" t="str">
        <f t="shared" si="44"/>
        <v>N/A</v>
      </c>
      <c r="G129" s="36">
        <v>31069</v>
      </c>
      <c r="H129" s="11" t="str">
        <f t="shared" si="45"/>
        <v>N/A</v>
      </c>
      <c r="I129" s="12">
        <v>4.2720000000000002</v>
      </c>
      <c r="J129" s="12">
        <v>4.1680000000000001</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628354</v>
      </c>
      <c r="D131" s="11" t="str">
        <f t="shared" si="43"/>
        <v>N/A</v>
      </c>
      <c r="E131" s="36">
        <v>672300</v>
      </c>
      <c r="F131" s="11" t="str">
        <f t="shared" si="44"/>
        <v>N/A</v>
      </c>
      <c r="G131" s="36">
        <v>691012</v>
      </c>
      <c r="H131" s="11" t="str">
        <f t="shared" si="45"/>
        <v>N/A</v>
      </c>
      <c r="I131" s="12">
        <v>6.9939999999999998</v>
      </c>
      <c r="J131" s="12">
        <v>2.7829999999999999</v>
      </c>
      <c r="K131" s="43" t="s">
        <v>740</v>
      </c>
      <c r="L131" s="9" t="str">
        <f t="shared" si="40"/>
        <v>Yes</v>
      </c>
    </row>
    <row r="132" spans="1:12" x14ac:dyDescent="0.25">
      <c r="A132" s="2" t="s">
        <v>1000</v>
      </c>
      <c r="B132" s="35" t="s">
        <v>213</v>
      </c>
      <c r="C132" s="36">
        <v>153347</v>
      </c>
      <c r="D132" s="11" t="str">
        <f t="shared" si="43"/>
        <v>N/A</v>
      </c>
      <c r="E132" s="36">
        <v>156253</v>
      </c>
      <c r="F132" s="11" t="str">
        <f t="shared" si="44"/>
        <v>N/A</v>
      </c>
      <c r="G132" s="36">
        <v>163188</v>
      </c>
      <c r="H132" s="11" t="str">
        <f t="shared" si="45"/>
        <v>N/A</v>
      </c>
      <c r="I132" s="12">
        <v>1.895</v>
      </c>
      <c r="J132" s="12">
        <v>4.4379999999999997</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24</v>
      </c>
      <c r="D134" s="11" t="str">
        <f t="shared" si="43"/>
        <v>N/A</v>
      </c>
      <c r="E134" s="36">
        <v>23</v>
      </c>
      <c r="F134" s="11" t="str">
        <f t="shared" si="44"/>
        <v>N/A</v>
      </c>
      <c r="G134" s="36">
        <v>15</v>
      </c>
      <c r="H134" s="11" t="str">
        <f t="shared" si="45"/>
        <v>N/A</v>
      </c>
      <c r="I134" s="12">
        <v>-4.17</v>
      </c>
      <c r="J134" s="12">
        <v>-34.799999999999997</v>
      </c>
      <c r="K134" s="43" t="s">
        <v>740</v>
      </c>
      <c r="L134" s="9" t="str">
        <f t="shared" si="40"/>
        <v>No</v>
      </c>
    </row>
    <row r="135" spans="1:12" x14ac:dyDescent="0.25">
      <c r="A135" s="2" t="s">
        <v>1003</v>
      </c>
      <c r="B135" s="35" t="s">
        <v>213</v>
      </c>
      <c r="C135" s="36">
        <v>416554</v>
      </c>
      <c r="D135" s="11" t="str">
        <f t="shared" si="43"/>
        <v>N/A</v>
      </c>
      <c r="E135" s="36">
        <v>464169</v>
      </c>
      <c r="F135" s="11" t="str">
        <f t="shared" si="44"/>
        <v>N/A</v>
      </c>
      <c r="G135" s="36">
        <v>480397</v>
      </c>
      <c r="H135" s="11" t="str">
        <f t="shared" si="45"/>
        <v>N/A</v>
      </c>
      <c r="I135" s="12">
        <v>11.43</v>
      </c>
      <c r="J135" s="12">
        <v>3.496</v>
      </c>
      <c r="K135" s="43" t="s">
        <v>740</v>
      </c>
      <c r="L135" s="9" t="str">
        <f t="shared" si="40"/>
        <v>Yes</v>
      </c>
    </row>
    <row r="136" spans="1:12" x14ac:dyDescent="0.25">
      <c r="A136" s="2" t="s">
        <v>1004</v>
      </c>
      <c r="B136" s="35" t="s">
        <v>213</v>
      </c>
      <c r="C136" s="36">
        <v>29935</v>
      </c>
      <c r="D136" s="11" t="str">
        <f t="shared" si="43"/>
        <v>N/A</v>
      </c>
      <c r="E136" s="36">
        <v>24255</v>
      </c>
      <c r="F136" s="11" t="str">
        <f t="shared" si="44"/>
        <v>N/A</v>
      </c>
      <c r="G136" s="36">
        <v>20994</v>
      </c>
      <c r="H136" s="11" t="str">
        <f t="shared" si="45"/>
        <v>N/A</v>
      </c>
      <c r="I136" s="12">
        <v>-19</v>
      </c>
      <c r="J136" s="12">
        <v>-13.4</v>
      </c>
      <c r="K136" s="43" t="s">
        <v>740</v>
      </c>
      <c r="L136" s="9" t="str">
        <f t="shared" si="40"/>
        <v>No</v>
      </c>
    </row>
    <row r="137" spans="1:12" x14ac:dyDescent="0.25">
      <c r="A137" s="2" t="s">
        <v>1005</v>
      </c>
      <c r="B137" s="35" t="s">
        <v>213</v>
      </c>
      <c r="C137" s="36">
        <v>28153</v>
      </c>
      <c r="D137" s="11" t="str">
        <f t="shared" si="43"/>
        <v>N/A</v>
      </c>
      <c r="E137" s="36">
        <v>27248</v>
      </c>
      <c r="F137" s="11" t="str">
        <f t="shared" si="44"/>
        <v>N/A</v>
      </c>
      <c r="G137" s="36">
        <v>26102</v>
      </c>
      <c r="H137" s="11" t="str">
        <f t="shared" si="45"/>
        <v>N/A</v>
      </c>
      <c r="I137" s="12">
        <v>-3.21</v>
      </c>
      <c r="J137" s="12">
        <v>-4.21</v>
      </c>
      <c r="K137" s="43" t="s">
        <v>740</v>
      </c>
      <c r="L137" s="9" t="str">
        <f t="shared" si="40"/>
        <v>Yes</v>
      </c>
    </row>
    <row r="138" spans="1:12" x14ac:dyDescent="0.25">
      <c r="A138" s="2" t="s">
        <v>1006</v>
      </c>
      <c r="B138" s="35" t="s">
        <v>213</v>
      </c>
      <c r="C138" s="36">
        <v>341</v>
      </c>
      <c r="D138" s="11" t="str">
        <f t="shared" si="43"/>
        <v>N/A</v>
      </c>
      <c r="E138" s="36">
        <v>352</v>
      </c>
      <c r="F138" s="11" t="str">
        <f t="shared" si="44"/>
        <v>N/A</v>
      </c>
      <c r="G138" s="36">
        <v>316</v>
      </c>
      <c r="H138" s="11" t="str">
        <f t="shared" si="45"/>
        <v>N/A</v>
      </c>
      <c r="I138" s="12">
        <v>3.226</v>
      </c>
      <c r="J138" s="12">
        <v>-10.199999999999999</v>
      </c>
      <c r="K138" s="43" t="s">
        <v>740</v>
      </c>
      <c r="L138" s="9" t="str">
        <f t="shared" si="40"/>
        <v>No</v>
      </c>
    </row>
    <row r="139" spans="1:12" x14ac:dyDescent="0.25">
      <c r="A139" s="7" t="s">
        <v>105</v>
      </c>
      <c r="B139" s="35" t="s">
        <v>213</v>
      </c>
      <c r="C139" s="36">
        <v>252716</v>
      </c>
      <c r="D139" s="11" t="str">
        <f t="shared" si="43"/>
        <v>N/A</v>
      </c>
      <c r="E139" s="36">
        <v>275039</v>
      </c>
      <c r="F139" s="11" t="str">
        <f t="shared" si="44"/>
        <v>N/A</v>
      </c>
      <c r="G139" s="36">
        <v>363973</v>
      </c>
      <c r="H139" s="11" t="str">
        <f t="shared" si="45"/>
        <v>N/A</v>
      </c>
      <c r="I139" s="12">
        <v>8.8330000000000002</v>
      </c>
      <c r="J139" s="12">
        <v>32.340000000000003</v>
      </c>
      <c r="K139" s="43" t="s">
        <v>740</v>
      </c>
      <c r="L139" s="9" t="str">
        <f t="shared" si="40"/>
        <v>No</v>
      </c>
    </row>
    <row r="140" spans="1:12" x14ac:dyDescent="0.25">
      <c r="A140" s="2" t="s">
        <v>1007</v>
      </c>
      <c r="B140" s="35" t="s">
        <v>213</v>
      </c>
      <c r="C140" s="36">
        <v>80876</v>
      </c>
      <c r="D140" s="11" t="str">
        <f t="shared" si="43"/>
        <v>N/A</v>
      </c>
      <c r="E140" s="36">
        <v>81464</v>
      </c>
      <c r="F140" s="11" t="str">
        <f t="shared" si="44"/>
        <v>N/A</v>
      </c>
      <c r="G140" s="36">
        <v>86711</v>
      </c>
      <c r="H140" s="11" t="str">
        <f t="shared" si="45"/>
        <v>N/A</v>
      </c>
      <c r="I140" s="12">
        <v>0.72699999999999998</v>
      </c>
      <c r="J140" s="12">
        <v>6.4409999999999998</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21851</v>
      </c>
      <c r="D143" s="11" t="str">
        <f t="shared" si="43"/>
        <v>N/A</v>
      </c>
      <c r="E143" s="36">
        <v>25867</v>
      </c>
      <c r="F143" s="11" t="str">
        <f t="shared" si="44"/>
        <v>N/A</v>
      </c>
      <c r="G143" s="36">
        <v>23278</v>
      </c>
      <c r="H143" s="11" t="str">
        <f t="shared" si="45"/>
        <v>N/A</v>
      </c>
      <c r="I143" s="12">
        <v>18.38</v>
      </c>
      <c r="J143" s="12">
        <v>-10</v>
      </c>
      <c r="K143" s="43" t="s">
        <v>740</v>
      </c>
      <c r="L143" s="9" t="str">
        <f t="shared" si="40"/>
        <v>Yes</v>
      </c>
    </row>
    <row r="144" spans="1:12" x14ac:dyDescent="0.25">
      <c r="A144" s="2" t="s">
        <v>1011</v>
      </c>
      <c r="B144" s="35" t="s">
        <v>213</v>
      </c>
      <c r="C144" s="36">
        <v>36567</v>
      </c>
      <c r="D144" s="11" t="str">
        <f t="shared" si="43"/>
        <v>N/A</v>
      </c>
      <c r="E144" s="36">
        <v>36620</v>
      </c>
      <c r="F144" s="11" t="str">
        <f t="shared" si="44"/>
        <v>N/A</v>
      </c>
      <c r="G144" s="36">
        <v>35426</v>
      </c>
      <c r="H144" s="11" t="str">
        <f t="shared" si="45"/>
        <v>N/A</v>
      </c>
      <c r="I144" s="12">
        <v>0.1449</v>
      </c>
      <c r="J144" s="12">
        <v>-3.26</v>
      </c>
      <c r="K144" s="43" t="s">
        <v>740</v>
      </c>
      <c r="L144" s="9" t="str">
        <f t="shared" si="40"/>
        <v>Yes</v>
      </c>
    </row>
    <row r="145" spans="1:12" x14ac:dyDescent="0.25">
      <c r="A145" s="2" t="s">
        <v>1012</v>
      </c>
      <c r="B145" s="35" t="s">
        <v>213</v>
      </c>
      <c r="C145" s="36">
        <v>113422</v>
      </c>
      <c r="D145" s="11" t="str">
        <f t="shared" si="43"/>
        <v>N/A</v>
      </c>
      <c r="E145" s="36">
        <v>131088</v>
      </c>
      <c r="F145" s="11" t="str">
        <f t="shared" si="44"/>
        <v>N/A</v>
      </c>
      <c r="G145" s="36">
        <v>218558</v>
      </c>
      <c r="H145" s="11" t="str">
        <f t="shared" si="45"/>
        <v>N/A</v>
      </c>
      <c r="I145" s="12">
        <v>15.58</v>
      </c>
      <c r="J145" s="12">
        <v>66.73</v>
      </c>
      <c r="K145" s="43" t="s">
        <v>740</v>
      </c>
      <c r="L145" s="9" t="str">
        <f t="shared" si="40"/>
        <v>No</v>
      </c>
    </row>
    <row r="146" spans="1:12" ht="25" x14ac:dyDescent="0.25">
      <c r="A146" s="18" t="s">
        <v>1013</v>
      </c>
      <c r="B146" s="1" t="s">
        <v>213</v>
      </c>
      <c r="C146" s="1">
        <v>45684</v>
      </c>
      <c r="D146" s="11" t="str">
        <f t="shared" ref="D146:D151" si="46">IF($B146="N/A","N/A",IF(C146&gt;10,"No",IF(C146&lt;-10,"No","Yes")))</f>
        <v>N/A</v>
      </c>
      <c r="E146" s="1">
        <v>44917</v>
      </c>
      <c r="F146" s="11" t="str">
        <f t="shared" ref="F146:F151" si="47">IF($B146="N/A","N/A",IF(E146&gt;10,"No",IF(E146&lt;-10,"No","Yes")))</f>
        <v>N/A</v>
      </c>
      <c r="G146" s="1">
        <v>44420</v>
      </c>
      <c r="H146" s="11" t="str">
        <f t="shared" ref="H146:H151" si="48">IF($B146="N/A","N/A",IF(G146&gt;10,"No",IF(G146&lt;-10,"No","Yes")))</f>
        <v>N/A</v>
      </c>
      <c r="I146" s="12">
        <v>-1.68</v>
      </c>
      <c r="J146" s="12">
        <v>-1.1100000000000001</v>
      </c>
      <c r="K146" s="43" t="s">
        <v>739</v>
      </c>
      <c r="L146" s="9" t="str">
        <f t="shared" ref="L146:L151" si="49">IF(J146="Div by 0", "N/A", IF(K146="N/A","N/A", IF(J146&gt;VALUE(MID(K146,1,2)), "No", IF(J146&lt;-1*VALUE(MID(K146,1,2)), "No", "Yes"))))</f>
        <v>Yes</v>
      </c>
    </row>
    <row r="147" spans="1:12" x14ac:dyDescent="0.25">
      <c r="A147" s="6" t="s">
        <v>326</v>
      </c>
      <c r="B147" s="43" t="s">
        <v>213</v>
      </c>
      <c r="C147" s="13">
        <v>3.7689337689000002</v>
      </c>
      <c r="D147" s="11" t="str">
        <f t="shared" si="46"/>
        <v>N/A</v>
      </c>
      <c r="E147" s="13">
        <v>3.4856479027999998</v>
      </c>
      <c r="F147" s="11" t="str">
        <f t="shared" si="47"/>
        <v>N/A</v>
      </c>
      <c r="G147" s="13">
        <v>3.1613183308999999</v>
      </c>
      <c r="H147" s="11" t="str">
        <f t="shared" si="48"/>
        <v>N/A</v>
      </c>
      <c r="I147" s="12">
        <v>-7.52</v>
      </c>
      <c r="J147" s="12">
        <v>-9.3000000000000007</v>
      </c>
      <c r="K147" s="43" t="s">
        <v>739</v>
      </c>
      <c r="L147" s="9" t="str">
        <f t="shared" si="49"/>
        <v>Yes</v>
      </c>
    </row>
    <row r="148" spans="1:12" x14ac:dyDescent="0.25">
      <c r="A148" s="2" t="s">
        <v>327</v>
      </c>
      <c r="B148" s="43" t="s">
        <v>213</v>
      </c>
      <c r="C148" s="13">
        <v>25.341578509000001</v>
      </c>
      <c r="D148" s="11" t="str">
        <f t="shared" si="46"/>
        <v>N/A</v>
      </c>
      <c r="E148" s="13">
        <v>24.409222773</v>
      </c>
      <c r="F148" s="11" t="str">
        <f t="shared" si="47"/>
        <v>N/A</v>
      </c>
      <c r="G148" s="13">
        <v>23.392390143</v>
      </c>
      <c r="H148" s="11" t="str">
        <f t="shared" si="48"/>
        <v>N/A</v>
      </c>
      <c r="I148" s="12">
        <v>-3.68</v>
      </c>
      <c r="J148" s="12">
        <v>-4.17</v>
      </c>
      <c r="K148" s="43" t="s">
        <v>739</v>
      </c>
      <c r="L148" s="9" t="str">
        <f t="shared" si="49"/>
        <v>Yes</v>
      </c>
    </row>
    <row r="149" spans="1:12" x14ac:dyDescent="0.25">
      <c r="A149" s="2" t="s">
        <v>328</v>
      </c>
      <c r="B149" s="43" t="s">
        <v>213</v>
      </c>
      <c r="C149" s="13">
        <v>5.7072477875000001</v>
      </c>
      <c r="D149" s="11" t="str">
        <f t="shared" si="46"/>
        <v>N/A</v>
      </c>
      <c r="E149" s="13">
        <v>5.4011104729000001</v>
      </c>
      <c r="F149" s="11" t="str">
        <f t="shared" si="47"/>
        <v>N/A</v>
      </c>
      <c r="G149" s="13">
        <v>5.3190596138000004</v>
      </c>
      <c r="H149" s="11" t="str">
        <f t="shared" si="48"/>
        <v>N/A</v>
      </c>
      <c r="I149" s="12">
        <v>-5.36</v>
      </c>
      <c r="J149" s="12">
        <v>-1.52</v>
      </c>
      <c r="K149" s="43" t="s">
        <v>739</v>
      </c>
      <c r="L149" s="9" t="str">
        <f t="shared" si="49"/>
        <v>Yes</v>
      </c>
    </row>
    <row r="150" spans="1:12" x14ac:dyDescent="0.25">
      <c r="A150" s="2" t="s">
        <v>329</v>
      </c>
      <c r="B150" s="43" t="s">
        <v>213</v>
      </c>
      <c r="C150" s="13">
        <v>0.2041842656</v>
      </c>
      <c r="D150" s="11" t="str">
        <f t="shared" si="46"/>
        <v>N/A</v>
      </c>
      <c r="E150" s="13">
        <v>0.19068868059999999</v>
      </c>
      <c r="F150" s="11" t="str">
        <f t="shared" si="47"/>
        <v>N/A</v>
      </c>
      <c r="G150" s="13">
        <v>0.16975103180000001</v>
      </c>
      <c r="H150" s="11" t="str">
        <f t="shared" si="48"/>
        <v>N/A</v>
      </c>
      <c r="I150" s="12">
        <v>-6.61</v>
      </c>
      <c r="J150" s="12">
        <v>-11</v>
      </c>
      <c r="K150" s="43" t="s">
        <v>739</v>
      </c>
      <c r="L150" s="9" t="str">
        <f t="shared" si="49"/>
        <v>Yes</v>
      </c>
    </row>
    <row r="151" spans="1:12" x14ac:dyDescent="0.25">
      <c r="A151" s="2" t="s">
        <v>330</v>
      </c>
      <c r="B151" s="43" t="s">
        <v>213</v>
      </c>
      <c r="C151" s="13">
        <v>1.70151474E-2</v>
      </c>
      <c r="D151" s="11" t="str">
        <f t="shared" si="46"/>
        <v>N/A</v>
      </c>
      <c r="E151" s="13">
        <v>1.4906976799999999E-2</v>
      </c>
      <c r="F151" s="11" t="str">
        <f t="shared" si="47"/>
        <v>N/A</v>
      </c>
      <c r="G151" s="13">
        <v>2.4727108899999999E-2</v>
      </c>
      <c r="H151" s="11" t="str">
        <f t="shared" si="48"/>
        <v>N/A</v>
      </c>
      <c r="I151" s="12">
        <v>-12.4</v>
      </c>
      <c r="J151" s="12">
        <v>65.88</v>
      </c>
      <c r="K151" s="43" t="s">
        <v>739</v>
      </c>
      <c r="L151" s="9" t="str">
        <f t="shared" si="49"/>
        <v>No</v>
      </c>
    </row>
    <row r="152" spans="1:12" x14ac:dyDescent="0.25">
      <c r="A152" s="18" t="s">
        <v>1014</v>
      </c>
      <c r="B152" s="35" t="s">
        <v>213</v>
      </c>
      <c r="C152" s="36">
        <v>63605</v>
      </c>
      <c r="D152" s="11" t="str">
        <f t="shared" ref="D152:D158" si="50">IF($B152="N/A","N/A",IF(C152&gt;10,"No",IF(C152&lt;-10,"No","Yes")))</f>
        <v>N/A</v>
      </c>
      <c r="E152" s="36">
        <v>66182</v>
      </c>
      <c r="F152" s="11" t="str">
        <f t="shared" ref="F152:F158" si="51">IF($B152="N/A","N/A",IF(E152&gt;10,"No",IF(E152&lt;-10,"No","Yes")))</f>
        <v>N/A</v>
      </c>
      <c r="G152" s="36">
        <v>64007</v>
      </c>
      <c r="H152" s="11" t="str">
        <f t="shared" ref="H152:H158" si="52">IF($B152="N/A","N/A",IF(G152&gt;10,"No",IF(G152&lt;-10,"No","Yes")))</f>
        <v>N/A</v>
      </c>
      <c r="I152" s="12">
        <v>4.0519999999999996</v>
      </c>
      <c r="J152" s="12">
        <v>-3.29</v>
      </c>
      <c r="K152" s="43" t="s">
        <v>739</v>
      </c>
      <c r="L152" s="9" t="str">
        <f t="shared" ref="L152:L159" si="53">IF(J152="Div by 0", "N/A", IF(K152="N/A","N/A", IF(J152&gt;VALUE(MID(K152,1,2)), "No", IF(J152&lt;-1*VALUE(MID(K152,1,2)), "No", "Yes"))))</f>
        <v>Yes</v>
      </c>
    </row>
    <row r="153" spans="1:12" x14ac:dyDescent="0.25">
      <c r="A153" s="6" t="s">
        <v>1015</v>
      </c>
      <c r="B153" s="35" t="s">
        <v>213</v>
      </c>
      <c r="C153" s="8">
        <v>5.2474177474000001</v>
      </c>
      <c r="D153" s="11" t="str">
        <f t="shared" si="50"/>
        <v>N/A</v>
      </c>
      <c r="E153" s="8">
        <v>5.1358538971999996</v>
      </c>
      <c r="F153" s="11" t="str">
        <f t="shared" si="51"/>
        <v>N/A</v>
      </c>
      <c r="G153" s="8">
        <v>4.5553017202000001</v>
      </c>
      <c r="H153" s="11" t="str">
        <f t="shared" si="52"/>
        <v>N/A</v>
      </c>
      <c r="I153" s="12">
        <v>-2.13</v>
      </c>
      <c r="J153" s="12">
        <v>-11.3</v>
      </c>
      <c r="K153" s="43" t="s">
        <v>739</v>
      </c>
      <c r="L153" s="9" t="str">
        <f t="shared" si="53"/>
        <v>Yes</v>
      </c>
    </row>
    <row r="154" spans="1:12" x14ac:dyDescent="0.25">
      <c r="A154" s="18" t="s">
        <v>1016</v>
      </c>
      <c r="B154" s="35" t="s">
        <v>213</v>
      </c>
      <c r="C154" s="8">
        <v>20.982018936999999</v>
      </c>
      <c r="D154" s="11" t="str">
        <f t="shared" si="50"/>
        <v>N/A</v>
      </c>
      <c r="E154" s="8">
        <v>21.567901608</v>
      </c>
      <c r="F154" s="11" t="str">
        <f t="shared" si="51"/>
        <v>N/A</v>
      </c>
      <c r="G154" s="8">
        <v>20.845703341</v>
      </c>
      <c r="H154" s="11" t="str">
        <f t="shared" si="52"/>
        <v>N/A</v>
      </c>
      <c r="I154" s="12">
        <v>2.7919999999999998</v>
      </c>
      <c r="J154" s="12">
        <v>-3.35</v>
      </c>
      <c r="K154" s="43" t="s">
        <v>739</v>
      </c>
      <c r="L154" s="9" t="str">
        <f t="shared" si="53"/>
        <v>Yes</v>
      </c>
    </row>
    <row r="155" spans="1:12" x14ac:dyDescent="0.25">
      <c r="A155" s="18" t="s">
        <v>1017</v>
      </c>
      <c r="B155" s="35" t="s">
        <v>213</v>
      </c>
      <c r="C155" s="8">
        <v>17.185808360999999</v>
      </c>
      <c r="D155" s="11" t="str">
        <f t="shared" si="50"/>
        <v>N/A</v>
      </c>
      <c r="E155" s="8">
        <v>17.154413172999998</v>
      </c>
      <c r="F155" s="11" t="str">
        <f t="shared" si="51"/>
        <v>N/A</v>
      </c>
      <c r="G155" s="8">
        <v>15.827036103999999</v>
      </c>
      <c r="H155" s="11" t="str">
        <f t="shared" si="52"/>
        <v>N/A</v>
      </c>
      <c r="I155" s="12">
        <v>-0.183</v>
      </c>
      <c r="J155" s="12">
        <v>-7.74</v>
      </c>
      <c r="K155" s="43" t="s">
        <v>739</v>
      </c>
      <c r="L155" s="9" t="str">
        <f t="shared" si="53"/>
        <v>Yes</v>
      </c>
    </row>
    <row r="156" spans="1:12" x14ac:dyDescent="0.25">
      <c r="A156" s="18" t="s">
        <v>1018</v>
      </c>
      <c r="B156" s="35" t="s">
        <v>213</v>
      </c>
      <c r="C156" s="8">
        <v>0.20147878429999999</v>
      </c>
      <c r="D156" s="11" t="str">
        <f t="shared" si="50"/>
        <v>N/A</v>
      </c>
      <c r="E156" s="8">
        <v>0.18860627699999999</v>
      </c>
      <c r="F156" s="11" t="str">
        <f t="shared" si="51"/>
        <v>N/A</v>
      </c>
      <c r="G156" s="8">
        <v>0.15368763490000001</v>
      </c>
      <c r="H156" s="11" t="str">
        <f t="shared" si="52"/>
        <v>N/A</v>
      </c>
      <c r="I156" s="12">
        <v>-6.39</v>
      </c>
      <c r="J156" s="12">
        <v>-18.5</v>
      </c>
      <c r="K156" s="43" t="s">
        <v>739</v>
      </c>
      <c r="L156" s="9" t="str">
        <f t="shared" si="53"/>
        <v>Yes</v>
      </c>
    </row>
    <row r="157" spans="1:12" x14ac:dyDescent="0.25">
      <c r="A157" s="18" t="s">
        <v>1019</v>
      </c>
      <c r="B157" s="35" t="s">
        <v>213</v>
      </c>
      <c r="C157" s="8">
        <v>0.20655597589999999</v>
      </c>
      <c r="D157" s="11" t="str">
        <f t="shared" si="50"/>
        <v>N/A</v>
      </c>
      <c r="E157" s="8">
        <v>0.1912456052</v>
      </c>
      <c r="F157" s="11" t="str">
        <f t="shared" si="51"/>
        <v>N/A</v>
      </c>
      <c r="G157" s="8">
        <v>0.1972673797</v>
      </c>
      <c r="H157" s="11" t="str">
        <f t="shared" si="52"/>
        <v>N/A</v>
      </c>
      <c r="I157" s="12">
        <v>-7.41</v>
      </c>
      <c r="J157" s="12">
        <v>3.149</v>
      </c>
      <c r="K157" s="43" t="s">
        <v>739</v>
      </c>
      <c r="L157" s="9" t="str">
        <f t="shared" si="53"/>
        <v>Yes</v>
      </c>
    </row>
    <row r="158" spans="1:12" x14ac:dyDescent="0.25">
      <c r="A158" s="2" t="s">
        <v>1020</v>
      </c>
      <c r="B158" s="35" t="s">
        <v>213</v>
      </c>
      <c r="C158" s="36">
        <v>3451</v>
      </c>
      <c r="D158" s="11" t="str">
        <f t="shared" si="50"/>
        <v>N/A</v>
      </c>
      <c r="E158" s="36">
        <v>3514</v>
      </c>
      <c r="F158" s="11" t="str">
        <f t="shared" si="51"/>
        <v>N/A</v>
      </c>
      <c r="G158" s="36">
        <v>3153</v>
      </c>
      <c r="H158" s="11" t="str">
        <f t="shared" si="52"/>
        <v>N/A</v>
      </c>
      <c r="I158" s="12">
        <v>1.8260000000000001</v>
      </c>
      <c r="J158" s="12">
        <v>-10.3</v>
      </c>
      <c r="K158" s="43" t="s">
        <v>739</v>
      </c>
      <c r="L158" s="9" t="str">
        <f t="shared" si="53"/>
        <v>Yes</v>
      </c>
    </row>
    <row r="159" spans="1:12" ht="25" x14ac:dyDescent="0.25">
      <c r="A159" s="18" t="s">
        <v>1021</v>
      </c>
      <c r="B159" s="35" t="s">
        <v>213</v>
      </c>
      <c r="C159" s="36">
        <v>64459</v>
      </c>
      <c r="D159" s="11" t="str">
        <f>IF($B159="N/A","N/A",IF(C159&gt;10,"No",IF(C159&lt;-10,"No","Yes")))</f>
        <v>N/A</v>
      </c>
      <c r="E159" s="36">
        <v>67601</v>
      </c>
      <c r="F159" s="11" t="str">
        <f>IF($B159="N/A","N/A",IF(E159&gt;10,"No",IF(E159&lt;-10,"No","Yes")))</f>
        <v>N/A</v>
      </c>
      <c r="G159" s="36">
        <v>65894</v>
      </c>
      <c r="H159" s="11" t="str">
        <f>IF($B159="N/A","N/A",IF(G159&gt;10,"No",IF(G159&lt;-10,"No","Yes")))</f>
        <v>N/A</v>
      </c>
      <c r="I159" s="12">
        <v>4.8739999999999997</v>
      </c>
      <c r="J159" s="12">
        <v>-2.5299999999999998</v>
      </c>
      <c r="K159" s="43" t="s">
        <v>739</v>
      </c>
      <c r="L159" s="9" t="str">
        <f t="shared" si="53"/>
        <v>Yes</v>
      </c>
    </row>
    <row r="160" spans="1:12" x14ac:dyDescent="0.25">
      <c r="A160" s="4" t="s">
        <v>1022</v>
      </c>
      <c r="B160" s="35" t="s">
        <v>213</v>
      </c>
      <c r="C160" s="36">
        <v>23673</v>
      </c>
      <c r="D160" s="11" t="str">
        <f t="shared" ref="D160:D234" si="54">IF($B160="N/A","N/A",IF(C160&gt;10,"No",IF(C160&lt;-10,"No","Yes")))</f>
        <v>N/A</v>
      </c>
      <c r="E160" s="36">
        <v>25163</v>
      </c>
      <c r="F160" s="11" t="str">
        <f t="shared" ref="F160:F234" si="55">IF($B160="N/A","N/A",IF(E160&gt;10,"No",IF(E160&lt;-10,"No","Yes")))</f>
        <v>N/A</v>
      </c>
      <c r="G160" s="36">
        <v>26201</v>
      </c>
      <c r="H160" s="11" t="str">
        <f t="shared" ref="H160:H223" si="56">IF($B160="N/A","N/A",IF(G160&gt;10,"No",IF(G160&lt;-10,"No","Yes")))</f>
        <v>N/A</v>
      </c>
      <c r="I160" s="12">
        <v>6.2939999999999996</v>
      </c>
      <c r="J160" s="12">
        <v>4.125</v>
      </c>
      <c r="K160" s="43" t="s">
        <v>739</v>
      </c>
      <c r="L160" s="9" t="str">
        <f t="shared" ref="L160:L223" si="57">IF(J160="Div by 0", "N/A", IF(K160="N/A","N/A", IF(J160&gt;VALUE(MID(K160,1,2)), "No", IF(J160&lt;-1*VALUE(MID(K160,1,2)), "No", "Yes"))))</f>
        <v>Yes</v>
      </c>
    </row>
    <row r="161" spans="1:12" x14ac:dyDescent="0.25">
      <c r="A161" s="53" t="s">
        <v>71</v>
      </c>
      <c r="B161" s="35" t="s">
        <v>213</v>
      </c>
      <c r="C161" s="8">
        <v>1.953024453</v>
      </c>
      <c r="D161" s="11" t="str">
        <f t="shared" si="54"/>
        <v>N/A</v>
      </c>
      <c r="E161" s="8">
        <v>1.9526984922999999</v>
      </c>
      <c r="F161" s="11" t="str">
        <f t="shared" si="55"/>
        <v>N/A</v>
      </c>
      <c r="G161" s="8">
        <v>1.8646938674</v>
      </c>
      <c r="H161" s="11" t="str">
        <f t="shared" si="56"/>
        <v>N/A</v>
      </c>
      <c r="I161" s="12">
        <v>-1.7000000000000001E-2</v>
      </c>
      <c r="J161" s="12">
        <v>-4.51</v>
      </c>
      <c r="K161" s="43" t="s">
        <v>739</v>
      </c>
      <c r="L161" s="9" t="str">
        <f t="shared" si="57"/>
        <v>Yes</v>
      </c>
    </row>
    <row r="162" spans="1:12" x14ac:dyDescent="0.25">
      <c r="A162" s="4" t="s">
        <v>111</v>
      </c>
      <c r="B162" s="35" t="s">
        <v>213</v>
      </c>
      <c r="C162" s="8">
        <v>8.2641951701000007</v>
      </c>
      <c r="D162" s="11" t="str">
        <f t="shared" si="54"/>
        <v>N/A</v>
      </c>
      <c r="E162" s="8">
        <v>8.9878218299999997</v>
      </c>
      <c r="F162" s="11" t="str">
        <f t="shared" si="55"/>
        <v>N/A</v>
      </c>
      <c r="G162" s="8">
        <v>9.4088180043000005</v>
      </c>
      <c r="H162" s="11" t="str">
        <f t="shared" si="56"/>
        <v>N/A</v>
      </c>
      <c r="I162" s="12">
        <v>8.7560000000000002</v>
      </c>
      <c r="J162" s="12">
        <v>4.6840000000000002</v>
      </c>
      <c r="K162" s="43" t="s">
        <v>739</v>
      </c>
      <c r="L162" s="9" t="str">
        <f t="shared" si="57"/>
        <v>Yes</v>
      </c>
    </row>
    <row r="163" spans="1:12" x14ac:dyDescent="0.25">
      <c r="A163" s="4" t="s">
        <v>112</v>
      </c>
      <c r="B163" s="35" t="s">
        <v>213</v>
      </c>
      <c r="C163" s="8">
        <v>6.4179223074999996</v>
      </c>
      <c r="D163" s="11" t="str">
        <f t="shared" si="54"/>
        <v>N/A</v>
      </c>
      <c r="E163" s="8">
        <v>6.3368753590000004</v>
      </c>
      <c r="F163" s="11" t="str">
        <f t="shared" si="55"/>
        <v>N/A</v>
      </c>
      <c r="G163" s="8">
        <v>6.2515159995999996</v>
      </c>
      <c r="H163" s="11" t="str">
        <f t="shared" si="56"/>
        <v>N/A</v>
      </c>
      <c r="I163" s="12">
        <v>-1.26</v>
      </c>
      <c r="J163" s="12">
        <v>-1.35</v>
      </c>
      <c r="K163" s="43" t="s">
        <v>739</v>
      </c>
      <c r="L163" s="9" t="str">
        <f t="shared" si="57"/>
        <v>Yes</v>
      </c>
    </row>
    <row r="164" spans="1:12" x14ac:dyDescent="0.25">
      <c r="A164" s="4" t="s">
        <v>113</v>
      </c>
      <c r="B164" s="35" t="s">
        <v>213</v>
      </c>
      <c r="C164" s="8">
        <v>4.4560868999999996E-3</v>
      </c>
      <c r="D164" s="11" t="str">
        <f t="shared" si="54"/>
        <v>N/A</v>
      </c>
      <c r="E164" s="8">
        <v>3.5698348999999999E-3</v>
      </c>
      <c r="F164" s="11" t="str">
        <f t="shared" si="55"/>
        <v>N/A</v>
      </c>
      <c r="G164" s="8">
        <v>1.5918682E-3</v>
      </c>
      <c r="H164" s="11" t="str">
        <f t="shared" si="56"/>
        <v>N/A</v>
      </c>
      <c r="I164" s="12">
        <v>-19.899999999999999</v>
      </c>
      <c r="J164" s="12">
        <v>-55.4</v>
      </c>
      <c r="K164" s="43" t="s">
        <v>739</v>
      </c>
      <c r="L164" s="9" t="str">
        <f t="shared" si="57"/>
        <v>No</v>
      </c>
    </row>
    <row r="165" spans="1:12" x14ac:dyDescent="0.25">
      <c r="A165" s="4" t="s">
        <v>114</v>
      </c>
      <c r="B165" s="35" t="s">
        <v>213</v>
      </c>
      <c r="C165" s="8">
        <v>1.5828044000000001E-3</v>
      </c>
      <c r="D165" s="11" t="str">
        <f t="shared" si="54"/>
        <v>N/A</v>
      </c>
      <c r="E165" s="8">
        <v>1.0907543999999999E-3</v>
      </c>
      <c r="F165" s="11" t="str">
        <f t="shared" si="55"/>
        <v>N/A</v>
      </c>
      <c r="G165" s="8">
        <v>4.3959304999999999E-3</v>
      </c>
      <c r="H165" s="11" t="str">
        <f t="shared" si="56"/>
        <v>N/A</v>
      </c>
      <c r="I165" s="12">
        <v>-31.1</v>
      </c>
      <c r="J165" s="12">
        <v>303</v>
      </c>
      <c r="K165" s="43" t="s">
        <v>739</v>
      </c>
      <c r="L165" s="9" t="str">
        <f t="shared" si="57"/>
        <v>No</v>
      </c>
    </row>
    <row r="166" spans="1:12" x14ac:dyDescent="0.25">
      <c r="A166" s="4" t="s">
        <v>428</v>
      </c>
      <c r="B166" s="35" t="s">
        <v>213</v>
      </c>
      <c r="C166" s="36">
        <v>10408</v>
      </c>
      <c r="D166" s="11" t="str">
        <f>IF($B166="N/A","N/A",IF(C166&gt;10,"No",IF(C166&lt;-10,"No","Yes")))</f>
        <v>N/A</v>
      </c>
      <c r="E166" s="36">
        <v>11581</v>
      </c>
      <c r="F166" s="11" t="str">
        <f>IF($B166="N/A","N/A",IF(E166&gt;10,"No",IF(E166&lt;-10,"No","Yes")))</f>
        <v>N/A</v>
      </c>
      <c r="G166" s="36">
        <v>12454</v>
      </c>
      <c r="H166" s="11" t="str">
        <f>IF($B166="N/A","N/A",IF(G166&gt;10,"No",IF(G166&lt;-10,"No","Yes")))</f>
        <v>N/A</v>
      </c>
      <c r="I166" s="12">
        <v>11.27</v>
      </c>
      <c r="J166" s="12">
        <v>7.5380000000000003</v>
      </c>
      <c r="K166" s="43" t="s">
        <v>739</v>
      </c>
      <c r="L166" s="9" t="str">
        <f t="shared" si="57"/>
        <v>Yes</v>
      </c>
    </row>
    <row r="167" spans="1:12" x14ac:dyDescent="0.25">
      <c r="A167" s="4" t="s">
        <v>429</v>
      </c>
      <c r="B167" s="35" t="s">
        <v>213</v>
      </c>
      <c r="C167" s="36">
        <v>310</v>
      </c>
      <c r="D167" s="11" t="str">
        <f>IF($B167="N/A","N/A",IF(C167&gt;10,"No",IF(C167&lt;-10,"No","Yes")))</f>
        <v>N/A</v>
      </c>
      <c r="E167" s="36">
        <v>316</v>
      </c>
      <c r="F167" s="11" t="str">
        <f>IF($B167="N/A","N/A",IF(E167&gt;10,"No",IF(E167&lt;-10,"No","Yes")))</f>
        <v>N/A</v>
      </c>
      <c r="G167" s="36">
        <v>318</v>
      </c>
      <c r="H167" s="11" t="str">
        <f>IF($B167="N/A","N/A",IF(G167&gt;10,"No",IF(G167&lt;-10,"No","Yes")))</f>
        <v>N/A</v>
      </c>
      <c r="I167" s="12">
        <v>1.9350000000000001</v>
      </c>
      <c r="J167" s="12">
        <v>0.63290000000000002</v>
      </c>
      <c r="K167" s="43" t="s">
        <v>739</v>
      </c>
      <c r="L167" s="9" t="str">
        <f t="shared" si="57"/>
        <v>Yes</v>
      </c>
    </row>
    <row r="168" spans="1:12" x14ac:dyDescent="0.25">
      <c r="A168" s="4" t="s">
        <v>430</v>
      </c>
      <c r="B168" s="35" t="s">
        <v>213</v>
      </c>
      <c r="C168" s="36">
        <v>8725</v>
      </c>
      <c r="D168" s="11" t="str">
        <f>IF($B168="N/A","N/A",IF(C168&gt;10,"No",IF(C168&lt;-10,"No","Yes")))</f>
        <v>N/A</v>
      </c>
      <c r="E168" s="36">
        <v>9005</v>
      </c>
      <c r="F168" s="11" t="str">
        <f>IF($B168="N/A","N/A",IF(E168&gt;10,"No",IF(E168&lt;-10,"No","Yes")))</f>
        <v>N/A</v>
      </c>
      <c r="G168" s="36">
        <v>9189</v>
      </c>
      <c r="H168" s="11" t="str">
        <f>IF($B168="N/A","N/A",IF(G168&gt;10,"No",IF(G168&lt;-10,"No","Yes")))</f>
        <v>N/A</v>
      </c>
      <c r="I168" s="12">
        <v>3.2090000000000001</v>
      </c>
      <c r="J168" s="12">
        <v>2.0430000000000001</v>
      </c>
      <c r="K168" s="43" t="s">
        <v>739</v>
      </c>
      <c r="L168" s="9" t="str">
        <f t="shared" si="57"/>
        <v>Yes</v>
      </c>
    </row>
    <row r="169" spans="1:12" x14ac:dyDescent="0.25">
      <c r="A169" s="4" t="s">
        <v>431</v>
      </c>
      <c r="B169" s="35" t="s">
        <v>213</v>
      </c>
      <c r="C169" s="36">
        <v>4198</v>
      </c>
      <c r="D169" s="11" t="str">
        <f>IF($B169="N/A","N/A",IF(C169&gt;10,"No",IF(C169&lt;-10,"No","Yes")))</f>
        <v>N/A</v>
      </c>
      <c r="E169" s="36">
        <v>4234</v>
      </c>
      <c r="F169" s="11" t="str">
        <f>IF($B169="N/A","N/A",IF(E169&gt;10,"No",IF(E169&lt;-10,"No","Yes")))</f>
        <v>N/A</v>
      </c>
      <c r="G169" s="36">
        <v>4213</v>
      </c>
      <c r="H169" s="11" t="str">
        <f>IF($B169="N/A","N/A",IF(G169&gt;10,"No",IF(G169&lt;-10,"No","Yes")))</f>
        <v>N/A</v>
      </c>
      <c r="I169" s="12">
        <v>0.85760000000000003</v>
      </c>
      <c r="J169" s="12">
        <v>-0.496</v>
      </c>
      <c r="K169" s="43" t="s">
        <v>739</v>
      </c>
      <c r="L169" s="9" t="str">
        <f t="shared" si="57"/>
        <v>Yes</v>
      </c>
    </row>
    <row r="170" spans="1:12" x14ac:dyDescent="0.25">
      <c r="A170" s="4" t="s">
        <v>432</v>
      </c>
      <c r="B170" s="35" t="s">
        <v>213</v>
      </c>
      <c r="C170" s="36">
        <v>32</v>
      </c>
      <c r="D170" s="11" t="str">
        <f>IF($B170="N/A","N/A",IF(C170&gt;10,"No",IF(C170&lt;-10,"No","Yes")))</f>
        <v>N/A</v>
      </c>
      <c r="E170" s="36">
        <v>27</v>
      </c>
      <c r="F170" s="11" t="str">
        <f>IF($B170="N/A","N/A",IF(E170&gt;10,"No",IF(E170&lt;-10,"No","Yes")))</f>
        <v>N/A</v>
      </c>
      <c r="G170" s="36">
        <v>27</v>
      </c>
      <c r="H170" s="11" t="str">
        <f>IF($B170="N/A","N/A",IF(G170&gt;10,"No",IF(G170&lt;-10,"No","Yes")))</f>
        <v>N/A</v>
      </c>
      <c r="I170" s="12">
        <v>-15.6</v>
      </c>
      <c r="J170" s="12">
        <v>0</v>
      </c>
      <c r="K170" s="43" t="s">
        <v>739</v>
      </c>
      <c r="L170" s="9" t="str">
        <f t="shared" si="57"/>
        <v>Yes</v>
      </c>
    </row>
    <row r="171" spans="1:12" x14ac:dyDescent="0.25">
      <c r="A171" s="6" t="s">
        <v>1023</v>
      </c>
      <c r="B171" s="35" t="s">
        <v>213</v>
      </c>
      <c r="C171" s="36">
        <v>12033</v>
      </c>
      <c r="D171" s="11" t="str">
        <f t="shared" si="54"/>
        <v>N/A</v>
      </c>
      <c r="E171" s="36">
        <v>13484</v>
      </c>
      <c r="F171" s="11" t="str">
        <f t="shared" si="55"/>
        <v>N/A</v>
      </c>
      <c r="G171" s="36">
        <v>14412</v>
      </c>
      <c r="H171" s="11" t="str">
        <f t="shared" si="56"/>
        <v>N/A</v>
      </c>
      <c r="I171" s="12">
        <v>12.06</v>
      </c>
      <c r="J171" s="12">
        <v>6.8819999999999997</v>
      </c>
      <c r="K171" s="43" t="s">
        <v>739</v>
      </c>
      <c r="L171" s="9" t="str">
        <f t="shared" si="57"/>
        <v>Yes</v>
      </c>
    </row>
    <row r="172" spans="1:12" x14ac:dyDescent="0.25">
      <c r="A172" s="4" t="s">
        <v>1024</v>
      </c>
      <c r="B172" s="35" t="s">
        <v>213</v>
      </c>
      <c r="C172" s="36">
        <v>9629</v>
      </c>
      <c r="D172" s="11" t="str">
        <f>IF($B172="N/A","N/A",IF(C172&gt;10,"No",IF(C172&lt;-10,"No","Yes")))</f>
        <v>N/A</v>
      </c>
      <c r="E172" s="36">
        <v>10747</v>
      </c>
      <c r="F172" s="11" t="str">
        <f>IF($B172="N/A","N/A",IF(E172&gt;10,"No",IF(E172&lt;-10,"No","Yes")))</f>
        <v>N/A</v>
      </c>
      <c r="G172" s="36">
        <v>11567</v>
      </c>
      <c r="H172" s="11" t="str">
        <f>IF($B172="N/A","N/A",IF(G172&gt;10,"No",IF(G172&lt;-10,"No","Yes")))</f>
        <v>N/A</v>
      </c>
      <c r="I172" s="12">
        <v>11.61</v>
      </c>
      <c r="J172" s="12">
        <v>7.63</v>
      </c>
      <c r="K172" s="43" t="s">
        <v>739</v>
      </c>
      <c r="L172" s="9" t="str">
        <f t="shared" si="57"/>
        <v>Yes</v>
      </c>
    </row>
    <row r="173" spans="1:12" x14ac:dyDescent="0.25">
      <c r="A173" s="4" t="s">
        <v>1025</v>
      </c>
      <c r="B173" s="35" t="s">
        <v>213</v>
      </c>
      <c r="C173" s="36">
        <v>271</v>
      </c>
      <c r="D173" s="11" t="str">
        <f>IF($B173="N/A","N/A",IF(C173&gt;10,"No",IF(C173&lt;-10,"No","Yes")))</f>
        <v>N/A</v>
      </c>
      <c r="E173" s="36">
        <v>297</v>
      </c>
      <c r="F173" s="11" t="str">
        <f>IF($B173="N/A","N/A",IF(E173&gt;10,"No",IF(E173&lt;-10,"No","Yes")))</f>
        <v>N/A</v>
      </c>
      <c r="G173" s="36">
        <v>298</v>
      </c>
      <c r="H173" s="11" t="str">
        <f>IF($B173="N/A","N/A",IF(G173&gt;10,"No",IF(G173&lt;-10,"No","Yes")))</f>
        <v>N/A</v>
      </c>
      <c r="I173" s="12">
        <v>9.5939999999999994</v>
      </c>
      <c r="J173" s="12">
        <v>0.3367</v>
      </c>
      <c r="K173" s="43" t="s">
        <v>739</v>
      </c>
      <c r="L173" s="9" t="str">
        <f t="shared" si="57"/>
        <v>Yes</v>
      </c>
    </row>
    <row r="174" spans="1:12" ht="25" x14ac:dyDescent="0.25">
      <c r="A174" s="4" t="s">
        <v>1026</v>
      </c>
      <c r="B174" s="35" t="s">
        <v>213</v>
      </c>
      <c r="C174" s="36">
        <v>1714</v>
      </c>
      <c r="D174" s="11" t="str">
        <f>IF($B174="N/A","N/A",IF(C174&gt;10,"No",IF(C174&lt;-10,"No","Yes")))</f>
        <v>N/A</v>
      </c>
      <c r="E174" s="36">
        <v>1946</v>
      </c>
      <c r="F174" s="11" t="str">
        <f>IF($B174="N/A","N/A",IF(E174&gt;10,"No",IF(E174&lt;-10,"No","Yes")))</f>
        <v>N/A</v>
      </c>
      <c r="G174" s="36">
        <v>2047</v>
      </c>
      <c r="H174" s="11" t="str">
        <f>IF($B174="N/A","N/A",IF(G174&gt;10,"No",IF(G174&lt;-10,"No","Yes")))</f>
        <v>N/A</v>
      </c>
      <c r="I174" s="12">
        <v>13.54</v>
      </c>
      <c r="J174" s="12">
        <v>5.19</v>
      </c>
      <c r="K174" s="43" t="s">
        <v>739</v>
      </c>
      <c r="L174" s="9" t="str">
        <f t="shared" si="57"/>
        <v>Yes</v>
      </c>
    </row>
    <row r="175" spans="1:12" x14ac:dyDescent="0.25">
      <c r="A175" s="4" t="s">
        <v>1027</v>
      </c>
      <c r="B175" s="35" t="s">
        <v>213</v>
      </c>
      <c r="C175" s="36">
        <v>419</v>
      </c>
      <c r="D175" s="11" t="str">
        <f>IF($B175="N/A","N/A",IF(C175&gt;10,"No",IF(C175&lt;-10,"No","Yes")))</f>
        <v>N/A</v>
      </c>
      <c r="E175" s="36">
        <v>494</v>
      </c>
      <c r="F175" s="11" t="str">
        <f>IF($B175="N/A","N/A",IF(E175&gt;10,"No",IF(E175&lt;-10,"No","Yes")))</f>
        <v>N/A</v>
      </c>
      <c r="G175" s="36">
        <v>496</v>
      </c>
      <c r="H175" s="11" t="str">
        <f>IF($B175="N/A","N/A",IF(G175&gt;10,"No",IF(G175&lt;-10,"No","Yes")))</f>
        <v>N/A</v>
      </c>
      <c r="I175" s="12">
        <v>17.899999999999999</v>
      </c>
      <c r="J175" s="12">
        <v>0.40489999999999998</v>
      </c>
      <c r="K175" s="43" t="s">
        <v>739</v>
      </c>
      <c r="L175" s="9" t="str">
        <f t="shared" si="57"/>
        <v>Yes</v>
      </c>
    </row>
    <row r="176" spans="1:12" ht="25" x14ac:dyDescent="0.25">
      <c r="A176" s="4" t="s">
        <v>1028</v>
      </c>
      <c r="B176" s="35" t="s">
        <v>213</v>
      </c>
      <c r="C176" s="36">
        <v>0</v>
      </c>
      <c r="D176" s="11" t="str">
        <f>IF($B176="N/A","N/A",IF(C176&gt;10,"No",IF(C176&lt;-10,"No","Yes")))</f>
        <v>N/A</v>
      </c>
      <c r="E176" s="36">
        <v>0</v>
      </c>
      <c r="F176" s="11" t="str">
        <f>IF($B176="N/A","N/A",IF(E176&gt;10,"No",IF(E176&lt;-10,"No","Yes")))</f>
        <v>N/A</v>
      </c>
      <c r="G176" s="36">
        <v>11</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296</v>
      </c>
      <c r="D183" s="11" t="str">
        <f t="shared" si="54"/>
        <v>N/A</v>
      </c>
      <c r="E183" s="1">
        <v>302</v>
      </c>
      <c r="F183" s="11" t="str">
        <f t="shared" si="55"/>
        <v>N/A</v>
      </c>
      <c r="G183" s="1">
        <v>316</v>
      </c>
      <c r="H183" s="11" t="str">
        <f t="shared" si="56"/>
        <v>N/A</v>
      </c>
      <c r="I183" s="12">
        <v>2.0270000000000001</v>
      </c>
      <c r="J183" s="12">
        <v>4.6360000000000001</v>
      </c>
      <c r="K183" s="43" t="s">
        <v>739</v>
      </c>
      <c r="L183" s="11" t="str">
        <f t="shared" si="57"/>
        <v>Yes</v>
      </c>
    </row>
    <row r="184" spans="1:12" x14ac:dyDescent="0.25">
      <c r="A184" s="4" t="s">
        <v>1036</v>
      </c>
      <c r="B184" s="35" t="s">
        <v>213</v>
      </c>
      <c r="C184" s="36">
        <v>21</v>
      </c>
      <c r="D184" s="11" t="str">
        <f t="shared" si="54"/>
        <v>N/A</v>
      </c>
      <c r="E184" s="36">
        <v>23</v>
      </c>
      <c r="F184" s="11" t="str">
        <f t="shared" si="55"/>
        <v>N/A</v>
      </c>
      <c r="G184" s="36">
        <v>17</v>
      </c>
      <c r="H184" s="11" t="str">
        <f t="shared" si="56"/>
        <v>N/A</v>
      </c>
      <c r="I184" s="12">
        <v>9.5239999999999991</v>
      </c>
      <c r="J184" s="12">
        <v>-26.1</v>
      </c>
      <c r="K184" s="43" t="s">
        <v>739</v>
      </c>
      <c r="L184" s="9" t="str">
        <f t="shared" si="57"/>
        <v>Yes</v>
      </c>
    </row>
    <row r="185" spans="1:12" x14ac:dyDescent="0.25">
      <c r="A185" s="4" t="s">
        <v>1037</v>
      </c>
      <c r="B185" s="35" t="s">
        <v>213</v>
      </c>
      <c r="C185" s="36">
        <v>11</v>
      </c>
      <c r="D185" s="11" t="str">
        <f t="shared" si="54"/>
        <v>N/A</v>
      </c>
      <c r="E185" s="36">
        <v>0</v>
      </c>
      <c r="F185" s="11" t="str">
        <f t="shared" si="55"/>
        <v>N/A</v>
      </c>
      <c r="G185" s="36">
        <v>0</v>
      </c>
      <c r="H185" s="11" t="str">
        <f t="shared" si="56"/>
        <v>N/A</v>
      </c>
      <c r="I185" s="12">
        <v>-100</v>
      </c>
      <c r="J185" s="12" t="s">
        <v>1746</v>
      </c>
      <c r="K185" s="43" t="s">
        <v>739</v>
      </c>
      <c r="L185" s="9" t="str">
        <f t="shared" si="57"/>
        <v>N/A</v>
      </c>
    </row>
    <row r="186" spans="1:12" x14ac:dyDescent="0.25">
      <c r="A186" s="4" t="s">
        <v>1038</v>
      </c>
      <c r="B186" s="35" t="s">
        <v>213</v>
      </c>
      <c r="C186" s="36">
        <v>115</v>
      </c>
      <c r="D186" s="11" t="str">
        <f t="shared" si="54"/>
        <v>N/A</v>
      </c>
      <c r="E186" s="36">
        <v>115</v>
      </c>
      <c r="F186" s="11" t="str">
        <f t="shared" si="55"/>
        <v>N/A</v>
      </c>
      <c r="G186" s="36">
        <v>109</v>
      </c>
      <c r="H186" s="11" t="str">
        <f t="shared" si="56"/>
        <v>N/A</v>
      </c>
      <c r="I186" s="12">
        <v>0</v>
      </c>
      <c r="J186" s="12">
        <v>-5.22</v>
      </c>
      <c r="K186" s="43" t="s">
        <v>739</v>
      </c>
      <c r="L186" s="9" t="str">
        <f t="shared" si="57"/>
        <v>Yes</v>
      </c>
    </row>
    <row r="187" spans="1:12" x14ac:dyDescent="0.25">
      <c r="A187" s="4" t="s">
        <v>1039</v>
      </c>
      <c r="B187" s="35" t="s">
        <v>213</v>
      </c>
      <c r="C187" s="36">
        <v>158</v>
      </c>
      <c r="D187" s="11" t="str">
        <f t="shared" si="54"/>
        <v>N/A</v>
      </c>
      <c r="E187" s="36">
        <v>163</v>
      </c>
      <c r="F187" s="11" t="str">
        <f t="shared" si="55"/>
        <v>N/A</v>
      </c>
      <c r="G187" s="36">
        <v>187</v>
      </c>
      <c r="H187" s="11" t="str">
        <f t="shared" si="56"/>
        <v>N/A</v>
      </c>
      <c r="I187" s="12">
        <v>3.165</v>
      </c>
      <c r="J187" s="12">
        <v>14.72</v>
      </c>
      <c r="K187" s="43" t="s">
        <v>739</v>
      </c>
      <c r="L187" s="9" t="str">
        <f t="shared" si="57"/>
        <v>Yes</v>
      </c>
    </row>
    <row r="188" spans="1:12" ht="25" x14ac:dyDescent="0.25">
      <c r="A188" s="4" t="s">
        <v>1040</v>
      </c>
      <c r="B188" s="35" t="s">
        <v>213</v>
      </c>
      <c r="C188" s="36">
        <v>11</v>
      </c>
      <c r="D188" s="11" t="str">
        <f t="shared" si="54"/>
        <v>N/A</v>
      </c>
      <c r="E188" s="36">
        <v>11</v>
      </c>
      <c r="F188" s="11" t="str">
        <f t="shared" si="55"/>
        <v>N/A</v>
      </c>
      <c r="G188" s="36">
        <v>11</v>
      </c>
      <c r="H188" s="11" t="str">
        <f t="shared" si="56"/>
        <v>N/A</v>
      </c>
      <c r="I188" s="12">
        <v>0</v>
      </c>
      <c r="J188" s="12">
        <v>200</v>
      </c>
      <c r="K188" s="43" t="s">
        <v>739</v>
      </c>
      <c r="L188" s="9" t="str">
        <f t="shared" si="57"/>
        <v>No</v>
      </c>
    </row>
    <row r="189" spans="1:12" x14ac:dyDescent="0.25">
      <c r="A189" s="6" t="s">
        <v>1041</v>
      </c>
      <c r="B189" s="43" t="s">
        <v>213</v>
      </c>
      <c r="C189" s="1">
        <v>352</v>
      </c>
      <c r="D189" s="11" t="str">
        <f t="shared" si="54"/>
        <v>N/A</v>
      </c>
      <c r="E189" s="1">
        <v>349</v>
      </c>
      <c r="F189" s="11" t="str">
        <f t="shared" si="55"/>
        <v>N/A</v>
      </c>
      <c r="G189" s="1">
        <v>343</v>
      </c>
      <c r="H189" s="11" t="str">
        <f t="shared" si="56"/>
        <v>N/A</v>
      </c>
      <c r="I189" s="12">
        <v>-0.85199999999999998</v>
      </c>
      <c r="J189" s="12">
        <v>-1.72</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0</v>
      </c>
      <c r="J190" s="12">
        <v>33.33</v>
      </c>
      <c r="K190" s="43" t="s">
        <v>739</v>
      </c>
      <c r="L190" s="9" t="str">
        <f t="shared" si="57"/>
        <v>No</v>
      </c>
    </row>
    <row r="191" spans="1:12" ht="25" x14ac:dyDescent="0.25">
      <c r="A191" s="4" t="s">
        <v>1043</v>
      </c>
      <c r="B191" s="35" t="s">
        <v>213</v>
      </c>
      <c r="C191" s="36">
        <v>11</v>
      </c>
      <c r="D191" s="11" t="str">
        <f t="shared" si="54"/>
        <v>N/A</v>
      </c>
      <c r="E191" s="36">
        <v>11</v>
      </c>
      <c r="F191" s="11" t="str">
        <f t="shared" si="55"/>
        <v>N/A</v>
      </c>
      <c r="G191" s="36">
        <v>11</v>
      </c>
      <c r="H191" s="11" t="str">
        <f t="shared" si="56"/>
        <v>N/A</v>
      </c>
      <c r="I191" s="12">
        <v>0</v>
      </c>
      <c r="J191" s="12">
        <v>0</v>
      </c>
      <c r="K191" s="43" t="s">
        <v>739</v>
      </c>
      <c r="L191" s="9" t="str">
        <f t="shared" si="57"/>
        <v>Yes</v>
      </c>
    </row>
    <row r="192" spans="1:12" ht="25" x14ac:dyDescent="0.25">
      <c r="A192" s="4" t="s">
        <v>1044</v>
      </c>
      <c r="B192" s="35" t="s">
        <v>213</v>
      </c>
      <c r="C192" s="36">
        <v>267</v>
      </c>
      <c r="D192" s="11" t="str">
        <f t="shared" si="54"/>
        <v>N/A</v>
      </c>
      <c r="E192" s="36">
        <v>262</v>
      </c>
      <c r="F192" s="11" t="str">
        <f t="shared" si="55"/>
        <v>N/A</v>
      </c>
      <c r="G192" s="36">
        <v>265</v>
      </c>
      <c r="H192" s="11" t="str">
        <f t="shared" si="56"/>
        <v>N/A</v>
      </c>
      <c r="I192" s="12">
        <v>-1.87</v>
      </c>
      <c r="J192" s="12">
        <v>1.145</v>
      </c>
      <c r="K192" s="43" t="s">
        <v>739</v>
      </c>
      <c r="L192" s="9" t="str">
        <f t="shared" si="57"/>
        <v>Yes</v>
      </c>
    </row>
    <row r="193" spans="1:12" ht="25" x14ac:dyDescent="0.25">
      <c r="A193" s="4" t="s">
        <v>1045</v>
      </c>
      <c r="B193" s="35" t="s">
        <v>213</v>
      </c>
      <c r="C193" s="36">
        <v>81</v>
      </c>
      <c r="D193" s="11" t="str">
        <f t="shared" si="54"/>
        <v>N/A</v>
      </c>
      <c r="E193" s="36">
        <v>83</v>
      </c>
      <c r="F193" s="11" t="str">
        <f t="shared" si="55"/>
        <v>N/A</v>
      </c>
      <c r="G193" s="36">
        <v>73</v>
      </c>
      <c r="H193" s="11" t="str">
        <f t="shared" si="56"/>
        <v>N/A</v>
      </c>
      <c r="I193" s="12">
        <v>2.4689999999999999</v>
      </c>
      <c r="J193" s="12">
        <v>-12</v>
      </c>
      <c r="K193" s="43" t="s">
        <v>739</v>
      </c>
      <c r="L193" s="9" t="str">
        <f t="shared" si="57"/>
        <v>Yes</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339</v>
      </c>
      <c r="D195" s="11" t="str">
        <f t="shared" si="54"/>
        <v>N/A</v>
      </c>
      <c r="E195" s="1">
        <v>287</v>
      </c>
      <c r="F195" s="11" t="str">
        <f t="shared" si="55"/>
        <v>N/A</v>
      </c>
      <c r="G195" s="1">
        <v>239</v>
      </c>
      <c r="H195" s="11" t="str">
        <f t="shared" si="56"/>
        <v>N/A</v>
      </c>
      <c r="I195" s="12">
        <v>-15.3</v>
      </c>
      <c r="J195" s="12">
        <v>-16.7</v>
      </c>
      <c r="K195" s="43" t="s">
        <v>739</v>
      </c>
      <c r="L195" s="11" t="str">
        <f t="shared" si="57"/>
        <v>Yes</v>
      </c>
    </row>
    <row r="196" spans="1:12" x14ac:dyDescent="0.25">
      <c r="A196" s="4" t="s">
        <v>1048</v>
      </c>
      <c r="B196" s="35" t="s">
        <v>213</v>
      </c>
      <c r="C196" s="36">
        <v>27</v>
      </c>
      <c r="D196" s="11" t="str">
        <f t="shared" si="54"/>
        <v>N/A</v>
      </c>
      <c r="E196" s="36">
        <v>25</v>
      </c>
      <c r="F196" s="11" t="str">
        <f t="shared" si="55"/>
        <v>N/A</v>
      </c>
      <c r="G196" s="36">
        <v>23</v>
      </c>
      <c r="H196" s="11" t="str">
        <f t="shared" si="56"/>
        <v>N/A</v>
      </c>
      <c r="I196" s="12">
        <v>-7.41</v>
      </c>
      <c r="J196" s="12">
        <v>-8</v>
      </c>
      <c r="K196" s="43" t="s">
        <v>739</v>
      </c>
      <c r="L196" s="9" t="str">
        <f t="shared" si="57"/>
        <v>Yes</v>
      </c>
    </row>
    <row r="197" spans="1:12" x14ac:dyDescent="0.25">
      <c r="A197" s="4" t="s">
        <v>1049</v>
      </c>
      <c r="B197" s="35" t="s">
        <v>213</v>
      </c>
      <c r="C197" s="36">
        <v>0</v>
      </c>
      <c r="D197" s="11" t="str">
        <f t="shared" si="54"/>
        <v>N/A</v>
      </c>
      <c r="E197" s="36">
        <v>0</v>
      </c>
      <c r="F197" s="11" t="str">
        <f t="shared" si="55"/>
        <v>N/A</v>
      </c>
      <c r="G197" s="36">
        <v>11</v>
      </c>
      <c r="H197" s="11" t="str">
        <f t="shared" si="56"/>
        <v>N/A</v>
      </c>
      <c r="I197" s="12" t="s">
        <v>1746</v>
      </c>
      <c r="J197" s="12" t="s">
        <v>1746</v>
      </c>
      <c r="K197" s="43" t="s">
        <v>739</v>
      </c>
      <c r="L197" s="9" t="str">
        <f t="shared" si="57"/>
        <v>N/A</v>
      </c>
    </row>
    <row r="198" spans="1:12" ht="25" x14ac:dyDescent="0.25">
      <c r="A198" s="4" t="s">
        <v>1050</v>
      </c>
      <c r="B198" s="35" t="s">
        <v>213</v>
      </c>
      <c r="C198" s="36">
        <v>228</v>
      </c>
      <c r="D198" s="11" t="str">
        <f t="shared" si="54"/>
        <v>N/A</v>
      </c>
      <c r="E198" s="36">
        <v>192</v>
      </c>
      <c r="F198" s="11" t="str">
        <f t="shared" si="55"/>
        <v>N/A</v>
      </c>
      <c r="G198" s="36">
        <v>158</v>
      </c>
      <c r="H198" s="11" t="str">
        <f t="shared" si="56"/>
        <v>N/A</v>
      </c>
      <c r="I198" s="12">
        <v>-15.8</v>
      </c>
      <c r="J198" s="12">
        <v>-17.7</v>
      </c>
      <c r="K198" s="43" t="s">
        <v>739</v>
      </c>
      <c r="L198" s="9" t="str">
        <f t="shared" si="57"/>
        <v>Yes</v>
      </c>
    </row>
    <row r="199" spans="1:12" ht="25" x14ac:dyDescent="0.25">
      <c r="A199" s="4" t="s">
        <v>1051</v>
      </c>
      <c r="B199" s="35" t="s">
        <v>213</v>
      </c>
      <c r="C199" s="36">
        <v>59</v>
      </c>
      <c r="D199" s="11" t="str">
        <f t="shared" si="54"/>
        <v>N/A</v>
      </c>
      <c r="E199" s="36">
        <v>50</v>
      </c>
      <c r="F199" s="11" t="str">
        <f t="shared" si="55"/>
        <v>N/A</v>
      </c>
      <c r="G199" s="36">
        <v>42</v>
      </c>
      <c r="H199" s="11" t="str">
        <f t="shared" si="56"/>
        <v>N/A</v>
      </c>
      <c r="I199" s="12">
        <v>-15.3</v>
      </c>
      <c r="J199" s="12">
        <v>-16</v>
      </c>
      <c r="K199" s="43" t="s">
        <v>739</v>
      </c>
      <c r="L199" s="9" t="str">
        <f t="shared" si="57"/>
        <v>Yes</v>
      </c>
    </row>
    <row r="200" spans="1:12" ht="25" x14ac:dyDescent="0.25">
      <c r="A200" s="4" t="s">
        <v>1052</v>
      </c>
      <c r="B200" s="35" t="s">
        <v>213</v>
      </c>
      <c r="C200" s="36">
        <v>25</v>
      </c>
      <c r="D200" s="11" t="str">
        <f t="shared" si="54"/>
        <v>N/A</v>
      </c>
      <c r="E200" s="36">
        <v>20</v>
      </c>
      <c r="F200" s="11" t="str">
        <f t="shared" si="55"/>
        <v>N/A</v>
      </c>
      <c r="G200" s="36">
        <v>14</v>
      </c>
      <c r="H200" s="11" t="str">
        <f t="shared" si="56"/>
        <v>N/A</v>
      </c>
      <c r="I200" s="12">
        <v>-20</v>
      </c>
      <c r="J200" s="12">
        <v>-30</v>
      </c>
      <c r="K200" s="43" t="s">
        <v>739</v>
      </c>
      <c r="L200" s="9" t="str">
        <f t="shared" si="57"/>
        <v>Yes</v>
      </c>
    </row>
    <row r="201" spans="1:12" x14ac:dyDescent="0.25">
      <c r="A201" s="6" t="s">
        <v>1053</v>
      </c>
      <c r="B201" s="43" t="s">
        <v>213</v>
      </c>
      <c r="C201" s="1">
        <v>10653</v>
      </c>
      <c r="D201" s="11" t="str">
        <f t="shared" si="54"/>
        <v>N/A</v>
      </c>
      <c r="E201" s="1">
        <v>10741</v>
      </c>
      <c r="F201" s="11" t="str">
        <f t="shared" si="55"/>
        <v>N/A</v>
      </c>
      <c r="G201" s="1">
        <v>10891</v>
      </c>
      <c r="H201" s="11" t="str">
        <f t="shared" si="56"/>
        <v>N/A</v>
      </c>
      <c r="I201" s="12">
        <v>0.82609999999999995</v>
      </c>
      <c r="J201" s="12">
        <v>1.397</v>
      </c>
      <c r="K201" s="43" t="s">
        <v>739</v>
      </c>
      <c r="L201" s="11" t="str">
        <f t="shared" si="57"/>
        <v>Yes</v>
      </c>
    </row>
    <row r="202" spans="1:12" x14ac:dyDescent="0.25">
      <c r="A202" s="4" t="s">
        <v>1054</v>
      </c>
      <c r="B202" s="35" t="s">
        <v>213</v>
      </c>
      <c r="C202" s="36">
        <v>728</v>
      </c>
      <c r="D202" s="11" t="str">
        <f t="shared" si="54"/>
        <v>N/A</v>
      </c>
      <c r="E202" s="36">
        <v>783</v>
      </c>
      <c r="F202" s="11" t="str">
        <f t="shared" si="55"/>
        <v>N/A</v>
      </c>
      <c r="G202" s="36">
        <v>843</v>
      </c>
      <c r="H202" s="11" t="str">
        <f t="shared" si="56"/>
        <v>N/A</v>
      </c>
      <c r="I202" s="12">
        <v>7.5549999999999997</v>
      </c>
      <c r="J202" s="12">
        <v>7.6630000000000003</v>
      </c>
      <c r="K202" s="43" t="s">
        <v>739</v>
      </c>
      <c r="L202" s="9" t="str">
        <f t="shared" si="57"/>
        <v>Yes</v>
      </c>
    </row>
    <row r="203" spans="1:12" x14ac:dyDescent="0.25">
      <c r="A203" s="4" t="s">
        <v>1055</v>
      </c>
      <c r="B203" s="35" t="s">
        <v>213</v>
      </c>
      <c r="C203" s="36">
        <v>37</v>
      </c>
      <c r="D203" s="11" t="str">
        <f t="shared" si="54"/>
        <v>N/A</v>
      </c>
      <c r="E203" s="36">
        <v>18</v>
      </c>
      <c r="F203" s="11" t="str">
        <f t="shared" si="55"/>
        <v>N/A</v>
      </c>
      <c r="G203" s="36">
        <v>17</v>
      </c>
      <c r="H203" s="11" t="str">
        <f t="shared" si="56"/>
        <v>N/A</v>
      </c>
      <c r="I203" s="12">
        <v>-51.4</v>
      </c>
      <c r="J203" s="12">
        <v>-5.56</v>
      </c>
      <c r="K203" s="43" t="s">
        <v>739</v>
      </c>
      <c r="L203" s="9" t="str">
        <f t="shared" si="57"/>
        <v>Yes</v>
      </c>
    </row>
    <row r="204" spans="1:12" x14ac:dyDescent="0.25">
      <c r="A204" s="4" t="s">
        <v>1056</v>
      </c>
      <c r="B204" s="35" t="s">
        <v>213</v>
      </c>
      <c r="C204" s="36">
        <v>6401</v>
      </c>
      <c r="D204" s="11" t="str">
        <f t="shared" si="54"/>
        <v>N/A</v>
      </c>
      <c r="E204" s="36">
        <v>6490</v>
      </c>
      <c r="F204" s="11" t="str">
        <f t="shared" si="55"/>
        <v>N/A</v>
      </c>
      <c r="G204" s="36">
        <v>6610</v>
      </c>
      <c r="H204" s="11" t="str">
        <f t="shared" si="56"/>
        <v>N/A</v>
      </c>
      <c r="I204" s="12">
        <v>1.39</v>
      </c>
      <c r="J204" s="12">
        <v>1.849</v>
      </c>
      <c r="K204" s="43" t="s">
        <v>739</v>
      </c>
      <c r="L204" s="9" t="str">
        <f t="shared" si="57"/>
        <v>Yes</v>
      </c>
    </row>
    <row r="205" spans="1:12" x14ac:dyDescent="0.25">
      <c r="A205" s="4" t="s">
        <v>1057</v>
      </c>
      <c r="B205" s="35" t="s">
        <v>213</v>
      </c>
      <c r="C205" s="36">
        <v>3481</v>
      </c>
      <c r="D205" s="11" t="str">
        <f t="shared" si="54"/>
        <v>N/A</v>
      </c>
      <c r="E205" s="36">
        <v>3444</v>
      </c>
      <c r="F205" s="11" t="str">
        <f t="shared" si="55"/>
        <v>N/A</v>
      </c>
      <c r="G205" s="36">
        <v>3415</v>
      </c>
      <c r="H205" s="11" t="str">
        <f t="shared" si="56"/>
        <v>N/A</v>
      </c>
      <c r="I205" s="12">
        <v>-1.06</v>
      </c>
      <c r="J205" s="12">
        <v>-0.84199999999999997</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0</v>
      </c>
      <c r="J206" s="12">
        <v>0</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4.3805178896000001</v>
      </c>
      <c r="D231" s="11" t="str">
        <f>IF($B231="N/A","N/A",IF(C231&lt;15,"Yes","No"))</f>
        <v>Yes</v>
      </c>
      <c r="E231" s="8">
        <v>6.2432937249</v>
      </c>
      <c r="F231" s="11" t="str">
        <f>IF($B231="N/A","N/A",IF(E231&lt;15,"Yes","No"))</f>
        <v>Yes</v>
      </c>
      <c r="G231" s="8">
        <v>7.6180298461999998</v>
      </c>
      <c r="H231" s="11" t="str">
        <f>IF($B231="N/A","N/A",IF(G231&lt;15,"Yes","No"))</f>
        <v>Yes</v>
      </c>
      <c r="I231" s="12">
        <v>42.52</v>
      </c>
      <c r="J231" s="12">
        <v>22.02</v>
      </c>
      <c r="K231" s="43" t="s">
        <v>739</v>
      </c>
      <c r="L231" s="9" t="str">
        <f t="shared" si="59"/>
        <v>Yes</v>
      </c>
    </row>
    <row r="232" spans="1:12" x14ac:dyDescent="0.25">
      <c r="A232" s="18" t="s">
        <v>1084</v>
      </c>
      <c r="B232" s="35" t="s">
        <v>213</v>
      </c>
      <c r="C232" s="36" t="s">
        <v>213</v>
      </c>
      <c r="D232" s="11" t="str">
        <f t="shared" ref="D232" si="60">IF($B232="N/A","N/A",IF(C232&gt;10,"No",IF(C232&lt;-10,"No","Yes")))</f>
        <v>N/A</v>
      </c>
      <c r="E232" s="36">
        <v>75</v>
      </c>
      <c r="F232" s="11" t="str">
        <f t="shared" ref="F232" si="61">IF($B232="N/A","N/A",IF(E232&gt;10,"No",IF(E232&lt;-10,"No","Yes")))</f>
        <v>N/A</v>
      </c>
      <c r="G232" s="36">
        <v>75</v>
      </c>
      <c r="H232" s="11" t="str">
        <f t="shared" ref="H232" si="62">IF($B232="N/A","N/A",IF(G232&gt;10,"No",IF(G232&lt;-10,"No","Yes")))</f>
        <v>N/A</v>
      </c>
      <c r="I232" s="12" t="s">
        <v>213</v>
      </c>
      <c r="J232" s="12">
        <v>0</v>
      </c>
      <c r="K232" s="43" t="s">
        <v>739</v>
      </c>
      <c r="L232" s="9" t="str">
        <f t="shared" si="59"/>
        <v>Yes</v>
      </c>
    </row>
    <row r="233" spans="1:12" x14ac:dyDescent="0.25">
      <c r="A233" s="18" t="s">
        <v>1085</v>
      </c>
      <c r="B233" s="35" t="s">
        <v>279</v>
      </c>
      <c r="C233" s="8">
        <v>0.25117877760000001</v>
      </c>
      <c r="D233" s="11" t="str">
        <f>IF($B233="N/A","N/A",IF(C233&lt;10,"Yes","No"))</f>
        <v>Yes</v>
      </c>
      <c r="E233" s="8">
        <v>0.31689694509999999</v>
      </c>
      <c r="F233" s="11" t="str">
        <f>IF($B233="N/A","N/A",IF(E233&lt;10,"Yes","No"))</f>
        <v>Yes</v>
      </c>
      <c r="G233" s="8">
        <v>0.30889621090000002</v>
      </c>
      <c r="H233" s="11" t="str">
        <f>IF($B233="N/A","N/A",IF(G233&lt;10,"Yes","No"))</f>
        <v>Yes</v>
      </c>
      <c r="I233" s="12">
        <v>26.16</v>
      </c>
      <c r="J233" s="12">
        <v>-2.52</v>
      </c>
      <c r="K233" s="43" t="s">
        <v>739</v>
      </c>
      <c r="L233" s="9" t="str">
        <f t="shared" si="59"/>
        <v>Yes</v>
      </c>
    </row>
    <row r="234" spans="1:12" x14ac:dyDescent="0.25">
      <c r="A234" s="2" t="s">
        <v>72</v>
      </c>
      <c r="B234" s="35" t="s">
        <v>213</v>
      </c>
      <c r="C234" s="8">
        <v>17.95294217</v>
      </c>
      <c r="D234" s="11" t="str">
        <f t="shared" si="54"/>
        <v>N/A</v>
      </c>
      <c r="E234" s="8">
        <v>16.750784883000001</v>
      </c>
      <c r="F234" s="11" t="str">
        <f t="shared" si="55"/>
        <v>N/A</v>
      </c>
      <c r="G234" s="8">
        <v>80.401511393000007</v>
      </c>
      <c r="H234" s="11" t="str">
        <f>IF($B234="N/A","N/A",IF(G234&gt;10,"No",IF(G234&lt;-10,"No","Yes")))</f>
        <v>N/A</v>
      </c>
      <c r="I234" s="12">
        <v>-6.7</v>
      </c>
      <c r="J234" s="12">
        <v>380</v>
      </c>
      <c r="K234" s="43" t="s">
        <v>739</v>
      </c>
      <c r="L234" s="9" t="str">
        <f t="shared" si="59"/>
        <v>No</v>
      </c>
    </row>
    <row r="235" spans="1:12" ht="25" x14ac:dyDescent="0.25">
      <c r="A235" s="18" t="s">
        <v>1086</v>
      </c>
      <c r="B235" s="35" t="s">
        <v>289</v>
      </c>
      <c r="C235" s="9">
        <v>4.0299074895000002</v>
      </c>
      <c r="D235" s="11" t="str">
        <f>IF($B235="N/A","N/A",IF(C235&lt;15,"Yes","No"))</f>
        <v>Yes</v>
      </c>
      <c r="E235" s="9">
        <v>6.0286929221000003</v>
      </c>
      <c r="F235" s="11" t="str">
        <f>IF($B235="N/A","N/A",IF(E235&lt;15,"Yes","No"))</f>
        <v>Yes</v>
      </c>
      <c r="G235" s="9">
        <v>6.1486202817000004</v>
      </c>
      <c r="H235" s="11" t="str">
        <f>IF($B235="N/A","N/A",IF(G235&lt;15,"Yes","No"))</f>
        <v>Yes</v>
      </c>
      <c r="I235" s="12">
        <v>49.6</v>
      </c>
      <c r="J235" s="12">
        <v>1.9890000000000001</v>
      </c>
      <c r="K235" s="43" t="s">
        <v>739</v>
      </c>
      <c r="L235" s="9" t="str">
        <f t="shared" si="59"/>
        <v>Yes</v>
      </c>
    </row>
    <row r="236" spans="1:12" ht="25" x14ac:dyDescent="0.25">
      <c r="A236" s="18" t="s">
        <v>152</v>
      </c>
      <c r="B236" s="35" t="s">
        <v>213</v>
      </c>
      <c r="C236" s="36">
        <v>13</v>
      </c>
      <c r="D236" s="11" t="str">
        <f>IF($B236="N/A","N/A",IF(C236&gt;10,"No",IF(C236&lt;-10,"No","Yes")))</f>
        <v>N/A</v>
      </c>
      <c r="E236" s="36">
        <v>11</v>
      </c>
      <c r="F236" s="11" t="str">
        <f>IF($B236="N/A","N/A",IF(E236&gt;10,"No",IF(E236&lt;-10,"No","Yes")))</f>
        <v>N/A</v>
      </c>
      <c r="G236" s="36">
        <v>11</v>
      </c>
      <c r="H236" s="11" t="str">
        <f>IF($B236="N/A","N/A",IF(G236&gt;10,"No",IF(G236&lt;-10,"No","Yes")))</f>
        <v>N/A</v>
      </c>
      <c r="I236" s="12">
        <v>-46.2</v>
      </c>
      <c r="J236" s="12">
        <v>-28.6</v>
      </c>
      <c r="K236" s="43" t="s">
        <v>739</v>
      </c>
      <c r="L236" s="9" t="str">
        <f>IF(J236="Div by 0", "N/A", IF(K236="N/A","N/A", IF(J236&gt;VALUE(MID(K236,1,2)), "No", IF(J236&lt;-1*VALUE(MID(K236,1,2)), "No", "Yes"))))</f>
        <v>Yes</v>
      </c>
    </row>
    <row r="237" spans="1:12" x14ac:dyDescent="0.25">
      <c r="A237" s="18" t="s">
        <v>1087</v>
      </c>
      <c r="B237" s="35" t="s">
        <v>213</v>
      </c>
      <c r="C237" s="36">
        <v>22693</v>
      </c>
      <c r="D237" s="11" t="str">
        <f t="shared" ref="D237:D242" si="63">IF($B237="N/A","N/A",IF(C237&gt;10,"No",IF(C237&lt;-10,"No","Yes")))</f>
        <v>N/A</v>
      </c>
      <c r="E237" s="36">
        <v>23667</v>
      </c>
      <c r="F237" s="11" t="str">
        <f t="shared" ref="F237:F242" si="64">IF($B237="N/A","N/A",IF(E237&gt;10,"No",IF(E237&lt;-10,"No","Yes")))</f>
        <v>N/A</v>
      </c>
      <c r="G237" s="36">
        <v>24280</v>
      </c>
      <c r="H237" s="11" t="str">
        <f>IF($B237="N/A","N/A",IF(G237&gt;10,"No",IF(G237&lt;-10,"No","Yes")))</f>
        <v>N/A</v>
      </c>
      <c r="I237" s="12">
        <v>4.2919999999999998</v>
      </c>
      <c r="J237" s="12">
        <v>2.59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7.6180298461999998</v>
      </c>
      <c r="H242" s="11" t="str">
        <f t="shared" si="65"/>
        <v>N/A</v>
      </c>
      <c r="I242" s="12" t="s">
        <v>213</v>
      </c>
      <c r="J242" s="12" t="s">
        <v>213</v>
      </c>
      <c r="K242" s="43" t="s">
        <v>213</v>
      </c>
      <c r="L242" s="9" t="str">
        <f t="shared" si="66"/>
        <v>N/A</v>
      </c>
    </row>
    <row r="243" spans="1:12" x14ac:dyDescent="0.25">
      <c r="A243" s="6" t="s">
        <v>1093</v>
      </c>
      <c r="B243" s="35" t="s">
        <v>213</v>
      </c>
      <c r="C243" s="36">
        <v>117034</v>
      </c>
      <c r="D243" s="11" t="str">
        <f>IF($B243="N/A","N/A",IF(C243&gt;10,"No",IF(C243&lt;-10,"No","Yes")))</f>
        <v>N/A</v>
      </c>
      <c r="E243" s="36">
        <v>140362</v>
      </c>
      <c r="F243" s="11" t="str">
        <f>IF($B243="N/A","N/A",IF(E243&gt;10,"No",IF(E243&lt;-10,"No","Yes")))</f>
        <v>N/A</v>
      </c>
      <c r="G243" s="36">
        <v>235437</v>
      </c>
      <c r="H243" s="11" t="str">
        <f>IF($B243="N/A","N/A",IF(G243&gt;10,"No",IF(G243&lt;-10,"No","Yes")))</f>
        <v>N/A</v>
      </c>
      <c r="I243" s="12">
        <v>19.93</v>
      </c>
      <c r="J243" s="12">
        <v>67.739999999999995</v>
      </c>
      <c r="K243" s="43" t="s">
        <v>739</v>
      </c>
      <c r="L243" s="9" t="str">
        <f t="shared" ref="L243:L276" si="67">IF(J243="Div by 0", "N/A", IF(K243="N/A","N/A", IF(J243&gt;VALUE(MID(K243,1,2)), "No", IF(J243&lt;-1*VALUE(MID(K243,1,2)), "No", "Yes"))))</f>
        <v>No</v>
      </c>
    </row>
    <row r="244" spans="1:12" x14ac:dyDescent="0.25">
      <c r="A244" s="2" t="s">
        <v>1094</v>
      </c>
      <c r="B244" s="35" t="s">
        <v>213</v>
      </c>
      <c r="C244" s="8">
        <v>1.2336921299999999E-2</v>
      </c>
      <c r="D244" s="11" t="str">
        <f>IF($B244="N/A","N/A",IF(C244&gt;10,"No",IF(C244&lt;-10,"No","Yes")))</f>
        <v>N/A</v>
      </c>
      <c r="E244" s="8">
        <v>6.0437568000000002E-3</v>
      </c>
      <c r="F244" s="11" t="str">
        <f>IF($B244="N/A","N/A",IF(E244&gt;10,"No",IF(E244&lt;-10,"No","Yes")))</f>
        <v>N/A</v>
      </c>
      <c r="G244" s="8">
        <v>6.4090758400000003E-2</v>
      </c>
      <c r="H244" s="11" t="str">
        <f>IF($B244="N/A","N/A",IF(G244&gt;10,"No",IF(G244&lt;-10,"No","Yes")))</f>
        <v>N/A</v>
      </c>
      <c r="I244" s="12">
        <v>-51</v>
      </c>
      <c r="J244" s="12">
        <v>960.4</v>
      </c>
      <c r="K244" s="43" t="s">
        <v>739</v>
      </c>
      <c r="L244" s="9" t="str">
        <f t="shared" si="67"/>
        <v>No</v>
      </c>
    </row>
    <row r="245" spans="1:12" x14ac:dyDescent="0.25">
      <c r="A245" s="2" t="s">
        <v>1095</v>
      </c>
      <c r="B245" s="35" t="s">
        <v>213</v>
      </c>
      <c r="C245" s="8">
        <v>0.15196813640000001</v>
      </c>
      <c r="D245" s="11" t="str">
        <f>IF($B245="N/A","N/A",IF(C245&gt;10,"No",IF(C245&lt;-10,"No","Yes")))</f>
        <v>N/A</v>
      </c>
      <c r="E245" s="8">
        <v>0.14981811219999999</v>
      </c>
      <c r="F245" s="11" t="str">
        <f>IF($B245="N/A","N/A",IF(E245&gt;10,"No",IF(E245&lt;-10,"No","Yes")))</f>
        <v>N/A</v>
      </c>
      <c r="G245" s="8">
        <v>1.8686444631000001</v>
      </c>
      <c r="H245" s="11" t="str">
        <f>IF($B245="N/A","N/A",IF(G245&gt;10,"No",IF(G245&lt;-10,"No","Yes")))</f>
        <v>N/A</v>
      </c>
      <c r="I245" s="12">
        <v>-1.41</v>
      </c>
      <c r="J245" s="12">
        <v>1147</v>
      </c>
      <c r="K245" s="43" t="s">
        <v>739</v>
      </c>
      <c r="L245" s="9" t="str">
        <f t="shared" si="67"/>
        <v>No</v>
      </c>
    </row>
    <row r="246" spans="1:12" x14ac:dyDescent="0.25">
      <c r="A246" s="2" t="s">
        <v>1096</v>
      </c>
      <c r="B246" s="35" t="s">
        <v>213</v>
      </c>
      <c r="C246" s="8">
        <v>5.9043150799999999E-2</v>
      </c>
      <c r="D246" s="11" t="str">
        <f t="shared" ref="D246:D274" si="68">IF($B246="N/A","N/A",IF(C246&gt;10,"No",IF(C246&lt;-10,"No","Yes")))</f>
        <v>N/A</v>
      </c>
      <c r="E246" s="8">
        <v>5.1465119699999999E-2</v>
      </c>
      <c r="F246" s="11" t="str">
        <f t="shared" ref="F246:F274" si="69">IF($B246="N/A","N/A",IF(E246&gt;10,"No",IF(E246&lt;-10,"No","Yes")))</f>
        <v>N/A</v>
      </c>
      <c r="G246" s="8">
        <v>8.1908852500000004E-2</v>
      </c>
      <c r="H246" s="11" t="str">
        <f t="shared" ref="H246:H274" si="70">IF($B246="N/A","N/A",IF(G246&gt;10,"No",IF(G246&lt;-10,"No","Yes")))</f>
        <v>N/A</v>
      </c>
      <c r="I246" s="12">
        <v>-12.8</v>
      </c>
      <c r="J246" s="12">
        <v>59.15</v>
      </c>
      <c r="K246" s="43" t="s">
        <v>739</v>
      </c>
      <c r="L246" s="9" t="str">
        <f t="shared" si="67"/>
        <v>No</v>
      </c>
    </row>
    <row r="247" spans="1:12" x14ac:dyDescent="0.25">
      <c r="A247" s="2" t="s">
        <v>1097</v>
      </c>
      <c r="B247" s="35" t="s">
        <v>213</v>
      </c>
      <c r="C247" s="8">
        <v>46.036262049000001</v>
      </c>
      <c r="D247" s="11" t="str">
        <f t="shared" si="68"/>
        <v>N/A</v>
      </c>
      <c r="E247" s="8">
        <v>50.790978733999999</v>
      </c>
      <c r="F247" s="11" t="str">
        <f t="shared" si="69"/>
        <v>N/A</v>
      </c>
      <c r="G247" s="8">
        <v>63.405252587</v>
      </c>
      <c r="H247" s="11" t="str">
        <f t="shared" si="70"/>
        <v>N/A</v>
      </c>
      <c r="I247" s="12">
        <v>10.33</v>
      </c>
      <c r="J247" s="12">
        <v>24.84</v>
      </c>
      <c r="K247" s="43" t="s">
        <v>739</v>
      </c>
      <c r="L247" s="9" t="str">
        <f t="shared" si="67"/>
        <v>Yes</v>
      </c>
    </row>
    <row r="248" spans="1:12" x14ac:dyDescent="0.25">
      <c r="A248" s="2" t="s">
        <v>1098</v>
      </c>
      <c r="B248" s="35" t="s">
        <v>213</v>
      </c>
      <c r="C248" s="8">
        <v>94.749389066000006</v>
      </c>
      <c r="D248" s="11" t="str">
        <f t="shared" si="68"/>
        <v>N/A</v>
      </c>
      <c r="E248" s="8">
        <v>95.988942875999996</v>
      </c>
      <c r="F248" s="11" t="str">
        <f t="shared" si="69"/>
        <v>N/A</v>
      </c>
      <c r="G248" s="8">
        <v>65.519863063000003</v>
      </c>
      <c r="H248" s="11" t="str">
        <f t="shared" si="70"/>
        <v>N/A</v>
      </c>
      <c r="I248" s="12">
        <v>1.3080000000000001</v>
      </c>
      <c r="J248" s="12">
        <v>-31.7</v>
      </c>
      <c r="K248" s="43" t="s">
        <v>739</v>
      </c>
      <c r="L248" s="9" t="str">
        <f t="shared" si="67"/>
        <v>No</v>
      </c>
    </row>
    <row r="249" spans="1:12" x14ac:dyDescent="0.25">
      <c r="A249" s="6" t="s">
        <v>1099</v>
      </c>
      <c r="B249" s="35" t="s">
        <v>213</v>
      </c>
      <c r="C249" s="36">
        <v>28537</v>
      </c>
      <c r="D249" s="11" t="str">
        <f t="shared" si="68"/>
        <v>N/A</v>
      </c>
      <c r="E249" s="36">
        <v>29086</v>
      </c>
      <c r="F249" s="11" t="str">
        <f t="shared" si="69"/>
        <v>N/A</v>
      </c>
      <c r="G249" s="36">
        <v>33573</v>
      </c>
      <c r="H249" s="11" t="str">
        <f t="shared" si="70"/>
        <v>N/A</v>
      </c>
      <c r="I249" s="12">
        <v>1.9239999999999999</v>
      </c>
      <c r="J249" s="12">
        <v>15.43</v>
      </c>
      <c r="K249" s="43" t="s">
        <v>739</v>
      </c>
      <c r="L249" s="9" t="str">
        <f t="shared" si="67"/>
        <v>Yes</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13.159149376</v>
      </c>
      <c r="D251" s="11" t="str">
        <f t="shared" si="68"/>
        <v>N/A</v>
      </c>
      <c r="E251" s="8">
        <v>12.836971089</v>
      </c>
      <c r="F251" s="11" t="str">
        <f t="shared" si="69"/>
        <v>N/A</v>
      </c>
      <c r="G251" s="8">
        <v>14.518145348999999</v>
      </c>
      <c r="H251" s="11" t="str">
        <f t="shared" si="70"/>
        <v>N/A</v>
      </c>
      <c r="I251" s="12">
        <v>-2.4500000000000002</v>
      </c>
      <c r="J251" s="12">
        <v>13.1</v>
      </c>
      <c r="K251" s="43" t="s">
        <v>739</v>
      </c>
      <c r="L251" s="9" t="str">
        <f t="shared" si="67"/>
        <v>Yes</v>
      </c>
    </row>
    <row r="252" spans="1:12" x14ac:dyDescent="0.25">
      <c r="A252" s="2" t="s">
        <v>1102</v>
      </c>
      <c r="B252" s="35" t="s">
        <v>213</v>
      </c>
      <c r="C252" s="8">
        <v>0.31654131270000002</v>
      </c>
      <c r="D252" s="11" t="str">
        <f t="shared" si="68"/>
        <v>N/A</v>
      </c>
      <c r="E252" s="8">
        <v>0.32887103969999998</v>
      </c>
      <c r="F252" s="11" t="str">
        <f t="shared" si="69"/>
        <v>N/A</v>
      </c>
      <c r="G252" s="8">
        <v>0.34355409170000001</v>
      </c>
      <c r="H252" s="11" t="str">
        <f t="shared" si="70"/>
        <v>N/A</v>
      </c>
      <c r="I252" s="12">
        <v>3.895</v>
      </c>
      <c r="J252" s="12">
        <v>4.4649999999999999</v>
      </c>
      <c r="K252" s="43" t="s">
        <v>739</v>
      </c>
      <c r="L252" s="9" t="str">
        <f t="shared" si="67"/>
        <v>Yes</v>
      </c>
    </row>
    <row r="253" spans="1:12" x14ac:dyDescent="0.25">
      <c r="A253" s="2" t="s">
        <v>1103</v>
      </c>
      <c r="B253" s="35" t="s">
        <v>213</v>
      </c>
      <c r="C253" s="8">
        <v>2.0180756300000002E-2</v>
      </c>
      <c r="D253" s="11" t="str">
        <f t="shared" si="68"/>
        <v>N/A</v>
      </c>
      <c r="E253" s="8">
        <v>2.0360748800000002E-2</v>
      </c>
      <c r="F253" s="11" t="str">
        <f t="shared" si="69"/>
        <v>N/A</v>
      </c>
      <c r="G253" s="8">
        <v>2.0605924099999999E-2</v>
      </c>
      <c r="H253" s="11" t="str">
        <f t="shared" si="70"/>
        <v>N/A</v>
      </c>
      <c r="I253" s="12">
        <v>0.89190000000000003</v>
      </c>
      <c r="J253" s="12">
        <v>1.204</v>
      </c>
      <c r="K253" s="43" t="s">
        <v>739</v>
      </c>
      <c r="L253" s="9" t="str">
        <f t="shared" si="67"/>
        <v>Yes</v>
      </c>
    </row>
    <row r="254" spans="1:12" x14ac:dyDescent="0.25">
      <c r="A254" s="2" t="s">
        <v>1104</v>
      </c>
      <c r="B254" s="35" t="s">
        <v>213</v>
      </c>
      <c r="C254" s="8">
        <v>99.884360654999995</v>
      </c>
      <c r="D254" s="11" t="str">
        <f t="shared" si="68"/>
        <v>N/A</v>
      </c>
      <c r="E254" s="8">
        <v>99.883105274000002</v>
      </c>
      <c r="F254" s="11" t="str">
        <f t="shared" si="69"/>
        <v>N/A</v>
      </c>
      <c r="G254" s="8">
        <v>99.973192744000002</v>
      </c>
      <c r="H254" s="11" t="str">
        <f t="shared" si="70"/>
        <v>N/A</v>
      </c>
      <c r="I254" s="12">
        <v>-1E-3</v>
      </c>
      <c r="J254" s="12">
        <v>9.0200000000000002E-2</v>
      </c>
      <c r="K254" s="43" t="s">
        <v>739</v>
      </c>
      <c r="L254" s="9" t="str">
        <f t="shared" si="67"/>
        <v>Yes</v>
      </c>
    </row>
    <row r="255" spans="1:12" x14ac:dyDescent="0.25">
      <c r="A255" s="2" t="s">
        <v>1105</v>
      </c>
      <c r="B255" s="35" t="s">
        <v>213</v>
      </c>
      <c r="C255" s="8">
        <v>99.992991555000003</v>
      </c>
      <c r="D255" s="11" t="str">
        <f t="shared" si="68"/>
        <v>N/A</v>
      </c>
      <c r="E255" s="8">
        <v>99.996561920000005</v>
      </c>
      <c r="F255" s="11" t="str">
        <f t="shared" si="69"/>
        <v>N/A</v>
      </c>
      <c r="G255" s="8">
        <v>99.997021415999995</v>
      </c>
      <c r="H255" s="11" t="str">
        <f t="shared" si="70"/>
        <v>N/A</v>
      </c>
      <c r="I255" s="12">
        <v>3.5999999999999999E-3</v>
      </c>
      <c r="J255" s="12">
        <v>5.0000000000000001E-4</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114823</v>
      </c>
      <c r="D263" s="11" t="str">
        <f t="shared" si="68"/>
        <v>N/A</v>
      </c>
      <c r="E263" s="36">
        <v>137963</v>
      </c>
      <c r="F263" s="11" t="str">
        <f t="shared" si="69"/>
        <v>N/A</v>
      </c>
      <c r="G263" s="36">
        <v>152702</v>
      </c>
      <c r="H263" s="11" t="str">
        <f t="shared" si="70"/>
        <v>N/A</v>
      </c>
      <c r="I263" s="12">
        <v>20.149999999999999</v>
      </c>
      <c r="J263" s="12">
        <v>10.68</v>
      </c>
      <c r="K263" s="43" t="s">
        <v>739</v>
      </c>
      <c r="L263" s="9" t="str">
        <f t="shared" si="67"/>
        <v>Yes</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1</v>
      </c>
      <c r="D274" s="11" t="str">
        <f t="shared" si="68"/>
        <v>N/A</v>
      </c>
      <c r="E274" s="36">
        <v>1</v>
      </c>
      <c r="F274" s="11" t="str">
        <f t="shared" si="69"/>
        <v>N/A</v>
      </c>
      <c r="G274" s="36">
        <v>1</v>
      </c>
      <c r="H274" s="11" t="str">
        <f t="shared" si="70"/>
        <v>N/A</v>
      </c>
      <c r="I274" s="12">
        <v>0</v>
      </c>
      <c r="J274" s="12">
        <v>0</v>
      </c>
      <c r="K274" s="43" t="s">
        <v>739</v>
      </c>
      <c r="L274" s="9" t="str">
        <f t="shared" si="67"/>
        <v>Yes</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1</v>
      </c>
      <c r="H276" s="11" t="str">
        <f t="shared" si="73"/>
        <v>No</v>
      </c>
      <c r="I276" s="12" t="s">
        <v>1746</v>
      </c>
      <c r="J276" s="12" t="s">
        <v>1746</v>
      </c>
      <c r="K276" s="43" t="s">
        <v>739</v>
      </c>
      <c r="L276" s="9" t="str">
        <f t="shared" si="67"/>
        <v>N/A</v>
      </c>
    </row>
    <row r="277" spans="1:12" x14ac:dyDescent="0.25">
      <c r="A277" s="18" t="s">
        <v>693</v>
      </c>
      <c r="B277" s="1" t="s">
        <v>213</v>
      </c>
      <c r="C277" s="1">
        <v>1044412</v>
      </c>
      <c r="D277" s="11" t="str">
        <f t="shared" ref="D277:D284" si="74">IF($B277="N/A","N/A",IF(C277&gt;10,"No",IF(C277&lt;-10,"No","Yes")))</f>
        <v>N/A</v>
      </c>
      <c r="E277" s="1">
        <v>1105132</v>
      </c>
      <c r="F277" s="11" t="str">
        <f t="shared" ref="F277:F278" si="75">IF($B277="N/A","N/A",IF(E277&gt;10,"No",IF(E277&lt;-10,"No","Yes")))</f>
        <v>N/A</v>
      </c>
      <c r="G277" s="1">
        <v>1211901</v>
      </c>
      <c r="H277" s="11" t="str">
        <f t="shared" ref="H277:H278" si="76">IF($B277="N/A","N/A",IF(G277&gt;10,"No",IF(G277&lt;-10,"No","Yes")))</f>
        <v>N/A</v>
      </c>
      <c r="I277" s="12">
        <v>5.8140000000000001</v>
      </c>
      <c r="J277" s="12">
        <v>9.6609999999999996</v>
      </c>
      <c r="K277" s="1" t="s">
        <v>213</v>
      </c>
      <c r="L277" s="9" t="str">
        <f t="shared" ref="L277:L278" si="77">IF(J277="Div by 0", "N/A", IF(K277="N/A","N/A", IF(J277&gt;VALUE(MID(K277,1,2)), "No", IF(J277&lt;-1*VALUE(MID(K277,1,2)), "No", "Yes"))))</f>
        <v>N/A</v>
      </c>
    </row>
    <row r="278" spans="1:12" x14ac:dyDescent="0.25">
      <c r="A278" s="18" t="s">
        <v>694</v>
      </c>
      <c r="B278" s="1" t="s">
        <v>213</v>
      </c>
      <c r="C278" s="1">
        <v>867564.5</v>
      </c>
      <c r="D278" s="11" t="str">
        <f t="shared" si="74"/>
        <v>N/A</v>
      </c>
      <c r="E278" s="1">
        <v>925126.25</v>
      </c>
      <c r="F278" s="11" t="str">
        <f t="shared" si="75"/>
        <v>N/A</v>
      </c>
      <c r="G278" s="1">
        <v>995261.83333000005</v>
      </c>
      <c r="H278" s="11" t="str">
        <f t="shared" si="76"/>
        <v>N/A</v>
      </c>
      <c r="I278" s="12">
        <v>6.6349999999999998</v>
      </c>
      <c r="J278" s="12">
        <v>7.5810000000000004</v>
      </c>
      <c r="K278" s="1" t="s">
        <v>213</v>
      </c>
      <c r="L278" s="9" t="str">
        <f t="shared" si="77"/>
        <v>N/A</v>
      </c>
    </row>
    <row r="279" spans="1:12" x14ac:dyDescent="0.25">
      <c r="A279" s="18" t="s">
        <v>695</v>
      </c>
      <c r="B279" s="1" t="s">
        <v>213</v>
      </c>
      <c r="C279" s="1">
        <v>12677</v>
      </c>
      <c r="D279" s="11" t="str">
        <f t="shared" si="74"/>
        <v>N/A</v>
      </c>
      <c r="E279" s="1">
        <v>11412</v>
      </c>
      <c r="F279" s="11" t="str">
        <f t="shared" ref="F279:F284" si="78">IF($B279="N/A","N/A",IF(E279&gt;10,"No",IF(E279&lt;-10,"No","Yes")))</f>
        <v>N/A</v>
      </c>
      <c r="G279" s="1">
        <v>10754</v>
      </c>
      <c r="H279" s="11" t="str">
        <f t="shared" ref="H279:H284" si="79">IF($B279="N/A","N/A",IF(G279&gt;10,"No",IF(G279&lt;-10,"No","Yes")))</f>
        <v>N/A</v>
      </c>
      <c r="I279" s="12">
        <v>-9.98</v>
      </c>
      <c r="J279" s="12">
        <v>-5.77</v>
      </c>
      <c r="K279" s="1" t="s">
        <v>213</v>
      </c>
      <c r="L279" s="9" t="str">
        <f t="shared" ref="L279:L285" si="80">IF(J279="Div by 0", "N/A", IF(K279="N/A","N/A", IF(J279&gt;VALUE(MID(K279,1,2)), "No", IF(J279&lt;-1*VALUE(MID(K279,1,2)), "No", "Yes"))))</f>
        <v>N/A</v>
      </c>
    </row>
    <row r="280" spans="1:12" x14ac:dyDescent="0.25">
      <c r="A280" s="18" t="s">
        <v>696</v>
      </c>
      <c r="B280" s="1" t="s">
        <v>213</v>
      </c>
      <c r="C280" s="1">
        <v>13245</v>
      </c>
      <c r="D280" s="11" t="str">
        <f t="shared" si="74"/>
        <v>N/A</v>
      </c>
      <c r="E280" s="1">
        <v>12133</v>
      </c>
      <c r="F280" s="11" t="str">
        <f t="shared" si="78"/>
        <v>N/A</v>
      </c>
      <c r="G280" s="1">
        <v>11506</v>
      </c>
      <c r="H280" s="11" t="str">
        <f t="shared" si="79"/>
        <v>N/A</v>
      </c>
      <c r="I280" s="12">
        <v>-8.4</v>
      </c>
      <c r="J280" s="12">
        <v>-5.17</v>
      </c>
      <c r="K280" s="1" t="s">
        <v>213</v>
      </c>
      <c r="L280" s="9" t="str">
        <f t="shared" si="80"/>
        <v>N/A</v>
      </c>
    </row>
    <row r="281" spans="1:12" x14ac:dyDescent="0.25">
      <c r="A281" s="18" t="s">
        <v>697</v>
      </c>
      <c r="B281" s="1" t="s">
        <v>213</v>
      </c>
      <c r="C281" s="1">
        <v>1926.5</v>
      </c>
      <c r="D281" s="11" t="str">
        <f t="shared" si="74"/>
        <v>N/A</v>
      </c>
      <c r="E281" s="1">
        <v>1753.5</v>
      </c>
      <c r="F281" s="11" t="str">
        <f t="shared" si="78"/>
        <v>N/A</v>
      </c>
      <c r="G281" s="1">
        <v>1691.8333333</v>
      </c>
      <c r="H281" s="11" t="str">
        <f t="shared" si="79"/>
        <v>N/A</v>
      </c>
      <c r="I281" s="12">
        <v>-8.98</v>
      </c>
      <c r="J281" s="12">
        <v>-3.52</v>
      </c>
      <c r="K281" s="1" t="s">
        <v>213</v>
      </c>
      <c r="L281" s="9" t="str">
        <f t="shared" si="80"/>
        <v>N/A</v>
      </c>
    </row>
    <row r="282" spans="1:12" x14ac:dyDescent="0.25">
      <c r="A282" s="18" t="s">
        <v>698</v>
      </c>
      <c r="B282" s="1" t="s">
        <v>213</v>
      </c>
      <c r="C282" s="1">
        <v>26975</v>
      </c>
      <c r="D282" s="11" t="str">
        <f t="shared" si="74"/>
        <v>N/A</v>
      </c>
      <c r="E282" s="1">
        <v>28043</v>
      </c>
      <c r="F282" s="11" t="str">
        <f t="shared" si="78"/>
        <v>N/A</v>
      </c>
      <c r="G282" s="1">
        <v>28678</v>
      </c>
      <c r="H282" s="11" t="str">
        <f t="shared" si="79"/>
        <v>N/A</v>
      </c>
      <c r="I282" s="12">
        <v>3.9590000000000001</v>
      </c>
      <c r="J282" s="12">
        <v>2.2639999999999998</v>
      </c>
      <c r="K282" s="1" t="s">
        <v>213</v>
      </c>
      <c r="L282" s="9" t="str">
        <f t="shared" si="80"/>
        <v>N/A</v>
      </c>
    </row>
    <row r="283" spans="1:12" x14ac:dyDescent="0.25">
      <c r="A283" s="18" t="s">
        <v>699</v>
      </c>
      <c r="B283" s="1" t="s">
        <v>213</v>
      </c>
      <c r="C283" s="1">
        <v>28378</v>
      </c>
      <c r="D283" s="11" t="str">
        <f t="shared" si="74"/>
        <v>N/A</v>
      </c>
      <c r="E283" s="1">
        <v>29503</v>
      </c>
      <c r="F283" s="11" t="str">
        <f t="shared" si="78"/>
        <v>N/A</v>
      </c>
      <c r="G283" s="1">
        <v>30127</v>
      </c>
      <c r="H283" s="11" t="str">
        <f t="shared" si="79"/>
        <v>N/A</v>
      </c>
      <c r="I283" s="12">
        <v>3.964</v>
      </c>
      <c r="J283" s="12">
        <v>2.1150000000000002</v>
      </c>
      <c r="K283" s="1" t="s">
        <v>213</v>
      </c>
      <c r="L283" s="9" t="str">
        <f t="shared" si="80"/>
        <v>N/A</v>
      </c>
    </row>
    <row r="284" spans="1:12" x14ac:dyDescent="0.25">
      <c r="A284" s="18" t="s">
        <v>700</v>
      </c>
      <c r="B284" s="1" t="s">
        <v>213</v>
      </c>
      <c r="C284" s="1">
        <v>25858.916667000001</v>
      </c>
      <c r="D284" s="11" t="str">
        <f t="shared" si="74"/>
        <v>N/A</v>
      </c>
      <c r="E284" s="1">
        <v>27034.083332999999</v>
      </c>
      <c r="F284" s="11" t="str">
        <f t="shared" si="78"/>
        <v>N/A</v>
      </c>
      <c r="G284" s="1">
        <v>27104.5</v>
      </c>
      <c r="H284" s="11" t="str">
        <f t="shared" si="79"/>
        <v>N/A</v>
      </c>
      <c r="I284" s="12">
        <v>4.5449999999999999</v>
      </c>
      <c r="J284" s="12">
        <v>0.26050000000000001</v>
      </c>
      <c r="K284" s="1" t="s">
        <v>213</v>
      </c>
      <c r="L284" s="9" t="str">
        <f t="shared" si="80"/>
        <v>N/A</v>
      </c>
    </row>
    <row r="285" spans="1:12" x14ac:dyDescent="0.25">
      <c r="A285" s="18" t="s">
        <v>404</v>
      </c>
      <c r="B285" s="35" t="s">
        <v>290</v>
      </c>
      <c r="C285" s="8">
        <v>12.790422001</v>
      </c>
      <c r="D285" s="11" t="str">
        <f>IF($B285="N/A","N/A",IF(C285&lt;=40,"Yes","No"))</f>
        <v>Yes</v>
      </c>
      <c r="E285" s="8">
        <v>12.918933611</v>
      </c>
      <c r="F285" s="11" t="str">
        <f>IF($B285="N/A","N/A",IF(E285&lt;=40,"Yes","No"))</f>
        <v>Yes</v>
      </c>
      <c r="G285" s="8">
        <v>12.800335652999999</v>
      </c>
      <c r="H285" s="11" t="str">
        <f>IF($B285="N/A","N/A",IF(G285&lt;=40,"Yes","No"))</f>
        <v>Yes</v>
      </c>
      <c r="I285" s="12">
        <v>1.0049999999999999</v>
      </c>
      <c r="J285" s="12">
        <v>-0.91800000000000004</v>
      </c>
      <c r="K285" s="43" t="s">
        <v>741</v>
      </c>
      <c r="L285" s="9" t="str">
        <f t="shared" si="80"/>
        <v>Yes</v>
      </c>
    </row>
    <row r="286" spans="1:12" x14ac:dyDescent="0.25">
      <c r="A286" s="18" t="s">
        <v>701</v>
      </c>
      <c r="B286" s="1" t="s">
        <v>213</v>
      </c>
      <c r="C286" s="1">
        <v>9526</v>
      </c>
      <c r="D286" s="11" t="str">
        <f t="shared" ref="D286:D304" si="81">IF($B286="N/A","N/A",IF(C286&gt;10,"No",IF(C286&lt;-10,"No","Yes")))</f>
        <v>N/A</v>
      </c>
      <c r="E286" s="1">
        <v>12883</v>
      </c>
      <c r="F286" s="11" t="str">
        <f t="shared" ref="F286:F287" si="82">IF($B286="N/A","N/A",IF(E286&gt;10,"No",IF(E286&lt;-10,"No","Yes")))</f>
        <v>N/A</v>
      </c>
      <c r="G286" s="1">
        <v>10830</v>
      </c>
      <c r="H286" s="11" t="str">
        <f t="shared" ref="H286:H287" si="83">IF($B286="N/A","N/A",IF(G286&gt;10,"No",IF(G286&lt;-10,"No","Yes")))</f>
        <v>N/A</v>
      </c>
      <c r="I286" s="12">
        <v>35.24</v>
      </c>
      <c r="J286" s="12">
        <v>-15.9</v>
      </c>
      <c r="K286" s="1" t="s">
        <v>213</v>
      </c>
      <c r="L286" s="9" t="str">
        <f t="shared" ref="L286:L287" si="84">IF(J286="Div by 0", "N/A", IF(K286="N/A","N/A", IF(J286&gt;VALUE(MID(K286,1,2)), "No", IF(J286&lt;-1*VALUE(MID(K286,1,2)), "No", "Yes"))))</f>
        <v>N/A</v>
      </c>
    </row>
    <row r="287" spans="1:12" x14ac:dyDescent="0.25">
      <c r="A287" s="18" t="s">
        <v>702</v>
      </c>
      <c r="B287" s="1" t="s">
        <v>213</v>
      </c>
      <c r="C287" s="1">
        <v>1677.75</v>
      </c>
      <c r="D287" s="11" t="str">
        <f t="shared" si="81"/>
        <v>N/A</v>
      </c>
      <c r="E287" s="1">
        <v>2325.5</v>
      </c>
      <c r="F287" s="11" t="str">
        <f t="shared" si="82"/>
        <v>N/A</v>
      </c>
      <c r="G287" s="1">
        <v>1891.4166667</v>
      </c>
      <c r="H287" s="11" t="str">
        <f t="shared" si="83"/>
        <v>N/A</v>
      </c>
      <c r="I287" s="12">
        <v>38.61</v>
      </c>
      <c r="J287" s="12">
        <v>-18.7</v>
      </c>
      <c r="K287" s="1" t="s">
        <v>213</v>
      </c>
      <c r="L287" s="9" t="str">
        <f t="shared" si="84"/>
        <v>N/A</v>
      </c>
    </row>
    <row r="288" spans="1:12" x14ac:dyDescent="0.25">
      <c r="A288" s="18" t="s">
        <v>703</v>
      </c>
      <c r="B288" s="1" t="s">
        <v>213</v>
      </c>
      <c r="C288" s="1">
        <v>145222</v>
      </c>
      <c r="D288" s="11" t="str">
        <f t="shared" si="81"/>
        <v>N/A</v>
      </c>
      <c r="E288" s="1">
        <v>164558</v>
      </c>
      <c r="F288" s="11" t="str">
        <f t="shared" ref="F288:F289" si="85">IF($B288="N/A","N/A",IF(E288&gt;10,"No",IF(E288&lt;-10,"No","Yes")))</f>
        <v>N/A</v>
      </c>
      <c r="G288" s="1">
        <v>178135</v>
      </c>
      <c r="H288" s="11" t="str">
        <f t="shared" ref="H288:H289" si="86">IF($B288="N/A","N/A",IF(G288&gt;10,"No",IF(G288&lt;-10,"No","Yes")))</f>
        <v>N/A</v>
      </c>
      <c r="I288" s="12">
        <v>13.31</v>
      </c>
      <c r="J288" s="12">
        <v>8.2509999999999994</v>
      </c>
      <c r="K288" s="1" t="s">
        <v>213</v>
      </c>
      <c r="L288" s="9" t="str">
        <f t="shared" ref="L288:L289" si="87">IF(J288="Div by 0", "N/A", IF(K288="N/A","N/A", IF(J288&gt;VALUE(MID(K288,1,2)), "No", IF(J288&lt;-1*VALUE(MID(K288,1,2)), "No", "Yes"))))</f>
        <v>N/A</v>
      </c>
    </row>
    <row r="289" spans="1:12" x14ac:dyDescent="0.25">
      <c r="A289" s="18" t="s">
        <v>715</v>
      </c>
      <c r="B289" s="1" t="s">
        <v>213</v>
      </c>
      <c r="C289" s="1">
        <v>111552.41667000001</v>
      </c>
      <c r="D289" s="11" t="str">
        <f t="shared" si="81"/>
        <v>N/A</v>
      </c>
      <c r="E289" s="1">
        <v>128034.75</v>
      </c>
      <c r="F289" s="11" t="str">
        <f t="shared" si="85"/>
        <v>N/A</v>
      </c>
      <c r="G289" s="1">
        <v>138579.75</v>
      </c>
      <c r="H289" s="11" t="str">
        <f t="shared" si="86"/>
        <v>N/A</v>
      </c>
      <c r="I289" s="12">
        <v>14.78</v>
      </c>
      <c r="J289" s="12">
        <v>8.2360000000000007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85</v>
      </c>
      <c r="D296" s="11" t="str">
        <f t="shared" si="81"/>
        <v>N/A</v>
      </c>
      <c r="E296" s="1">
        <v>136</v>
      </c>
      <c r="F296" s="11" t="str">
        <f t="shared" si="88"/>
        <v>N/A</v>
      </c>
      <c r="G296" s="1">
        <v>240</v>
      </c>
      <c r="H296" s="11" t="str">
        <f t="shared" si="89"/>
        <v>N/A</v>
      </c>
      <c r="I296" s="12">
        <v>60</v>
      </c>
      <c r="J296" s="12">
        <v>76.47</v>
      </c>
      <c r="K296" s="1" t="s">
        <v>213</v>
      </c>
      <c r="L296" s="9" t="str">
        <f t="shared" si="90"/>
        <v>N/A</v>
      </c>
    </row>
    <row r="297" spans="1:12" x14ac:dyDescent="0.25">
      <c r="A297" s="18" t="s">
        <v>718</v>
      </c>
      <c r="B297" s="1" t="s">
        <v>213</v>
      </c>
      <c r="C297" s="1">
        <v>44.25</v>
      </c>
      <c r="D297" s="11" t="str">
        <f t="shared" si="81"/>
        <v>N/A</v>
      </c>
      <c r="E297" s="1">
        <v>65.75</v>
      </c>
      <c r="F297" s="11" t="str">
        <f t="shared" si="88"/>
        <v>N/A</v>
      </c>
      <c r="G297" s="1">
        <v>121.33333333</v>
      </c>
      <c r="H297" s="11" t="str">
        <f t="shared" si="89"/>
        <v>N/A</v>
      </c>
      <c r="I297" s="12">
        <v>48.59</v>
      </c>
      <c r="J297" s="12">
        <v>84.54</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11</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11</v>
      </c>
      <c r="F303" s="11" t="str">
        <f t="shared" si="88"/>
        <v>N/A</v>
      </c>
      <c r="G303" s="1">
        <v>11</v>
      </c>
      <c r="H303" s="11" t="str">
        <f t="shared" si="89"/>
        <v>N/A</v>
      </c>
      <c r="I303" s="12" t="s">
        <v>1746</v>
      </c>
      <c r="J303" s="12">
        <v>100</v>
      </c>
      <c r="K303" s="1" t="s">
        <v>213</v>
      </c>
      <c r="L303" s="9" t="str">
        <f t="shared" si="91"/>
        <v>N/A</v>
      </c>
    </row>
    <row r="304" spans="1:12" x14ac:dyDescent="0.25">
      <c r="A304" s="18" t="s">
        <v>721</v>
      </c>
      <c r="B304" s="1" t="s">
        <v>213</v>
      </c>
      <c r="C304" s="1">
        <v>0</v>
      </c>
      <c r="D304" s="11" t="str">
        <f t="shared" si="81"/>
        <v>N/A</v>
      </c>
      <c r="E304" s="1">
        <v>0.66666666669999997</v>
      </c>
      <c r="F304" s="11" t="str">
        <f t="shared" si="88"/>
        <v>N/A</v>
      </c>
      <c r="G304" s="1">
        <v>0.41666666670000002</v>
      </c>
      <c r="H304" s="11" t="str">
        <f t="shared" si="89"/>
        <v>N/A</v>
      </c>
      <c r="I304" s="12" t="s">
        <v>1746</v>
      </c>
      <c r="J304" s="12">
        <v>-37.5</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40523</v>
      </c>
      <c r="D309" s="1" t="s">
        <v>213</v>
      </c>
      <c r="E309" s="1">
        <v>40190</v>
      </c>
      <c r="F309" s="1" t="s">
        <v>213</v>
      </c>
      <c r="G309" s="1">
        <v>40371</v>
      </c>
      <c r="H309" s="1" t="s">
        <v>213</v>
      </c>
      <c r="I309" s="12">
        <v>-0.82199999999999995</v>
      </c>
      <c r="J309" s="12">
        <v>0.45040000000000002</v>
      </c>
      <c r="K309" s="1" t="s">
        <v>213</v>
      </c>
      <c r="L309" s="9" t="str">
        <f>IF(J309="Div by 0", "N/A", IF(K309="N/A","N/A", IF(J309&gt;VALUE(MID(K309,1,2)), "No", IF(J309&lt;-1*VALUE(MID(K309,1,2)), "No", "Yes"))))</f>
        <v>N/A</v>
      </c>
    </row>
    <row r="310" spans="1:12" x14ac:dyDescent="0.25">
      <c r="A310" s="67" t="s">
        <v>73</v>
      </c>
      <c r="B310" s="35" t="s">
        <v>213</v>
      </c>
      <c r="C310" s="36">
        <v>1004091</v>
      </c>
      <c r="D310" s="11" t="str">
        <f>IF($B310="N/A","N/A",IF(C310&gt;10,"No",IF(C310&lt;-10,"No","Yes")))</f>
        <v>N/A</v>
      </c>
      <c r="E310" s="36">
        <v>1082705</v>
      </c>
      <c r="F310" s="11" t="str">
        <f>IF($B310="N/A","N/A",IF(E310&gt;10,"No",IF(E310&lt;-10,"No","Yes")))</f>
        <v>N/A</v>
      </c>
      <c r="G310" s="36">
        <v>1180131</v>
      </c>
      <c r="H310" s="11" t="str">
        <f>IF($B310="N/A","N/A",IF(G310&gt;10,"No",IF(G310&lt;-10,"No","Yes")))</f>
        <v>N/A</v>
      </c>
      <c r="I310" s="12">
        <v>7.8289999999999997</v>
      </c>
      <c r="J310" s="12">
        <v>8.9979999999999993</v>
      </c>
      <c r="K310" s="43" t="s">
        <v>741</v>
      </c>
      <c r="L310" s="9" t="str">
        <f t="shared" ref="L310:L339" si="92">IF(J310="Div by 0", "N/A", IF(K310="N/A","N/A", IF(J310&gt;VALUE(MID(K310,1,2)), "No", IF(J310&lt;-1*VALUE(MID(K310,1,2)), "No", "Yes"))))</f>
        <v>Yes</v>
      </c>
    </row>
    <row r="311" spans="1:12" x14ac:dyDescent="0.25">
      <c r="A311" s="50" t="s">
        <v>182</v>
      </c>
      <c r="B311" s="35" t="s">
        <v>213</v>
      </c>
      <c r="C311" s="36">
        <v>112669</v>
      </c>
      <c r="D311" s="11" t="str">
        <f t="shared" ref="D311:D314" si="93">IF($B311="N/A","N/A",IF(C311&gt;10,"No",IF(C311&lt;-10,"No","Yes")))</f>
        <v>N/A</v>
      </c>
      <c r="E311" s="36">
        <v>115672</v>
      </c>
      <c r="F311" s="11" t="str">
        <f t="shared" ref="F311:F314" si="94">IF($B311="N/A","N/A",IF(E311&gt;10,"No",IF(E311&lt;-10,"No","Yes")))</f>
        <v>N/A</v>
      </c>
      <c r="G311" s="36">
        <v>117107</v>
      </c>
      <c r="H311" s="11" t="str">
        <f t="shared" ref="H311:H314" si="95">IF($B311="N/A","N/A",IF(G311&gt;10,"No",IF(G311&lt;-10,"No","Yes")))</f>
        <v>N/A</v>
      </c>
      <c r="I311" s="12">
        <v>2.665</v>
      </c>
      <c r="J311" s="12">
        <v>1.2410000000000001</v>
      </c>
      <c r="K311" s="43" t="s">
        <v>741</v>
      </c>
      <c r="L311" s="9" t="str">
        <f>IF(J311="Div by 0", "N/A", IF(OR(J311="N/A",K311="N/A"),"N/A", IF(J311&gt;VALUE(MID(K311,1,2)), "No", IF(J311&lt;-1*VALUE(MID(K311,1,2)), "No", "Yes"))))</f>
        <v>Yes</v>
      </c>
    </row>
    <row r="312" spans="1:12" x14ac:dyDescent="0.25">
      <c r="A312" s="50" t="s">
        <v>183</v>
      </c>
      <c r="B312" s="35" t="s">
        <v>213</v>
      </c>
      <c r="C312" s="36">
        <v>183397</v>
      </c>
      <c r="D312" s="11" t="str">
        <f t="shared" si="93"/>
        <v>N/A</v>
      </c>
      <c r="E312" s="36">
        <v>189912</v>
      </c>
      <c r="F312" s="11" t="str">
        <f t="shared" si="94"/>
        <v>N/A</v>
      </c>
      <c r="G312" s="36">
        <v>194856</v>
      </c>
      <c r="H312" s="11" t="str">
        <f t="shared" si="95"/>
        <v>N/A</v>
      </c>
      <c r="I312" s="12">
        <v>3.552</v>
      </c>
      <c r="J312" s="12">
        <v>2.6030000000000002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527134</v>
      </c>
      <c r="D313" s="11" t="str">
        <f t="shared" si="93"/>
        <v>N/A</v>
      </c>
      <c r="E313" s="36">
        <v>575389</v>
      </c>
      <c r="F313" s="11" t="str">
        <f t="shared" si="94"/>
        <v>N/A</v>
      </c>
      <c r="G313" s="36">
        <v>591685</v>
      </c>
      <c r="H313" s="11" t="str">
        <f t="shared" si="95"/>
        <v>N/A</v>
      </c>
      <c r="I313" s="12">
        <v>9.1539999999999999</v>
      </c>
      <c r="J313" s="12">
        <v>2.8319999999999999</v>
      </c>
      <c r="K313" s="43" t="s">
        <v>741</v>
      </c>
      <c r="L313" s="9" t="str">
        <f t="shared" si="96"/>
        <v>Yes</v>
      </c>
    </row>
    <row r="314" spans="1:12" x14ac:dyDescent="0.25">
      <c r="A314" s="7" t="s">
        <v>185</v>
      </c>
      <c r="B314" s="35" t="s">
        <v>213</v>
      </c>
      <c r="C314" s="36">
        <v>180891</v>
      </c>
      <c r="D314" s="11" t="str">
        <f t="shared" si="93"/>
        <v>N/A</v>
      </c>
      <c r="E314" s="36">
        <v>201732</v>
      </c>
      <c r="F314" s="11" t="str">
        <f t="shared" si="94"/>
        <v>N/A</v>
      </c>
      <c r="G314" s="36">
        <v>276483</v>
      </c>
      <c r="H314" s="11" t="str">
        <f t="shared" si="95"/>
        <v>N/A</v>
      </c>
      <c r="I314" s="12">
        <v>11.52</v>
      </c>
      <c r="J314" s="12">
        <v>37.049999999999997</v>
      </c>
      <c r="K314" s="43" t="s">
        <v>741</v>
      </c>
      <c r="L314" s="9" t="str">
        <f t="shared" si="96"/>
        <v>No</v>
      </c>
    </row>
    <row r="315" spans="1:12" x14ac:dyDescent="0.25">
      <c r="A315" s="50" t="s">
        <v>1124</v>
      </c>
      <c r="B315" s="13" t="s">
        <v>213</v>
      </c>
      <c r="C315" s="36">
        <v>538104</v>
      </c>
      <c r="D315" s="9" t="str">
        <f t="shared" ref="D315:F318" si="97">IF($B315="N/A","N/A",IF(C315&lt;0,"No","Yes"))</f>
        <v>N/A</v>
      </c>
      <c r="E315" s="36">
        <v>585320</v>
      </c>
      <c r="F315" s="9" t="str">
        <f t="shared" si="97"/>
        <v>N/A</v>
      </c>
      <c r="G315" s="36">
        <v>601734</v>
      </c>
      <c r="H315" s="9" t="str">
        <f t="shared" ref="H315:H318" si="98">IF($B315="N/A","N/A",IF(G315&lt;0,"No","Yes"))</f>
        <v>N/A</v>
      </c>
      <c r="I315" s="12">
        <v>8.7750000000000004</v>
      </c>
      <c r="J315" s="12">
        <v>2.8039999999999998</v>
      </c>
      <c r="K315" s="1" t="s">
        <v>740</v>
      </c>
      <c r="L315" s="9" t="str">
        <f>IF(J315="Div by 0", "N/A", IF(OR(J315="N/A",K315="N/A"),"N/A", IF(J315&gt;VALUE(MID(K315,1,2)), "No", IF(J315&lt;-1*VALUE(MID(K315,1,2)), "No", "Yes"))))</f>
        <v>Yes</v>
      </c>
    </row>
    <row r="316" spans="1:12" x14ac:dyDescent="0.25">
      <c r="A316" s="50" t="s">
        <v>433</v>
      </c>
      <c r="B316" s="13" t="s">
        <v>213</v>
      </c>
      <c r="C316" s="36">
        <v>27787</v>
      </c>
      <c r="D316" s="9" t="str">
        <f t="shared" si="97"/>
        <v>N/A</v>
      </c>
      <c r="E316" s="36">
        <v>30620</v>
      </c>
      <c r="F316" s="9" t="str">
        <f t="shared" si="97"/>
        <v>N/A</v>
      </c>
      <c r="G316" s="36">
        <v>32570</v>
      </c>
      <c r="H316" s="9" t="str">
        <f t="shared" si="98"/>
        <v>N/A</v>
      </c>
      <c r="I316" s="12">
        <v>10.199999999999999</v>
      </c>
      <c r="J316" s="12">
        <v>6.3680000000000003</v>
      </c>
      <c r="K316" s="1" t="s">
        <v>740</v>
      </c>
      <c r="L316" s="9" t="str">
        <f t="shared" ref="L316:L318" si="99">IF(J316="Div by 0", "N/A", IF(OR(J316="N/A",K316="N/A"),"N/A", IF(J316&gt;VALUE(MID(K316,1,2)), "No", IF(J316&lt;-1*VALUE(MID(K316,1,2)), "No", "Yes"))))</f>
        <v>Yes</v>
      </c>
    </row>
    <row r="317" spans="1:12" x14ac:dyDescent="0.25">
      <c r="A317" s="50" t="s">
        <v>434</v>
      </c>
      <c r="B317" s="13" t="s">
        <v>213</v>
      </c>
      <c r="C317" s="36">
        <v>292886</v>
      </c>
      <c r="D317" s="9" t="str">
        <f t="shared" si="97"/>
        <v>N/A</v>
      </c>
      <c r="E317" s="36">
        <v>318196</v>
      </c>
      <c r="F317" s="9" t="str">
        <f t="shared" si="97"/>
        <v>N/A</v>
      </c>
      <c r="G317" s="36">
        <v>395292</v>
      </c>
      <c r="H317" s="9" t="str">
        <f t="shared" si="98"/>
        <v>N/A</v>
      </c>
      <c r="I317" s="12">
        <v>8.6419999999999995</v>
      </c>
      <c r="J317" s="12">
        <v>24.23</v>
      </c>
      <c r="K317" s="1" t="s">
        <v>740</v>
      </c>
      <c r="L317" s="9" t="str">
        <f t="shared" si="99"/>
        <v>No</v>
      </c>
    </row>
    <row r="318" spans="1:12" x14ac:dyDescent="0.25">
      <c r="A318" s="50" t="s">
        <v>1125</v>
      </c>
      <c r="B318" s="13" t="s">
        <v>213</v>
      </c>
      <c r="C318" s="36">
        <v>106077</v>
      </c>
      <c r="D318" s="9" t="str">
        <f t="shared" si="97"/>
        <v>N/A</v>
      </c>
      <c r="E318" s="36">
        <v>109807</v>
      </c>
      <c r="F318" s="9" t="str">
        <f t="shared" si="97"/>
        <v>N/A</v>
      </c>
      <c r="G318" s="36">
        <v>112641</v>
      </c>
      <c r="H318" s="9" t="str">
        <f t="shared" si="98"/>
        <v>N/A</v>
      </c>
      <c r="I318" s="12">
        <v>3.516</v>
      </c>
      <c r="J318" s="12">
        <v>2.581</v>
      </c>
      <c r="K318" s="1" t="s">
        <v>740</v>
      </c>
      <c r="L318" s="9" t="str">
        <f t="shared" si="99"/>
        <v>Yes</v>
      </c>
    </row>
    <row r="319" spans="1:12" x14ac:dyDescent="0.25">
      <c r="A319" s="50" t="s">
        <v>98</v>
      </c>
      <c r="B319" s="35" t="s">
        <v>291</v>
      </c>
      <c r="C319" s="8">
        <v>85.951970489000004</v>
      </c>
      <c r="D319" s="11" t="str">
        <f>IF($B319="N/A","N/A",IF(C319&gt;80,"Yes","No"))</f>
        <v>Yes</v>
      </c>
      <c r="E319" s="8">
        <v>85.204649466000006</v>
      </c>
      <c r="F319" s="11" t="str">
        <f>IF($B319="N/A","N/A",IF(E319&gt;80,"Yes","No"))</f>
        <v>Yes</v>
      </c>
      <c r="G319" s="8">
        <v>85.615410492999999</v>
      </c>
      <c r="H319" s="11" t="str">
        <f>IF($B319="N/A","N/A",IF(G319&gt;80,"Yes","No"))</f>
        <v>Yes</v>
      </c>
      <c r="I319" s="12">
        <v>-0.86899999999999999</v>
      </c>
      <c r="J319" s="12">
        <v>0.48209999999999997</v>
      </c>
      <c r="K319" s="43" t="s">
        <v>741</v>
      </c>
      <c r="L319" s="9" t="str">
        <f t="shared" si="92"/>
        <v>Yes</v>
      </c>
    </row>
    <row r="320" spans="1:12" x14ac:dyDescent="0.25">
      <c r="A320" s="50" t="s">
        <v>332</v>
      </c>
      <c r="B320" s="35" t="s">
        <v>278</v>
      </c>
      <c r="C320" s="8">
        <v>0.19868717080000001</v>
      </c>
      <c r="D320" s="11" t="str">
        <f>IF($B320="N/A","N/A",IF(C320&gt;=5,"No",IF(C320&lt;0,"No","Yes")))</f>
        <v>Yes</v>
      </c>
      <c r="E320" s="8">
        <v>0.15960026050000001</v>
      </c>
      <c r="F320" s="11" t="str">
        <f>IF($B320="N/A","N/A",IF(E320&gt;=5,"No",IF(E320&lt;0,"No","Yes")))</f>
        <v>Yes</v>
      </c>
      <c r="G320" s="8">
        <v>0.1548980579</v>
      </c>
      <c r="H320" s="11" t="str">
        <f>IF($B320="N/A","N/A",IF(G320&gt;=5,"No",IF(G320&lt;0,"No","Yes")))</f>
        <v>Yes</v>
      </c>
      <c r="I320" s="12">
        <v>-19.7</v>
      </c>
      <c r="J320" s="12">
        <v>-2.95</v>
      </c>
      <c r="K320" s="43" t="s">
        <v>741</v>
      </c>
      <c r="L320" s="9" t="str">
        <f t="shared" si="92"/>
        <v>Yes</v>
      </c>
    </row>
    <row r="321" spans="1:12" x14ac:dyDescent="0.25">
      <c r="A321" s="50" t="s">
        <v>340</v>
      </c>
      <c r="B321" s="43" t="s">
        <v>278</v>
      </c>
      <c r="C321" s="8">
        <v>2.6315343927999999</v>
      </c>
      <c r="D321" s="11" t="str">
        <f>IF($B321="N/A","N/A",IF(C321&gt;=5,"No",IF(C321&lt;0,"No","Yes")))</f>
        <v>Yes</v>
      </c>
      <c r="E321" s="8">
        <v>2.5854688026999999</v>
      </c>
      <c r="F321" s="11" t="str">
        <f>IF($B321="N/A","N/A",IF(E321&gt;=5,"No",IF(E321&lt;0,"No","Yes")))</f>
        <v>Yes</v>
      </c>
      <c r="G321" s="8">
        <v>2.3175393240000002</v>
      </c>
      <c r="H321" s="11" t="str">
        <f>IF($B321="N/A","N/A",IF(G321&gt;=5,"No",IF(G321&lt;0,"No","Yes")))</f>
        <v>Yes</v>
      </c>
      <c r="I321" s="12">
        <v>-1.75</v>
      </c>
      <c r="J321" s="12">
        <v>-10.4</v>
      </c>
      <c r="K321" s="43" t="s">
        <v>741</v>
      </c>
      <c r="L321" s="9" t="str">
        <f t="shared" si="92"/>
        <v>Yes</v>
      </c>
    </row>
    <row r="322" spans="1:12" x14ac:dyDescent="0.25">
      <c r="A322" s="50" t="s">
        <v>333</v>
      </c>
      <c r="B322" s="43" t="s">
        <v>278</v>
      </c>
      <c r="C322" s="8">
        <v>0.1548664414</v>
      </c>
      <c r="D322" s="11" t="str">
        <f>IF($B322="N/A","N/A",IF(C322&gt;=5,"No",IF(C322&lt;0,"No","Yes")))</f>
        <v>Yes</v>
      </c>
      <c r="E322" s="8">
        <v>0.21852674550000001</v>
      </c>
      <c r="F322" s="11" t="str">
        <f>IF($B322="N/A","N/A",IF(E322&gt;=5,"No",IF(E322&lt;0,"No","Yes")))</f>
        <v>Yes</v>
      </c>
      <c r="G322" s="8">
        <v>0.16108381190000001</v>
      </c>
      <c r="H322" s="11" t="str">
        <f>IF($B322="N/A","N/A",IF(G322&gt;=5,"No",IF(G322&lt;0,"No","Yes")))</f>
        <v>Yes</v>
      </c>
      <c r="I322" s="12">
        <v>41.11</v>
      </c>
      <c r="J322" s="12">
        <v>-26.3</v>
      </c>
      <c r="K322" s="43" t="s">
        <v>741</v>
      </c>
      <c r="L322" s="9" t="str">
        <f t="shared" si="92"/>
        <v>No</v>
      </c>
    </row>
    <row r="323" spans="1:12" x14ac:dyDescent="0.25">
      <c r="A323" s="50" t="s">
        <v>334</v>
      </c>
      <c r="B323" s="43" t="s">
        <v>292</v>
      </c>
      <c r="C323" s="8">
        <v>11.058360248</v>
      </c>
      <c r="D323" s="11" t="str">
        <f>IF($B323="N/A","N/A",IF(C323&gt;0,"No",IF(C323&lt;0,"No","Yes")))</f>
        <v>No</v>
      </c>
      <c r="E323" s="8">
        <v>11.825843604999999</v>
      </c>
      <c r="F323" s="11" t="str">
        <f>IF($B323="N/A","N/A",IF(E323&gt;0,"No",IF(E323&lt;0,"No","Yes")))</f>
        <v>No</v>
      </c>
      <c r="G323" s="8">
        <v>11.740984686999999</v>
      </c>
      <c r="H323" s="11" t="str">
        <f>IF($B323="N/A","N/A",IF(G323&gt;0,"No",IF(G323&lt;0,"No","Yes")))</f>
        <v>No</v>
      </c>
      <c r="I323" s="12">
        <v>6.94</v>
      </c>
      <c r="J323" s="12">
        <v>-0.71799999999999997</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4.5812581E-3</v>
      </c>
      <c r="D326" s="11" t="str">
        <f t="shared" si="100"/>
        <v>No</v>
      </c>
      <c r="E326" s="8">
        <v>5.8187595000000003E-3</v>
      </c>
      <c r="F326" s="11" t="str">
        <f t="shared" si="101"/>
        <v>No</v>
      </c>
      <c r="G326" s="8">
        <v>1.0083626300000001E-2</v>
      </c>
      <c r="H326" s="11" t="str">
        <f t="shared" si="102"/>
        <v>No</v>
      </c>
      <c r="I326" s="12">
        <v>27.01</v>
      </c>
      <c r="J326" s="12">
        <v>73.3</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9.2361299999999999E-5</v>
      </c>
      <c r="F330" s="11" t="str">
        <f>IF($B330="N/A","N/A",IF(E330&gt;10,"No",IF(E330&lt;-10,"No","Yes")))</f>
        <v>N/A</v>
      </c>
      <c r="G330" s="8">
        <v>0</v>
      </c>
      <c r="H330" s="11" t="str">
        <f>IF($B330="N/A","N/A",IF(G330&gt;10,"No",IF(G330&lt;-10,"No","Yes")))</f>
        <v>N/A</v>
      </c>
      <c r="I330" s="12" t="s">
        <v>1746</v>
      </c>
      <c r="J330" s="12">
        <v>-100</v>
      </c>
      <c r="K330" s="43" t="s">
        <v>741</v>
      </c>
      <c r="L330" s="9" t="str">
        <f t="shared" si="92"/>
        <v>No</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7.9882201911999999</v>
      </c>
      <c r="D334" s="11" t="str">
        <f>IF($B334="N/A","N/A",IF(C334&gt;15,"No",IF(C334&lt;2,"No","Yes")))</f>
        <v>Yes</v>
      </c>
      <c r="E334" s="8">
        <v>7.8190273436000002</v>
      </c>
      <c r="F334" s="11" t="str">
        <f>IF($B334="N/A","N/A",IF(E334&gt;15,"No",IF(E334&lt;2,"No","Yes")))</f>
        <v>Yes</v>
      </c>
      <c r="G334" s="8">
        <v>8.0370738503000005</v>
      </c>
      <c r="H334" s="11" t="str">
        <f>IF($B334="N/A","N/A",IF(G334&gt;15,"No",IF(G334&lt;2,"No","Yes")))</f>
        <v>Yes</v>
      </c>
      <c r="I334" s="12">
        <v>-2.12</v>
      </c>
      <c r="J334" s="12">
        <v>2.7890000000000001</v>
      </c>
      <c r="K334" s="43" t="s">
        <v>741</v>
      </c>
      <c r="L334" s="9" t="str">
        <f t="shared" si="92"/>
        <v>Yes</v>
      </c>
    </row>
    <row r="335" spans="1:12" x14ac:dyDescent="0.25">
      <c r="A335" s="50" t="s">
        <v>1131</v>
      </c>
      <c r="B335" s="35" t="s">
        <v>213</v>
      </c>
      <c r="C335" s="36">
        <v>75046</v>
      </c>
      <c r="D335" s="11" t="str">
        <f>IF($B335="N/A","N/A",IF(C335&gt;10,"No",IF(C335&lt;-10,"No","Yes")))</f>
        <v>N/A</v>
      </c>
      <c r="E335" s="36">
        <v>77949</v>
      </c>
      <c r="F335" s="11" t="str">
        <f>IF($B335="N/A","N/A",IF(E335&gt;10,"No",IF(E335&lt;-10,"No","Yes")))</f>
        <v>N/A</v>
      </c>
      <c r="G335" s="36">
        <v>83256</v>
      </c>
      <c r="H335" s="11" t="str">
        <f>IF($B335="N/A","N/A",IF(G335&gt;10,"No",IF(G335&lt;-10,"No","Yes")))</f>
        <v>N/A</v>
      </c>
      <c r="I335" s="12">
        <v>3.8679999999999999</v>
      </c>
      <c r="J335" s="12">
        <v>6.8079999999999998</v>
      </c>
      <c r="K335" s="43" t="s">
        <v>741</v>
      </c>
      <c r="L335" s="9" t="str">
        <f t="shared" si="92"/>
        <v>Yes</v>
      </c>
    </row>
    <row r="336" spans="1:12" x14ac:dyDescent="0.25">
      <c r="A336" s="50" t="s">
        <v>1686</v>
      </c>
      <c r="B336" s="35" t="s">
        <v>213</v>
      </c>
      <c r="C336" s="36">
        <v>53916</v>
      </c>
      <c r="D336" s="11" t="str">
        <f>IF($B336="N/A","N/A",IF(C336&gt;10,"No",IF(C336&lt;-10,"No","Yes")))</f>
        <v>N/A</v>
      </c>
      <c r="E336" s="36">
        <v>65011</v>
      </c>
      <c r="F336" s="11" t="str">
        <f>IF($B336="N/A","N/A",IF(E336&gt;10,"No",IF(E336&lt;-10,"No","Yes")))</f>
        <v>N/A</v>
      </c>
      <c r="G336" s="36">
        <v>68837</v>
      </c>
      <c r="H336" s="11" t="str">
        <f>IF($B336="N/A","N/A",IF(G336&gt;10,"No",IF(G336&lt;-10,"No","Yes")))</f>
        <v>N/A</v>
      </c>
      <c r="I336" s="12">
        <v>20.58</v>
      </c>
      <c r="J336" s="12">
        <v>5.8849999999999998</v>
      </c>
      <c r="K336" s="43" t="s">
        <v>741</v>
      </c>
      <c r="L336" s="9" t="str">
        <f t="shared" si="92"/>
        <v>Yes</v>
      </c>
    </row>
    <row r="337" spans="1:12" x14ac:dyDescent="0.25">
      <c r="A337" s="50" t="s">
        <v>1687</v>
      </c>
      <c r="B337" s="35" t="s">
        <v>213</v>
      </c>
      <c r="C337" s="36">
        <v>93723</v>
      </c>
      <c r="D337" s="11" t="str">
        <f>IF($B337="N/A","N/A",IF(C337&gt;10,"No",IF(C337&lt;-10,"No","Yes")))</f>
        <v>N/A</v>
      </c>
      <c r="E337" s="36">
        <v>110323</v>
      </c>
      <c r="F337" s="11" t="str">
        <f>IF($B337="N/A","N/A",IF(E337&gt;10,"No",IF(E337&lt;-10,"No","Yes")))</f>
        <v>N/A</v>
      </c>
      <c r="G337" s="36">
        <v>122145</v>
      </c>
      <c r="H337" s="11" t="str">
        <f>IF($B337="N/A","N/A",IF(G337&gt;10,"No",IF(G337&lt;-10,"No","Yes")))</f>
        <v>N/A</v>
      </c>
      <c r="I337" s="12">
        <v>17.71</v>
      </c>
      <c r="J337" s="12">
        <v>10.72</v>
      </c>
      <c r="K337" s="43" t="s">
        <v>741</v>
      </c>
      <c r="L337" s="9" t="str">
        <f t="shared" si="92"/>
        <v>Yes</v>
      </c>
    </row>
    <row r="338" spans="1:12" x14ac:dyDescent="0.25">
      <c r="A338" s="50" t="s">
        <v>1688</v>
      </c>
      <c r="B338" s="35" t="s">
        <v>213</v>
      </c>
      <c r="C338" s="36">
        <v>12065</v>
      </c>
      <c r="D338" s="11" t="str">
        <f>IF($B338="N/A","N/A",IF(C338&gt;10,"No",IF(C338&lt;-10,"No","Yes")))</f>
        <v>N/A</v>
      </c>
      <c r="E338" s="36">
        <v>14428</v>
      </c>
      <c r="F338" s="11" t="str">
        <f>IF($B338="N/A","N/A",IF(E338&gt;10,"No",IF(E338&lt;-10,"No","Yes")))</f>
        <v>N/A</v>
      </c>
      <c r="G338" s="36">
        <v>15542</v>
      </c>
      <c r="H338" s="11" t="str">
        <f>IF($B338="N/A","N/A",IF(G338&gt;10,"No",IF(G338&lt;-10,"No","Yes")))</f>
        <v>N/A</v>
      </c>
      <c r="I338" s="12">
        <v>19.59</v>
      </c>
      <c r="J338" s="12">
        <v>7.7210000000000001</v>
      </c>
      <c r="K338" s="43" t="s">
        <v>741</v>
      </c>
      <c r="L338" s="9" t="str">
        <f t="shared" si="92"/>
        <v>Yes</v>
      </c>
    </row>
    <row r="339" spans="1:12" x14ac:dyDescent="0.25">
      <c r="A339" s="50" t="s">
        <v>1689</v>
      </c>
      <c r="B339" s="35" t="s">
        <v>213</v>
      </c>
      <c r="C339" s="36">
        <v>7343</v>
      </c>
      <c r="D339" s="11" t="str">
        <f>IF($B339="N/A","N/A",IF(C339&gt;10,"No",IF(C339&lt;-10,"No","Yes")))</f>
        <v>N/A</v>
      </c>
      <c r="E339" s="36">
        <v>8945</v>
      </c>
      <c r="F339" s="11" t="str">
        <f>IF($B339="N/A","N/A",IF(E339&gt;10,"No",IF(E339&lt;-10,"No","Yes")))</f>
        <v>N/A</v>
      </c>
      <c r="G339" s="36">
        <v>5014</v>
      </c>
      <c r="H339" s="11" t="str">
        <f>IF($B339="N/A","N/A",IF(G339&gt;10,"No",IF(G339&lt;-10,"No","Yes")))</f>
        <v>N/A</v>
      </c>
      <c r="I339" s="12">
        <v>21.82</v>
      </c>
      <c r="J339" s="12">
        <v>-43.9</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8167906018</v>
      </c>
      <c r="D6" s="11" t="str">
        <f t="shared" ref="D6:D12" si="0">IF($B6="N/A","N/A",IF(C6&gt;10,"No",IF(C6&lt;-10,"No","Yes")))</f>
        <v>N/A</v>
      </c>
      <c r="E6" s="14">
        <v>8493272965</v>
      </c>
      <c r="F6" s="11" t="str">
        <f t="shared" ref="F6:F12" si="1">IF($B6="N/A","N/A",IF(E6&gt;10,"No",IF(E6&lt;-10,"No","Yes")))</f>
        <v>N/A</v>
      </c>
      <c r="G6" s="14">
        <v>9208714097</v>
      </c>
      <c r="H6" s="11" t="str">
        <f t="shared" ref="H6:H12" si="2">IF($B6="N/A","N/A",IF(G6&gt;10,"No",IF(G6&lt;-10,"No","Yes")))</f>
        <v>N/A</v>
      </c>
      <c r="I6" s="12">
        <v>3.9830000000000001</v>
      </c>
      <c r="J6" s="12">
        <v>8.4239999999999995</v>
      </c>
      <c r="K6" s="43" t="s">
        <v>739</v>
      </c>
      <c r="L6" s="9" t="str">
        <f t="shared" ref="L6:L13" si="3">IF(J6="Div by 0", "N/A", IF(K6="N/A","N/A", IF(J6&gt;VALUE(MID(K6,1,2)), "No", IF(J6&lt;-1*VALUE(MID(K6,1,2)), "No", "Yes"))))</f>
        <v>Yes</v>
      </c>
    </row>
    <row r="7" spans="1:12" x14ac:dyDescent="0.25">
      <c r="A7" s="4" t="s">
        <v>1132</v>
      </c>
      <c r="B7" s="43" t="s">
        <v>213</v>
      </c>
      <c r="C7" s="14">
        <v>6738.5292034000004</v>
      </c>
      <c r="D7" s="11" t="str">
        <f t="shared" si="0"/>
        <v>N/A</v>
      </c>
      <c r="E7" s="14">
        <v>6590.9475473000002</v>
      </c>
      <c r="F7" s="11" t="str">
        <f t="shared" si="1"/>
        <v>N/A</v>
      </c>
      <c r="G7" s="14">
        <v>6553.7318052999999</v>
      </c>
      <c r="H7" s="11" t="str">
        <f t="shared" si="2"/>
        <v>N/A</v>
      </c>
      <c r="I7" s="12">
        <v>-2.19</v>
      </c>
      <c r="J7" s="12">
        <v>-0.56499999999999995</v>
      </c>
      <c r="K7" s="43" t="s">
        <v>739</v>
      </c>
      <c r="L7" s="9" t="str">
        <f t="shared" si="3"/>
        <v>Yes</v>
      </c>
    </row>
    <row r="8" spans="1:12" x14ac:dyDescent="0.25">
      <c r="A8" s="4" t="s">
        <v>724</v>
      </c>
      <c r="B8" s="43" t="s">
        <v>213</v>
      </c>
      <c r="C8" s="14">
        <v>1047</v>
      </c>
      <c r="D8" s="11" t="str">
        <f t="shared" si="0"/>
        <v>N/A</v>
      </c>
      <c r="E8" s="14">
        <v>1134</v>
      </c>
      <c r="F8" s="11" t="str">
        <f t="shared" si="1"/>
        <v>N/A</v>
      </c>
      <c r="G8" s="14">
        <v>1302</v>
      </c>
      <c r="H8" s="11" t="str">
        <f t="shared" si="2"/>
        <v>N/A</v>
      </c>
      <c r="I8" s="12">
        <v>8.3089999999999993</v>
      </c>
      <c r="J8" s="12">
        <v>14.81</v>
      </c>
      <c r="K8" s="43" t="s">
        <v>739</v>
      </c>
      <c r="L8" s="9" t="str">
        <f t="shared" si="3"/>
        <v>Yes</v>
      </c>
    </row>
    <row r="9" spans="1:12" x14ac:dyDescent="0.25">
      <c r="A9" s="4" t="s">
        <v>725</v>
      </c>
      <c r="B9" s="43" t="s">
        <v>213</v>
      </c>
      <c r="C9" s="14">
        <v>1638</v>
      </c>
      <c r="D9" s="11" t="str">
        <f t="shared" si="0"/>
        <v>N/A</v>
      </c>
      <c r="E9" s="14">
        <v>1714</v>
      </c>
      <c r="F9" s="11" t="str">
        <f t="shared" si="1"/>
        <v>N/A</v>
      </c>
      <c r="G9" s="14">
        <v>1831</v>
      </c>
      <c r="H9" s="11" t="str">
        <f t="shared" si="2"/>
        <v>N/A</v>
      </c>
      <c r="I9" s="12">
        <v>4.6399999999999997</v>
      </c>
      <c r="J9" s="12">
        <v>6.8259999999999996</v>
      </c>
      <c r="K9" s="43" t="s">
        <v>739</v>
      </c>
      <c r="L9" s="9" t="str">
        <f t="shared" si="3"/>
        <v>Yes</v>
      </c>
    </row>
    <row r="10" spans="1:12" x14ac:dyDescent="0.25">
      <c r="A10" s="4" t="s">
        <v>726</v>
      </c>
      <c r="B10" s="43" t="s">
        <v>213</v>
      </c>
      <c r="C10" s="14">
        <v>3404</v>
      </c>
      <c r="D10" s="11" t="str">
        <f t="shared" si="0"/>
        <v>N/A</v>
      </c>
      <c r="E10" s="14">
        <v>3378</v>
      </c>
      <c r="F10" s="11" t="str">
        <f t="shared" si="1"/>
        <v>N/A</v>
      </c>
      <c r="G10" s="14">
        <v>3530</v>
      </c>
      <c r="H10" s="11" t="str">
        <f t="shared" si="2"/>
        <v>N/A</v>
      </c>
      <c r="I10" s="12">
        <v>-0.76400000000000001</v>
      </c>
      <c r="J10" s="12">
        <v>4.5</v>
      </c>
      <c r="K10" s="43" t="s">
        <v>739</v>
      </c>
      <c r="L10" s="9" t="str">
        <f t="shared" si="3"/>
        <v>Yes</v>
      </c>
    </row>
    <row r="11" spans="1:12" x14ac:dyDescent="0.25">
      <c r="A11" s="4" t="s">
        <v>727</v>
      </c>
      <c r="B11" s="43" t="s">
        <v>213</v>
      </c>
      <c r="C11" s="14">
        <v>30577</v>
      </c>
      <c r="D11" s="11" t="str">
        <f t="shared" si="0"/>
        <v>N/A</v>
      </c>
      <c r="E11" s="14">
        <v>28403</v>
      </c>
      <c r="F11" s="11" t="str">
        <f t="shared" si="1"/>
        <v>N/A</v>
      </c>
      <c r="G11" s="14">
        <v>24329</v>
      </c>
      <c r="H11" s="11" t="str">
        <f t="shared" si="2"/>
        <v>N/A</v>
      </c>
      <c r="I11" s="12">
        <v>-7.11</v>
      </c>
      <c r="J11" s="12">
        <v>-14.3</v>
      </c>
      <c r="K11" s="43" t="s">
        <v>739</v>
      </c>
      <c r="L11" s="9" t="str">
        <f t="shared" si="3"/>
        <v>Yes</v>
      </c>
    </row>
    <row r="12" spans="1:12" x14ac:dyDescent="0.25">
      <c r="A12" s="4" t="s">
        <v>728</v>
      </c>
      <c r="B12" s="43" t="s">
        <v>213</v>
      </c>
      <c r="C12" s="14">
        <v>87854</v>
      </c>
      <c r="D12" s="11" t="str">
        <f t="shared" si="0"/>
        <v>N/A</v>
      </c>
      <c r="E12" s="14">
        <v>84575</v>
      </c>
      <c r="F12" s="11" t="str">
        <f t="shared" si="1"/>
        <v>N/A</v>
      </c>
      <c r="G12" s="14">
        <v>82326</v>
      </c>
      <c r="H12" s="11" t="str">
        <f t="shared" si="2"/>
        <v>N/A</v>
      </c>
      <c r="I12" s="12">
        <v>-3.73</v>
      </c>
      <c r="J12" s="12">
        <v>-2.66</v>
      </c>
      <c r="K12" s="43" t="s">
        <v>739</v>
      </c>
      <c r="L12" s="9" t="str">
        <f t="shared" si="3"/>
        <v>Yes</v>
      </c>
    </row>
    <row r="13" spans="1:12" x14ac:dyDescent="0.25">
      <c r="A13" s="4" t="s">
        <v>74</v>
      </c>
      <c r="B13" s="43" t="s">
        <v>213</v>
      </c>
      <c r="C13" s="14">
        <v>1869981</v>
      </c>
      <c r="D13" s="11" t="str">
        <f>IF($B13="N/A","N/A",IF(C13&gt;10,"No",IF(C13&lt;-10,"No","Yes")))</f>
        <v>N/A</v>
      </c>
      <c r="E13" s="14">
        <v>3168376</v>
      </c>
      <c r="F13" s="11" t="str">
        <f>IF($B13="N/A","N/A",IF(E13&gt;10,"No",IF(E13&lt;-10,"No","Yes")))</f>
        <v>N/A</v>
      </c>
      <c r="G13" s="14">
        <v>2577132</v>
      </c>
      <c r="H13" s="11" t="str">
        <f>IF($B13="N/A","N/A",IF(G13&gt;10,"No",IF(G13&lt;-10,"No","Yes")))</f>
        <v>N/A</v>
      </c>
      <c r="I13" s="12">
        <v>69.430000000000007</v>
      </c>
      <c r="J13" s="12">
        <v>-18.7</v>
      </c>
      <c r="K13" s="43" t="s">
        <v>739</v>
      </c>
      <c r="L13" s="9" t="str">
        <f t="shared" si="3"/>
        <v>Yes</v>
      </c>
    </row>
    <row r="14" spans="1:12" x14ac:dyDescent="0.25">
      <c r="A14" s="53" t="s">
        <v>157</v>
      </c>
      <c r="B14" s="35" t="s">
        <v>213</v>
      </c>
      <c r="C14" s="8">
        <v>6.3053988054000003</v>
      </c>
      <c r="D14" s="11" t="str">
        <f t="shared" ref="D14:D18" si="4">IF($B14="N/A","N/A",IF(C14&gt;10,"No",IF(C14&lt;-10,"No","Yes")))</f>
        <v>N/A</v>
      </c>
      <c r="E14" s="8">
        <v>5.9814826168000002</v>
      </c>
      <c r="F14" s="11" t="str">
        <f t="shared" ref="F14:F18" si="5">IF($B14="N/A","N/A",IF(E14&gt;10,"No",IF(E14&lt;-10,"No","Yes")))</f>
        <v>N/A</v>
      </c>
      <c r="G14" s="8">
        <v>6.7587591006999999</v>
      </c>
      <c r="H14" s="11" t="str">
        <f t="shared" ref="H14:H18" si="6">IF($B14="N/A","N/A",IF(G14&gt;10,"No",IF(G14&lt;-10,"No","Yes")))</f>
        <v>N/A</v>
      </c>
      <c r="I14" s="12">
        <v>-5.14</v>
      </c>
      <c r="J14" s="12">
        <v>12.99</v>
      </c>
      <c r="K14" s="43" t="s">
        <v>739</v>
      </c>
      <c r="L14" s="9" t="str">
        <f t="shared" ref="L14:L18" si="7">IF(J14="Div by 0", "N/A", IF(K14="N/A","N/A", IF(J14&gt;VALUE(MID(K14,1,2)), "No", IF(J14&lt;-1*VALUE(MID(K14,1,2)), "No", "Yes"))))</f>
        <v>Yes</v>
      </c>
    </row>
    <row r="15" spans="1:12" x14ac:dyDescent="0.25">
      <c r="A15" s="4" t="s">
        <v>419</v>
      </c>
      <c r="B15" s="35" t="s">
        <v>213</v>
      </c>
      <c r="C15" s="8">
        <v>17.513030873000002</v>
      </c>
      <c r="D15" s="11" t="str">
        <f t="shared" si="4"/>
        <v>N/A</v>
      </c>
      <c r="E15" s="8">
        <v>16.868880696000002</v>
      </c>
      <c r="F15" s="11" t="str">
        <f t="shared" si="5"/>
        <v>N/A</v>
      </c>
      <c r="G15" s="8">
        <v>16.953847286999999</v>
      </c>
      <c r="H15" s="11" t="str">
        <f t="shared" si="6"/>
        <v>N/A</v>
      </c>
      <c r="I15" s="12">
        <v>-3.68</v>
      </c>
      <c r="J15" s="12">
        <v>0.50370000000000004</v>
      </c>
      <c r="K15" s="43" t="s">
        <v>739</v>
      </c>
      <c r="L15" s="9" t="str">
        <f t="shared" si="7"/>
        <v>Yes</v>
      </c>
    </row>
    <row r="16" spans="1:12" x14ac:dyDescent="0.25">
      <c r="A16" s="4" t="s">
        <v>420</v>
      </c>
      <c r="B16" s="35" t="s">
        <v>213</v>
      </c>
      <c r="C16" s="8">
        <v>6.3265427746</v>
      </c>
      <c r="D16" s="11" t="str">
        <f t="shared" si="4"/>
        <v>N/A</v>
      </c>
      <c r="E16" s="8">
        <v>5.8716255025999997</v>
      </c>
      <c r="F16" s="11" t="str">
        <f t="shared" si="5"/>
        <v>N/A</v>
      </c>
      <c r="G16" s="8">
        <v>5.6996921355000003</v>
      </c>
      <c r="H16" s="11" t="str">
        <f t="shared" si="6"/>
        <v>N/A</v>
      </c>
      <c r="I16" s="12">
        <v>-7.19</v>
      </c>
      <c r="J16" s="12">
        <v>-2.93</v>
      </c>
      <c r="K16" s="43" t="s">
        <v>739</v>
      </c>
      <c r="L16" s="9" t="str">
        <f t="shared" si="7"/>
        <v>Yes</v>
      </c>
    </row>
    <row r="17" spans="1:12" x14ac:dyDescent="0.25">
      <c r="A17" s="4" t="s">
        <v>421</v>
      </c>
      <c r="B17" s="35" t="s">
        <v>213</v>
      </c>
      <c r="C17" s="8">
        <v>4.0364189612999999</v>
      </c>
      <c r="D17" s="11" t="str">
        <f t="shared" si="4"/>
        <v>N/A</v>
      </c>
      <c r="E17" s="8">
        <v>4.0514651196999996</v>
      </c>
      <c r="F17" s="11" t="str">
        <f t="shared" si="5"/>
        <v>N/A</v>
      </c>
      <c r="G17" s="8">
        <v>3.4866254132000001</v>
      </c>
      <c r="H17" s="11" t="str">
        <f t="shared" si="6"/>
        <v>N/A</v>
      </c>
      <c r="I17" s="12">
        <v>0.37280000000000002</v>
      </c>
      <c r="J17" s="12">
        <v>-13.9</v>
      </c>
      <c r="K17" s="43" t="s">
        <v>739</v>
      </c>
      <c r="L17" s="9" t="str">
        <f t="shared" si="7"/>
        <v>Yes</v>
      </c>
    </row>
    <row r="18" spans="1:12" x14ac:dyDescent="0.25">
      <c r="A18" s="4" t="s">
        <v>422</v>
      </c>
      <c r="B18" s="35" t="s">
        <v>213</v>
      </c>
      <c r="C18" s="8">
        <v>6.1784770256000003</v>
      </c>
      <c r="D18" s="11" t="str">
        <f t="shared" si="4"/>
        <v>N/A</v>
      </c>
      <c r="E18" s="8">
        <v>5.5428502867000002</v>
      </c>
      <c r="F18" s="11" t="str">
        <f t="shared" si="5"/>
        <v>N/A</v>
      </c>
      <c r="G18" s="8">
        <v>9.7924846074000005</v>
      </c>
      <c r="H18" s="11" t="str">
        <f t="shared" si="6"/>
        <v>N/A</v>
      </c>
      <c r="I18" s="12">
        <v>-10.3</v>
      </c>
      <c r="J18" s="12">
        <v>76.67</v>
      </c>
      <c r="K18" s="43" t="s">
        <v>739</v>
      </c>
      <c r="L18" s="9" t="str">
        <f t="shared" si="7"/>
        <v>No</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25</v>
      </c>
      <c r="J19" s="12">
        <v>40</v>
      </c>
      <c r="K19" s="43" t="s">
        <v>213</v>
      </c>
      <c r="L19" s="9" t="str">
        <f t="shared" ref="L19:L25" si="11">IF(J19="Div by 0", "N/A", IF(K19="N/A","N/A", IF(J19&gt;VALUE(MID(K19,1,2)), "No", IF(J19&lt;-1*VALUE(MID(K19,1,2)), "No", "Yes"))))</f>
        <v>N/A</v>
      </c>
    </row>
    <row r="20" spans="1:12" x14ac:dyDescent="0.25">
      <c r="A20" s="4" t="s">
        <v>76</v>
      </c>
      <c r="B20" s="43" t="s">
        <v>213</v>
      </c>
      <c r="C20" s="36">
        <v>35</v>
      </c>
      <c r="D20" s="11" t="str">
        <f t="shared" si="8"/>
        <v>N/A</v>
      </c>
      <c r="E20" s="36">
        <v>31</v>
      </c>
      <c r="F20" s="11" t="str">
        <f t="shared" si="9"/>
        <v>N/A</v>
      </c>
      <c r="G20" s="36">
        <v>28</v>
      </c>
      <c r="H20" s="11" t="str">
        <f t="shared" si="10"/>
        <v>N/A</v>
      </c>
      <c r="I20" s="12">
        <v>-11.4</v>
      </c>
      <c r="J20" s="12">
        <v>-9.68</v>
      </c>
      <c r="K20" s="43" t="s">
        <v>213</v>
      </c>
      <c r="L20" s="9" t="str">
        <f t="shared" si="11"/>
        <v>N/A</v>
      </c>
    </row>
    <row r="21" spans="1:12" x14ac:dyDescent="0.25">
      <c r="A21" s="53" t="s">
        <v>1132</v>
      </c>
      <c r="B21" s="43" t="s">
        <v>213</v>
      </c>
      <c r="C21" s="14">
        <v>6738.5292034000004</v>
      </c>
      <c r="D21" s="11" t="str">
        <f t="shared" si="8"/>
        <v>N/A</v>
      </c>
      <c r="E21" s="14">
        <v>6590.9475473000002</v>
      </c>
      <c r="F21" s="11" t="str">
        <f t="shared" si="9"/>
        <v>N/A</v>
      </c>
      <c r="G21" s="14">
        <v>6553.7318052999999</v>
      </c>
      <c r="H21" s="11" t="str">
        <f t="shared" si="10"/>
        <v>N/A</v>
      </c>
      <c r="I21" s="12">
        <v>-2.19</v>
      </c>
      <c r="J21" s="12">
        <v>-0.56499999999999995</v>
      </c>
      <c r="K21" s="43" t="s">
        <v>739</v>
      </c>
      <c r="L21" s="9" t="str">
        <f t="shared" si="11"/>
        <v>Yes</v>
      </c>
    </row>
    <row r="22" spans="1:12" x14ac:dyDescent="0.25">
      <c r="A22" s="4" t="s">
        <v>1715</v>
      </c>
      <c r="B22" s="43" t="s">
        <v>213</v>
      </c>
      <c r="C22" s="14">
        <v>17157.738518999999</v>
      </c>
      <c r="D22" s="11" t="str">
        <f t="shared" si="8"/>
        <v>N/A</v>
      </c>
      <c r="E22" s="14">
        <v>16840.201793</v>
      </c>
      <c r="F22" s="11" t="str">
        <f t="shared" si="9"/>
        <v>N/A</v>
      </c>
      <c r="G22" s="14">
        <v>16479.265542000001</v>
      </c>
      <c r="H22" s="11" t="str">
        <f t="shared" si="10"/>
        <v>N/A</v>
      </c>
      <c r="I22" s="12">
        <v>-1.85</v>
      </c>
      <c r="J22" s="12">
        <v>-2.14</v>
      </c>
      <c r="K22" s="43" t="s">
        <v>739</v>
      </c>
      <c r="L22" s="9" t="str">
        <f t="shared" si="11"/>
        <v>Yes</v>
      </c>
    </row>
    <row r="23" spans="1:12" x14ac:dyDescent="0.25">
      <c r="A23" s="4" t="s">
        <v>1133</v>
      </c>
      <c r="B23" s="43" t="s">
        <v>213</v>
      </c>
      <c r="C23" s="14">
        <v>18686.452597</v>
      </c>
      <c r="D23" s="11" t="str">
        <f t="shared" si="8"/>
        <v>N/A</v>
      </c>
      <c r="E23" s="14">
        <v>18471.161080999998</v>
      </c>
      <c r="F23" s="11" t="str">
        <f t="shared" si="9"/>
        <v>N/A</v>
      </c>
      <c r="G23" s="14">
        <v>20163.017217000001</v>
      </c>
      <c r="H23" s="11" t="str">
        <f t="shared" si="10"/>
        <v>N/A</v>
      </c>
      <c r="I23" s="12">
        <v>-1.1499999999999999</v>
      </c>
      <c r="J23" s="12">
        <v>9.1590000000000007</v>
      </c>
      <c r="K23" s="43" t="s">
        <v>739</v>
      </c>
      <c r="L23" s="9" t="str">
        <f t="shared" si="11"/>
        <v>Yes</v>
      </c>
    </row>
    <row r="24" spans="1:12" x14ac:dyDescent="0.25">
      <c r="A24" s="4" t="s">
        <v>1134</v>
      </c>
      <c r="B24" s="43" t="s">
        <v>213</v>
      </c>
      <c r="C24" s="14">
        <v>2089.4593414000001</v>
      </c>
      <c r="D24" s="11" t="str">
        <f t="shared" si="8"/>
        <v>N/A</v>
      </c>
      <c r="E24" s="14">
        <v>2146.172658</v>
      </c>
      <c r="F24" s="11" t="str">
        <f t="shared" si="9"/>
        <v>N/A</v>
      </c>
      <c r="G24" s="14">
        <v>2190.664644</v>
      </c>
      <c r="H24" s="11" t="str">
        <f t="shared" si="10"/>
        <v>N/A</v>
      </c>
      <c r="I24" s="12">
        <v>2.714</v>
      </c>
      <c r="J24" s="12">
        <v>2.073</v>
      </c>
      <c r="K24" s="43" t="s">
        <v>739</v>
      </c>
      <c r="L24" s="9" t="str">
        <f t="shared" si="11"/>
        <v>Yes</v>
      </c>
    </row>
    <row r="25" spans="1:12" x14ac:dyDescent="0.25">
      <c r="A25" s="4" t="s">
        <v>1135</v>
      </c>
      <c r="B25" s="43" t="s">
        <v>213</v>
      </c>
      <c r="C25" s="14">
        <v>3431.1153113</v>
      </c>
      <c r="D25" s="11" t="str">
        <f t="shared" si="8"/>
        <v>N/A</v>
      </c>
      <c r="E25" s="14">
        <v>3498.7848377999999</v>
      </c>
      <c r="F25" s="11" t="str">
        <f t="shared" si="9"/>
        <v>N/A</v>
      </c>
      <c r="G25" s="14">
        <v>3119.4978968</v>
      </c>
      <c r="H25" s="11" t="str">
        <f t="shared" si="10"/>
        <v>N/A</v>
      </c>
      <c r="I25" s="12">
        <v>1.972</v>
      </c>
      <c r="J25" s="12">
        <v>-10.8</v>
      </c>
      <c r="K25" s="43" t="s">
        <v>739</v>
      </c>
      <c r="L25" s="9" t="str">
        <f t="shared" si="11"/>
        <v>Yes</v>
      </c>
    </row>
    <row r="26" spans="1:12" x14ac:dyDescent="0.25">
      <c r="A26" s="2" t="s">
        <v>1136</v>
      </c>
      <c r="B26" s="43" t="s">
        <v>213</v>
      </c>
      <c r="C26" s="14">
        <v>6735.6038342000002</v>
      </c>
      <c r="D26" s="11" t="str">
        <f t="shared" si="8"/>
        <v>N/A</v>
      </c>
      <c r="E26" s="14">
        <v>6577.8788837000002</v>
      </c>
      <c r="F26" s="11" t="str">
        <f t="shared" si="9"/>
        <v>N/A</v>
      </c>
      <c r="G26" s="14">
        <v>6556.8471105999997</v>
      </c>
      <c r="H26" s="11" t="str">
        <f t="shared" si="10"/>
        <v>N/A</v>
      </c>
      <c r="I26" s="12">
        <v>-2.34</v>
      </c>
      <c r="J26" s="12">
        <v>-0.32</v>
      </c>
      <c r="K26" s="43" t="s">
        <v>739</v>
      </c>
      <c r="L26" s="9" t="str">
        <f>IF(J26="Div by 0", "N/A", IF(OR(J26="N/A",K26="N/A"),"N/A", IF(J26&gt;VALUE(MID(K26,1,2)), "No", IF(J26&lt;-1*VALUE(MID(K26,1,2)), "No", "Yes"))))</f>
        <v>Yes</v>
      </c>
    </row>
    <row r="27" spans="1:12" x14ac:dyDescent="0.25">
      <c r="A27" s="2" t="s">
        <v>1137</v>
      </c>
      <c r="B27" s="43" t="s">
        <v>213</v>
      </c>
      <c r="C27" s="14">
        <v>6742.6486937999998</v>
      </c>
      <c r="D27" s="11" t="str">
        <f t="shared" si="8"/>
        <v>N/A</v>
      </c>
      <c r="E27" s="14">
        <v>6609.1221149000003</v>
      </c>
      <c r="F27" s="11" t="str">
        <f t="shared" si="9"/>
        <v>N/A</v>
      </c>
      <c r="G27" s="14">
        <v>6549.6006519000002</v>
      </c>
      <c r="H27" s="11" t="str">
        <f t="shared" si="10"/>
        <v>N/A</v>
      </c>
      <c r="I27" s="12">
        <v>-1.98</v>
      </c>
      <c r="J27" s="12">
        <v>-0.90100000000000002</v>
      </c>
      <c r="K27" s="43" t="s">
        <v>739</v>
      </c>
      <c r="L27" s="9" t="str">
        <f>IF(J27="Div by 0", "N/A", IF(OR(J27="N/A",K27="N/A"),"N/A", IF(J27&gt;VALUE(MID(K27,1,2)), "No", IF(J27&lt;-1*VALUE(MID(K27,1,2)), "No", "Yes"))))</f>
        <v>Yes</v>
      </c>
    </row>
    <row r="28" spans="1:12" x14ac:dyDescent="0.25">
      <c r="A28" s="53" t="s">
        <v>1138</v>
      </c>
      <c r="B28" s="43" t="s">
        <v>213</v>
      </c>
      <c r="C28" s="14">
        <v>17302.581233000001</v>
      </c>
      <c r="D28" s="11" t="str">
        <f t="shared" si="8"/>
        <v>N/A</v>
      </c>
      <c r="E28" s="14">
        <v>16915.225417000001</v>
      </c>
      <c r="F28" s="11" t="str">
        <f t="shared" si="9"/>
        <v>N/A</v>
      </c>
      <c r="G28" s="14">
        <v>17599.194714000001</v>
      </c>
      <c r="H28" s="11" t="str">
        <f t="shared" si="10"/>
        <v>N/A</v>
      </c>
      <c r="I28" s="12">
        <v>-2.2400000000000002</v>
      </c>
      <c r="J28" s="12">
        <v>4.0439999999999996</v>
      </c>
      <c r="K28" s="43" t="s">
        <v>739</v>
      </c>
      <c r="L28" s="9" t="str">
        <f>IF(J28="Div by 0", "N/A", IF(K28="N/A","N/A", IF(J28&gt;VALUE(MID(K28,1,2)), "No", IF(J28&lt;-1*VALUE(MID(K28,1,2)), "No", "Yes"))))</f>
        <v>Yes</v>
      </c>
    </row>
    <row r="29" spans="1:12" x14ac:dyDescent="0.25">
      <c r="A29" s="2" t="s">
        <v>1139</v>
      </c>
      <c r="B29" s="43" t="s">
        <v>213</v>
      </c>
      <c r="C29" s="14">
        <v>17551.817951000001</v>
      </c>
      <c r="D29" s="11" t="str">
        <f t="shared" si="8"/>
        <v>N/A</v>
      </c>
      <c r="E29" s="14">
        <v>17234.131013999999</v>
      </c>
      <c r="F29" s="11" t="str">
        <f t="shared" si="9"/>
        <v>N/A</v>
      </c>
      <c r="G29" s="14">
        <v>16880.273651</v>
      </c>
      <c r="H29" s="11" t="str">
        <f t="shared" si="10"/>
        <v>N/A</v>
      </c>
      <c r="I29" s="12">
        <v>-1.81</v>
      </c>
      <c r="J29" s="12">
        <v>-2.0499999999999998</v>
      </c>
      <c r="K29" s="43" t="s">
        <v>739</v>
      </c>
      <c r="L29" s="9" t="str">
        <f>IF(J29="Div by 0", "N/A", IF(K29="N/A","N/A", IF(J29&gt;VALUE(MID(K29,1,2)), "No", IF(J29&lt;-1*VALUE(MID(K29,1,2)), "No", "Yes"))))</f>
        <v>Yes</v>
      </c>
    </row>
    <row r="30" spans="1:12" x14ac:dyDescent="0.25">
      <c r="A30" s="2" t="s">
        <v>1140</v>
      </c>
      <c r="B30" s="43" t="s">
        <v>213</v>
      </c>
      <c r="C30" s="14">
        <v>17230.391507</v>
      </c>
      <c r="D30" s="11" t="str">
        <f t="shared" si="8"/>
        <v>N/A</v>
      </c>
      <c r="E30" s="14">
        <v>16765.102275000001</v>
      </c>
      <c r="F30" s="11" t="str">
        <f t="shared" si="9"/>
        <v>N/A</v>
      </c>
      <c r="G30" s="14">
        <v>18992.170029000001</v>
      </c>
      <c r="H30" s="11" t="str">
        <f t="shared" si="10"/>
        <v>N/A</v>
      </c>
      <c r="I30" s="12">
        <v>-2.7</v>
      </c>
      <c r="J30" s="12">
        <v>13.28</v>
      </c>
      <c r="K30" s="43" t="s">
        <v>739</v>
      </c>
      <c r="L30" s="9" t="str">
        <f>IF(J30="Div by 0", "N/A", IF(K30="N/A","N/A", IF(J30&gt;VALUE(MID(K30,1,2)), "No", IF(J30&lt;-1*VALUE(MID(K30,1,2)), "No", "Yes"))))</f>
        <v>Yes</v>
      </c>
    </row>
    <row r="31" spans="1:12" x14ac:dyDescent="0.25">
      <c r="A31" s="2" t="s">
        <v>1141</v>
      </c>
      <c r="B31" s="43" t="s">
        <v>213</v>
      </c>
      <c r="C31" s="14">
        <v>16677.377559</v>
      </c>
      <c r="D31" s="11" t="str">
        <f t="shared" si="8"/>
        <v>N/A</v>
      </c>
      <c r="E31" s="14">
        <v>16289.028109000001</v>
      </c>
      <c r="F31" s="11" t="str">
        <f t="shared" si="9"/>
        <v>N/A</v>
      </c>
      <c r="G31" s="14">
        <v>16621.372313</v>
      </c>
      <c r="H31" s="11" t="str">
        <f t="shared" si="10"/>
        <v>N/A</v>
      </c>
      <c r="I31" s="12">
        <v>-2.33</v>
      </c>
      <c r="J31" s="12">
        <v>2.04</v>
      </c>
      <c r="K31" s="43" t="s">
        <v>739</v>
      </c>
      <c r="L31" s="9" t="str">
        <f>IF(J31="Div by 0", "N/A", IF(OR(J31="N/A",K31="N/A"),"N/A", IF(J31&gt;VALUE(MID(K31,1,2)), "No", IF(J31&lt;-1*VALUE(MID(K31,1,2)), "No", "Yes"))))</f>
        <v>Yes</v>
      </c>
    </row>
    <row r="32" spans="1:12" x14ac:dyDescent="0.25">
      <c r="A32" s="2" t="s">
        <v>1142</v>
      </c>
      <c r="B32" s="43" t="s">
        <v>213</v>
      </c>
      <c r="C32" s="14">
        <v>18437.233609999999</v>
      </c>
      <c r="D32" s="11" t="str">
        <f t="shared" si="8"/>
        <v>N/A</v>
      </c>
      <c r="E32" s="14">
        <v>18042.033312</v>
      </c>
      <c r="F32" s="11" t="str">
        <f t="shared" si="9"/>
        <v>N/A</v>
      </c>
      <c r="G32" s="14">
        <v>19325.434581000001</v>
      </c>
      <c r="H32" s="11" t="str">
        <f t="shared" si="10"/>
        <v>N/A</v>
      </c>
      <c r="I32" s="12">
        <v>-2.14</v>
      </c>
      <c r="J32" s="12">
        <v>7.1130000000000004</v>
      </c>
      <c r="K32" s="43" t="s">
        <v>739</v>
      </c>
      <c r="L32" s="9" t="str">
        <f>IF(J32="Div by 0", "N/A", IF(OR(J32="N/A",K32="N/A"),"N/A", IF(J32&gt;VALUE(MID(K32,1,2)), "No", IF(J32&lt;-1*VALUE(MID(K32,1,2)), "No", "Yes"))))</f>
        <v>Yes</v>
      </c>
    </row>
    <row r="33" spans="1:12" x14ac:dyDescent="0.25">
      <c r="A33" s="2" t="s">
        <v>1718</v>
      </c>
      <c r="B33" s="43" t="s">
        <v>213</v>
      </c>
      <c r="C33" s="14">
        <v>15050.014405</v>
      </c>
      <c r="D33" s="11" t="str">
        <f t="shared" si="8"/>
        <v>N/A</v>
      </c>
      <c r="E33" s="14">
        <v>13866.762156999999</v>
      </c>
      <c r="F33" s="11" t="str">
        <f t="shared" si="9"/>
        <v>N/A</v>
      </c>
      <c r="G33" s="14">
        <v>13493.381657</v>
      </c>
      <c r="H33" s="11" t="str">
        <f t="shared" si="10"/>
        <v>N/A</v>
      </c>
      <c r="I33" s="12">
        <v>-7.86</v>
      </c>
      <c r="J33" s="12">
        <v>-2.69</v>
      </c>
      <c r="K33" s="43" t="s">
        <v>739</v>
      </c>
      <c r="L33" s="9" t="str">
        <f t="shared" ref="L33:L45" si="12">IF(J33="Div by 0", "N/A", IF(K33="N/A","N/A", IF(J33&gt;VALUE(MID(K33,1,2)), "No", IF(J33&lt;-1*VALUE(MID(K33,1,2)), "No", "Yes"))))</f>
        <v>Yes</v>
      </c>
    </row>
    <row r="34" spans="1:12" x14ac:dyDescent="0.25">
      <c r="A34" s="2" t="s">
        <v>1719</v>
      </c>
      <c r="B34" s="43" t="s">
        <v>213</v>
      </c>
      <c r="C34" s="14" t="s">
        <v>1746</v>
      </c>
      <c r="D34" s="11" t="str">
        <f t="shared" si="8"/>
        <v>N/A</v>
      </c>
      <c r="E34" s="14" t="s">
        <v>1746</v>
      </c>
      <c r="F34" s="11" t="str">
        <f t="shared" si="9"/>
        <v>N/A</v>
      </c>
      <c r="G34" s="14" t="s">
        <v>1746</v>
      </c>
      <c r="H34" s="11" t="str">
        <f t="shared" si="10"/>
        <v>N/A</v>
      </c>
      <c r="I34" s="12" t="s">
        <v>1746</v>
      </c>
      <c r="J34" s="12" t="s">
        <v>1746</v>
      </c>
      <c r="K34" s="43" t="s">
        <v>739</v>
      </c>
      <c r="L34" s="9" t="str">
        <f t="shared" si="12"/>
        <v>N/A</v>
      </c>
    </row>
    <row r="35" spans="1:12" x14ac:dyDescent="0.25">
      <c r="A35" s="2" t="s">
        <v>1720</v>
      </c>
      <c r="B35" s="43" t="s">
        <v>213</v>
      </c>
      <c r="C35" s="14">
        <v>20703.230421</v>
      </c>
      <c r="D35" s="11" t="str">
        <f t="shared" si="8"/>
        <v>N/A</v>
      </c>
      <c r="E35" s="14">
        <v>20200.731054</v>
      </c>
      <c r="F35" s="11" t="str">
        <f t="shared" si="9"/>
        <v>N/A</v>
      </c>
      <c r="G35" s="14">
        <v>21255.643794</v>
      </c>
      <c r="H35" s="11" t="str">
        <f t="shared" si="10"/>
        <v>N/A</v>
      </c>
      <c r="I35" s="12">
        <v>-2.4300000000000002</v>
      </c>
      <c r="J35" s="12">
        <v>5.2220000000000004</v>
      </c>
      <c r="K35" s="43" t="s">
        <v>739</v>
      </c>
      <c r="L35" s="9" t="str">
        <f t="shared" si="12"/>
        <v>Yes</v>
      </c>
    </row>
    <row r="36" spans="1:12" x14ac:dyDescent="0.25">
      <c r="A36" s="2" t="s">
        <v>1721</v>
      </c>
      <c r="B36" s="43" t="s">
        <v>213</v>
      </c>
      <c r="C36" s="14">
        <v>45.233220373000002</v>
      </c>
      <c r="D36" s="11" t="str">
        <f t="shared" si="8"/>
        <v>N/A</v>
      </c>
      <c r="E36" s="14">
        <v>42.509326172000002</v>
      </c>
      <c r="F36" s="11" t="str">
        <f t="shared" si="9"/>
        <v>N/A</v>
      </c>
      <c r="G36" s="14">
        <v>57.097741890000002</v>
      </c>
      <c r="H36" s="11" t="str">
        <f t="shared" si="10"/>
        <v>N/A</v>
      </c>
      <c r="I36" s="12">
        <v>-6.02</v>
      </c>
      <c r="J36" s="12">
        <v>34.32</v>
      </c>
      <c r="K36" s="43" t="s">
        <v>739</v>
      </c>
      <c r="L36" s="9" t="str">
        <f t="shared" si="12"/>
        <v>No</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53.782405605000001</v>
      </c>
      <c r="D39" s="11" t="str">
        <f t="shared" si="8"/>
        <v>N/A</v>
      </c>
      <c r="E39" s="14">
        <v>37.109947644000002</v>
      </c>
      <c r="F39" s="11" t="str">
        <f t="shared" si="9"/>
        <v>N/A</v>
      </c>
      <c r="G39" s="14">
        <v>50.493442623</v>
      </c>
      <c r="H39" s="11" t="str">
        <f t="shared" si="10"/>
        <v>N/A</v>
      </c>
      <c r="I39" s="12">
        <v>-31</v>
      </c>
      <c r="J39" s="12">
        <v>36.06</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14674.732672</v>
      </c>
      <c r="D41" s="11" t="str">
        <f t="shared" si="8"/>
        <v>N/A</v>
      </c>
      <c r="E41" s="14">
        <v>11907.922936000001</v>
      </c>
      <c r="F41" s="11" t="str">
        <f t="shared" si="9"/>
        <v>N/A</v>
      </c>
      <c r="G41" s="14">
        <v>10981.960215999999</v>
      </c>
      <c r="H41" s="11" t="str">
        <f t="shared" si="10"/>
        <v>N/A</v>
      </c>
      <c r="I41" s="12">
        <v>-18.899999999999999</v>
      </c>
      <c r="J41" s="12">
        <v>-7.78</v>
      </c>
      <c r="K41" s="43" t="s">
        <v>739</v>
      </c>
      <c r="L41" s="9" t="str">
        <f t="shared" si="12"/>
        <v>Yes</v>
      </c>
    </row>
    <row r="42" spans="1:12" x14ac:dyDescent="0.25">
      <c r="A42" s="2" t="s">
        <v>1727</v>
      </c>
      <c r="B42" s="43" t="s">
        <v>213</v>
      </c>
      <c r="C42" s="14">
        <v>17913.556863999998</v>
      </c>
      <c r="D42" s="11" t="str">
        <f t="shared" si="8"/>
        <v>N/A</v>
      </c>
      <c r="E42" s="14">
        <v>28157.305364</v>
      </c>
      <c r="F42" s="11" t="str">
        <f t="shared" si="9"/>
        <v>N/A</v>
      </c>
      <c r="G42" s="14">
        <v>27102.309219999999</v>
      </c>
      <c r="H42" s="11" t="str">
        <f t="shared" si="10"/>
        <v>N/A</v>
      </c>
      <c r="I42" s="12">
        <v>57.18</v>
      </c>
      <c r="J42" s="12">
        <v>-3.75</v>
      </c>
      <c r="K42" s="43" t="s">
        <v>739</v>
      </c>
      <c r="L42" s="9" t="str">
        <f t="shared" si="12"/>
        <v>Yes</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19922.853169999998</v>
      </c>
      <c r="D44" s="11" t="str">
        <f t="shared" si="8"/>
        <v>N/A</v>
      </c>
      <c r="E44" s="14">
        <v>19197.357072999999</v>
      </c>
      <c r="F44" s="11" t="str">
        <f t="shared" si="9"/>
        <v>N/A</v>
      </c>
      <c r="G44" s="14">
        <v>20021.098287000001</v>
      </c>
      <c r="H44" s="11" t="str">
        <f t="shared" si="10"/>
        <v>N/A</v>
      </c>
      <c r="I44" s="12">
        <v>-3.64</v>
      </c>
      <c r="J44" s="12">
        <v>4.2910000000000004</v>
      </c>
      <c r="K44" s="43" t="s">
        <v>739</v>
      </c>
      <c r="L44" s="9" t="str">
        <f t="shared" si="12"/>
        <v>Yes</v>
      </c>
    </row>
    <row r="45" spans="1:12" ht="25" x14ac:dyDescent="0.25">
      <c r="A45" s="2" t="s">
        <v>1144</v>
      </c>
      <c r="B45" s="43" t="s">
        <v>213</v>
      </c>
      <c r="C45" s="14">
        <v>47.631086688000003</v>
      </c>
      <c r="D45" s="11" t="str">
        <f t="shared" si="8"/>
        <v>N/A</v>
      </c>
      <c r="E45" s="14">
        <v>40.989649849000003</v>
      </c>
      <c r="F45" s="11" t="str">
        <f t="shared" si="9"/>
        <v>N/A</v>
      </c>
      <c r="G45" s="14">
        <v>55.306079163</v>
      </c>
      <c r="H45" s="11" t="str">
        <f t="shared" si="10"/>
        <v>N/A</v>
      </c>
      <c r="I45" s="12">
        <v>-13.9</v>
      </c>
      <c r="J45" s="12">
        <v>34.93</v>
      </c>
      <c r="K45" s="43" t="s">
        <v>739</v>
      </c>
      <c r="L45" s="9" t="str">
        <f t="shared" si="12"/>
        <v>No</v>
      </c>
    </row>
    <row r="46" spans="1:12" x14ac:dyDescent="0.25">
      <c r="A46" s="2" t="s">
        <v>1145</v>
      </c>
      <c r="B46" s="35" t="s">
        <v>213</v>
      </c>
      <c r="C46" s="45">
        <v>65279.421284999997</v>
      </c>
      <c r="D46" s="11" t="str">
        <f t="shared" si="8"/>
        <v>N/A</v>
      </c>
      <c r="E46" s="45">
        <v>65204.533093999999</v>
      </c>
      <c r="F46" s="11" t="str">
        <f t="shared" si="9"/>
        <v>N/A</v>
      </c>
      <c r="G46" s="45">
        <v>64042.866185999999</v>
      </c>
      <c r="H46" s="11" t="str">
        <f t="shared" si="10"/>
        <v>N/A</v>
      </c>
      <c r="I46" s="12">
        <v>-0.115</v>
      </c>
      <c r="J46" s="12">
        <v>-1.78</v>
      </c>
      <c r="K46" s="43" t="s">
        <v>739</v>
      </c>
      <c r="L46" s="9" t="str">
        <f>IF(J46="Div by 0", "N/A", IF(K46="N/A","N/A", IF(J46&gt;VALUE(MID(K46,1,2)), "No", IF(J46&lt;-1*VALUE(MID(K46,1,2)), "No", "Yes"))))</f>
        <v>Yes</v>
      </c>
    </row>
    <row r="47" spans="1:12" x14ac:dyDescent="0.25">
      <c r="A47" s="54" t="s">
        <v>1146</v>
      </c>
      <c r="B47" s="35" t="s">
        <v>213</v>
      </c>
      <c r="C47" s="45">
        <v>29299.578870000001</v>
      </c>
      <c r="D47" s="11" t="str">
        <f t="shared" si="8"/>
        <v>N/A</v>
      </c>
      <c r="E47" s="45">
        <v>29064.005545</v>
      </c>
      <c r="F47" s="11" t="str">
        <f t="shared" si="9"/>
        <v>N/A</v>
      </c>
      <c r="G47" s="45">
        <v>32872.192369999997</v>
      </c>
      <c r="H47" s="11" t="str">
        <f t="shared" si="10"/>
        <v>N/A</v>
      </c>
      <c r="I47" s="12">
        <v>-0.80400000000000005</v>
      </c>
      <c r="J47" s="12">
        <v>13.1</v>
      </c>
      <c r="K47" s="43" t="s">
        <v>739</v>
      </c>
      <c r="L47" s="9" t="str">
        <f>IF(J47="Div by 0", "N/A", IF(K47="N/A","N/A", IF(J47&gt;VALUE(MID(K47,1,2)), "No", IF(J47&lt;-1*VALUE(MID(K47,1,2)), "No", "Yes"))))</f>
        <v>Yes</v>
      </c>
    </row>
    <row r="48" spans="1:12" ht="25" x14ac:dyDescent="0.25">
      <c r="A48" s="2" t="s">
        <v>1147</v>
      </c>
      <c r="B48" s="35" t="s">
        <v>213</v>
      </c>
      <c r="C48" s="45">
        <v>46754.906404000001</v>
      </c>
      <c r="D48" s="11" t="str">
        <f t="shared" si="8"/>
        <v>N/A</v>
      </c>
      <c r="E48" s="45">
        <v>46725.837791999998</v>
      </c>
      <c r="F48" s="11" t="str">
        <f t="shared" si="9"/>
        <v>N/A</v>
      </c>
      <c r="G48" s="45">
        <v>46413.088803999999</v>
      </c>
      <c r="H48" s="11" t="str">
        <f t="shared" si="10"/>
        <v>N/A</v>
      </c>
      <c r="I48" s="12">
        <v>-6.2E-2</v>
      </c>
      <c r="J48" s="12">
        <v>-0.66900000000000004</v>
      </c>
      <c r="K48" s="43" t="s">
        <v>739</v>
      </c>
      <c r="L48" s="9" t="str">
        <f>IF(J48="Div by 0", "N/A", IF(K48="N/A","N/A", IF(J48&gt;VALUE(MID(K48,1,2)), "No", IF(J48&lt;-1*VALUE(MID(K48,1,2)), "No", "Yes"))))</f>
        <v>Yes</v>
      </c>
    </row>
    <row r="49" spans="1:12" x14ac:dyDescent="0.25">
      <c r="A49" s="6" t="s">
        <v>1148</v>
      </c>
      <c r="B49" s="35" t="s">
        <v>213</v>
      </c>
      <c r="C49" s="45">
        <v>41344.232458999999</v>
      </c>
      <c r="D49" s="11" t="str">
        <f t="shared" si="8"/>
        <v>N/A</v>
      </c>
      <c r="E49" s="45">
        <v>41296.840679000001</v>
      </c>
      <c r="F49" s="11" t="str">
        <f t="shared" si="9"/>
        <v>N/A</v>
      </c>
      <c r="G49" s="45">
        <v>54923.932064000001</v>
      </c>
      <c r="H49" s="11" t="str">
        <f t="shared" si="10"/>
        <v>N/A</v>
      </c>
      <c r="I49" s="12">
        <v>-0.115</v>
      </c>
      <c r="J49" s="12">
        <v>33</v>
      </c>
      <c r="K49" s="43" t="s">
        <v>739</v>
      </c>
      <c r="L49" s="9" t="str">
        <f t="shared" ref="L49:L59" si="13">IF(J49="Div by 0", "N/A", IF(K49="N/A","N/A", IF(J49&gt;VALUE(MID(K49,1,2)), "No", IF(J49&lt;-1*VALUE(MID(K49,1,2)), "No", "Yes"))))</f>
        <v>No</v>
      </c>
    </row>
    <row r="50" spans="1:12" ht="25" x14ac:dyDescent="0.25">
      <c r="A50" s="2" t="s">
        <v>1149</v>
      </c>
      <c r="B50" s="35" t="s">
        <v>213</v>
      </c>
      <c r="C50" s="45">
        <v>20873.773123999999</v>
      </c>
      <c r="D50" s="11" t="str">
        <f t="shared" si="8"/>
        <v>N/A</v>
      </c>
      <c r="E50" s="45">
        <v>21536.230717999999</v>
      </c>
      <c r="F50" s="11" t="str">
        <f t="shared" si="9"/>
        <v>N/A</v>
      </c>
      <c r="G50" s="45">
        <v>22631.698515</v>
      </c>
      <c r="H50" s="11" t="str">
        <f t="shared" si="10"/>
        <v>N/A</v>
      </c>
      <c r="I50" s="12">
        <v>3.1739999999999999</v>
      </c>
      <c r="J50" s="12">
        <v>5.0869999999999997</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68910.445946000007</v>
      </c>
      <c r="D52" s="11" t="str">
        <f t="shared" si="14"/>
        <v>N/A</v>
      </c>
      <c r="E52" s="45">
        <v>74675.754967000001</v>
      </c>
      <c r="F52" s="11" t="str">
        <f t="shared" si="15"/>
        <v>N/A</v>
      </c>
      <c r="G52" s="45">
        <v>80541.433544</v>
      </c>
      <c r="H52" s="11" t="str">
        <f t="shared" si="16"/>
        <v>N/A</v>
      </c>
      <c r="I52" s="12">
        <v>8.3659999999999997</v>
      </c>
      <c r="J52" s="12">
        <v>7.8550000000000004</v>
      </c>
      <c r="K52" s="43" t="s">
        <v>739</v>
      </c>
      <c r="L52" s="9" t="str">
        <f t="shared" si="13"/>
        <v>Yes</v>
      </c>
    </row>
    <row r="53" spans="1:12" ht="25" x14ac:dyDescent="0.25">
      <c r="A53" s="2" t="s">
        <v>1152</v>
      </c>
      <c r="B53" s="35" t="s">
        <v>213</v>
      </c>
      <c r="C53" s="45">
        <v>86510.019885999995</v>
      </c>
      <c r="D53" s="11" t="str">
        <f t="shared" si="14"/>
        <v>N/A</v>
      </c>
      <c r="E53" s="45">
        <v>86981.555873999998</v>
      </c>
      <c r="F53" s="11" t="str">
        <f t="shared" si="15"/>
        <v>N/A</v>
      </c>
      <c r="G53" s="45">
        <v>88469.930028999996</v>
      </c>
      <c r="H53" s="11" t="str">
        <f t="shared" si="16"/>
        <v>N/A</v>
      </c>
      <c r="I53" s="12">
        <v>0.54510000000000003</v>
      </c>
      <c r="J53" s="12">
        <v>1.7110000000000001</v>
      </c>
      <c r="K53" s="43" t="s">
        <v>739</v>
      </c>
      <c r="L53" s="9" t="str">
        <f t="shared" si="13"/>
        <v>Yes</v>
      </c>
    </row>
    <row r="54" spans="1:12" ht="25" x14ac:dyDescent="0.25">
      <c r="A54" s="2" t="s">
        <v>1153</v>
      </c>
      <c r="B54" s="35" t="s">
        <v>213</v>
      </c>
      <c r="C54" s="45">
        <v>20390.268436999999</v>
      </c>
      <c r="D54" s="11" t="str">
        <f t="shared" si="14"/>
        <v>N/A</v>
      </c>
      <c r="E54" s="45">
        <v>19706.428571</v>
      </c>
      <c r="F54" s="11" t="str">
        <f t="shared" si="15"/>
        <v>N/A</v>
      </c>
      <c r="G54" s="45">
        <v>20540.209204999999</v>
      </c>
      <c r="H54" s="11" t="str">
        <f t="shared" si="16"/>
        <v>N/A</v>
      </c>
      <c r="I54" s="12">
        <v>-3.35</v>
      </c>
      <c r="J54" s="12">
        <v>4.2309999999999999</v>
      </c>
      <c r="K54" s="43" t="s">
        <v>739</v>
      </c>
      <c r="L54" s="9" t="str">
        <f t="shared" si="13"/>
        <v>Yes</v>
      </c>
    </row>
    <row r="55" spans="1:12" ht="25" x14ac:dyDescent="0.25">
      <c r="A55" s="2" t="s">
        <v>1154</v>
      </c>
      <c r="B55" s="35" t="s">
        <v>213</v>
      </c>
      <c r="C55" s="45">
        <v>62874.925654999999</v>
      </c>
      <c r="D55" s="11" t="str">
        <f t="shared" si="14"/>
        <v>N/A</v>
      </c>
      <c r="E55" s="45">
        <v>64257.842006999999</v>
      </c>
      <c r="F55" s="11" t="str">
        <f t="shared" si="15"/>
        <v>N/A</v>
      </c>
      <c r="G55" s="45">
        <v>96610.826921</v>
      </c>
      <c r="H55" s="11" t="str">
        <f t="shared" si="16"/>
        <v>N/A</v>
      </c>
      <c r="I55" s="12">
        <v>2.1989999999999998</v>
      </c>
      <c r="J55" s="12">
        <v>50.35</v>
      </c>
      <c r="K55" s="43" t="s">
        <v>739</v>
      </c>
      <c r="L55" s="9" t="str">
        <f t="shared" si="13"/>
        <v>No</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789250856</v>
      </c>
      <c r="F60" s="11" t="str">
        <f t="shared" si="15"/>
        <v>N/A</v>
      </c>
      <c r="G60" s="45">
        <v>1160322079</v>
      </c>
      <c r="H60" s="11" t="str">
        <f t="shared" si="16"/>
        <v>N/A</v>
      </c>
      <c r="I60" s="12" t="s">
        <v>213</v>
      </c>
      <c r="J60" s="12">
        <v>47.02</v>
      </c>
      <c r="K60" s="43" t="s">
        <v>739</v>
      </c>
      <c r="L60" s="9" t="str">
        <f t="shared" ref="L60:L70" si="17">IF(J60="Div by 0", "N/A", IF(K60="N/A","N/A", IF(J60&gt;VALUE(MID(K60,1,2)), "No", IF(J60&lt;-1*VALUE(MID(K60,1,2)), "No", "Yes"))))</f>
        <v>No</v>
      </c>
    </row>
    <row r="61" spans="1:12" ht="25" x14ac:dyDescent="0.25">
      <c r="A61" s="2" t="s">
        <v>1159</v>
      </c>
      <c r="B61" s="35" t="s">
        <v>213</v>
      </c>
      <c r="C61" s="45" t="s">
        <v>213</v>
      </c>
      <c r="D61" s="11" t="str">
        <f t="shared" si="14"/>
        <v>N/A</v>
      </c>
      <c r="E61" s="45">
        <v>164558520</v>
      </c>
      <c r="F61" s="11" t="str">
        <f t="shared" si="15"/>
        <v>N/A</v>
      </c>
      <c r="G61" s="45">
        <v>175493285</v>
      </c>
      <c r="H61" s="11" t="str">
        <f t="shared" si="16"/>
        <v>N/A</v>
      </c>
      <c r="I61" s="12" t="s">
        <v>213</v>
      </c>
      <c r="J61" s="12">
        <v>6.6449999999999996</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14858183</v>
      </c>
      <c r="F63" s="11" t="str">
        <f t="shared" si="15"/>
        <v>N/A</v>
      </c>
      <c r="G63" s="45">
        <v>16303241</v>
      </c>
      <c r="H63" s="11" t="str">
        <f t="shared" si="16"/>
        <v>N/A</v>
      </c>
      <c r="I63" s="12" t="s">
        <v>213</v>
      </c>
      <c r="J63" s="12">
        <v>9.7260000000000009</v>
      </c>
      <c r="K63" s="43" t="s">
        <v>739</v>
      </c>
      <c r="L63" s="9" t="str">
        <f t="shared" si="17"/>
        <v>Yes</v>
      </c>
    </row>
    <row r="64" spans="1:12" ht="25" x14ac:dyDescent="0.25">
      <c r="A64" s="2" t="s">
        <v>1162</v>
      </c>
      <c r="B64" s="35" t="s">
        <v>213</v>
      </c>
      <c r="C64" s="45" t="s">
        <v>213</v>
      </c>
      <c r="D64" s="11" t="str">
        <f t="shared" si="14"/>
        <v>N/A</v>
      </c>
      <c r="E64" s="45">
        <v>26341767</v>
      </c>
      <c r="F64" s="11" t="str">
        <f t="shared" si="15"/>
        <v>N/A</v>
      </c>
      <c r="G64" s="45">
        <v>26378728</v>
      </c>
      <c r="H64" s="11" t="str">
        <f t="shared" si="16"/>
        <v>N/A</v>
      </c>
      <c r="I64" s="12" t="s">
        <v>213</v>
      </c>
      <c r="J64" s="12">
        <v>0.14030000000000001</v>
      </c>
      <c r="K64" s="43" t="s">
        <v>739</v>
      </c>
      <c r="L64" s="9" t="str">
        <f t="shared" si="17"/>
        <v>Yes</v>
      </c>
    </row>
    <row r="65" spans="1:12" ht="25" x14ac:dyDescent="0.25">
      <c r="A65" s="2" t="s">
        <v>1163</v>
      </c>
      <c r="B65" s="35" t="s">
        <v>213</v>
      </c>
      <c r="C65" s="45" t="s">
        <v>213</v>
      </c>
      <c r="D65" s="11" t="str">
        <f t="shared" si="14"/>
        <v>N/A</v>
      </c>
      <c r="E65" s="45">
        <v>2718940</v>
      </c>
      <c r="F65" s="11" t="str">
        <f t="shared" si="15"/>
        <v>N/A</v>
      </c>
      <c r="G65" s="45">
        <v>2287924</v>
      </c>
      <c r="H65" s="11" t="str">
        <f t="shared" si="16"/>
        <v>N/A</v>
      </c>
      <c r="I65" s="12" t="s">
        <v>213</v>
      </c>
      <c r="J65" s="12">
        <v>-15.9</v>
      </c>
      <c r="K65" s="43" t="s">
        <v>739</v>
      </c>
      <c r="L65" s="9" t="str">
        <f t="shared" si="17"/>
        <v>Yes</v>
      </c>
    </row>
    <row r="66" spans="1:12" ht="25" x14ac:dyDescent="0.25">
      <c r="A66" s="2" t="s">
        <v>1164</v>
      </c>
      <c r="B66" s="35" t="s">
        <v>213</v>
      </c>
      <c r="C66" s="45" t="s">
        <v>213</v>
      </c>
      <c r="D66" s="11" t="str">
        <f t="shared" si="14"/>
        <v>N/A</v>
      </c>
      <c r="E66" s="45">
        <v>580773446</v>
      </c>
      <c r="F66" s="11" t="str">
        <f t="shared" si="15"/>
        <v>N/A</v>
      </c>
      <c r="G66" s="45">
        <v>939858901</v>
      </c>
      <c r="H66" s="11" t="str">
        <f t="shared" si="16"/>
        <v>N/A</v>
      </c>
      <c r="I66" s="12" t="s">
        <v>213</v>
      </c>
      <c r="J66" s="12">
        <v>61.83</v>
      </c>
      <c r="K66" s="43" t="s">
        <v>739</v>
      </c>
      <c r="L66" s="9" t="str">
        <f t="shared" si="17"/>
        <v>No</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32086.771301000001</v>
      </c>
      <c r="D71" s="11" t="str">
        <f t="shared" si="14"/>
        <v>N/A</v>
      </c>
      <c r="E71" s="45">
        <v>31365.530977999999</v>
      </c>
      <c r="F71" s="11" t="str">
        <f t="shared" si="15"/>
        <v>N/A</v>
      </c>
      <c r="G71" s="45">
        <v>44285.411969000001</v>
      </c>
      <c r="H71" s="11" t="str">
        <f t="shared" si="16"/>
        <v>N/A</v>
      </c>
      <c r="I71" s="12">
        <v>-2.25</v>
      </c>
      <c r="J71" s="12">
        <v>41.19</v>
      </c>
      <c r="K71" s="43" t="s">
        <v>739</v>
      </c>
      <c r="L71" s="9" t="str">
        <f t="shared" ref="L71:L81" si="18">IF(J71="Div by 0", "N/A", IF(K71="N/A","N/A", IF(J71&gt;VALUE(MID(K71,1,2)), "No", IF(J71&lt;-1*VALUE(MID(K71,1,2)), "No", "Yes"))))</f>
        <v>No</v>
      </c>
    </row>
    <row r="72" spans="1:12" ht="25" x14ac:dyDescent="0.25">
      <c r="A72" s="2" t="s">
        <v>1170</v>
      </c>
      <c r="B72" s="35" t="s">
        <v>213</v>
      </c>
      <c r="C72" s="45">
        <v>13210.794316</v>
      </c>
      <c r="D72" s="11" t="str">
        <f t="shared" si="14"/>
        <v>N/A</v>
      </c>
      <c r="E72" s="45">
        <v>12203.983980999999</v>
      </c>
      <c r="F72" s="11" t="str">
        <f t="shared" si="15"/>
        <v>N/A</v>
      </c>
      <c r="G72" s="45">
        <v>12176.886275000001</v>
      </c>
      <c r="H72" s="11" t="str">
        <f t="shared" si="16"/>
        <v>N/A</v>
      </c>
      <c r="I72" s="12">
        <v>-7.62</v>
      </c>
      <c r="J72" s="12">
        <v>-0.222</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42169.25</v>
      </c>
      <c r="D74" s="11" t="str">
        <f t="shared" si="14"/>
        <v>N/A</v>
      </c>
      <c r="E74" s="45">
        <v>49199.281456999997</v>
      </c>
      <c r="F74" s="11" t="str">
        <f t="shared" si="15"/>
        <v>N/A</v>
      </c>
      <c r="G74" s="45">
        <v>51592.534809999997</v>
      </c>
      <c r="H74" s="11" t="str">
        <f t="shared" si="16"/>
        <v>N/A</v>
      </c>
      <c r="I74" s="12">
        <v>16.670000000000002</v>
      </c>
      <c r="J74" s="12">
        <v>4.8639999999999999</v>
      </c>
      <c r="K74" s="43" t="s">
        <v>739</v>
      </c>
      <c r="L74" s="9" t="str">
        <f t="shared" si="18"/>
        <v>Yes</v>
      </c>
    </row>
    <row r="75" spans="1:12" ht="25" x14ac:dyDescent="0.25">
      <c r="A75" s="2" t="s">
        <v>1173</v>
      </c>
      <c r="B75" s="35" t="s">
        <v>213</v>
      </c>
      <c r="C75" s="45">
        <v>76283.985795000001</v>
      </c>
      <c r="D75" s="11" t="str">
        <f t="shared" si="14"/>
        <v>N/A</v>
      </c>
      <c r="E75" s="45">
        <v>75477.842407000004</v>
      </c>
      <c r="F75" s="11" t="str">
        <f t="shared" si="15"/>
        <v>N/A</v>
      </c>
      <c r="G75" s="45">
        <v>76905.912536000003</v>
      </c>
      <c r="H75" s="11" t="str">
        <f t="shared" si="16"/>
        <v>N/A</v>
      </c>
      <c r="I75" s="12">
        <v>-1.06</v>
      </c>
      <c r="J75" s="12">
        <v>1.8919999999999999</v>
      </c>
      <c r="K75" s="43" t="s">
        <v>739</v>
      </c>
      <c r="L75" s="9" t="str">
        <f t="shared" si="18"/>
        <v>Yes</v>
      </c>
    </row>
    <row r="76" spans="1:12" ht="25" x14ac:dyDescent="0.25">
      <c r="A76" s="2" t="s">
        <v>1174</v>
      </c>
      <c r="B76" s="35" t="s">
        <v>213</v>
      </c>
      <c r="C76" s="45">
        <v>9091.6607669999994</v>
      </c>
      <c r="D76" s="11" t="str">
        <f t="shared" si="14"/>
        <v>N/A</v>
      </c>
      <c r="E76" s="45">
        <v>9473.6585365999999</v>
      </c>
      <c r="F76" s="11" t="str">
        <f t="shared" si="15"/>
        <v>N/A</v>
      </c>
      <c r="G76" s="45">
        <v>9572.9037657000008</v>
      </c>
      <c r="H76" s="11" t="str">
        <f t="shared" si="16"/>
        <v>N/A</v>
      </c>
      <c r="I76" s="12">
        <v>4.202</v>
      </c>
      <c r="J76" s="12">
        <v>1.048</v>
      </c>
      <c r="K76" s="43" t="s">
        <v>739</v>
      </c>
      <c r="L76" s="9" t="str">
        <f t="shared" si="18"/>
        <v>Yes</v>
      </c>
    </row>
    <row r="77" spans="1:12" ht="25" x14ac:dyDescent="0.25">
      <c r="A77" s="2" t="s">
        <v>1175</v>
      </c>
      <c r="B77" s="35" t="s">
        <v>213</v>
      </c>
      <c r="C77" s="45">
        <v>52399.184737000003</v>
      </c>
      <c r="D77" s="11" t="str">
        <f t="shared" si="14"/>
        <v>N/A</v>
      </c>
      <c r="E77" s="45">
        <v>54070.705334999999</v>
      </c>
      <c r="F77" s="11" t="str">
        <f t="shared" si="15"/>
        <v>N/A</v>
      </c>
      <c r="G77" s="45">
        <v>86296.841520999995</v>
      </c>
      <c r="H77" s="11" t="str">
        <f t="shared" si="16"/>
        <v>N/A</v>
      </c>
      <c r="I77" s="12">
        <v>3.19</v>
      </c>
      <c r="J77" s="12">
        <v>59.6</v>
      </c>
      <c r="K77" s="43" t="s">
        <v>739</v>
      </c>
      <c r="L77" s="9" t="str">
        <f t="shared" si="18"/>
        <v>No</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789768153</v>
      </c>
      <c r="F82" s="11" t="str">
        <f t="shared" si="15"/>
        <v>N/A</v>
      </c>
      <c r="G82" s="45">
        <v>1160710661</v>
      </c>
      <c r="H82" s="11" t="str">
        <f t="shared" si="16"/>
        <v>N/A</v>
      </c>
      <c r="I82" s="12" t="s">
        <v>213</v>
      </c>
      <c r="J82" s="12">
        <v>46.97</v>
      </c>
      <c r="K82" s="43" t="s">
        <v>739</v>
      </c>
      <c r="L82" s="9" t="str">
        <f t="shared" ref="L82:L138" si="19">IF(J82="Div by 0", "N/A", IF(K82="N/A","N/A", IF(J82&gt;VALUE(MID(K82,1,2)), "No", IF(J82&lt;-1*VALUE(MID(K82,1,2)), "No", "Yes"))))</f>
        <v>No</v>
      </c>
    </row>
    <row r="83" spans="1:12" x14ac:dyDescent="0.25">
      <c r="A83" s="2" t="s">
        <v>363</v>
      </c>
      <c r="B83" s="35" t="s">
        <v>213</v>
      </c>
      <c r="C83" s="45" t="s">
        <v>213</v>
      </c>
      <c r="D83" s="11" t="str">
        <f t="shared" ref="D83:D114" si="20">IF($B83="N/A","N/A",IF(C83&gt;10,"No",IF(C83&lt;-10,"No","Yes")))</f>
        <v>N/A</v>
      </c>
      <c r="E83" s="36">
        <v>23667</v>
      </c>
      <c r="F83" s="11" t="str">
        <f t="shared" ref="F83:F114" si="21">IF($B83="N/A","N/A",IF(E83&gt;10,"No",IF(E83&lt;-10,"No","Yes")))</f>
        <v>N/A</v>
      </c>
      <c r="G83" s="36">
        <v>24280</v>
      </c>
      <c r="H83" s="11" t="str">
        <f t="shared" ref="H83:H114" si="22">IF($B83="N/A","N/A",IF(G83&gt;10,"No",IF(G83&lt;-10,"No","Yes")))</f>
        <v>N/A</v>
      </c>
      <c r="I83" s="12" t="s">
        <v>213</v>
      </c>
      <c r="J83" s="12">
        <v>2.59</v>
      </c>
      <c r="K83" s="43" t="s">
        <v>739</v>
      </c>
      <c r="L83" s="9" t="str">
        <f t="shared" si="19"/>
        <v>Yes</v>
      </c>
    </row>
    <row r="84" spans="1:12" x14ac:dyDescent="0.25">
      <c r="A84" s="2" t="s">
        <v>358</v>
      </c>
      <c r="B84" s="35" t="s">
        <v>213</v>
      </c>
      <c r="C84" s="45" t="s">
        <v>213</v>
      </c>
      <c r="D84" s="11" t="str">
        <f t="shared" si="20"/>
        <v>N/A</v>
      </c>
      <c r="E84" s="45">
        <v>33370.015337999997</v>
      </c>
      <c r="F84" s="11" t="str">
        <f t="shared" si="21"/>
        <v>N/A</v>
      </c>
      <c r="G84" s="45">
        <v>47805.216679999998</v>
      </c>
      <c r="H84" s="11" t="str">
        <f t="shared" si="22"/>
        <v>N/A</v>
      </c>
      <c r="I84" s="12" t="s">
        <v>213</v>
      </c>
      <c r="J84" s="12">
        <v>43.26</v>
      </c>
      <c r="K84" s="43" t="s">
        <v>739</v>
      </c>
      <c r="L84" s="9" t="str">
        <f t="shared" si="19"/>
        <v>No</v>
      </c>
    </row>
    <row r="85" spans="1:12" ht="25" x14ac:dyDescent="0.25">
      <c r="A85" s="2" t="s">
        <v>1180</v>
      </c>
      <c r="B85" s="35" t="s">
        <v>213</v>
      </c>
      <c r="C85" s="45" t="s">
        <v>213</v>
      </c>
      <c r="D85" s="11" t="str">
        <f t="shared" si="20"/>
        <v>N/A</v>
      </c>
      <c r="E85" s="45">
        <v>26534161</v>
      </c>
      <c r="F85" s="11" t="str">
        <f t="shared" si="21"/>
        <v>N/A</v>
      </c>
      <c r="G85" s="45">
        <v>27489916</v>
      </c>
      <c r="H85" s="11" t="str">
        <f t="shared" si="22"/>
        <v>N/A</v>
      </c>
      <c r="I85" s="12" t="s">
        <v>213</v>
      </c>
      <c r="J85" s="12">
        <v>3.6019999999999999</v>
      </c>
      <c r="K85" s="43" t="s">
        <v>739</v>
      </c>
      <c r="L85" s="9" t="str">
        <f t="shared" si="19"/>
        <v>Yes</v>
      </c>
    </row>
    <row r="86" spans="1:12" x14ac:dyDescent="0.25">
      <c r="A86" s="2" t="s">
        <v>729</v>
      </c>
      <c r="B86" s="35" t="s">
        <v>213</v>
      </c>
      <c r="C86" s="45" t="s">
        <v>213</v>
      </c>
      <c r="D86" s="11" t="str">
        <f t="shared" si="20"/>
        <v>N/A</v>
      </c>
      <c r="E86" s="36">
        <v>19274</v>
      </c>
      <c r="F86" s="11" t="str">
        <f t="shared" si="21"/>
        <v>N/A</v>
      </c>
      <c r="G86" s="36">
        <v>22323</v>
      </c>
      <c r="H86" s="11" t="str">
        <f t="shared" si="22"/>
        <v>N/A</v>
      </c>
      <c r="I86" s="12" t="s">
        <v>213</v>
      </c>
      <c r="J86" s="12">
        <v>15.82</v>
      </c>
      <c r="K86" s="43" t="s">
        <v>739</v>
      </c>
      <c r="L86" s="9" t="str">
        <f t="shared" si="19"/>
        <v>Yes</v>
      </c>
    </row>
    <row r="87" spans="1:12" ht="25" x14ac:dyDescent="0.25">
      <c r="A87" s="2" t="s">
        <v>1181</v>
      </c>
      <c r="B87" s="35" t="s">
        <v>213</v>
      </c>
      <c r="C87" s="45" t="s">
        <v>213</v>
      </c>
      <c r="D87" s="11" t="str">
        <f t="shared" si="20"/>
        <v>N/A</v>
      </c>
      <c r="E87" s="45">
        <v>1376.6815918</v>
      </c>
      <c r="F87" s="11" t="str">
        <f t="shared" si="21"/>
        <v>N/A</v>
      </c>
      <c r="G87" s="45">
        <v>1231.4615418999999</v>
      </c>
      <c r="H87" s="11" t="str">
        <f t="shared" si="22"/>
        <v>N/A</v>
      </c>
      <c r="I87" s="12" t="s">
        <v>213</v>
      </c>
      <c r="J87" s="12">
        <v>-10.5</v>
      </c>
      <c r="K87" s="43" t="s">
        <v>739</v>
      </c>
      <c r="L87" s="9" t="str">
        <f t="shared" si="19"/>
        <v>Yes</v>
      </c>
    </row>
    <row r="88" spans="1:12" ht="25" x14ac:dyDescent="0.25">
      <c r="A88" s="2" t="s">
        <v>1182</v>
      </c>
      <c r="B88" s="35" t="s">
        <v>213</v>
      </c>
      <c r="C88" s="45" t="s">
        <v>213</v>
      </c>
      <c r="D88" s="11" t="str">
        <f t="shared" si="20"/>
        <v>N/A</v>
      </c>
      <c r="E88" s="45">
        <v>470769627</v>
      </c>
      <c r="F88" s="11" t="str">
        <f t="shared" si="21"/>
        <v>N/A</v>
      </c>
      <c r="G88" s="45">
        <v>489796210</v>
      </c>
      <c r="H88" s="11" t="str">
        <f t="shared" si="22"/>
        <v>N/A</v>
      </c>
      <c r="I88" s="12" t="s">
        <v>213</v>
      </c>
      <c r="J88" s="12">
        <v>4.0419999999999998</v>
      </c>
      <c r="K88" s="43" t="s">
        <v>739</v>
      </c>
      <c r="L88" s="9" t="str">
        <f t="shared" si="19"/>
        <v>Yes</v>
      </c>
    </row>
    <row r="89" spans="1:12" x14ac:dyDescent="0.25">
      <c r="A89" s="2" t="s">
        <v>730</v>
      </c>
      <c r="B89" s="35" t="s">
        <v>213</v>
      </c>
      <c r="C89" s="45" t="s">
        <v>213</v>
      </c>
      <c r="D89" s="11" t="str">
        <f t="shared" si="20"/>
        <v>N/A</v>
      </c>
      <c r="E89" s="36">
        <v>10468</v>
      </c>
      <c r="F89" s="11" t="str">
        <f t="shared" si="21"/>
        <v>N/A</v>
      </c>
      <c r="G89" s="36">
        <v>10644</v>
      </c>
      <c r="H89" s="11" t="str">
        <f t="shared" si="22"/>
        <v>N/A</v>
      </c>
      <c r="I89" s="12" t="s">
        <v>213</v>
      </c>
      <c r="J89" s="12">
        <v>1.681</v>
      </c>
      <c r="K89" s="43" t="s">
        <v>739</v>
      </c>
      <c r="L89" s="9" t="str">
        <f t="shared" si="19"/>
        <v>Yes</v>
      </c>
    </row>
    <row r="90" spans="1:12" ht="25" x14ac:dyDescent="0.25">
      <c r="A90" s="2" t="s">
        <v>1183</v>
      </c>
      <c r="B90" s="35" t="s">
        <v>213</v>
      </c>
      <c r="C90" s="45" t="s">
        <v>213</v>
      </c>
      <c r="D90" s="11" t="str">
        <f t="shared" si="20"/>
        <v>N/A</v>
      </c>
      <c r="E90" s="45">
        <v>44972.260889999998</v>
      </c>
      <c r="F90" s="11" t="str">
        <f t="shared" si="21"/>
        <v>N/A</v>
      </c>
      <c r="G90" s="45">
        <v>46016.179067999998</v>
      </c>
      <c r="H90" s="11" t="str">
        <f t="shared" si="22"/>
        <v>N/A</v>
      </c>
      <c r="I90" s="12" t="s">
        <v>213</v>
      </c>
      <c r="J90" s="12">
        <v>2.3210000000000002</v>
      </c>
      <c r="K90" s="43" t="s">
        <v>739</v>
      </c>
      <c r="L90" s="9" t="str">
        <f t="shared" si="19"/>
        <v>Yes</v>
      </c>
    </row>
    <row r="91" spans="1:12" ht="25" x14ac:dyDescent="0.25">
      <c r="A91" s="2" t="s">
        <v>1184</v>
      </c>
      <c r="B91" s="35" t="s">
        <v>213</v>
      </c>
      <c r="C91" s="45" t="s">
        <v>213</v>
      </c>
      <c r="D91" s="11" t="str">
        <f t="shared" si="20"/>
        <v>N/A</v>
      </c>
      <c r="E91" s="45">
        <v>5614293</v>
      </c>
      <c r="F91" s="11" t="str">
        <f t="shared" si="21"/>
        <v>N/A</v>
      </c>
      <c r="G91" s="45">
        <v>5053135</v>
      </c>
      <c r="H91" s="11" t="str">
        <f t="shared" si="22"/>
        <v>N/A</v>
      </c>
      <c r="I91" s="12" t="s">
        <v>213</v>
      </c>
      <c r="J91" s="12">
        <v>-10</v>
      </c>
      <c r="K91" s="43" t="s">
        <v>739</v>
      </c>
      <c r="L91" s="9" t="str">
        <f t="shared" si="19"/>
        <v>Yes</v>
      </c>
    </row>
    <row r="92" spans="1:12" x14ac:dyDescent="0.25">
      <c r="A92" s="2" t="s">
        <v>731</v>
      </c>
      <c r="B92" s="35" t="s">
        <v>213</v>
      </c>
      <c r="C92" s="45" t="s">
        <v>213</v>
      </c>
      <c r="D92" s="11" t="str">
        <f t="shared" si="20"/>
        <v>N/A</v>
      </c>
      <c r="E92" s="36">
        <v>604</v>
      </c>
      <c r="F92" s="11" t="str">
        <f t="shared" si="21"/>
        <v>N/A</v>
      </c>
      <c r="G92" s="36">
        <v>583</v>
      </c>
      <c r="H92" s="11" t="str">
        <f t="shared" si="22"/>
        <v>N/A</v>
      </c>
      <c r="I92" s="12" t="s">
        <v>213</v>
      </c>
      <c r="J92" s="12">
        <v>-3.48</v>
      </c>
      <c r="K92" s="43" t="s">
        <v>739</v>
      </c>
      <c r="L92" s="9" t="str">
        <f t="shared" si="19"/>
        <v>Yes</v>
      </c>
    </row>
    <row r="93" spans="1:12" ht="25" x14ac:dyDescent="0.25">
      <c r="A93" s="2" t="s">
        <v>1185</v>
      </c>
      <c r="B93" s="35" t="s">
        <v>213</v>
      </c>
      <c r="C93" s="45" t="s">
        <v>213</v>
      </c>
      <c r="D93" s="11" t="str">
        <f t="shared" si="20"/>
        <v>N/A</v>
      </c>
      <c r="E93" s="45">
        <v>9295.1870861000007</v>
      </c>
      <c r="F93" s="11" t="str">
        <f t="shared" si="21"/>
        <v>N/A</v>
      </c>
      <c r="G93" s="45">
        <v>8667.4699827999993</v>
      </c>
      <c r="H93" s="11" t="str">
        <f t="shared" si="22"/>
        <v>N/A</v>
      </c>
      <c r="I93" s="12" t="s">
        <v>213</v>
      </c>
      <c r="J93" s="12">
        <v>-6.75</v>
      </c>
      <c r="K93" s="43" t="s">
        <v>739</v>
      </c>
      <c r="L93" s="9" t="str">
        <f t="shared" si="19"/>
        <v>Yes</v>
      </c>
    </row>
    <row r="94" spans="1:12" x14ac:dyDescent="0.25">
      <c r="A94" s="2" t="s">
        <v>1186</v>
      </c>
      <c r="B94" s="35" t="s">
        <v>213</v>
      </c>
      <c r="C94" s="45" t="s">
        <v>213</v>
      </c>
      <c r="D94" s="11" t="str">
        <f t="shared" si="20"/>
        <v>N/A</v>
      </c>
      <c r="E94" s="45">
        <v>128373107</v>
      </c>
      <c r="F94" s="11" t="str">
        <f t="shared" si="21"/>
        <v>N/A</v>
      </c>
      <c r="G94" s="45">
        <v>129958956</v>
      </c>
      <c r="H94" s="11" t="str">
        <f t="shared" si="22"/>
        <v>N/A</v>
      </c>
      <c r="I94" s="12" t="s">
        <v>213</v>
      </c>
      <c r="J94" s="12">
        <v>1.2350000000000001</v>
      </c>
      <c r="K94" s="43" t="s">
        <v>739</v>
      </c>
      <c r="L94" s="9" t="str">
        <f t="shared" si="19"/>
        <v>Yes</v>
      </c>
    </row>
    <row r="95" spans="1:12" x14ac:dyDescent="0.25">
      <c r="A95" s="2" t="s">
        <v>732</v>
      </c>
      <c r="B95" s="35" t="s">
        <v>213</v>
      </c>
      <c r="C95" s="45" t="s">
        <v>213</v>
      </c>
      <c r="D95" s="11" t="str">
        <f t="shared" si="20"/>
        <v>N/A</v>
      </c>
      <c r="E95" s="36">
        <v>6907</v>
      </c>
      <c r="F95" s="11" t="str">
        <f t="shared" si="21"/>
        <v>N/A</v>
      </c>
      <c r="G95" s="36">
        <v>6990</v>
      </c>
      <c r="H95" s="11" t="str">
        <f t="shared" si="22"/>
        <v>N/A</v>
      </c>
      <c r="I95" s="12" t="s">
        <v>213</v>
      </c>
      <c r="J95" s="12">
        <v>1.202</v>
      </c>
      <c r="K95" s="43" t="s">
        <v>739</v>
      </c>
      <c r="L95" s="9" t="str">
        <f t="shared" si="19"/>
        <v>Yes</v>
      </c>
    </row>
    <row r="96" spans="1:12" x14ac:dyDescent="0.25">
      <c r="A96" s="2" t="s">
        <v>1187</v>
      </c>
      <c r="B96" s="35" t="s">
        <v>213</v>
      </c>
      <c r="C96" s="45" t="s">
        <v>213</v>
      </c>
      <c r="D96" s="11" t="str">
        <f t="shared" si="20"/>
        <v>N/A</v>
      </c>
      <c r="E96" s="45">
        <v>18585.942812000001</v>
      </c>
      <c r="F96" s="11" t="str">
        <f t="shared" si="21"/>
        <v>N/A</v>
      </c>
      <c r="G96" s="45">
        <v>18592.125322</v>
      </c>
      <c r="H96" s="11" t="str">
        <f t="shared" si="22"/>
        <v>N/A</v>
      </c>
      <c r="I96" s="12" t="s">
        <v>213</v>
      </c>
      <c r="J96" s="12">
        <v>3.3300000000000003E-2</v>
      </c>
      <c r="K96" s="43" t="s">
        <v>739</v>
      </c>
      <c r="L96" s="9" t="str">
        <f t="shared" si="19"/>
        <v>Yes</v>
      </c>
    </row>
    <row r="97" spans="1:12" x14ac:dyDescent="0.25">
      <c r="A97" s="2" t="s">
        <v>1188</v>
      </c>
      <c r="B97" s="35" t="s">
        <v>213</v>
      </c>
      <c r="C97" s="45" t="s">
        <v>213</v>
      </c>
      <c r="D97" s="11" t="str">
        <f t="shared" si="20"/>
        <v>N/A</v>
      </c>
      <c r="E97" s="45">
        <v>14497043</v>
      </c>
      <c r="F97" s="11" t="str">
        <f t="shared" si="21"/>
        <v>N/A</v>
      </c>
      <c r="G97" s="45">
        <v>15754375</v>
      </c>
      <c r="H97" s="11" t="str">
        <f t="shared" si="22"/>
        <v>N/A</v>
      </c>
      <c r="I97" s="12" t="s">
        <v>213</v>
      </c>
      <c r="J97" s="12">
        <v>8.673</v>
      </c>
      <c r="K97" s="43" t="s">
        <v>739</v>
      </c>
      <c r="L97" s="9" t="str">
        <f t="shared" si="19"/>
        <v>Yes</v>
      </c>
    </row>
    <row r="98" spans="1:12" x14ac:dyDescent="0.25">
      <c r="A98" s="2" t="s">
        <v>520</v>
      </c>
      <c r="B98" s="35" t="s">
        <v>213</v>
      </c>
      <c r="C98" s="45" t="s">
        <v>213</v>
      </c>
      <c r="D98" s="11" t="str">
        <f t="shared" si="20"/>
        <v>N/A</v>
      </c>
      <c r="E98" s="36">
        <v>1778</v>
      </c>
      <c r="F98" s="11" t="str">
        <f t="shared" si="21"/>
        <v>N/A</v>
      </c>
      <c r="G98" s="36">
        <v>1793</v>
      </c>
      <c r="H98" s="11" t="str">
        <f t="shared" si="22"/>
        <v>N/A</v>
      </c>
      <c r="I98" s="12" t="s">
        <v>213</v>
      </c>
      <c r="J98" s="12">
        <v>0.84360000000000002</v>
      </c>
      <c r="K98" s="43" t="s">
        <v>739</v>
      </c>
      <c r="L98" s="9" t="str">
        <f t="shared" si="19"/>
        <v>Yes</v>
      </c>
    </row>
    <row r="99" spans="1:12" x14ac:dyDescent="0.25">
      <c r="A99" s="2" t="s">
        <v>1189</v>
      </c>
      <c r="B99" s="35" t="s">
        <v>213</v>
      </c>
      <c r="C99" s="45" t="s">
        <v>213</v>
      </c>
      <c r="D99" s="11" t="str">
        <f t="shared" si="20"/>
        <v>N/A</v>
      </c>
      <c r="E99" s="45">
        <v>8153.5674915999998</v>
      </c>
      <c r="F99" s="11" t="str">
        <f t="shared" si="21"/>
        <v>N/A</v>
      </c>
      <c r="G99" s="45">
        <v>8786.6006692999999</v>
      </c>
      <c r="H99" s="11" t="str">
        <f t="shared" si="22"/>
        <v>N/A</v>
      </c>
      <c r="I99" s="12" t="s">
        <v>213</v>
      </c>
      <c r="J99" s="12">
        <v>7.7640000000000002</v>
      </c>
      <c r="K99" s="43" t="s">
        <v>739</v>
      </c>
      <c r="L99" s="9" t="str">
        <f t="shared" si="19"/>
        <v>Yes</v>
      </c>
    </row>
    <row r="100" spans="1:12" ht="25" x14ac:dyDescent="0.25">
      <c r="A100" s="2" t="s">
        <v>1190</v>
      </c>
      <c r="B100" s="35" t="s">
        <v>213</v>
      </c>
      <c r="C100" s="45" t="s">
        <v>213</v>
      </c>
      <c r="D100" s="11" t="str">
        <f t="shared" si="20"/>
        <v>N/A</v>
      </c>
      <c r="E100" s="45">
        <v>1617273</v>
      </c>
      <c r="F100" s="11" t="str">
        <f t="shared" si="21"/>
        <v>N/A</v>
      </c>
      <c r="G100" s="45">
        <v>2228333</v>
      </c>
      <c r="H100" s="11" t="str">
        <f t="shared" si="22"/>
        <v>N/A</v>
      </c>
      <c r="I100" s="12" t="s">
        <v>213</v>
      </c>
      <c r="J100" s="12">
        <v>37.78</v>
      </c>
      <c r="K100" s="43" t="s">
        <v>739</v>
      </c>
      <c r="L100" s="9" t="str">
        <f t="shared" si="19"/>
        <v>No</v>
      </c>
    </row>
    <row r="101" spans="1:12" x14ac:dyDescent="0.25">
      <c r="A101" s="2" t="s">
        <v>521</v>
      </c>
      <c r="B101" s="35" t="s">
        <v>213</v>
      </c>
      <c r="C101" s="45" t="s">
        <v>213</v>
      </c>
      <c r="D101" s="11" t="str">
        <f t="shared" si="20"/>
        <v>N/A</v>
      </c>
      <c r="E101" s="36">
        <v>1198</v>
      </c>
      <c r="F101" s="11" t="str">
        <f t="shared" si="21"/>
        <v>N/A</v>
      </c>
      <c r="G101" s="36">
        <v>1623</v>
      </c>
      <c r="H101" s="11" t="str">
        <f t="shared" si="22"/>
        <v>N/A</v>
      </c>
      <c r="I101" s="12" t="s">
        <v>213</v>
      </c>
      <c r="J101" s="12">
        <v>35.479999999999997</v>
      </c>
      <c r="K101" s="43" t="s">
        <v>739</v>
      </c>
      <c r="L101" s="9" t="str">
        <f t="shared" si="19"/>
        <v>No</v>
      </c>
    </row>
    <row r="102" spans="1:12" ht="25" x14ac:dyDescent="0.25">
      <c r="A102" s="2" t="s">
        <v>1191</v>
      </c>
      <c r="B102" s="35" t="s">
        <v>213</v>
      </c>
      <c r="C102" s="45" t="s">
        <v>213</v>
      </c>
      <c r="D102" s="11" t="str">
        <f t="shared" si="20"/>
        <v>N/A</v>
      </c>
      <c r="E102" s="45">
        <v>1349.9774623999999</v>
      </c>
      <c r="F102" s="11" t="str">
        <f t="shared" si="21"/>
        <v>N/A</v>
      </c>
      <c r="G102" s="45">
        <v>1372.9716573999999</v>
      </c>
      <c r="H102" s="11" t="str">
        <f t="shared" si="22"/>
        <v>N/A</v>
      </c>
      <c r="I102" s="12" t="s">
        <v>213</v>
      </c>
      <c r="J102" s="12">
        <v>1.7030000000000001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96514331</v>
      </c>
      <c r="F106" s="11" t="str">
        <f t="shared" si="21"/>
        <v>N/A</v>
      </c>
      <c r="G106" s="45">
        <v>103118081</v>
      </c>
      <c r="H106" s="11" t="str">
        <f t="shared" si="22"/>
        <v>N/A</v>
      </c>
      <c r="I106" s="12" t="s">
        <v>213</v>
      </c>
      <c r="J106" s="12">
        <v>6.8419999999999996</v>
      </c>
      <c r="K106" s="43" t="s">
        <v>739</v>
      </c>
      <c r="L106" s="9" t="str">
        <f t="shared" si="19"/>
        <v>Yes</v>
      </c>
    </row>
    <row r="107" spans="1:12" x14ac:dyDescent="0.25">
      <c r="A107" s="2" t="s">
        <v>523</v>
      </c>
      <c r="B107" s="35" t="s">
        <v>213</v>
      </c>
      <c r="C107" s="45" t="s">
        <v>213</v>
      </c>
      <c r="D107" s="11" t="str">
        <f t="shared" si="20"/>
        <v>N/A</v>
      </c>
      <c r="E107" s="36">
        <v>8538</v>
      </c>
      <c r="F107" s="11" t="str">
        <f t="shared" si="21"/>
        <v>N/A</v>
      </c>
      <c r="G107" s="36">
        <v>8880</v>
      </c>
      <c r="H107" s="11" t="str">
        <f t="shared" si="22"/>
        <v>N/A</v>
      </c>
      <c r="I107" s="12" t="s">
        <v>213</v>
      </c>
      <c r="J107" s="12">
        <v>4.0060000000000002</v>
      </c>
      <c r="K107" s="43" t="s">
        <v>739</v>
      </c>
      <c r="L107" s="9" t="str">
        <f t="shared" si="19"/>
        <v>Yes</v>
      </c>
    </row>
    <row r="108" spans="1:12" ht="25" x14ac:dyDescent="0.25">
      <c r="A108" s="2" t="s">
        <v>1195</v>
      </c>
      <c r="B108" s="35" t="s">
        <v>213</v>
      </c>
      <c r="C108" s="45" t="s">
        <v>213</v>
      </c>
      <c r="D108" s="11" t="str">
        <f t="shared" si="20"/>
        <v>N/A</v>
      </c>
      <c r="E108" s="45">
        <v>11304.091238999999</v>
      </c>
      <c r="F108" s="11" t="str">
        <f t="shared" si="21"/>
        <v>N/A</v>
      </c>
      <c r="G108" s="45">
        <v>11612.396509</v>
      </c>
      <c r="H108" s="11" t="str">
        <f t="shared" si="22"/>
        <v>N/A</v>
      </c>
      <c r="I108" s="12" t="s">
        <v>213</v>
      </c>
      <c r="J108" s="12">
        <v>2.7269999999999999</v>
      </c>
      <c r="K108" s="43" t="s">
        <v>739</v>
      </c>
      <c r="L108" s="9" t="str">
        <f t="shared" si="19"/>
        <v>Yes</v>
      </c>
    </row>
    <row r="109" spans="1:12" ht="25" x14ac:dyDescent="0.25">
      <c r="A109" s="2" t="s">
        <v>1196</v>
      </c>
      <c r="B109" s="35" t="s">
        <v>213</v>
      </c>
      <c r="C109" s="45" t="s">
        <v>213</v>
      </c>
      <c r="D109" s="11" t="str">
        <f t="shared" si="20"/>
        <v>N/A</v>
      </c>
      <c r="E109" s="45">
        <v>5803144</v>
      </c>
      <c r="F109" s="11" t="str">
        <f t="shared" si="21"/>
        <v>N/A</v>
      </c>
      <c r="G109" s="45">
        <v>6752490</v>
      </c>
      <c r="H109" s="11" t="str">
        <f t="shared" si="22"/>
        <v>N/A</v>
      </c>
      <c r="I109" s="12" t="s">
        <v>213</v>
      </c>
      <c r="J109" s="12">
        <v>16.36</v>
      </c>
      <c r="K109" s="43" t="s">
        <v>739</v>
      </c>
      <c r="L109" s="9" t="str">
        <f t="shared" si="19"/>
        <v>Yes</v>
      </c>
    </row>
    <row r="110" spans="1:12" x14ac:dyDescent="0.25">
      <c r="A110" s="2" t="s">
        <v>524</v>
      </c>
      <c r="B110" s="35" t="s">
        <v>213</v>
      </c>
      <c r="C110" s="45" t="s">
        <v>213</v>
      </c>
      <c r="D110" s="11" t="str">
        <f t="shared" si="20"/>
        <v>N/A</v>
      </c>
      <c r="E110" s="36">
        <v>1760</v>
      </c>
      <c r="F110" s="11" t="str">
        <f t="shared" si="21"/>
        <v>N/A</v>
      </c>
      <c r="G110" s="36">
        <v>1857</v>
      </c>
      <c r="H110" s="11" t="str">
        <f t="shared" si="22"/>
        <v>N/A</v>
      </c>
      <c r="I110" s="12" t="s">
        <v>213</v>
      </c>
      <c r="J110" s="12">
        <v>5.5110000000000001</v>
      </c>
      <c r="K110" s="43" t="s">
        <v>739</v>
      </c>
      <c r="L110" s="9" t="str">
        <f t="shared" si="19"/>
        <v>Yes</v>
      </c>
    </row>
    <row r="111" spans="1:12" ht="25" x14ac:dyDescent="0.25">
      <c r="A111" s="2" t="s">
        <v>1197</v>
      </c>
      <c r="B111" s="35" t="s">
        <v>213</v>
      </c>
      <c r="C111" s="45" t="s">
        <v>213</v>
      </c>
      <c r="D111" s="11" t="str">
        <f t="shared" si="20"/>
        <v>N/A</v>
      </c>
      <c r="E111" s="45">
        <v>3297.2409091</v>
      </c>
      <c r="F111" s="11" t="str">
        <f t="shared" si="21"/>
        <v>N/A</v>
      </c>
      <c r="G111" s="45">
        <v>3636.2358642999998</v>
      </c>
      <c r="H111" s="11" t="str">
        <f t="shared" si="22"/>
        <v>N/A</v>
      </c>
      <c r="I111" s="12" t="s">
        <v>213</v>
      </c>
      <c r="J111" s="12">
        <v>10.28</v>
      </c>
      <c r="K111" s="43" t="s">
        <v>739</v>
      </c>
      <c r="L111" s="9" t="str">
        <f t="shared" si="19"/>
        <v>Yes</v>
      </c>
    </row>
    <row r="112" spans="1:12" ht="25" x14ac:dyDescent="0.25">
      <c r="A112" s="2" t="s">
        <v>1198</v>
      </c>
      <c r="B112" s="35" t="s">
        <v>213</v>
      </c>
      <c r="C112" s="45" t="s">
        <v>213</v>
      </c>
      <c r="D112" s="11" t="str">
        <f t="shared" si="20"/>
        <v>N/A</v>
      </c>
      <c r="E112" s="45">
        <v>8493699</v>
      </c>
      <c r="F112" s="11" t="str">
        <f t="shared" si="21"/>
        <v>N/A</v>
      </c>
      <c r="G112" s="45">
        <v>11192582</v>
      </c>
      <c r="H112" s="11" t="str">
        <f t="shared" si="22"/>
        <v>N/A</v>
      </c>
      <c r="I112" s="12" t="s">
        <v>213</v>
      </c>
      <c r="J112" s="12">
        <v>31.78</v>
      </c>
      <c r="K112" s="43" t="s">
        <v>739</v>
      </c>
      <c r="L112" s="9" t="str">
        <f t="shared" si="19"/>
        <v>No</v>
      </c>
    </row>
    <row r="113" spans="1:12" x14ac:dyDescent="0.25">
      <c r="A113" s="2" t="s">
        <v>525</v>
      </c>
      <c r="B113" s="35" t="s">
        <v>213</v>
      </c>
      <c r="C113" s="45" t="s">
        <v>213</v>
      </c>
      <c r="D113" s="11" t="str">
        <f t="shared" si="20"/>
        <v>N/A</v>
      </c>
      <c r="E113" s="36">
        <v>673</v>
      </c>
      <c r="F113" s="11" t="str">
        <f t="shared" si="21"/>
        <v>N/A</v>
      </c>
      <c r="G113" s="36">
        <v>764</v>
      </c>
      <c r="H113" s="11" t="str">
        <f t="shared" si="22"/>
        <v>N/A</v>
      </c>
      <c r="I113" s="12" t="s">
        <v>213</v>
      </c>
      <c r="J113" s="12">
        <v>13.52</v>
      </c>
      <c r="K113" s="43" t="s">
        <v>739</v>
      </c>
      <c r="L113" s="9" t="str">
        <f t="shared" si="19"/>
        <v>Yes</v>
      </c>
    </row>
    <row r="114" spans="1:12" ht="25" x14ac:dyDescent="0.25">
      <c r="A114" s="2" t="s">
        <v>1199</v>
      </c>
      <c r="B114" s="35" t="s">
        <v>213</v>
      </c>
      <c r="C114" s="45" t="s">
        <v>213</v>
      </c>
      <c r="D114" s="11" t="str">
        <f t="shared" si="20"/>
        <v>N/A</v>
      </c>
      <c r="E114" s="45">
        <v>12620.652303000001</v>
      </c>
      <c r="F114" s="11" t="str">
        <f t="shared" si="21"/>
        <v>N/A</v>
      </c>
      <c r="G114" s="45">
        <v>14649.97644</v>
      </c>
      <c r="H114" s="11" t="str">
        <f t="shared" si="22"/>
        <v>N/A</v>
      </c>
      <c r="I114" s="12" t="s">
        <v>213</v>
      </c>
      <c r="J114" s="12">
        <v>16.079999999999998</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9782827</v>
      </c>
      <c r="F115" s="11" t="str">
        <f t="shared" ref="F115:F146" si="24">IF($B115="N/A","N/A",IF(E115&gt;10,"No",IF(E115&lt;-10,"No","Yes")))</f>
        <v>N/A</v>
      </c>
      <c r="G115" s="45">
        <v>9009425</v>
      </c>
      <c r="H115" s="11" t="str">
        <f t="shared" ref="H115:H146" si="25">IF($B115="N/A","N/A",IF(G115&gt;10,"No",IF(G115&lt;-10,"No","Yes")))</f>
        <v>N/A</v>
      </c>
      <c r="I115" s="12" t="s">
        <v>213</v>
      </c>
      <c r="J115" s="12">
        <v>-7.91</v>
      </c>
      <c r="K115" s="43" t="s">
        <v>739</v>
      </c>
      <c r="L115" s="9" t="str">
        <f t="shared" si="19"/>
        <v>Yes</v>
      </c>
    </row>
    <row r="116" spans="1:12" ht="25" x14ac:dyDescent="0.25">
      <c r="A116" s="2" t="s">
        <v>526</v>
      </c>
      <c r="B116" s="35" t="s">
        <v>213</v>
      </c>
      <c r="C116" s="45" t="s">
        <v>213</v>
      </c>
      <c r="D116" s="11" t="str">
        <f t="shared" si="23"/>
        <v>N/A</v>
      </c>
      <c r="E116" s="36">
        <v>371</v>
      </c>
      <c r="F116" s="11" t="str">
        <f t="shared" si="24"/>
        <v>N/A</v>
      </c>
      <c r="G116" s="36">
        <v>366</v>
      </c>
      <c r="H116" s="11" t="str">
        <f t="shared" si="25"/>
        <v>N/A</v>
      </c>
      <c r="I116" s="12" t="s">
        <v>213</v>
      </c>
      <c r="J116" s="12">
        <v>-1.35</v>
      </c>
      <c r="K116" s="43" t="s">
        <v>739</v>
      </c>
      <c r="L116" s="9" t="str">
        <f t="shared" si="19"/>
        <v>Yes</v>
      </c>
    </row>
    <row r="117" spans="1:12" ht="25" x14ac:dyDescent="0.25">
      <c r="A117" s="2" t="s">
        <v>1201</v>
      </c>
      <c r="B117" s="35" t="s">
        <v>213</v>
      </c>
      <c r="C117" s="45" t="s">
        <v>213</v>
      </c>
      <c r="D117" s="11" t="str">
        <f t="shared" si="23"/>
        <v>N/A</v>
      </c>
      <c r="E117" s="45">
        <v>26368.805929999999</v>
      </c>
      <c r="F117" s="11" t="str">
        <f t="shared" si="24"/>
        <v>N/A</v>
      </c>
      <c r="G117" s="45">
        <v>24615.915301000001</v>
      </c>
      <c r="H117" s="11" t="str">
        <f t="shared" si="25"/>
        <v>N/A</v>
      </c>
      <c r="I117" s="12" t="s">
        <v>213</v>
      </c>
      <c r="J117" s="12">
        <v>-6.65</v>
      </c>
      <c r="K117" s="43" t="s">
        <v>739</v>
      </c>
      <c r="L117" s="9" t="str">
        <f t="shared" si="19"/>
        <v>Yes</v>
      </c>
    </row>
    <row r="118" spans="1:12" ht="25" x14ac:dyDescent="0.25">
      <c r="A118" s="2" t="s">
        <v>1202</v>
      </c>
      <c r="B118" s="35" t="s">
        <v>213</v>
      </c>
      <c r="C118" s="45" t="s">
        <v>213</v>
      </c>
      <c r="D118" s="11" t="str">
        <f t="shared" si="23"/>
        <v>N/A</v>
      </c>
      <c r="E118" s="45">
        <v>10930172</v>
      </c>
      <c r="F118" s="11" t="str">
        <f t="shared" si="24"/>
        <v>N/A</v>
      </c>
      <c r="G118" s="45">
        <v>10666252</v>
      </c>
      <c r="H118" s="11" t="str">
        <f t="shared" si="25"/>
        <v>N/A</v>
      </c>
      <c r="I118" s="12" t="s">
        <v>213</v>
      </c>
      <c r="J118" s="12">
        <v>-2.41</v>
      </c>
      <c r="K118" s="43" t="s">
        <v>739</v>
      </c>
      <c r="L118" s="9" t="str">
        <f t="shared" si="19"/>
        <v>Yes</v>
      </c>
    </row>
    <row r="119" spans="1:12" ht="25" x14ac:dyDescent="0.25">
      <c r="A119" s="2" t="s">
        <v>527</v>
      </c>
      <c r="B119" s="35" t="s">
        <v>213</v>
      </c>
      <c r="C119" s="45" t="s">
        <v>213</v>
      </c>
      <c r="D119" s="11" t="str">
        <f t="shared" si="23"/>
        <v>N/A</v>
      </c>
      <c r="E119" s="36">
        <v>1051</v>
      </c>
      <c r="F119" s="11" t="str">
        <f t="shared" si="24"/>
        <v>N/A</v>
      </c>
      <c r="G119" s="36">
        <v>1138</v>
      </c>
      <c r="H119" s="11" t="str">
        <f t="shared" si="25"/>
        <v>N/A</v>
      </c>
      <c r="I119" s="12" t="s">
        <v>213</v>
      </c>
      <c r="J119" s="12">
        <v>8.2780000000000005</v>
      </c>
      <c r="K119" s="43" t="s">
        <v>739</v>
      </c>
      <c r="L119" s="9" t="str">
        <f t="shared" si="19"/>
        <v>Yes</v>
      </c>
    </row>
    <row r="120" spans="1:12" ht="25" x14ac:dyDescent="0.25">
      <c r="A120" s="2" t="s">
        <v>1203</v>
      </c>
      <c r="B120" s="35" t="s">
        <v>213</v>
      </c>
      <c r="C120" s="45" t="s">
        <v>213</v>
      </c>
      <c r="D120" s="11" t="str">
        <f t="shared" si="23"/>
        <v>N/A</v>
      </c>
      <c r="E120" s="45">
        <v>10399.783063999999</v>
      </c>
      <c r="F120" s="11" t="str">
        <f t="shared" si="24"/>
        <v>N/A</v>
      </c>
      <c r="G120" s="45">
        <v>9372.8049209000001</v>
      </c>
      <c r="H120" s="11" t="str">
        <f t="shared" si="25"/>
        <v>N/A</v>
      </c>
      <c r="I120" s="12" t="s">
        <v>213</v>
      </c>
      <c r="J120" s="12">
        <v>-9.8699999999999992</v>
      </c>
      <c r="K120" s="43" t="s">
        <v>739</v>
      </c>
      <c r="L120" s="9" t="str">
        <f t="shared" si="19"/>
        <v>Yes</v>
      </c>
    </row>
    <row r="121" spans="1:12" ht="25" x14ac:dyDescent="0.25">
      <c r="A121" s="2" t="s">
        <v>1204</v>
      </c>
      <c r="B121" s="35" t="s">
        <v>213</v>
      </c>
      <c r="C121" s="45" t="s">
        <v>213</v>
      </c>
      <c r="D121" s="11" t="str">
        <f t="shared" si="23"/>
        <v>N/A</v>
      </c>
      <c r="E121" s="45">
        <v>2252969</v>
      </c>
      <c r="F121" s="11" t="str">
        <f t="shared" si="24"/>
        <v>N/A</v>
      </c>
      <c r="G121" s="45">
        <v>2030870</v>
      </c>
      <c r="H121" s="11" t="str">
        <f t="shared" si="25"/>
        <v>N/A</v>
      </c>
      <c r="I121" s="12" t="s">
        <v>213</v>
      </c>
      <c r="J121" s="12">
        <v>-9.86</v>
      </c>
      <c r="K121" s="43" t="s">
        <v>739</v>
      </c>
      <c r="L121" s="9" t="str">
        <f t="shared" si="19"/>
        <v>Yes</v>
      </c>
    </row>
    <row r="122" spans="1:12" x14ac:dyDescent="0.25">
      <c r="A122" s="2" t="s">
        <v>528</v>
      </c>
      <c r="B122" s="35" t="s">
        <v>213</v>
      </c>
      <c r="C122" s="45" t="s">
        <v>213</v>
      </c>
      <c r="D122" s="11" t="str">
        <f t="shared" si="23"/>
        <v>N/A</v>
      </c>
      <c r="E122" s="36">
        <v>228</v>
      </c>
      <c r="F122" s="11" t="str">
        <f t="shared" si="24"/>
        <v>N/A</v>
      </c>
      <c r="G122" s="36">
        <v>237</v>
      </c>
      <c r="H122" s="11" t="str">
        <f t="shared" si="25"/>
        <v>N/A</v>
      </c>
      <c r="I122" s="12" t="s">
        <v>213</v>
      </c>
      <c r="J122" s="12">
        <v>3.9470000000000001</v>
      </c>
      <c r="K122" s="43" t="s">
        <v>739</v>
      </c>
      <c r="L122" s="9" t="str">
        <f t="shared" si="19"/>
        <v>Yes</v>
      </c>
    </row>
    <row r="123" spans="1:12" ht="25" x14ac:dyDescent="0.25">
      <c r="A123" s="2" t="s">
        <v>1205</v>
      </c>
      <c r="B123" s="35" t="s">
        <v>213</v>
      </c>
      <c r="C123" s="45" t="s">
        <v>213</v>
      </c>
      <c r="D123" s="11" t="str">
        <f t="shared" si="23"/>
        <v>N/A</v>
      </c>
      <c r="E123" s="45">
        <v>9881.4429825000007</v>
      </c>
      <c r="F123" s="11" t="str">
        <f t="shared" si="24"/>
        <v>N/A</v>
      </c>
      <c r="G123" s="45">
        <v>8569.0717299999997</v>
      </c>
      <c r="H123" s="11" t="str">
        <f t="shared" si="25"/>
        <v>N/A</v>
      </c>
      <c r="I123" s="12" t="s">
        <v>213</v>
      </c>
      <c r="J123" s="12">
        <v>-13.3</v>
      </c>
      <c r="K123" s="43" t="s">
        <v>739</v>
      </c>
      <c r="L123" s="9" t="str">
        <f t="shared" si="19"/>
        <v>Yes</v>
      </c>
    </row>
    <row r="124" spans="1:12" ht="25" x14ac:dyDescent="0.25">
      <c r="A124" s="2" t="s">
        <v>1206</v>
      </c>
      <c r="B124" s="35" t="s">
        <v>213</v>
      </c>
      <c r="C124" s="45" t="s">
        <v>213</v>
      </c>
      <c r="D124" s="11" t="str">
        <f t="shared" si="23"/>
        <v>N/A</v>
      </c>
      <c r="E124" s="45">
        <v>2783850</v>
      </c>
      <c r="F124" s="11" t="str">
        <f t="shared" si="24"/>
        <v>N/A</v>
      </c>
      <c r="G124" s="45">
        <v>3389080</v>
      </c>
      <c r="H124" s="11" t="str">
        <f t="shared" si="25"/>
        <v>N/A</v>
      </c>
      <c r="I124" s="12" t="s">
        <v>213</v>
      </c>
      <c r="J124" s="12">
        <v>21.74</v>
      </c>
      <c r="K124" s="43" t="s">
        <v>739</v>
      </c>
      <c r="L124" s="9" t="str">
        <f t="shared" si="19"/>
        <v>Yes</v>
      </c>
    </row>
    <row r="125" spans="1:12" ht="25" x14ac:dyDescent="0.25">
      <c r="A125" s="2" t="s">
        <v>529</v>
      </c>
      <c r="B125" s="35" t="s">
        <v>213</v>
      </c>
      <c r="C125" s="45" t="s">
        <v>213</v>
      </c>
      <c r="D125" s="11" t="str">
        <f t="shared" si="23"/>
        <v>N/A</v>
      </c>
      <c r="E125" s="36">
        <v>4472</v>
      </c>
      <c r="F125" s="11" t="str">
        <f t="shared" si="24"/>
        <v>N/A</v>
      </c>
      <c r="G125" s="36">
        <v>5184</v>
      </c>
      <c r="H125" s="11" t="str">
        <f t="shared" si="25"/>
        <v>N/A</v>
      </c>
      <c r="I125" s="12" t="s">
        <v>213</v>
      </c>
      <c r="J125" s="12">
        <v>15.92</v>
      </c>
      <c r="K125" s="43" t="s">
        <v>739</v>
      </c>
      <c r="L125" s="9" t="str">
        <f t="shared" si="19"/>
        <v>Yes</v>
      </c>
    </row>
    <row r="126" spans="1:12" ht="25" x14ac:dyDescent="0.25">
      <c r="A126" s="2" t="s">
        <v>1207</v>
      </c>
      <c r="B126" s="35" t="s">
        <v>213</v>
      </c>
      <c r="C126" s="45" t="s">
        <v>213</v>
      </c>
      <c r="D126" s="11" t="str">
        <f t="shared" si="23"/>
        <v>N/A</v>
      </c>
      <c r="E126" s="45">
        <v>622.50670840999999</v>
      </c>
      <c r="F126" s="11" t="str">
        <f t="shared" si="24"/>
        <v>N/A</v>
      </c>
      <c r="G126" s="45">
        <v>653.75771605</v>
      </c>
      <c r="H126" s="11" t="str">
        <f t="shared" si="25"/>
        <v>N/A</v>
      </c>
      <c r="I126" s="12" t="s">
        <v>213</v>
      </c>
      <c r="J126" s="12">
        <v>5.0199999999999996</v>
      </c>
      <c r="K126" s="43" t="s">
        <v>739</v>
      </c>
      <c r="L126" s="9" t="str">
        <f t="shared" si="19"/>
        <v>Yes</v>
      </c>
    </row>
    <row r="127" spans="1:12" ht="25" x14ac:dyDescent="0.25">
      <c r="A127" s="2" t="s">
        <v>1208</v>
      </c>
      <c r="B127" s="35" t="s">
        <v>213</v>
      </c>
      <c r="C127" s="45" t="s">
        <v>213</v>
      </c>
      <c r="D127" s="11" t="str">
        <f t="shared" si="23"/>
        <v>N/A</v>
      </c>
      <c r="E127" s="45">
        <v>196916</v>
      </c>
      <c r="F127" s="11" t="str">
        <f t="shared" si="24"/>
        <v>N/A</v>
      </c>
      <c r="G127" s="45">
        <v>261342</v>
      </c>
      <c r="H127" s="11" t="str">
        <f t="shared" si="25"/>
        <v>N/A</v>
      </c>
      <c r="I127" s="12" t="s">
        <v>213</v>
      </c>
      <c r="J127" s="12">
        <v>32.72</v>
      </c>
      <c r="K127" s="43" t="s">
        <v>739</v>
      </c>
      <c r="L127" s="9" t="str">
        <f t="shared" si="19"/>
        <v>No</v>
      </c>
    </row>
    <row r="128" spans="1:12" x14ac:dyDescent="0.25">
      <c r="A128" s="2" t="s">
        <v>530</v>
      </c>
      <c r="B128" s="35" t="s">
        <v>213</v>
      </c>
      <c r="C128" s="45" t="s">
        <v>213</v>
      </c>
      <c r="D128" s="11" t="str">
        <f t="shared" si="23"/>
        <v>N/A</v>
      </c>
      <c r="E128" s="36">
        <v>330</v>
      </c>
      <c r="F128" s="11" t="str">
        <f t="shared" si="24"/>
        <v>N/A</v>
      </c>
      <c r="G128" s="36">
        <v>381</v>
      </c>
      <c r="H128" s="11" t="str">
        <f t="shared" si="25"/>
        <v>N/A</v>
      </c>
      <c r="I128" s="12" t="s">
        <v>213</v>
      </c>
      <c r="J128" s="12">
        <v>15.45</v>
      </c>
      <c r="K128" s="43" t="s">
        <v>739</v>
      </c>
      <c r="L128" s="9" t="str">
        <f t="shared" si="19"/>
        <v>Yes</v>
      </c>
    </row>
    <row r="129" spans="1:12" ht="25" x14ac:dyDescent="0.25">
      <c r="A129" s="2" t="s">
        <v>1209</v>
      </c>
      <c r="B129" s="35" t="s">
        <v>213</v>
      </c>
      <c r="C129" s="45" t="s">
        <v>213</v>
      </c>
      <c r="D129" s="11" t="str">
        <f t="shared" si="23"/>
        <v>N/A</v>
      </c>
      <c r="E129" s="45">
        <v>596.71515151999995</v>
      </c>
      <c r="F129" s="11" t="str">
        <f t="shared" si="24"/>
        <v>N/A</v>
      </c>
      <c r="G129" s="45">
        <v>685.93700787</v>
      </c>
      <c r="H129" s="11" t="str">
        <f t="shared" si="25"/>
        <v>N/A</v>
      </c>
      <c r="I129" s="12" t="s">
        <v>213</v>
      </c>
      <c r="J129" s="12">
        <v>14.95</v>
      </c>
      <c r="K129" s="43" t="s">
        <v>739</v>
      </c>
      <c r="L129" s="9" t="str">
        <f t="shared" si="19"/>
        <v>Yes</v>
      </c>
    </row>
    <row r="130" spans="1:12" ht="25" x14ac:dyDescent="0.25">
      <c r="A130" s="2" t="s">
        <v>1210</v>
      </c>
      <c r="B130" s="35" t="s">
        <v>213</v>
      </c>
      <c r="C130" s="45" t="s">
        <v>213</v>
      </c>
      <c r="D130" s="11" t="str">
        <f t="shared" si="23"/>
        <v>N/A</v>
      </c>
      <c r="E130" s="45">
        <v>16755</v>
      </c>
      <c r="F130" s="11" t="str">
        <f t="shared" si="24"/>
        <v>N/A</v>
      </c>
      <c r="G130" s="45">
        <v>18937</v>
      </c>
      <c r="H130" s="11" t="str">
        <f t="shared" si="25"/>
        <v>N/A</v>
      </c>
      <c r="I130" s="12" t="s">
        <v>213</v>
      </c>
      <c r="J130" s="12">
        <v>13.02</v>
      </c>
      <c r="K130" s="43" t="s">
        <v>739</v>
      </c>
      <c r="L130" s="9" t="str">
        <f t="shared" si="19"/>
        <v>Yes</v>
      </c>
    </row>
    <row r="131" spans="1:12" x14ac:dyDescent="0.25">
      <c r="A131" s="2" t="s">
        <v>531</v>
      </c>
      <c r="B131" s="35" t="s">
        <v>213</v>
      </c>
      <c r="C131" s="45" t="s">
        <v>213</v>
      </c>
      <c r="D131" s="11" t="str">
        <f t="shared" si="23"/>
        <v>N/A</v>
      </c>
      <c r="E131" s="36">
        <v>18</v>
      </c>
      <c r="F131" s="11" t="str">
        <f t="shared" si="24"/>
        <v>N/A</v>
      </c>
      <c r="G131" s="36">
        <v>15</v>
      </c>
      <c r="H131" s="11" t="str">
        <f t="shared" si="25"/>
        <v>N/A</v>
      </c>
      <c r="I131" s="12" t="s">
        <v>213</v>
      </c>
      <c r="J131" s="12">
        <v>-16.7</v>
      </c>
      <c r="K131" s="43" t="s">
        <v>739</v>
      </c>
      <c r="L131" s="9" t="str">
        <f t="shared" si="19"/>
        <v>Yes</v>
      </c>
    </row>
    <row r="132" spans="1:12" ht="25" x14ac:dyDescent="0.25">
      <c r="A132" s="2" t="s">
        <v>1211</v>
      </c>
      <c r="B132" s="35" t="s">
        <v>213</v>
      </c>
      <c r="C132" s="45" t="s">
        <v>213</v>
      </c>
      <c r="D132" s="11" t="str">
        <f t="shared" si="23"/>
        <v>N/A</v>
      </c>
      <c r="E132" s="45">
        <v>930.83333332999996</v>
      </c>
      <c r="F132" s="11" t="str">
        <f t="shared" si="24"/>
        <v>N/A</v>
      </c>
      <c r="G132" s="45">
        <v>1262.4666666999999</v>
      </c>
      <c r="H132" s="11" t="str">
        <f t="shared" si="25"/>
        <v>N/A</v>
      </c>
      <c r="I132" s="12" t="s">
        <v>213</v>
      </c>
      <c r="J132" s="12">
        <v>35.630000000000003</v>
      </c>
      <c r="K132" s="43" t="s">
        <v>739</v>
      </c>
      <c r="L132" s="9" t="str">
        <f t="shared" si="19"/>
        <v>No</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5587986</v>
      </c>
      <c r="F136" s="11" t="str">
        <f t="shared" si="24"/>
        <v>N/A</v>
      </c>
      <c r="G136" s="45">
        <v>343990677</v>
      </c>
      <c r="H136" s="11" t="str">
        <f t="shared" si="25"/>
        <v>N/A</v>
      </c>
      <c r="I136" s="12" t="s">
        <v>213</v>
      </c>
      <c r="J136" s="12">
        <v>6056</v>
      </c>
      <c r="K136" s="43" t="s">
        <v>739</v>
      </c>
      <c r="L136" s="9" t="str">
        <f t="shared" si="19"/>
        <v>No</v>
      </c>
    </row>
    <row r="137" spans="1:12" x14ac:dyDescent="0.25">
      <c r="A137" s="2" t="s">
        <v>533</v>
      </c>
      <c r="B137" s="35" t="s">
        <v>213</v>
      </c>
      <c r="C137" s="45" t="s">
        <v>213</v>
      </c>
      <c r="D137" s="11" t="str">
        <f t="shared" si="23"/>
        <v>N/A</v>
      </c>
      <c r="E137" s="36">
        <v>2808</v>
      </c>
      <c r="F137" s="11" t="str">
        <f t="shared" si="24"/>
        <v>N/A</v>
      </c>
      <c r="G137" s="36">
        <v>11523</v>
      </c>
      <c r="H137" s="11" t="str">
        <f t="shared" si="25"/>
        <v>N/A</v>
      </c>
      <c r="I137" s="12" t="s">
        <v>213</v>
      </c>
      <c r="J137" s="12">
        <v>310.39999999999998</v>
      </c>
      <c r="K137" s="43" t="s">
        <v>739</v>
      </c>
      <c r="L137" s="9" t="str">
        <f t="shared" si="19"/>
        <v>No</v>
      </c>
    </row>
    <row r="138" spans="1:12" x14ac:dyDescent="0.25">
      <c r="A138" s="2" t="s">
        <v>1215</v>
      </c>
      <c r="B138" s="35" t="s">
        <v>213</v>
      </c>
      <c r="C138" s="45" t="s">
        <v>213</v>
      </c>
      <c r="D138" s="11" t="str">
        <f t="shared" si="23"/>
        <v>N/A</v>
      </c>
      <c r="E138" s="45">
        <v>1990.0235043</v>
      </c>
      <c r="F138" s="11" t="str">
        <f t="shared" si="24"/>
        <v>N/A</v>
      </c>
      <c r="G138" s="45">
        <v>29852.527727000001</v>
      </c>
      <c r="H138" s="11" t="str">
        <f t="shared" si="25"/>
        <v>N/A</v>
      </c>
      <c r="I138" s="12" t="s">
        <v>213</v>
      </c>
      <c r="J138" s="12">
        <v>1400</v>
      </c>
      <c r="K138" s="43" t="s">
        <v>739</v>
      </c>
      <c r="L138" s="9" t="str">
        <f t="shared" si="19"/>
        <v>No</v>
      </c>
    </row>
    <row r="139" spans="1:12" x14ac:dyDescent="0.25">
      <c r="A139" s="50" t="s">
        <v>406</v>
      </c>
      <c r="B139" s="14" t="s">
        <v>213</v>
      </c>
      <c r="C139" s="14">
        <v>6822947750</v>
      </c>
      <c r="D139" s="11" t="str">
        <f t="shared" si="23"/>
        <v>N/A</v>
      </c>
      <c r="E139" s="14">
        <v>7046573896</v>
      </c>
      <c r="F139" s="11" t="str">
        <f t="shared" si="24"/>
        <v>N/A</v>
      </c>
      <c r="G139" s="14">
        <v>7356243186</v>
      </c>
      <c r="H139" s="11" t="str">
        <f t="shared" si="25"/>
        <v>N/A</v>
      </c>
      <c r="I139" s="12">
        <v>3.278</v>
      </c>
      <c r="J139" s="12">
        <v>4.3949999999999996</v>
      </c>
      <c r="K139" s="14" t="s">
        <v>213</v>
      </c>
      <c r="L139" s="9" t="str">
        <f t="shared" ref="L139:L158" si="26">IF(J139="Div by 0", "N/A", IF(K139="N/A","N/A", IF(J139&gt;VALUE(MID(K139,1,2)), "No", IF(J139&lt;-1*VALUE(MID(K139,1,2)), "No", "Yes"))))</f>
        <v>N/A</v>
      </c>
    </row>
    <row r="140" spans="1:12" x14ac:dyDescent="0.25">
      <c r="A140" s="50" t="s">
        <v>1216</v>
      </c>
      <c r="B140" s="14" t="s">
        <v>213</v>
      </c>
      <c r="C140" s="14">
        <v>6532.8124820000003</v>
      </c>
      <c r="D140" s="11" t="str">
        <f t="shared" si="23"/>
        <v>N/A</v>
      </c>
      <c r="E140" s="14">
        <v>6376.2282659000002</v>
      </c>
      <c r="F140" s="11" t="str">
        <f t="shared" si="24"/>
        <v>N/A</v>
      </c>
      <c r="G140" s="14">
        <v>6070.0033962999996</v>
      </c>
      <c r="H140" s="11" t="str">
        <f t="shared" si="25"/>
        <v>N/A</v>
      </c>
      <c r="I140" s="12">
        <v>-2.4</v>
      </c>
      <c r="J140" s="12">
        <v>-4.8</v>
      </c>
      <c r="K140" s="14" t="s">
        <v>213</v>
      </c>
      <c r="L140" s="9" t="str">
        <f t="shared" si="26"/>
        <v>N/A</v>
      </c>
    </row>
    <row r="141" spans="1:12" x14ac:dyDescent="0.25">
      <c r="A141" s="50" t="s">
        <v>407</v>
      </c>
      <c r="B141" s="14" t="s">
        <v>213</v>
      </c>
      <c r="C141" s="14">
        <v>46983973</v>
      </c>
      <c r="D141" s="11" t="str">
        <f t="shared" si="23"/>
        <v>N/A</v>
      </c>
      <c r="E141" s="14">
        <v>42003023</v>
      </c>
      <c r="F141" s="11" t="str">
        <f t="shared" si="24"/>
        <v>N/A</v>
      </c>
      <c r="G141" s="14">
        <v>39239692</v>
      </c>
      <c r="H141" s="11" t="str">
        <f t="shared" si="25"/>
        <v>N/A</v>
      </c>
      <c r="I141" s="12">
        <v>-10.6</v>
      </c>
      <c r="J141" s="12">
        <v>-6.58</v>
      </c>
      <c r="K141" s="14" t="s">
        <v>213</v>
      </c>
      <c r="L141" s="9" t="str">
        <f t="shared" si="26"/>
        <v>N/A</v>
      </c>
    </row>
    <row r="142" spans="1:12" x14ac:dyDescent="0.25">
      <c r="A142" s="50" t="s">
        <v>1217</v>
      </c>
      <c r="B142" s="14" t="s">
        <v>213</v>
      </c>
      <c r="C142" s="14">
        <v>3706.2375167999999</v>
      </c>
      <c r="D142" s="11" t="str">
        <f t="shared" si="23"/>
        <v>N/A</v>
      </c>
      <c r="E142" s="14">
        <v>3680.6013845000002</v>
      </c>
      <c r="F142" s="11" t="str">
        <f t="shared" si="24"/>
        <v>N/A</v>
      </c>
      <c r="G142" s="14">
        <v>3648.8461968000001</v>
      </c>
      <c r="H142" s="11" t="str">
        <f t="shared" si="25"/>
        <v>N/A</v>
      </c>
      <c r="I142" s="12">
        <v>-0.69199999999999995</v>
      </c>
      <c r="J142" s="12">
        <v>-0.86299999999999999</v>
      </c>
      <c r="K142" s="14" t="s">
        <v>213</v>
      </c>
      <c r="L142" s="9" t="str">
        <f t="shared" si="26"/>
        <v>N/A</v>
      </c>
    </row>
    <row r="143" spans="1:12" x14ac:dyDescent="0.25">
      <c r="A143" s="50" t="s">
        <v>408</v>
      </c>
      <c r="B143" s="14" t="s">
        <v>213</v>
      </c>
      <c r="C143" s="14">
        <v>89362</v>
      </c>
      <c r="D143" s="11" t="str">
        <f t="shared" si="23"/>
        <v>N/A</v>
      </c>
      <c r="E143" s="14">
        <v>29579</v>
      </c>
      <c r="F143" s="11" t="str">
        <f t="shared" si="24"/>
        <v>N/A</v>
      </c>
      <c r="G143" s="14">
        <v>112477</v>
      </c>
      <c r="H143" s="11" t="str">
        <f t="shared" si="25"/>
        <v>N/A</v>
      </c>
      <c r="I143" s="12">
        <v>-66.900000000000006</v>
      </c>
      <c r="J143" s="12">
        <v>280.3</v>
      </c>
      <c r="K143" s="14" t="s">
        <v>213</v>
      </c>
      <c r="L143" s="9" t="str">
        <f t="shared" si="26"/>
        <v>N/A</v>
      </c>
    </row>
    <row r="144" spans="1:12" x14ac:dyDescent="0.25">
      <c r="A144" s="50" t="s">
        <v>1218</v>
      </c>
      <c r="B144" s="14" t="s">
        <v>213</v>
      </c>
      <c r="C144" s="14">
        <v>3.3127710843</v>
      </c>
      <c r="D144" s="11" t="str">
        <f t="shared" si="23"/>
        <v>N/A</v>
      </c>
      <c r="E144" s="14">
        <v>1.0547730271</v>
      </c>
      <c r="F144" s="11" t="str">
        <f t="shared" si="24"/>
        <v>N/A</v>
      </c>
      <c r="G144" s="14">
        <v>3.9220656950000001</v>
      </c>
      <c r="H144" s="11" t="str">
        <f t="shared" si="25"/>
        <v>N/A</v>
      </c>
      <c r="I144" s="12">
        <v>-68.2</v>
      </c>
      <c r="J144" s="12">
        <v>271.8</v>
      </c>
      <c r="K144" s="14" t="s">
        <v>213</v>
      </c>
      <c r="L144" s="9" t="str">
        <f t="shared" si="26"/>
        <v>N/A</v>
      </c>
    </row>
    <row r="145" spans="1:13" x14ac:dyDescent="0.25">
      <c r="A145" s="50" t="s">
        <v>409</v>
      </c>
      <c r="B145" s="14" t="s">
        <v>213</v>
      </c>
      <c r="C145" s="14">
        <v>56023995</v>
      </c>
      <c r="D145" s="11" t="str">
        <f t="shared" si="23"/>
        <v>N/A</v>
      </c>
      <c r="E145" s="14">
        <v>76226713</v>
      </c>
      <c r="F145" s="11" t="str">
        <f t="shared" si="24"/>
        <v>N/A</v>
      </c>
      <c r="G145" s="14">
        <v>76506917</v>
      </c>
      <c r="H145" s="11" t="str">
        <f t="shared" si="25"/>
        <v>N/A</v>
      </c>
      <c r="I145" s="12">
        <v>36.06</v>
      </c>
      <c r="J145" s="12">
        <v>0.36759999999999998</v>
      </c>
      <c r="K145" s="14" t="s">
        <v>213</v>
      </c>
      <c r="L145" s="9" t="str">
        <f t="shared" si="26"/>
        <v>N/A</v>
      </c>
    </row>
    <row r="146" spans="1:13" x14ac:dyDescent="0.25">
      <c r="A146" s="50" t="s">
        <v>1219</v>
      </c>
      <c r="B146" s="14" t="s">
        <v>213</v>
      </c>
      <c r="C146" s="14">
        <v>5881.1668066000002</v>
      </c>
      <c r="D146" s="11" t="str">
        <f t="shared" si="23"/>
        <v>N/A</v>
      </c>
      <c r="E146" s="14">
        <v>5916.8449118999997</v>
      </c>
      <c r="F146" s="11" t="str">
        <f t="shared" si="24"/>
        <v>N/A</v>
      </c>
      <c r="G146" s="14">
        <v>7064.3506002000004</v>
      </c>
      <c r="H146" s="11" t="str">
        <f t="shared" si="25"/>
        <v>N/A</v>
      </c>
      <c r="I146" s="12">
        <v>0.60670000000000002</v>
      </c>
      <c r="J146" s="12">
        <v>19.39</v>
      </c>
      <c r="K146" s="14" t="s">
        <v>213</v>
      </c>
      <c r="L146" s="9" t="str">
        <f t="shared" si="26"/>
        <v>N/A</v>
      </c>
    </row>
    <row r="147" spans="1:13" x14ac:dyDescent="0.25">
      <c r="A147" s="50" t="s">
        <v>410</v>
      </c>
      <c r="B147" s="14" t="s">
        <v>213</v>
      </c>
      <c r="C147" s="14">
        <v>1471066104</v>
      </c>
      <c r="D147" s="11" t="str">
        <f t="shared" ref="D147:D160" si="27">IF($B147="N/A","N/A",IF(C147&gt;10,"No",IF(C147&lt;-10,"No","Yes")))</f>
        <v>N/A</v>
      </c>
      <c r="E147" s="14">
        <v>1602734474</v>
      </c>
      <c r="F147" s="11" t="str">
        <f t="shared" ref="F147:F160" si="28">IF($B147="N/A","N/A",IF(E147&gt;10,"No",IF(E147&lt;-10,"No","Yes")))</f>
        <v>N/A</v>
      </c>
      <c r="G147" s="14">
        <v>2060427946</v>
      </c>
      <c r="H147" s="11" t="str">
        <f t="shared" ref="H147:H160" si="29">IF($B147="N/A","N/A",IF(G147&gt;10,"No",IF(G147&lt;-10,"No","Yes")))</f>
        <v>N/A</v>
      </c>
      <c r="I147" s="12">
        <v>8.9510000000000005</v>
      </c>
      <c r="J147" s="12">
        <v>28.56</v>
      </c>
      <c r="K147" s="14" t="s">
        <v>213</v>
      </c>
      <c r="L147" s="9" t="str">
        <f t="shared" si="26"/>
        <v>N/A</v>
      </c>
    </row>
    <row r="148" spans="1:13" x14ac:dyDescent="0.25">
      <c r="A148" s="50" t="s">
        <v>1220</v>
      </c>
      <c r="B148" s="14" t="s">
        <v>213</v>
      </c>
      <c r="C148" s="14">
        <v>10129.774442</v>
      </c>
      <c r="D148" s="11" t="str">
        <f t="shared" si="27"/>
        <v>N/A</v>
      </c>
      <c r="E148" s="14">
        <v>9739.6326766000002</v>
      </c>
      <c r="F148" s="11" t="str">
        <f t="shared" si="28"/>
        <v>N/A</v>
      </c>
      <c r="G148" s="14">
        <v>11566.665428</v>
      </c>
      <c r="H148" s="11" t="str">
        <f t="shared" si="29"/>
        <v>N/A</v>
      </c>
      <c r="I148" s="12">
        <v>-3.85</v>
      </c>
      <c r="J148" s="12">
        <v>18.760000000000002</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7701574</v>
      </c>
      <c r="D153" s="11" t="str">
        <f t="shared" si="27"/>
        <v>N/A</v>
      </c>
      <c r="E153" s="14">
        <v>8378622</v>
      </c>
      <c r="F153" s="11" t="str">
        <f t="shared" si="28"/>
        <v>N/A</v>
      </c>
      <c r="G153" s="14">
        <v>14803231</v>
      </c>
      <c r="H153" s="11" t="str">
        <f t="shared" si="29"/>
        <v>N/A</v>
      </c>
      <c r="I153" s="12">
        <v>8.7910000000000004</v>
      </c>
      <c r="J153" s="12">
        <v>76.680000000000007</v>
      </c>
      <c r="K153" s="14" t="s">
        <v>213</v>
      </c>
      <c r="L153" s="9" t="str">
        <f t="shared" si="26"/>
        <v>N/A</v>
      </c>
      <c r="M153" s="55"/>
    </row>
    <row r="154" spans="1:13" x14ac:dyDescent="0.25">
      <c r="A154" s="50" t="s">
        <v>1223</v>
      </c>
      <c r="B154" s="14" t="s">
        <v>213</v>
      </c>
      <c r="C154" s="14">
        <v>90606.752940999999</v>
      </c>
      <c r="D154" s="11" t="str">
        <f t="shared" si="27"/>
        <v>N/A</v>
      </c>
      <c r="E154" s="14">
        <v>61607.514706000002</v>
      </c>
      <c r="F154" s="11" t="str">
        <f t="shared" si="28"/>
        <v>N/A</v>
      </c>
      <c r="G154" s="14">
        <v>61680.129166999999</v>
      </c>
      <c r="H154" s="11" t="str">
        <f t="shared" si="29"/>
        <v>N/A</v>
      </c>
      <c r="I154" s="12">
        <v>-32</v>
      </c>
      <c r="J154" s="12">
        <v>0.1179</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1739</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v>869.5</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2419.8237601999999</v>
      </c>
      <c r="D164" s="113" t="str">
        <f t="shared" ref="D164" si="31">IF($B164="N/A","N/A",IF(C164&gt;10,"No",IF(C164&lt;-10,"No","Yes")))</f>
        <v>N/A</v>
      </c>
      <c r="E164" s="112">
        <v>2543.383988</v>
      </c>
      <c r="F164" s="113" t="str">
        <f t="shared" ref="F164" si="32">IF($B164="N/A","N/A",IF(E164&gt;10,"No",IF(E164&lt;-10,"No","Yes")))</f>
        <v>N/A</v>
      </c>
      <c r="G164" s="112">
        <v>2710.9614209000001</v>
      </c>
      <c r="H164" s="113" t="str">
        <f t="shared" ref="H164" si="33">IF($B164="N/A","N/A",IF(G164&gt;10,"No",IF(G164&lt;-10,"No","Yes")))</f>
        <v>N/A</v>
      </c>
      <c r="I164" s="114">
        <v>5.1059999999999999</v>
      </c>
      <c r="J164" s="114">
        <v>6.5890000000000004</v>
      </c>
      <c r="K164" s="115" t="s">
        <v>739</v>
      </c>
      <c r="L164" s="116" t="str">
        <f>IF(J164="Div by 0", "N/A", IF(OR(J164="N/A",K164="N/A"),"N/A", IF(J164&gt;VALUE(MID(K164,1,2)), "No", IF(J164&lt;-1*VALUE(MID(K164,1,2)), "No", "Yes"))))</f>
        <v>Yes</v>
      </c>
      <c r="N164" s="56"/>
    </row>
    <row r="165" spans="1:16" x14ac:dyDescent="0.25">
      <c r="A165" s="50" t="s">
        <v>1228</v>
      </c>
      <c r="B165" s="14" t="s">
        <v>213</v>
      </c>
      <c r="C165" s="14">
        <v>1825.5974229000001</v>
      </c>
      <c r="D165" s="11" t="str">
        <f t="shared" ref="D165:D171" si="34">IF($B165="N/A","N/A",IF(C165&gt;10,"No",IF(C165&lt;-10,"No","Yes")))</f>
        <v>N/A</v>
      </c>
      <c r="E165" s="14">
        <v>1919.3454853999999</v>
      </c>
      <c r="F165" s="11" t="str">
        <f t="shared" ref="F165:F171" si="35">IF($B165="N/A","N/A",IF(E165&gt;10,"No",IF(E165&lt;-10,"No","Yes")))</f>
        <v>N/A</v>
      </c>
      <c r="G165" s="14">
        <v>2043.6905360999999</v>
      </c>
      <c r="H165" s="11" t="str">
        <f t="shared" ref="H165:H171" si="36">IF($B165="N/A","N/A",IF(G165&gt;10,"No",IF(G165&lt;-10,"No","Yes")))</f>
        <v>N/A</v>
      </c>
      <c r="I165" s="12">
        <v>5.1349999999999998</v>
      </c>
      <c r="J165" s="12">
        <v>6.4790000000000001</v>
      </c>
      <c r="K165" s="43" t="s">
        <v>739</v>
      </c>
      <c r="L165" s="9" t="str">
        <f>IF(J165="Div by 0", "N/A", IF(OR(J165="N/A",K165="N/A"),"N/A", IF(J165&gt;VALUE(MID(K165,1,2)), "No", IF(J165&lt;-1*VALUE(MID(K165,1,2)), "No", "Yes"))))</f>
        <v>Yes</v>
      </c>
      <c r="N165" s="56"/>
    </row>
    <row r="166" spans="1:16" x14ac:dyDescent="0.25">
      <c r="A166" s="50" t="s">
        <v>1229</v>
      </c>
      <c r="B166" s="14" t="s">
        <v>213</v>
      </c>
      <c r="C166" s="14">
        <v>2799.1382859</v>
      </c>
      <c r="D166" s="11" t="str">
        <f t="shared" si="34"/>
        <v>N/A</v>
      </c>
      <c r="E166" s="14">
        <v>2947.1371189000001</v>
      </c>
      <c r="F166" s="11" t="str">
        <f t="shared" si="35"/>
        <v>N/A</v>
      </c>
      <c r="G166" s="14">
        <v>3123.1788719000001</v>
      </c>
      <c r="H166" s="11" t="str">
        <f t="shared" si="36"/>
        <v>N/A</v>
      </c>
      <c r="I166" s="12">
        <v>5.2869999999999999</v>
      </c>
      <c r="J166" s="12">
        <v>5.9729999999999999</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1171597</v>
      </c>
      <c r="D6" s="11" t="str">
        <f t="shared" ref="D6:D11" si="0">IF($B6="N/A","N/A",IF(C6&gt;10,"No",IF(C6&lt;-10,"No","Yes")))</f>
        <v>N/A</v>
      </c>
      <c r="E6" s="1">
        <v>1248437</v>
      </c>
      <c r="F6" s="11" t="str">
        <f t="shared" ref="F6:F11" si="1">IF($B6="N/A","N/A",IF(E6&gt;10,"No",IF(E6&lt;-10,"No","Yes")))</f>
        <v>N/A</v>
      </c>
      <c r="G6" s="1">
        <v>1364739</v>
      </c>
      <c r="H6" s="11" t="str">
        <f t="shared" ref="H6:H11" si="2">IF($B6="N/A","N/A",IF(G6&gt;10,"No",IF(G6&lt;-10,"No","Yes")))</f>
        <v>N/A</v>
      </c>
      <c r="I6" s="12">
        <v>6.5590000000000002</v>
      </c>
      <c r="J6" s="12">
        <v>9.3160000000000007</v>
      </c>
      <c r="K6" s="1" t="s">
        <v>739</v>
      </c>
      <c r="L6" s="9" t="str">
        <f t="shared" ref="L6:L14" si="3">IF(J6="Div by 0", "N/A", IF(K6="N/A","N/A", IF(J6&gt;VALUE(MID(K6,1,2)), "No", IF(J6&lt;-1*VALUE(MID(K6,1,2)), "No", "Yes"))))</f>
        <v>Yes</v>
      </c>
    </row>
    <row r="7" spans="1:12" x14ac:dyDescent="0.25">
      <c r="A7" s="18" t="s">
        <v>100</v>
      </c>
      <c r="B7" s="43" t="s">
        <v>213</v>
      </c>
      <c r="C7" s="1">
        <v>109787</v>
      </c>
      <c r="D7" s="11" t="str">
        <f t="shared" si="0"/>
        <v>N/A</v>
      </c>
      <c r="E7" s="1">
        <v>111882</v>
      </c>
      <c r="F7" s="11" t="str">
        <f t="shared" si="1"/>
        <v>N/A</v>
      </c>
      <c r="G7" s="1">
        <v>114657</v>
      </c>
      <c r="H7" s="11" t="str">
        <f t="shared" si="2"/>
        <v>N/A</v>
      </c>
      <c r="I7" s="12">
        <v>1.9079999999999999</v>
      </c>
      <c r="J7" s="12">
        <v>2.48</v>
      </c>
      <c r="K7" s="43" t="s">
        <v>739</v>
      </c>
      <c r="L7" s="9" t="str">
        <f t="shared" si="3"/>
        <v>Yes</v>
      </c>
    </row>
    <row r="8" spans="1:12" x14ac:dyDescent="0.25">
      <c r="A8" s="18" t="s">
        <v>101</v>
      </c>
      <c r="B8" s="43" t="s">
        <v>213</v>
      </c>
      <c r="C8" s="1">
        <v>192879</v>
      </c>
      <c r="D8" s="11" t="str">
        <f t="shared" si="0"/>
        <v>N/A</v>
      </c>
      <c r="E8" s="1">
        <v>200058</v>
      </c>
      <c r="F8" s="11" t="str">
        <f t="shared" si="1"/>
        <v>N/A</v>
      </c>
      <c r="G8" s="1">
        <v>205204</v>
      </c>
      <c r="H8" s="11" t="str">
        <f t="shared" si="2"/>
        <v>N/A</v>
      </c>
      <c r="I8" s="12">
        <v>3.722</v>
      </c>
      <c r="J8" s="12">
        <v>2.5720000000000001</v>
      </c>
      <c r="K8" s="43" t="s">
        <v>739</v>
      </c>
      <c r="L8" s="9" t="str">
        <f t="shared" si="3"/>
        <v>Yes</v>
      </c>
    </row>
    <row r="9" spans="1:12" x14ac:dyDescent="0.25">
      <c r="A9" s="18" t="s">
        <v>104</v>
      </c>
      <c r="B9" s="43" t="s">
        <v>213</v>
      </c>
      <c r="C9" s="1">
        <v>628226</v>
      </c>
      <c r="D9" s="11" t="str">
        <f t="shared" si="0"/>
        <v>N/A</v>
      </c>
      <c r="E9" s="1">
        <v>672165</v>
      </c>
      <c r="F9" s="11" t="str">
        <f t="shared" si="1"/>
        <v>N/A</v>
      </c>
      <c r="G9" s="1">
        <v>690879</v>
      </c>
      <c r="H9" s="11" t="str">
        <f t="shared" si="2"/>
        <v>N/A</v>
      </c>
      <c r="I9" s="12">
        <v>6.9939999999999998</v>
      </c>
      <c r="J9" s="12">
        <v>2.7839999999999998</v>
      </c>
      <c r="K9" s="43" t="s">
        <v>739</v>
      </c>
      <c r="L9" s="9" t="str">
        <f t="shared" si="3"/>
        <v>Yes</v>
      </c>
    </row>
    <row r="10" spans="1:12" x14ac:dyDescent="0.25">
      <c r="A10" s="18" t="s">
        <v>105</v>
      </c>
      <c r="B10" s="43" t="s">
        <v>213</v>
      </c>
      <c r="C10" s="1">
        <v>240705</v>
      </c>
      <c r="D10" s="11" t="str">
        <f t="shared" si="0"/>
        <v>N/A</v>
      </c>
      <c r="E10" s="1">
        <v>264332</v>
      </c>
      <c r="F10" s="11" t="str">
        <f t="shared" si="1"/>
        <v>N/A</v>
      </c>
      <c r="G10" s="1">
        <v>353999</v>
      </c>
      <c r="H10" s="11" t="str">
        <f t="shared" si="2"/>
        <v>N/A</v>
      </c>
      <c r="I10" s="12">
        <v>9.8160000000000007</v>
      </c>
      <c r="J10" s="12">
        <v>33.92</v>
      </c>
      <c r="K10" s="43" t="s">
        <v>739</v>
      </c>
      <c r="L10" s="9" t="str">
        <f t="shared" si="3"/>
        <v>No</v>
      </c>
    </row>
    <row r="11" spans="1:12" x14ac:dyDescent="0.25">
      <c r="A11" s="18" t="s">
        <v>77</v>
      </c>
      <c r="B11" s="1" t="s">
        <v>213</v>
      </c>
      <c r="C11" s="1">
        <v>981608.73</v>
      </c>
      <c r="D11" s="11" t="str">
        <f t="shared" si="0"/>
        <v>N/A</v>
      </c>
      <c r="E11" s="1">
        <v>1056363.3799999999</v>
      </c>
      <c r="F11" s="11" t="str">
        <f t="shared" si="1"/>
        <v>N/A</v>
      </c>
      <c r="G11" s="1">
        <v>1136633.1000000001</v>
      </c>
      <c r="H11" s="11" t="str">
        <f t="shared" si="2"/>
        <v>N/A</v>
      </c>
      <c r="I11" s="12">
        <v>7.6159999999999997</v>
      </c>
      <c r="J11" s="12">
        <v>7.5990000000000002</v>
      </c>
      <c r="K11" s="1" t="s">
        <v>740</v>
      </c>
      <c r="L11" s="9" t="str">
        <f t="shared" si="3"/>
        <v>Yes</v>
      </c>
    </row>
    <row r="12" spans="1:12" x14ac:dyDescent="0.25">
      <c r="A12" s="18" t="s">
        <v>115</v>
      </c>
      <c r="B12" s="1" t="s">
        <v>213</v>
      </c>
      <c r="C12" s="1">
        <v>183922</v>
      </c>
      <c r="D12" s="1" t="s">
        <v>213</v>
      </c>
      <c r="E12" s="1">
        <v>189024</v>
      </c>
      <c r="F12" s="1" t="s">
        <v>213</v>
      </c>
      <c r="G12" s="1">
        <v>195359</v>
      </c>
      <c r="H12" s="1" t="s">
        <v>213</v>
      </c>
      <c r="I12" s="12">
        <v>2.774</v>
      </c>
      <c r="J12" s="12">
        <v>3.351</v>
      </c>
      <c r="K12" s="1" t="s">
        <v>740</v>
      </c>
      <c r="L12" s="9" t="str">
        <f t="shared" si="3"/>
        <v>Yes</v>
      </c>
    </row>
    <row r="13" spans="1:12" x14ac:dyDescent="0.25">
      <c r="A13" s="18" t="s">
        <v>449</v>
      </c>
      <c r="B13" s="1" t="s">
        <v>213</v>
      </c>
      <c r="C13" s="1">
        <v>99104</v>
      </c>
      <c r="D13" s="1" t="s">
        <v>213</v>
      </c>
      <c r="E13" s="1">
        <v>100706</v>
      </c>
      <c r="F13" s="1" t="s">
        <v>213</v>
      </c>
      <c r="G13" s="1">
        <v>102728</v>
      </c>
      <c r="H13" s="1" t="s">
        <v>213</v>
      </c>
      <c r="I13" s="12">
        <v>1.6160000000000001</v>
      </c>
      <c r="J13" s="12">
        <v>2.008</v>
      </c>
      <c r="K13" s="1" t="s">
        <v>740</v>
      </c>
      <c r="L13" s="9" t="str">
        <f t="shared" si="3"/>
        <v>Yes</v>
      </c>
    </row>
    <row r="14" spans="1:12" x14ac:dyDescent="0.25">
      <c r="A14" s="18" t="s">
        <v>450</v>
      </c>
      <c r="B14" s="1" t="s">
        <v>213</v>
      </c>
      <c r="C14" s="1">
        <v>83175</v>
      </c>
      <c r="D14" s="1" t="s">
        <v>213</v>
      </c>
      <c r="E14" s="1">
        <v>86546</v>
      </c>
      <c r="F14" s="1" t="s">
        <v>213</v>
      </c>
      <c r="G14" s="1">
        <v>89316</v>
      </c>
      <c r="H14" s="1" t="s">
        <v>213</v>
      </c>
      <c r="I14" s="12">
        <v>4.0529999999999999</v>
      </c>
      <c r="J14" s="12">
        <v>3.2010000000000001</v>
      </c>
      <c r="K14" s="1" t="s">
        <v>740</v>
      </c>
      <c r="L14" s="9" t="str">
        <f t="shared" si="3"/>
        <v>Yes</v>
      </c>
    </row>
    <row r="15" spans="1:12" x14ac:dyDescent="0.25">
      <c r="A15" s="4" t="s">
        <v>58</v>
      </c>
      <c r="B15" s="43" t="s">
        <v>213</v>
      </c>
      <c r="C15" s="14">
        <v>8120828872</v>
      </c>
      <c r="D15" s="11" t="str">
        <f t="shared" ref="D15:D20" si="4">IF($B15="N/A","N/A",IF(C15&gt;10,"No",IF(C15&lt;-10,"No","Yes")))</f>
        <v>N/A</v>
      </c>
      <c r="E15" s="14">
        <v>8451240363</v>
      </c>
      <c r="F15" s="11" t="str">
        <f t="shared" ref="F15:F20" si="5">IF($B15="N/A","N/A",IF(E15&gt;10,"No",IF(E15&lt;-10,"No","Yes")))</f>
        <v>N/A</v>
      </c>
      <c r="G15" s="14">
        <v>9169360162</v>
      </c>
      <c r="H15" s="11" t="str">
        <f t="shared" ref="H15:H20" si="6">IF($B15="N/A","N/A",IF(G15&gt;10,"No",IF(G15&lt;-10,"No","Yes")))</f>
        <v>N/A</v>
      </c>
      <c r="I15" s="12">
        <v>4.069</v>
      </c>
      <c r="J15" s="12">
        <v>8.4969999999999999</v>
      </c>
      <c r="K15" s="43" t="s">
        <v>739</v>
      </c>
      <c r="L15" s="9" t="str">
        <f t="shared" ref="L15:L20" si="7">IF(J15="Div by 0", "N/A", IF(K15="N/A","N/A", IF(J15&gt;VALUE(MID(K15,1,2)), "No", IF(J15&lt;-1*VALUE(MID(K15,1,2)), "No", "Yes"))))</f>
        <v>Yes</v>
      </c>
    </row>
    <row r="16" spans="1:12" x14ac:dyDescent="0.25">
      <c r="A16" s="4" t="s">
        <v>1132</v>
      </c>
      <c r="B16" s="43" t="s">
        <v>213</v>
      </c>
      <c r="C16" s="14">
        <v>6931.4182879999998</v>
      </c>
      <c r="D16" s="11" t="str">
        <f t="shared" si="4"/>
        <v>N/A</v>
      </c>
      <c r="E16" s="14">
        <v>6769.4568191999997</v>
      </c>
      <c r="F16" s="11" t="str">
        <f t="shared" si="5"/>
        <v>N/A</v>
      </c>
      <c r="G16" s="14">
        <v>6718.7646590000004</v>
      </c>
      <c r="H16" s="11" t="str">
        <f t="shared" si="6"/>
        <v>N/A</v>
      </c>
      <c r="I16" s="12">
        <v>-2.34</v>
      </c>
      <c r="J16" s="12">
        <v>-0.749</v>
      </c>
      <c r="K16" s="43" t="s">
        <v>739</v>
      </c>
      <c r="L16" s="9" t="str">
        <f t="shared" si="7"/>
        <v>Yes</v>
      </c>
    </row>
    <row r="17" spans="1:12" x14ac:dyDescent="0.25">
      <c r="A17" s="4" t="s">
        <v>1232</v>
      </c>
      <c r="B17" s="43" t="s">
        <v>213</v>
      </c>
      <c r="C17" s="14">
        <v>20229.492836000001</v>
      </c>
      <c r="D17" s="11" t="str">
        <f t="shared" si="4"/>
        <v>N/A</v>
      </c>
      <c r="E17" s="14">
        <v>19877.226757</v>
      </c>
      <c r="F17" s="11" t="str">
        <f t="shared" si="5"/>
        <v>N/A</v>
      </c>
      <c r="G17" s="14">
        <v>19462.041401999999</v>
      </c>
      <c r="H17" s="11" t="str">
        <f t="shared" si="6"/>
        <v>N/A</v>
      </c>
      <c r="I17" s="12">
        <v>-1.74</v>
      </c>
      <c r="J17" s="12">
        <v>-2.09</v>
      </c>
      <c r="K17" s="43" t="s">
        <v>739</v>
      </c>
      <c r="L17" s="9" t="str">
        <f t="shared" si="7"/>
        <v>Yes</v>
      </c>
    </row>
    <row r="18" spans="1:12" x14ac:dyDescent="0.25">
      <c r="A18" s="4" t="s">
        <v>1233</v>
      </c>
      <c r="B18" s="43" t="s">
        <v>213</v>
      </c>
      <c r="C18" s="14">
        <v>19493.783787</v>
      </c>
      <c r="D18" s="11" t="str">
        <f t="shared" si="4"/>
        <v>N/A</v>
      </c>
      <c r="E18" s="14">
        <v>19273.106468999998</v>
      </c>
      <c r="F18" s="11" t="str">
        <f t="shared" si="5"/>
        <v>N/A</v>
      </c>
      <c r="G18" s="14">
        <v>21049.102415000001</v>
      </c>
      <c r="H18" s="11" t="str">
        <f t="shared" si="6"/>
        <v>N/A</v>
      </c>
      <c r="I18" s="12">
        <v>-1.1299999999999999</v>
      </c>
      <c r="J18" s="12">
        <v>9.2149999999999999</v>
      </c>
      <c r="K18" s="43" t="s">
        <v>739</v>
      </c>
      <c r="L18" s="9" t="str">
        <f t="shared" si="7"/>
        <v>Yes</v>
      </c>
    </row>
    <row r="19" spans="1:12" x14ac:dyDescent="0.25">
      <c r="A19" s="4" t="s">
        <v>1234</v>
      </c>
      <c r="B19" s="43" t="s">
        <v>213</v>
      </c>
      <c r="C19" s="14">
        <v>2089.2782772</v>
      </c>
      <c r="D19" s="11" t="str">
        <f t="shared" si="4"/>
        <v>N/A</v>
      </c>
      <c r="E19" s="14">
        <v>2145.8981173000002</v>
      </c>
      <c r="F19" s="11" t="str">
        <f t="shared" si="5"/>
        <v>N/A</v>
      </c>
      <c r="G19" s="14">
        <v>2190.1904328000001</v>
      </c>
      <c r="H19" s="11" t="str">
        <f t="shared" si="6"/>
        <v>N/A</v>
      </c>
      <c r="I19" s="12">
        <v>2.71</v>
      </c>
      <c r="J19" s="12">
        <v>2.0640000000000001</v>
      </c>
      <c r="K19" s="43" t="s">
        <v>739</v>
      </c>
      <c r="L19" s="9" t="str">
        <f t="shared" si="7"/>
        <v>Yes</v>
      </c>
    </row>
    <row r="20" spans="1:12" x14ac:dyDescent="0.25">
      <c r="A20" s="4" t="s">
        <v>1235</v>
      </c>
      <c r="B20" s="43" t="s">
        <v>213</v>
      </c>
      <c r="C20" s="14">
        <v>3437.4569867999999</v>
      </c>
      <c r="D20" s="11" t="str">
        <f t="shared" si="4"/>
        <v>N/A</v>
      </c>
      <c r="E20" s="14">
        <v>3515.2752485999999</v>
      </c>
      <c r="F20" s="11" t="str">
        <f t="shared" si="5"/>
        <v>N/A</v>
      </c>
      <c r="G20" s="14">
        <v>3122.5633207999999</v>
      </c>
      <c r="H20" s="11" t="str">
        <f t="shared" si="6"/>
        <v>N/A</v>
      </c>
      <c r="I20" s="12">
        <v>2.2639999999999998</v>
      </c>
      <c r="J20" s="12">
        <v>-11.2</v>
      </c>
      <c r="K20" s="43" t="s">
        <v>739</v>
      </c>
      <c r="L20" s="9" t="str">
        <f t="shared" si="7"/>
        <v>Yes</v>
      </c>
    </row>
    <row r="21" spans="1:12" x14ac:dyDescent="0.25">
      <c r="A21" s="2" t="s">
        <v>1136</v>
      </c>
      <c r="B21" s="43" t="s">
        <v>213</v>
      </c>
      <c r="C21" s="14">
        <v>6979.1869030999997</v>
      </c>
      <c r="D21" s="11" t="str">
        <f t="shared" ref="D21:D22" si="8">IF($B21="N/A","N/A",IF(C21&gt;10,"No",IF(C21&lt;-10,"No","Yes")))</f>
        <v>N/A</v>
      </c>
      <c r="E21" s="14">
        <v>6802.5015117000003</v>
      </c>
      <c r="F21" s="11" t="str">
        <f t="shared" ref="F21:F22" si="9">IF($B21="N/A","N/A",IF(E21&gt;10,"No",IF(E21&lt;-10,"No","Yes")))</f>
        <v>N/A</v>
      </c>
      <c r="G21" s="14">
        <v>6766.8506851000002</v>
      </c>
      <c r="H21" s="11" t="str">
        <f t="shared" ref="H21:H22" si="10">IF($B21="N/A","N/A",IF(G21&gt;10,"No",IF(G21&lt;-10,"No","Yes")))</f>
        <v>N/A</v>
      </c>
      <c r="I21" s="12">
        <v>-2.5299999999999998</v>
      </c>
      <c r="J21" s="12">
        <v>-0.52400000000000002</v>
      </c>
      <c r="K21" s="43" t="s">
        <v>739</v>
      </c>
      <c r="L21" s="9" t="str">
        <f>IF(J21="Div by 0", "N/A", IF(OR(J21="N/A",K21="N/A"),"N/A", IF(J21&gt;VALUE(MID(K21,1,2)), "No", IF(J21&lt;-1*VALUE(MID(K21,1,2)), "No", "Yes"))))</f>
        <v>Yes</v>
      </c>
    </row>
    <row r="22" spans="1:12" x14ac:dyDescent="0.25">
      <c r="A22" s="2" t="s">
        <v>1137</v>
      </c>
      <c r="B22" s="43" t="s">
        <v>213</v>
      </c>
      <c r="C22" s="14">
        <v>6865.9746693999996</v>
      </c>
      <c r="D22" s="11" t="str">
        <f t="shared" si="8"/>
        <v>N/A</v>
      </c>
      <c r="E22" s="14">
        <v>6724.5203523999999</v>
      </c>
      <c r="F22" s="11" t="str">
        <f t="shared" si="9"/>
        <v>N/A</v>
      </c>
      <c r="G22" s="14">
        <v>6656.2910626000003</v>
      </c>
      <c r="H22" s="11" t="str">
        <f t="shared" si="10"/>
        <v>N/A</v>
      </c>
      <c r="I22" s="12">
        <v>-2.06</v>
      </c>
      <c r="J22" s="12">
        <v>-1.01</v>
      </c>
      <c r="K22" s="43" t="s">
        <v>739</v>
      </c>
      <c r="L22" s="9" t="str">
        <f>IF(J22="Div by 0", "N/A", IF(OR(J22="N/A",K22="N/A"),"N/A", IF(J22&gt;VALUE(MID(K22,1,2)), "No", IF(J22&lt;-1*VALUE(MID(K22,1,2)), "No", "Yes"))))</f>
        <v>Yes</v>
      </c>
    </row>
    <row r="23" spans="1:12" x14ac:dyDescent="0.25">
      <c r="A23" s="4" t="s">
        <v>1236</v>
      </c>
      <c r="B23" s="43" t="s">
        <v>213</v>
      </c>
      <c r="C23" s="14">
        <v>19840.018432000001</v>
      </c>
      <c r="D23" s="11" t="str">
        <f>IF($B23="N/A","N/A",IF(C23&gt;10,"No",IF(C23&lt;-10,"No","Yes")))</f>
        <v>N/A</v>
      </c>
      <c r="E23" s="14">
        <v>19424.735350999999</v>
      </c>
      <c r="F23" s="11" t="str">
        <f>IF($B23="N/A","N/A",IF(E23&gt;10,"No",IF(E23&lt;-10,"No","Yes")))</f>
        <v>N/A</v>
      </c>
      <c r="G23" s="14">
        <v>20182.235361999999</v>
      </c>
      <c r="H23" s="11" t="str">
        <f>IF($B23="N/A","N/A",IF(G23&gt;10,"No",IF(G23&lt;-10,"No","Yes")))</f>
        <v>N/A</v>
      </c>
      <c r="I23" s="12">
        <v>-2.09</v>
      </c>
      <c r="J23" s="12">
        <v>3.9</v>
      </c>
      <c r="K23" s="43" t="s">
        <v>739</v>
      </c>
      <c r="L23" s="9" t="str">
        <f>IF(J23="Div by 0", "N/A", IF(K23="N/A","N/A", IF(J23&gt;VALUE(MID(K23,1,2)), "No", IF(J23&lt;-1*VALUE(MID(K23,1,2)), "No", "Yes"))))</f>
        <v>Yes</v>
      </c>
    </row>
    <row r="24" spans="1:12" x14ac:dyDescent="0.25">
      <c r="A24" s="4" t="s">
        <v>1237</v>
      </c>
      <c r="B24" s="43" t="s">
        <v>213</v>
      </c>
      <c r="C24" s="14">
        <v>20878.072429</v>
      </c>
      <c r="D24" s="11" t="str">
        <f>IF($B24="N/A","N/A",IF(C24&gt;10,"No",IF(C24&lt;-10,"No","Yes")))</f>
        <v>N/A</v>
      </c>
      <c r="E24" s="14">
        <v>20558.392339999999</v>
      </c>
      <c r="F24" s="11" t="str">
        <f>IF($B24="N/A","N/A",IF(E24&gt;10,"No",IF(E24&lt;-10,"No","Yes")))</f>
        <v>N/A</v>
      </c>
      <c r="G24" s="14">
        <v>20135.144654</v>
      </c>
      <c r="H24" s="11" t="str">
        <f>IF($B24="N/A","N/A",IF(G24&gt;10,"No",IF(G24&lt;-10,"No","Yes")))</f>
        <v>N/A</v>
      </c>
      <c r="I24" s="12">
        <v>-1.53</v>
      </c>
      <c r="J24" s="12">
        <v>-2.06</v>
      </c>
      <c r="K24" s="43" t="s">
        <v>739</v>
      </c>
      <c r="L24" s="9" t="str">
        <f>IF(J24="Div by 0", "N/A", IF(K24="N/A","N/A", IF(J24&gt;VALUE(MID(K24,1,2)), "No", IF(J24&lt;-1*VALUE(MID(K24,1,2)), "No", "Yes"))))</f>
        <v>Yes</v>
      </c>
    </row>
    <row r="25" spans="1:12" x14ac:dyDescent="0.25">
      <c r="A25" s="4" t="s">
        <v>1238</v>
      </c>
      <c r="B25" s="43" t="s">
        <v>213</v>
      </c>
      <c r="C25" s="14">
        <v>18927.095388999998</v>
      </c>
      <c r="D25" s="11" t="str">
        <f>IF($B25="N/A","N/A",IF(C25&gt;10,"No",IF(C25&lt;-10,"No","Yes")))</f>
        <v>N/A</v>
      </c>
      <c r="E25" s="14">
        <v>18434.569304000001</v>
      </c>
      <c r="F25" s="11" t="str">
        <f>IF($B25="N/A","N/A",IF(E25&gt;10,"No",IF(E25&lt;-10,"No","Yes")))</f>
        <v>N/A</v>
      </c>
      <c r="G25" s="14">
        <v>20877.161974999999</v>
      </c>
      <c r="H25" s="11" t="str">
        <f>IF($B25="N/A","N/A",IF(G25&gt;10,"No",IF(G25&lt;-10,"No","Yes")))</f>
        <v>N/A</v>
      </c>
      <c r="I25" s="12">
        <v>-2.6</v>
      </c>
      <c r="J25" s="12">
        <v>13.25</v>
      </c>
      <c r="K25" s="43" t="s">
        <v>739</v>
      </c>
      <c r="L25" s="9" t="str">
        <f>IF(J25="Div by 0", "N/A", IF(K25="N/A","N/A", IF(J25&gt;VALUE(MID(K25,1,2)), "No", IF(J25&lt;-1*VALUE(MID(K25,1,2)), "No", "Yes"))))</f>
        <v>Yes</v>
      </c>
    </row>
    <row r="26" spans="1:12" x14ac:dyDescent="0.25">
      <c r="A26" s="4" t="s">
        <v>1239</v>
      </c>
      <c r="B26" s="43" t="s">
        <v>213</v>
      </c>
      <c r="C26" s="14">
        <v>19224.289284999999</v>
      </c>
      <c r="D26" s="11" t="str">
        <f t="shared" ref="D26:D27" si="11">IF($B26="N/A","N/A",IF(C26&gt;10,"No",IF(C26&lt;-10,"No","Yes")))</f>
        <v>N/A</v>
      </c>
      <c r="E26" s="14">
        <v>18800.977846999998</v>
      </c>
      <c r="F26" s="11" t="str">
        <f t="shared" ref="F26:F30" si="12">IF($B26="N/A","N/A",IF(E26&gt;10,"No",IF(E26&lt;-10,"No","Yes")))</f>
        <v>N/A</v>
      </c>
      <c r="G26" s="14">
        <v>19152.479845999998</v>
      </c>
      <c r="H26" s="11" t="str">
        <f t="shared" ref="H26:H27" si="13">IF($B26="N/A","N/A",IF(G26&gt;10,"No",IF(G26&lt;-10,"No","Yes")))</f>
        <v>N/A</v>
      </c>
      <c r="I26" s="12">
        <v>-2.2000000000000002</v>
      </c>
      <c r="J26" s="12">
        <v>1.87</v>
      </c>
      <c r="K26" s="43" t="s">
        <v>739</v>
      </c>
      <c r="L26" s="9" t="str">
        <f>IF(J26="Div by 0", "N/A", IF(OR(J26="N/A",K26="N/A"),"N/A", IF(J26&gt;VALUE(MID(K26,1,2)), "No", IF(J26&lt;-1*VALUE(MID(K26,1,2)), "No", "Yes"))))</f>
        <v>Yes</v>
      </c>
    </row>
    <row r="27" spans="1:12" x14ac:dyDescent="0.25">
      <c r="A27" s="4" t="s">
        <v>1240</v>
      </c>
      <c r="B27" s="43" t="s">
        <v>213</v>
      </c>
      <c r="C27" s="14">
        <v>20941.128315999998</v>
      </c>
      <c r="D27" s="11" t="str">
        <f t="shared" si="11"/>
        <v>N/A</v>
      </c>
      <c r="E27" s="14">
        <v>20531.365272999999</v>
      </c>
      <c r="F27" s="11" t="str">
        <f t="shared" si="12"/>
        <v>N/A</v>
      </c>
      <c r="G27" s="14">
        <v>21976.263679</v>
      </c>
      <c r="H27" s="11" t="str">
        <f t="shared" si="13"/>
        <v>N/A</v>
      </c>
      <c r="I27" s="12">
        <v>-1.96</v>
      </c>
      <c r="J27" s="12">
        <v>7.0380000000000003</v>
      </c>
      <c r="K27" s="43" t="s">
        <v>739</v>
      </c>
      <c r="L27" s="9" t="str">
        <f>IF(J27="Div by 0", "N/A", IF(OR(J27="N/A",K27="N/A"),"N/A", IF(J27&gt;VALUE(MID(K27,1,2)), "No", IF(J27&lt;-1*VALUE(MID(K27,1,2)), "No", "Yes"))))</f>
        <v>Yes</v>
      </c>
    </row>
    <row r="28" spans="1:12" x14ac:dyDescent="0.25">
      <c r="A28" s="50" t="s">
        <v>1241</v>
      </c>
      <c r="B28" s="14" t="s">
        <v>213</v>
      </c>
      <c r="C28" s="14">
        <v>2419.5975303999999</v>
      </c>
      <c r="D28" s="11" t="str">
        <f t="shared" ref="D28:D30" si="14">IF($B28="N/A","N/A",IF(C28&gt;10,"No",IF(C28&lt;-10,"No","Yes")))</f>
        <v>N/A</v>
      </c>
      <c r="E28" s="14">
        <v>2543.1038975000001</v>
      </c>
      <c r="F28" s="11" t="str">
        <f t="shared" si="12"/>
        <v>N/A</v>
      </c>
      <c r="G28" s="14">
        <v>2710.9150411999999</v>
      </c>
      <c r="H28" s="11" t="str">
        <f t="shared" ref="H28:H30" si="15">IF($B28="N/A","N/A",IF(G28&gt;10,"No",IF(G28&lt;-10,"No","Yes")))</f>
        <v>N/A</v>
      </c>
      <c r="I28" s="12">
        <v>5.1040000000000001</v>
      </c>
      <c r="J28" s="12">
        <v>6.5990000000000002</v>
      </c>
      <c r="K28" s="43" t="s">
        <v>739</v>
      </c>
      <c r="L28" s="9" t="str">
        <f>IF(J28="Div by 0", "N/A", IF(OR(J28="N/A",K28="N/A"),"N/A", IF(J28&gt;VALUE(MID(K28,1,2)), "No", IF(J28&lt;-1*VALUE(MID(K28,1,2)), "No", "Yes"))))</f>
        <v>Yes</v>
      </c>
    </row>
    <row r="29" spans="1:12" x14ac:dyDescent="0.25">
      <c r="A29" s="50" t="s">
        <v>1242</v>
      </c>
      <c r="B29" s="14" t="s">
        <v>213</v>
      </c>
      <c r="C29" s="14">
        <v>1824.7654677999999</v>
      </c>
      <c r="D29" s="11" t="str">
        <f t="shared" si="14"/>
        <v>N/A</v>
      </c>
      <c r="E29" s="14">
        <v>1918.4058808</v>
      </c>
      <c r="F29" s="11" t="str">
        <f t="shared" si="12"/>
        <v>N/A</v>
      </c>
      <c r="G29" s="14">
        <v>2043.3050311</v>
      </c>
      <c r="H29" s="11" t="str">
        <f t="shared" si="15"/>
        <v>N/A</v>
      </c>
      <c r="I29" s="12">
        <v>5.1319999999999997</v>
      </c>
      <c r="J29" s="12">
        <v>6.5110000000000001</v>
      </c>
      <c r="K29" s="43" t="s">
        <v>739</v>
      </c>
      <c r="L29" s="9" t="str">
        <f t="shared" ref="L29:L30" si="16">IF(J29="Div by 0", "N/A", IF(OR(J29="N/A",K29="N/A"),"N/A", IF(J29&gt;VALUE(MID(K29,1,2)), "No", IF(J29&lt;-1*VALUE(MID(K29,1,2)), "No", "Yes"))))</f>
        <v>Yes</v>
      </c>
    </row>
    <row r="30" spans="1:12" x14ac:dyDescent="0.25">
      <c r="A30" s="50" t="s">
        <v>1243</v>
      </c>
      <c r="B30" s="14" t="s">
        <v>213</v>
      </c>
      <c r="C30" s="14">
        <v>2799.1604455000002</v>
      </c>
      <c r="D30" s="11" t="str">
        <f t="shared" si="14"/>
        <v>N/A</v>
      </c>
      <c r="E30" s="14">
        <v>2947.1371189000001</v>
      </c>
      <c r="F30" s="11" t="str">
        <f t="shared" si="12"/>
        <v>N/A</v>
      </c>
      <c r="G30" s="14">
        <v>3123.1788719000001</v>
      </c>
      <c r="H30" s="11" t="str">
        <f t="shared" si="15"/>
        <v>N/A</v>
      </c>
      <c r="I30" s="12">
        <v>5.2859999999999996</v>
      </c>
      <c r="J30" s="12">
        <v>5.9729999999999999</v>
      </c>
      <c r="K30" s="43" t="s">
        <v>739</v>
      </c>
      <c r="L30" s="9" t="str">
        <f t="shared" si="16"/>
        <v>Yes</v>
      </c>
    </row>
    <row r="31" spans="1:12" x14ac:dyDescent="0.25">
      <c r="A31" s="44" t="s">
        <v>2</v>
      </c>
      <c r="B31" s="35" t="s">
        <v>213</v>
      </c>
      <c r="C31" s="13">
        <v>97.440075383999996</v>
      </c>
      <c r="D31" s="11" t="str">
        <f t="shared" ref="D31:D69" si="17">IF($B31="N/A","N/A",IF(C31&gt;10,"No",IF(C31&lt;-10,"No","Yes")))</f>
        <v>N/A</v>
      </c>
      <c r="E31" s="13">
        <v>99.287589202000007</v>
      </c>
      <c r="F31" s="11" t="str">
        <f t="shared" ref="F31:F69" si="18">IF($B31="N/A","N/A",IF(E31&gt;10,"No",IF(E31&lt;-10,"No","Yes")))</f>
        <v>N/A</v>
      </c>
      <c r="G31" s="13">
        <v>99.352330371999997</v>
      </c>
      <c r="H31" s="11" t="str">
        <f t="shared" ref="H31:H69" si="19">IF($B31="N/A","N/A",IF(G31&gt;10,"No",IF(G31&lt;-10,"No","Yes")))</f>
        <v>N/A</v>
      </c>
      <c r="I31" s="12">
        <v>1.8959999999999999</v>
      </c>
      <c r="J31" s="12">
        <v>6.5199999999999994E-2</v>
      </c>
      <c r="K31" s="43" t="s">
        <v>739</v>
      </c>
      <c r="L31" s="9" t="str">
        <f t="shared" ref="L31:L99" si="20">IF(J31="Div by 0", "N/A", IF(K31="N/A","N/A", IF(J31&gt;VALUE(MID(K31,1,2)), "No", IF(J31&lt;-1*VALUE(MID(K31,1,2)), "No", "Yes"))))</f>
        <v>Yes</v>
      </c>
    </row>
    <row r="32" spans="1:12" x14ac:dyDescent="0.25">
      <c r="A32" s="44" t="s">
        <v>22</v>
      </c>
      <c r="B32" s="35" t="s">
        <v>213</v>
      </c>
      <c r="C32" s="1">
        <v>1141605</v>
      </c>
      <c r="D32" s="11" t="str">
        <f t="shared" si="17"/>
        <v>N/A</v>
      </c>
      <c r="E32" s="1">
        <v>1239543</v>
      </c>
      <c r="F32" s="11" t="str">
        <f t="shared" si="18"/>
        <v>N/A</v>
      </c>
      <c r="G32" s="1">
        <v>1355900</v>
      </c>
      <c r="H32" s="11" t="str">
        <f t="shared" si="19"/>
        <v>N/A</v>
      </c>
      <c r="I32" s="12">
        <v>8.5790000000000006</v>
      </c>
      <c r="J32" s="12">
        <v>9.3870000000000005</v>
      </c>
      <c r="K32" s="43" t="s">
        <v>739</v>
      </c>
      <c r="L32" s="9" t="str">
        <f t="shared" si="20"/>
        <v>Yes</v>
      </c>
    </row>
    <row r="33" spans="1:12" x14ac:dyDescent="0.25">
      <c r="A33" s="44" t="s">
        <v>451</v>
      </c>
      <c r="B33" s="43" t="s">
        <v>213</v>
      </c>
      <c r="C33" s="1">
        <v>101970</v>
      </c>
      <c r="D33" s="1" t="str">
        <f t="shared" si="17"/>
        <v>N/A</v>
      </c>
      <c r="E33" s="1">
        <v>111879</v>
      </c>
      <c r="F33" s="1" t="str">
        <f t="shared" si="18"/>
        <v>N/A</v>
      </c>
      <c r="G33" s="1">
        <v>114653</v>
      </c>
      <c r="H33" s="11" t="str">
        <f t="shared" si="19"/>
        <v>N/A</v>
      </c>
      <c r="I33" s="12">
        <v>9.718</v>
      </c>
      <c r="J33" s="12">
        <v>2.4790000000000001</v>
      </c>
      <c r="K33" s="43" t="s">
        <v>739</v>
      </c>
      <c r="L33" s="9" t="str">
        <f t="shared" si="20"/>
        <v>Yes</v>
      </c>
    </row>
    <row r="34" spans="1:12" x14ac:dyDescent="0.25">
      <c r="A34" s="44" t="s">
        <v>1244</v>
      </c>
      <c r="B34" s="5" t="s">
        <v>213</v>
      </c>
      <c r="C34" s="1">
        <v>33161</v>
      </c>
      <c r="D34" s="9" t="str">
        <f t="shared" ref="D34:D38" si="21">IF($B34="N/A","N/A",IF(C34&lt;0,"No","Yes"))</f>
        <v>N/A</v>
      </c>
      <c r="E34" s="1">
        <v>34593</v>
      </c>
      <c r="F34" s="9" t="str">
        <f t="shared" ref="F34:F38" si="22">IF($B34="N/A","N/A",IF(E34&lt;0,"No","Yes"))</f>
        <v>N/A</v>
      </c>
      <c r="G34" s="1">
        <v>34871</v>
      </c>
      <c r="H34" s="9" t="str">
        <f t="shared" ref="H34:H38" si="23">IF($B34="N/A","N/A",IF(G34&lt;0,"No","Yes"))</f>
        <v>N/A</v>
      </c>
      <c r="I34" s="12">
        <v>4.3179999999999996</v>
      </c>
      <c r="J34" s="12">
        <v>0.80359999999999998</v>
      </c>
      <c r="K34" s="1" t="s">
        <v>739</v>
      </c>
      <c r="L34" s="9" t="str">
        <f t="shared" si="20"/>
        <v>Yes</v>
      </c>
    </row>
    <row r="35" spans="1:12" x14ac:dyDescent="0.25">
      <c r="A35" s="44" t="s">
        <v>1245</v>
      </c>
      <c r="B35" s="5" t="s">
        <v>213</v>
      </c>
      <c r="C35" s="1">
        <v>4137</v>
      </c>
      <c r="D35" s="9" t="str">
        <f t="shared" si="21"/>
        <v>N/A</v>
      </c>
      <c r="E35" s="1">
        <v>4971</v>
      </c>
      <c r="F35" s="9" t="str">
        <f t="shared" si="22"/>
        <v>N/A</v>
      </c>
      <c r="G35" s="1">
        <v>5066</v>
      </c>
      <c r="H35" s="9" t="str">
        <f t="shared" si="23"/>
        <v>N/A</v>
      </c>
      <c r="I35" s="12">
        <v>20.16</v>
      </c>
      <c r="J35" s="12">
        <v>1.911</v>
      </c>
      <c r="K35" s="1" t="s">
        <v>739</v>
      </c>
      <c r="L35" s="9" t="str">
        <f t="shared" si="20"/>
        <v>Yes</v>
      </c>
    </row>
    <row r="36" spans="1:12" x14ac:dyDescent="0.25">
      <c r="A36" s="44" t="s">
        <v>1246</v>
      </c>
      <c r="B36" s="5" t="s">
        <v>213</v>
      </c>
      <c r="C36" s="1">
        <v>24737</v>
      </c>
      <c r="D36" s="9" t="str">
        <f t="shared" si="21"/>
        <v>N/A</v>
      </c>
      <c r="E36" s="1">
        <v>27066</v>
      </c>
      <c r="F36" s="9" t="str">
        <f t="shared" si="22"/>
        <v>N/A</v>
      </c>
      <c r="G36" s="1">
        <v>28365</v>
      </c>
      <c r="H36" s="9" t="str">
        <f t="shared" si="23"/>
        <v>N/A</v>
      </c>
      <c r="I36" s="12">
        <v>9.4149999999999991</v>
      </c>
      <c r="J36" s="12">
        <v>4.7990000000000004</v>
      </c>
      <c r="K36" s="1" t="s">
        <v>739</v>
      </c>
      <c r="L36" s="9" t="str">
        <f t="shared" si="20"/>
        <v>Yes</v>
      </c>
    </row>
    <row r="37" spans="1:12" x14ac:dyDescent="0.25">
      <c r="A37" s="44" t="s">
        <v>1247</v>
      </c>
      <c r="B37" s="5" t="s">
        <v>213</v>
      </c>
      <c r="C37" s="1">
        <v>39935</v>
      </c>
      <c r="D37" s="9" t="str">
        <f t="shared" si="21"/>
        <v>N/A</v>
      </c>
      <c r="E37" s="1">
        <v>45249</v>
      </c>
      <c r="F37" s="9" t="str">
        <f t="shared" si="22"/>
        <v>N/A</v>
      </c>
      <c r="G37" s="1">
        <v>46351</v>
      </c>
      <c r="H37" s="9" t="str">
        <f t="shared" si="23"/>
        <v>N/A</v>
      </c>
      <c r="I37" s="12">
        <v>13.31</v>
      </c>
      <c r="J37" s="12">
        <v>2.4350000000000001</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187853</v>
      </c>
      <c r="D39" s="1" t="str">
        <f t="shared" si="17"/>
        <v>N/A</v>
      </c>
      <c r="E39" s="1">
        <v>199869</v>
      </c>
      <c r="F39" s="1" t="str">
        <f t="shared" si="18"/>
        <v>N/A</v>
      </c>
      <c r="G39" s="1">
        <v>205010</v>
      </c>
      <c r="H39" s="11" t="str">
        <f t="shared" si="19"/>
        <v>N/A</v>
      </c>
      <c r="I39" s="12">
        <v>6.3959999999999999</v>
      </c>
      <c r="J39" s="12">
        <v>2.5720000000000001</v>
      </c>
      <c r="K39" s="43" t="s">
        <v>739</v>
      </c>
      <c r="L39" s="9" t="str">
        <f t="shared" si="20"/>
        <v>Yes</v>
      </c>
    </row>
    <row r="40" spans="1:12" x14ac:dyDescent="0.25">
      <c r="A40" s="44" t="s">
        <v>1249</v>
      </c>
      <c r="B40" s="5" t="s">
        <v>213</v>
      </c>
      <c r="C40" s="1">
        <v>139836</v>
      </c>
      <c r="D40" s="9" t="str">
        <f t="shared" ref="D40:D45" si="24">IF($B40="N/A","N/A",IF(C40&lt;0,"No","Yes"))</f>
        <v>N/A</v>
      </c>
      <c r="E40" s="1">
        <v>147750</v>
      </c>
      <c r="F40" s="9" t="str">
        <f t="shared" ref="F40:F45" si="25">IF($B40="N/A","N/A",IF(E40&lt;0,"No","Yes"))</f>
        <v>N/A</v>
      </c>
      <c r="G40" s="1">
        <v>150375</v>
      </c>
      <c r="H40" s="9" t="str">
        <f t="shared" ref="H40:H45" si="26">IF($B40="N/A","N/A",IF(G40&lt;0,"No","Yes"))</f>
        <v>N/A</v>
      </c>
      <c r="I40" s="12">
        <v>5.6589999999999998</v>
      </c>
      <c r="J40" s="12">
        <v>1.7769999999999999</v>
      </c>
      <c r="K40" s="1" t="s">
        <v>739</v>
      </c>
      <c r="L40" s="9" t="str">
        <f t="shared" si="20"/>
        <v>Yes</v>
      </c>
    </row>
    <row r="41" spans="1:12" x14ac:dyDescent="0.25">
      <c r="A41" s="44" t="s">
        <v>1250</v>
      </c>
      <c r="B41" s="5" t="s">
        <v>213</v>
      </c>
      <c r="C41" s="1">
        <v>1183</v>
      </c>
      <c r="D41" s="9" t="str">
        <f t="shared" si="24"/>
        <v>N/A</v>
      </c>
      <c r="E41" s="1">
        <v>1495</v>
      </c>
      <c r="F41" s="9" t="str">
        <f t="shared" si="25"/>
        <v>N/A</v>
      </c>
      <c r="G41" s="1">
        <v>1529</v>
      </c>
      <c r="H41" s="9" t="str">
        <f t="shared" si="26"/>
        <v>N/A</v>
      </c>
      <c r="I41" s="12">
        <v>26.37</v>
      </c>
      <c r="J41" s="12">
        <v>2.274</v>
      </c>
      <c r="K41" s="1" t="s">
        <v>739</v>
      </c>
      <c r="L41" s="9" t="str">
        <f t="shared" si="20"/>
        <v>Yes</v>
      </c>
    </row>
    <row r="42" spans="1:12" x14ac:dyDescent="0.25">
      <c r="A42" s="44" t="s">
        <v>1251</v>
      </c>
      <c r="B42" s="5" t="s">
        <v>213</v>
      </c>
      <c r="C42" s="1">
        <v>18836</v>
      </c>
      <c r="D42" s="9" t="str">
        <f t="shared" si="24"/>
        <v>N/A</v>
      </c>
      <c r="E42" s="1">
        <v>20467</v>
      </c>
      <c r="F42" s="9" t="str">
        <f t="shared" si="25"/>
        <v>N/A</v>
      </c>
      <c r="G42" s="1">
        <v>21678</v>
      </c>
      <c r="H42" s="9" t="str">
        <f t="shared" si="26"/>
        <v>N/A</v>
      </c>
      <c r="I42" s="12">
        <v>8.6590000000000007</v>
      </c>
      <c r="J42" s="12">
        <v>5.9169999999999998</v>
      </c>
      <c r="K42" s="1" t="s">
        <v>739</v>
      </c>
      <c r="L42" s="9" t="str">
        <f t="shared" si="20"/>
        <v>Yes</v>
      </c>
    </row>
    <row r="43" spans="1:12" x14ac:dyDescent="0.25">
      <c r="A43" s="44" t="s">
        <v>1252</v>
      </c>
      <c r="B43" s="5" t="s">
        <v>213</v>
      </c>
      <c r="C43" s="1">
        <v>456</v>
      </c>
      <c r="D43" s="9" t="str">
        <f t="shared" si="24"/>
        <v>N/A</v>
      </c>
      <c r="E43" s="1">
        <v>556</v>
      </c>
      <c r="F43" s="9" t="str">
        <f t="shared" si="25"/>
        <v>N/A</v>
      </c>
      <c r="G43" s="1">
        <v>643</v>
      </c>
      <c r="H43" s="9" t="str">
        <f t="shared" si="26"/>
        <v>N/A</v>
      </c>
      <c r="I43" s="12">
        <v>21.93</v>
      </c>
      <c r="J43" s="12">
        <v>15.65</v>
      </c>
      <c r="K43" s="1" t="s">
        <v>739</v>
      </c>
      <c r="L43" s="9" t="str">
        <f t="shared" si="20"/>
        <v>Yes</v>
      </c>
    </row>
    <row r="44" spans="1:12" x14ac:dyDescent="0.25">
      <c r="A44" s="44" t="s">
        <v>1253</v>
      </c>
      <c r="B44" s="5" t="s">
        <v>213</v>
      </c>
      <c r="C44" s="1">
        <v>27542</v>
      </c>
      <c r="D44" s="9" t="str">
        <f t="shared" si="24"/>
        <v>N/A</v>
      </c>
      <c r="E44" s="1">
        <v>29601</v>
      </c>
      <c r="F44" s="9" t="str">
        <f t="shared" si="25"/>
        <v>N/A</v>
      </c>
      <c r="G44" s="1">
        <v>30785</v>
      </c>
      <c r="H44" s="9" t="str">
        <f t="shared" si="26"/>
        <v>N/A</v>
      </c>
      <c r="I44" s="12">
        <v>7.476</v>
      </c>
      <c r="J44" s="12">
        <v>4</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620850</v>
      </c>
      <c r="D46" s="1" t="str">
        <f t="shared" si="17"/>
        <v>N/A</v>
      </c>
      <c r="E46" s="1">
        <v>670117</v>
      </c>
      <c r="F46" s="1" t="str">
        <f t="shared" si="18"/>
        <v>N/A</v>
      </c>
      <c r="G46" s="1">
        <v>688953</v>
      </c>
      <c r="H46" s="11" t="str">
        <f t="shared" si="19"/>
        <v>N/A</v>
      </c>
      <c r="I46" s="12">
        <v>7.9349999999999996</v>
      </c>
      <c r="J46" s="12">
        <v>2.8109999999999999</v>
      </c>
      <c r="K46" s="43" t="s">
        <v>739</v>
      </c>
      <c r="L46" s="9" t="str">
        <f t="shared" si="20"/>
        <v>Yes</v>
      </c>
    </row>
    <row r="47" spans="1:12" x14ac:dyDescent="0.25">
      <c r="A47" s="44" t="s">
        <v>1255</v>
      </c>
      <c r="B47" s="5" t="s">
        <v>213</v>
      </c>
      <c r="C47" s="1">
        <v>152919</v>
      </c>
      <c r="D47" s="9" t="str">
        <f t="shared" ref="D47:D53" si="27">IF($B47="N/A","N/A",IF(C47&lt;0,"No","Yes"))</f>
        <v>N/A</v>
      </c>
      <c r="E47" s="1">
        <v>156253</v>
      </c>
      <c r="F47" s="9" t="str">
        <f t="shared" ref="F47:F53" si="28">IF($B47="N/A","N/A",IF(E47&lt;0,"No","Yes"))</f>
        <v>N/A</v>
      </c>
      <c r="G47" s="1">
        <v>163188</v>
      </c>
      <c r="H47" s="9" t="str">
        <f t="shared" ref="H47:H53" si="29">IF($B47="N/A","N/A",IF(G47&lt;0,"No","Yes"))</f>
        <v>N/A</v>
      </c>
      <c r="I47" s="12">
        <v>2.1800000000000002</v>
      </c>
      <c r="J47" s="12">
        <v>4.4379999999999997</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19</v>
      </c>
      <c r="D49" s="9" t="str">
        <f t="shared" si="27"/>
        <v>N/A</v>
      </c>
      <c r="E49" s="1">
        <v>23</v>
      </c>
      <c r="F49" s="9" t="str">
        <f t="shared" si="28"/>
        <v>N/A</v>
      </c>
      <c r="G49" s="1">
        <v>15</v>
      </c>
      <c r="H49" s="9" t="str">
        <f t="shared" si="29"/>
        <v>N/A</v>
      </c>
      <c r="I49" s="12">
        <v>21.05</v>
      </c>
      <c r="J49" s="12">
        <v>-34.799999999999997</v>
      </c>
      <c r="K49" s="1" t="s">
        <v>739</v>
      </c>
      <c r="L49" s="9" t="str">
        <f t="shared" si="20"/>
        <v>No</v>
      </c>
    </row>
    <row r="50" spans="1:12" x14ac:dyDescent="0.25">
      <c r="A50" s="44" t="s">
        <v>1258</v>
      </c>
      <c r="B50" s="5" t="s">
        <v>213</v>
      </c>
      <c r="C50" s="1">
        <v>412444</v>
      </c>
      <c r="D50" s="9" t="str">
        <f t="shared" si="27"/>
        <v>N/A</v>
      </c>
      <c r="E50" s="1">
        <v>464156</v>
      </c>
      <c r="F50" s="9" t="str">
        <f t="shared" si="28"/>
        <v>N/A</v>
      </c>
      <c r="G50" s="1">
        <v>480390</v>
      </c>
      <c r="H50" s="9" t="str">
        <f t="shared" si="29"/>
        <v>N/A</v>
      </c>
      <c r="I50" s="12">
        <v>12.54</v>
      </c>
      <c r="J50" s="12">
        <v>3.4980000000000002</v>
      </c>
      <c r="K50" s="1" t="s">
        <v>739</v>
      </c>
      <c r="L50" s="9" t="str">
        <f t="shared" si="20"/>
        <v>Yes</v>
      </c>
    </row>
    <row r="51" spans="1:12" x14ac:dyDescent="0.25">
      <c r="A51" s="44" t="s">
        <v>1259</v>
      </c>
      <c r="B51" s="5" t="s">
        <v>213</v>
      </c>
      <c r="C51" s="1">
        <v>29680</v>
      </c>
      <c r="D51" s="9" t="str">
        <f t="shared" si="27"/>
        <v>N/A</v>
      </c>
      <c r="E51" s="1">
        <v>24134</v>
      </c>
      <c r="F51" s="9" t="str">
        <f t="shared" si="28"/>
        <v>N/A</v>
      </c>
      <c r="G51" s="1">
        <v>20870</v>
      </c>
      <c r="H51" s="9" t="str">
        <f t="shared" si="29"/>
        <v>N/A</v>
      </c>
      <c r="I51" s="12">
        <v>-18.7</v>
      </c>
      <c r="J51" s="12">
        <v>-13.5</v>
      </c>
      <c r="K51" s="1" t="s">
        <v>739</v>
      </c>
      <c r="L51" s="9" t="str">
        <f t="shared" si="20"/>
        <v>Yes</v>
      </c>
    </row>
    <row r="52" spans="1:12" x14ac:dyDescent="0.25">
      <c r="A52" s="44" t="s">
        <v>1260</v>
      </c>
      <c r="B52" s="5" t="s">
        <v>213</v>
      </c>
      <c r="C52" s="1">
        <v>25448</v>
      </c>
      <c r="D52" s="9" t="str">
        <f t="shared" si="27"/>
        <v>N/A</v>
      </c>
      <c r="E52" s="1">
        <v>25199</v>
      </c>
      <c r="F52" s="9" t="str">
        <f t="shared" si="28"/>
        <v>N/A</v>
      </c>
      <c r="G52" s="1">
        <v>24174</v>
      </c>
      <c r="H52" s="9" t="str">
        <f t="shared" si="29"/>
        <v>N/A</v>
      </c>
      <c r="I52" s="12">
        <v>-0.97799999999999998</v>
      </c>
      <c r="J52" s="12">
        <v>-4.07</v>
      </c>
      <c r="K52" s="1" t="s">
        <v>739</v>
      </c>
      <c r="L52" s="9" t="str">
        <f t="shared" si="20"/>
        <v>Yes</v>
      </c>
    </row>
    <row r="53" spans="1:12" x14ac:dyDescent="0.25">
      <c r="A53" s="44" t="s">
        <v>1261</v>
      </c>
      <c r="B53" s="5" t="s">
        <v>213</v>
      </c>
      <c r="C53" s="1">
        <v>340</v>
      </c>
      <c r="D53" s="9" t="str">
        <f t="shared" si="27"/>
        <v>N/A</v>
      </c>
      <c r="E53" s="1">
        <v>352</v>
      </c>
      <c r="F53" s="9" t="str">
        <f t="shared" si="28"/>
        <v>N/A</v>
      </c>
      <c r="G53" s="1">
        <v>316</v>
      </c>
      <c r="H53" s="9" t="str">
        <f t="shared" si="29"/>
        <v>N/A</v>
      </c>
      <c r="I53" s="12">
        <v>3.5289999999999999</v>
      </c>
      <c r="J53" s="12">
        <v>-10.199999999999999</v>
      </c>
      <c r="K53" s="1" t="s">
        <v>739</v>
      </c>
      <c r="L53" s="9" t="str">
        <f t="shared" si="20"/>
        <v>Yes</v>
      </c>
    </row>
    <row r="54" spans="1:12" x14ac:dyDescent="0.25">
      <c r="A54" s="44" t="s">
        <v>454</v>
      </c>
      <c r="B54" s="43" t="s">
        <v>213</v>
      </c>
      <c r="C54" s="1">
        <v>230932</v>
      </c>
      <c r="D54" s="1" t="str">
        <f t="shared" si="17"/>
        <v>N/A</v>
      </c>
      <c r="E54" s="1">
        <v>257678</v>
      </c>
      <c r="F54" s="1" t="str">
        <f t="shared" si="18"/>
        <v>N/A</v>
      </c>
      <c r="G54" s="1">
        <v>347284</v>
      </c>
      <c r="H54" s="11" t="str">
        <f t="shared" si="19"/>
        <v>N/A</v>
      </c>
      <c r="I54" s="12">
        <v>11.58</v>
      </c>
      <c r="J54" s="12">
        <v>34.770000000000003</v>
      </c>
      <c r="K54" s="43" t="s">
        <v>739</v>
      </c>
      <c r="L54" s="9" t="str">
        <f t="shared" si="20"/>
        <v>No</v>
      </c>
    </row>
    <row r="55" spans="1:12" x14ac:dyDescent="0.25">
      <c r="A55" s="44" t="s">
        <v>1262</v>
      </c>
      <c r="B55" s="5" t="s">
        <v>213</v>
      </c>
      <c r="C55" s="1">
        <v>78788</v>
      </c>
      <c r="D55" s="9" t="str">
        <f t="shared" ref="D55:D60" si="30">IF($B55="N/A","N/A",IF(C55&lt;0,"No","Yes"))</f>
        <v>N/A</v>
      </c>
      <c r="E55" s="1">
        <v>79964</v>
      </c>
      <c r="F55" s="9" t="str">
        <f t="shared" ref="F55:F60" si="31">IF($B55="N/A","N/A",IF(E55&lt;0,"No","Yes"))</f>
        <v>N/A</v>
      </c>
      <c r="G55" s="1">
        <v>85805</v>
      </c>
      <c r="H55" s="9" t="str">
        <f t="shared" ref="H55:H60" si="32">IF($B55="N/A","N/A",IF(G55&lt;0,"No","Yes"))</f>
        <v>N/A</v>
      </c>
      <c r="I55" s="12">
        <v>1.4930000000000001</v>
      </c>
      <c r="J55" s="12">
        <v>7.3049999999999997</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19929</v>
      </c>
      <c r="D58" s="9" t="str">
        <f t="shared" si="30"/>
        <v>N/A</v>
      </c>
      <c r="E58" s="1">
        <v>25352</v>
      </c>
      <c r="F58" s="9" t="str">
        <f t="shared" si="31"/>
        <v>N/A</v>
      </c>
      <c r="G58" s="1">
        <v>22940</v>
      </c>
      <c r="H58" s="9" t="str">
        <f t="shared" si="32"/>
        <v>N/A</v>
      </c>
      <c r="I58" s="12">
        <v>27.21</v>
      </c>
      <c r="J58" s="12">
        <v>-9.51</v>
      </c>
      <c r="K58" s="1" t="s">
        <v>739</v>
      </c>
      <c r="L58" s="9" t="str">
        <f t="shared" si="20"/>
        <v>Yes</v>
      </c>
    </row>
    <row r="59" spans="1:12" x14ac:dyDescent="0.25">
      <c r="A59" s="44" t="s">
        <v>1266</v>
      </c>
      <c r="B59" s="5" t="s">
        <v>213</v>
      </c>
      <c r="C59" s="1">
        <v>24553</v>
      </c>
      <c r="D59" s="9" t="str">
        <f t="shared" si="30"/>
        <v>N/A</v>
      </c>
      <c r="E59" s="1">
        <v>26301</v>
      </c>
      <c r="F59" s="9" t="str">
        <f t="shared" si="31"/>
        <v>N/A</v>
      </c>
      <c r="G59" s="1">
        <v>25647</v>
      </c>
      <c r="H59" s="9" t="str">
        <f t="shared" si="32"/>
        <v>N/A</v>
      </c>
      <c r="I59" s="12">
        <v>7.1189999999999998</v>
      </c>
      <c r="J59" s="12">
        <v>-2.4900000000000002</v>
      </c>
      <c r="K59" s="1" t="s">
        <v>739</v>
      </c>
      <c r="L59" s="9" t="str">
        <f t="shared" si="20"/>
        <v>Yes</v>
      </c>
    </row>
    <row r="60" spans="1:12" x14ac:dyDescent="0.25">
      <c r="A60" s="44" t="s">
        <v>1267</v>
      </c>
      <c r="B60" s="5" t="s">
        <v>213</v>
      </c>
      <c r="C60" s="1">
        <v>107662</v>
      </c>
      <c r="D60" s="9" t="str">
        <f t="shared" si="30"/>
        <v>N/A</v>
      </c>
      <c r="E60" s="1">
        <v>126061</v>
      </c>
      <c r="F60" s="9" t="str">
        <f t="shared" si="31"/>
        <v>N/A</v>
      </c>
      <c r="G60" s="1">
        <v>212892</v>
      </c>
      <c r="H60" s="9" t="str">
        <f t="shared" si="32"/>
        <v>N/A</v>
      </c>
      <c r="I60" s="12">
        <v>17.09</v>
      </c>
      <c r="J60" s="12">
        <v>68.88</v>
      </c>
      <c r="K60" s="1" t="s">
        <v>739</v>
      </c>
      <c r="L60" s="9" t="str">
        <f t="shared" si="20"/>
        <v>No</v>
      </c>
    </row>
    <row r="61" spans="1:12" x14ac:dyDescent="0.25">
      <c r="A61" s="3" t="s">
        <v>186</v>
      </c>
      <c r="B61" s="35" t="s">
        <v>213</v>
      </c>
      <c r="C61" s="1">
        <v>910711</v>
      </c>
      <c r="D61" s="1" t="str">
        <f t="shared" si="17"/>
        <v>N/A</v>
      </c>
      <c r="E61" s="1">
        <v>984730</v>
      </c>
      <c r="F61" s="1" t="str">
        <f t="shared" si="18"/>
        <v>N/A</v>
      </c>
      <c r="G61" s="1">
        <v>1165615</v>
      </c>
      <c r="H61" s="11" t="str">
        <f t="shared" si="19"/>
        <v>N/A</v>
      </c>
      <c r="I61" s="12">
        <v>8.1280000000000001</v>
      </c>
      <c r="J61" s="12">
        <v>18.37</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135</v>
      </c>
      <c r="D66" s="1" t="str">
        <f t="shared" si="17"/>
        <v>N/A</v>
      </c>
      <c r="E66" s="1">
        <v>322</v>
      </c>
      <c r="F66" s="1" t="str">
        <f t="shared" si="18"/>
        <v>N/A</v>
      </c>
      <c r="G66" s="1">
        <v>530</v>
      </c>
      <c r="H66" s="11" t="str">
        <f t="shared" si="19"/>
        <v>N/A</v>
      </c>
      <c r="I66" s="12">
        <v>138.5</v>
      </c>
      <c r="J66" s="12">
        <v>64.599999999999994</v>
      </c>
      <c r="K66" s="43" t="s">
        <v>739</v>
      </c>
      <c r="L66" s="9" t="str">
        <f t="shared" si="33"/>
        <v>No</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982750</v>
      </c>
      <c r="D68" s="1" t="str">
        <f t="shared" si="17"/>
        <v>N/A</v>
      </c>
      <c r="E68" s="1">
        <v>1120613</v>
      </c>
      <c r="F68" s="1" t="str">
        <f t="shared" si="18"/>
        <v>N/A</v>
      </c>
      <c r="G68" s="1">
        <v>1223235</v>
      </c>
      <c r="H68" s="11" t="str">
        <f t="shared" si="19"/>
        <v>N/A</v>
      </c>
      <c r="I68" s="12">
        <v>14.03</v>
      </c>
      <c r="J68" s="12">
        <v>9.1579999999999995</v>
      </c>
      <c r="K68" s="43" t="s">
        <v>739</v>
      </c>
      <c r="L68" s="9" t="str">
        <f t="shared" si="33"/>
        <v>Yes</v>
      </c>
    </row>
    <row r="69" spans="1:12" x14ac:dyDescent="0.25">
      <c r="A69" s="2" t="s">
        <v>194</v>
      </c>
      <c r="B69" s="43" t="s">
        <v>213</v>
      </c>
      <c r="C69" s="1">
        <v>982750</v>
      </c>
      <c r="D69" s="1" t="str">
        <f t="shared" si="17"/>
        <v>N/A</v>
      </c>
      <c r="E69" s="1">
        <v>1120613</v>
      </c>
      <c r="F69" s="1" t="str">
        <f t="shared" si="18"/>
        <v>N/A</v>
      </c>
      <c r="G69" s="1">
        <v>1223235</v>
      </c>
      <c r="H69" s="11" t="str">
        <f t="shared" si="19"/>
        <v>N/A</v>
      </c>
      <c r="I69" s="12">
        <v>14.03</v>
      </c>
      <c r="J69" s="12">
        <v>9.1579999999999995</v>
      </c>
      <c r="K69" s="43" t="s">
        <v>739</v>
      </c>
      <c r="L69" s="9" t="str">
        <f t="shared" si="33"/>
        <v>Yes</v>
      </c>
    </row>
    <row r="70" spans="1:12" x14ac:dyDescent="0.25">
      <c r="A70" s="44" t="s">
        <v>78</v>
      </c>
      <c r="B70" s="43" t="s">
        <v>294</v>
      </c>
      <c r="C70" s="13">
        <v>14.182098933000001</v>
      </c>
      <c r="D70" s="11" t="str">
        <f>IF($B70="N/A","N/A",IF(C70&gt;=20,"No",IF(C70&lt;0,"No","Yes")))</f>
        <v>Yes</v>
      </c>
      <c r="E70" s="13">
        <v>15.698535636000001</v>
      </c>
      <c r="F70" s="11" t="str">
        <f>IF($B70="N/A","N/A",IF(E70&gt;=20,"No",IF(E70&lt;0,"No","Yes")))</f>
        <v>Yes</v>
      </c>
      <c r="G70" s="13">
        <v>70.617683342000007</v>
      </c>
      <c r="H70" s="11" t="str">
        <f>IF($B70="N/A","N/A",IF(G70&gt;=20,"No",IF(G70&lt;0,"No","Yes")))</f>
        <v>No</v>
      </c>
      <c r="I70" s="12">
        <v>10.69</v>
      </c>
      <c r="J70" s="12">
        <v>349.8</v>
      </c>
      <c r="K70" s="43" t="s">
        <v>739</v>
      </c>
      <c r="L70" s="9" t="str">
        <f t="shared" si="20"/>
        <v>No</v>
      </c>
    </row>
    <row r="71" spans="1:12" x14ac:dyDescent="0.25">
      <c r="A71" s="44" t="s">
        <v>79</v>
      </c>
      <c r="B71" s="35" t="s">
        <v>213</v>
      </c>
      <c r="C71" s="13">
        <v>80.267178478000005</v>
      </c>
      <c r="D71" s="11" t="str">
        <f>IF($B71="N/A","N/A",IF(C71&gt;10,"No",IF(C71&lt;-10,"No","Yes")))</f>
        <v>N/A</v>
      </c>
      <c r="E71" s="13">
        <v>84.208354494999995</v>
      </c>
      <c r="F71" s="11" t="str">
        <f>IF($B71="N/A","N/A",IF(E71&gt;10,"No",IF(E71&lt;-10,"No","Yes")))</f>
        <v>N/A</v>
      </c>
      <c r="G71" s="13">
        <v>29.298880523000001</v>
      </c>
      <c r="H71" s="11" t="str">
        <f>IF($B71="N/A","N/A",IF(G71&gt;10,"No",IF(G71&lt;-10,"No","Yes")))</f>
        <v>N/A</v>
      </c>
      <c r="I71" s="12">
        <v>4.91</v>
      </c>
      <c r="J71" s="12">
        <v>-65.2</v>
      </c>
      <c r="K71" s="43" t="s">
        <v>739</v>
      </c>
      <c r="L71" s="9" t="str">
        <f t="shared" si="20"/>
        <v>No</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17.95294217</v>
      </c>
      <c r="D73" s="11" t="str">
        <f>IF($B73="N/A","N/A",IF(C73&gt;10,"No",IF(C73&lt;-10,"No","Yes")))</f>
        <v>N/A</v>
      </c>
      <c r="E73" s="13">
        <v>16.750784883000001</v>
      </c>
      <c r="F73" s="11" t="str">
        <f>IF($B73="N/A","N/A",IF(E73&gt;10,"No",IF(E73&lt;-10,"No","Yes")))</f>
        <v>N/A</v>
      </c>
      <c r="G73" s="13">
        <v>80.401511393000007</v>
      </c>
      <c r="H73" s="11" t="str">
        <f>IF($B73="N/A","N/A",IF(G73&gt;10,"No",IF(G73&lt;-10,"No","Yes")))</f>
        <v>N/A</v>
      </c>
      <c r="I73" s="12">
        <v>-6.7</v>
      </c>
      <c r="J73" s="12">
        <v>380</v>
      </c>
      <c r="K73" s="43" t="s">
        <v>739</v>
      </c>
      <c r="L73" s="9" t="str">
        <f t="shared" si="20"/>
        <v>No</v>
      </c>
    </row>
    <row r="74" spans="1:12" x14ac:dyDescent="0.25">
      <c r="A74" s="44" t="s">
        <v>121</v>
      </c>
      <c r="B74" s="35" t="s">
        <v>213</v>
      </c>
      <c r="C74" s="13">
        <v>78.228361423999999</v>
      </c>
      <c r="D74" s="11" t="str">
        <f>IF($B74="N/A","N/A",IF(C74&gt;10,"No",IF(C74&lt;-10,"No","Yes")))</f>
        <v>N/A</v>
      </c>
      <c r="E74" s="13">
        <v>82.736557644000001</v>
      </c>
      <c r="F74" s="11" t="str">
        <f>IF($B74="N/A","N/A",IF(E74&gt;10,"No",IF(E74&lt;-10,"No","Yes")))</f>
        <v>N/A</v>
      </c>
      <c r="G74" s="13">
        <v>19.037441318999999</v>
      </c>
      <c r="H74" s="11" t="str">
        <f>IF($B74="N/A","N/A",IF(G74&gt;10,"No",IF(G74&lt;-10,"No","Yes")))</f>
        <v>N/A</v>
      </c>
      <c r="I74" s="12">
        <v>5.7629999999999999</v>
      </c>
      <c r="J74" s="12">
        <v>-77</v>
      </c>
      <c r="K74" s="43" t="s">
        <v>739</v>
      </c>
      <c r="L74" s="9" t="str">
        <f t="shared" si="20"/>
        <v>No</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94.155304392999994</v>
      </c>
      <c r="D76" s="11" t="str">
        <f t="shared" ref="D76:D98" si="34">IF($B76="N/A","N/A",IF(C76&gt;10,"No",IF(C76&lt;-10,"No","Yes")))</f>
        <v>N/A</v>
      </c>
      <c r="E76" s="13">
        <v>95.239874059000002</v>
      </c>
      <c r="F76" s="11" t="str">
        <f t="shared" ref="F76:F98" si="35">IF($B76="N/A","N/A",IF(E76&gt;10,"No",IF(E76&lt;-10,"No","Yes")))</f>
        <v>N/A</v>
      </c>
      <c r="G76" s="13">
        <v>96.137652560999996</v>
      </c>
      <c r="H76" s="11" t="str">
        <f t="shared" ref="H76:H98" si="36">IF($B76="N/A","N/A",IF(G76&gt;10,"No",IF(G76&lt;-10,"No","Yes")))</f>
        <v>N/A</v>
      </c>
      <c r="I76" s="12">
        <v>1.1519999999999999</v>
      </c>
      <c r="J76" s="12">
        <v>0.94259999999999999</v>
      </c>
      <c r="K76" s="43" t="s">
        <v>739</v>
      </c>
      <c r="L76" s="9" t="str">
        <f>IF(J76="Div by 0", "N/A", IF(OR(J76="N/A",K76="N/A"),"N/A", IF(J76&gt;VALUE(MID(K76,1,2)), "No", IF(J76&lt;-1*VALUE(MID(K76,1,2)), "No", "Yes"))))</f>
        <v>Yes</v>
      </c>
    </row>
    <row r="77" spans="1:12" x14ac:dyDescent="0.25">
      <c r="A77" s="44" t="s">
        <v>196</v>
      </c>
      <c r="B77" s="35" t="s">
        <v>213</v>
      </c>
      <c r="C77" s="13">
        <v>5.2491842735000001</v>
      </c>
      <c r="D77" s="11" t="str">
        <f t="shared" si="34"/>
        <v>N/A</v>
      </c>
      <c r="E77" s="13">
        <v>4.7601259406</v>
      </c>
      <c r="F77" s="11" t="str">
        <f t="shared" si="35"/>
        <v>N/A</v>
      </c>
      <c r="G77" s="13">
        <v>3.8623474388000001</v>
      </c>
      <c r="H77" s="11" t="str">
        <f t="shared" si="36"/>
        <v>N/A</v>
      </c>
      <c r="I77" s="12">
        <v>-9.32</v>
      </c>
      <c r="J77" s="12">
        <v>-18.899999999999999</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94.670551074000002</v>
      </c>
      <c r="D79" s="11" t="str">
        <f t="shared" si="34"/>
        <v>N/A</v>
      </c>
      <c r="E79" s="13">
        <v>96.022558622999995</v>
      </c>
      <c r="F79" s="11" t="str">
        <f t="shared" si="35"/>
        <v>N/A</v>
      </c>
      <c r="G79" s="13">
        <v>96.000426020000006</v>
      </c>
      <c r="H79" s="11" t="str">
        <f t="shared" si="36"/>
        <v>N/A</v>
      </c>
      <c r="I79" s="12">
        <v>1.4279999999999999</v>
      </c>
      <c r="J79" s="12">
        <v>-2.3E-2</v>
      </c>
      <c r="K79" s="43" t="s">
        <v>739</v>
      </c>
      <c r="L79" s="9" t="str">
        <f t="shared" si="37"/>
        <v>Yes</v>
      </c>
    </row>
    <row r="80" spans="1:12" x14ac:dyDescent="0.25">
      <c r="A80" s="44" t="s">
        <v>199</v>
      </c>
      <c r="B80" s="35" t="s">
        <v>213</v>
      </c>
      <c r="C80" s="13">
        <v>0.32141358650000001</v>
      </c>
      <c r="D80" s="11" t="str">
        <f t="shared" si="34"/>
        <v>N/A</v>
      </c>
      <c r="E80" s="13">
        <v>0.3920837734</v>
      </c>
      <c r="F80" s="11" t="str">
        <f t="shared" si="35"/>
        <v>N/A</v>
      </c>
      <c r="G80" s="13">
        <v>0.34206882729999999</v>
      </c>
      <c r="H80" s="11" t="str">
        <f t="shared" si="36"/>
        <v>N/A</v>
      </c>
      <c r="I80" s="12">
        <v>21.99</v>
      </c>
      <c r="J80" s="12">
        <v>-12.8</v>
      </c>
      <c r="K80" s="43" t="s">
        <v>739</v>
      </c>
      <c r="L80" s="9" t="str">
        <f t="shared" si="37"/>
        <v>Yes</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976558</v>
      </c>
      <c r="D82" s="11" t="str">
        <f t="shared" si="34"/>
        <v>N/A</v>
      </c>
      <c r="E82" s="36">
        <v>1053894</v>
      </c>
      <c r="F82" s="11" t="str">
        <f t="shared" si="35"/>
        <v>N/A</v>
      </c>
      <c r="G82" s="36">
        <v>1151811</v>
      </c>
      <c r="H82" s="11" t="str">
        <f t="shared" si="36"/>
        <v>N/A</v>
      </c>
      <c r="I82" s="12">
        <v>7.9189999999999996</v>
      </c>
      <c r="J82" s="12">
        <v>9.2910000000000004</v>
      </c>
      <c r="K82" s="43" t="s">
        <v>739</v>
      </c>
      <c r="L82" s="9" t="str">
        <f t="shared" si="20"/>
        <v>Yes</v>
      </c>
    </row>
    <row r="83" spans="1:12" x14ac:dyDescent="0.25">
      <c r="A83" s="44" t="s">
        <v>1268</v>
      </c>
      <c r="B83" s="35" t="s">
        <v>213</v>
      </c>
      <c r="C83" s="8">
        <v>74.402237245999999</v>
      </c>
      <c r="D83" s="11" t="str">
        <f t="shared" si="34"/>
        <v>N/A</v>
      </c>
      <c r="E83" s="8">
        <v>9.83191858</v>
      </c>
      <c r="F83" s="11" t="str">
        <f t="shared" si="35"/>
        <v>N/A</v>
      </c>
      <c r="G83" s="8">
        <v>9.8854760026000008</v>
      </c>
      <c r="H83" s="11" t="str">
        <f t="shared" si="36"/>
        <v>N/A</v>
      </c>
      <c r="I83" s="12">
        <v>-86.8</v>
      </c>
      <c r="J83" s="12">
        <v>0.54469999999999996</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3.1744146000000002E-3</v>
      </c>
      <c r="D87" s="11" t="str">
        <f t="shared" si="34"/>
        <v>N/A</v>
      </c>
      <c r="E87" s="8">
        <v>22.576653819000001</v>
      </c>
      <c r="F87" s="11" t="str">
        <f t="shared" si="35"/>
        <v>N/A</v>
      </c>
      <c r="G87" s="8">
        <v>25.890445568000001</v>
      </c>
      <c r="H87" s="11" t="str">
        <f t="shared" si="36"/>
        <v>N/A</v>
      </c>
      <c r="I87" s="12">
        <v>711000</v>
      </c>
      <c r="J87" s="12">
        <v>14.68</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66.469398251000001</v>
      </c>
      <c r="F90" s="11" t="str">
        <f t="shared" si="35"/>
        <v>N/A</v>
      </c>
      <c r="G90" s="8">
        <v>62.999745617999999</v>
      </c>
      <c r="H90" s="11" t="str">
        <f t="shared" si="36"/>
        <v>N/A</v>
      </c>
      <c r="I90" s="12" t="s">
        <v>1746</v>
      </c>
      <c r="J90" s="12">
        <v>-5.22</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25.594588340000001</v>
      </c>
      <c r="D98" s="11" t="str">
        <f t="shared" si="34"/>
        <v>N/A</v>
      </c>
      <c r="E98" s="8">
        <v>1.1220293502000001</v>
      </c>
      <c r="F98" s="11" t="str">
        <f t="shared" si="35"/>
        <v>N/A</v>
      </c>
      <c r="G98" s="8">
        <v>1.2243328115000001</v>
      </c>
      <c r="H98" s="11" t="str">
        <f t="shared" si="36"/>
        <v>N/A</v>
      </c>
      <c r="I98" s="12">
        <v>-95.6</v>
      </c>
      <c r="J98" s="12">
        <v>9.1180000000000003</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2067122799</v>
      </c>
      <c r="D100" s="11" t="str">
        <f>IF($B100="N/A","N/A",IF(C100&gt;10,"No",IF(C100&lt;-10,"No","Yes")))</f>
        <v>N/A</v>
      </c>
      <c r="E100" s="45">
        <v>2372322392</v>
      </c>
      <c r="F100" s="11" t="str">
        <f>IF($B100="N/A","N/A",IF(E100&gt;10,"No",IF(E100&lt;-10,"No","Yes")))</f>
        <v>N/A</v>
      </c>
      <c r="G100" s="45">
        <v>3228615559</v>
      </c>
      <c r="H100" s="11" t="str">
        <f>IF($B100="N/A","N/A",IF(G100&gt;10,"No",IF(G100&lt;-10,"No","Yes")))</f>
        <v>N/A</v>
      </c>
      <c r="I100" s="12">
        <v>14.76</v>
      </c>
      <c r="J100" s="12">
        <v>36.1</v>
      </c>
      <c r="K100" s="43" t="s">
        <v>739</v>
      </c>
      <c r="L100" s="9" t="str">
        <f t="shared" ref="L100:L111" si="38">IF(J100="Div by 0", "N/A", IF(K100="N/A","N/A", IF(J100&gt;VALUE(MID(K100,1,2)), "No", IF(J100&lt;-1*VALUE(MID(K100,1,2)), "No", "Yes"))))</f>
        <v>No</v>
      </c>
    </row>
    <row r="101" spans="1:12" x14ac:dyDescent="0.25">
      <c r="A101" s="44" t="s">
        <v>455</v>
      </c>
      <c r="B101" s="35" t="s">
        <v>213</v>
      </c>
      <c r="C101" s="45">
        <v>2036897581</v>
      </c>
      <c r="D101" s="11" t="str">
        <f>IF($B101="N/A","N/A",IF(C101&gt;10,"No",IF(C101&lt;-10,"No","Yes")))</f>
        <v>N/A</v>
      </c>
      <c r="E101" s="45">
        <v>2304161168</v>
      </c>
      <c r="F101" s="11" t="str">
        <f>IF($B101="N/A","N/A",IF(E101&gt;10,"No",IF(E101&lt;-10,"No","Yes")))</f>
        <v>N/A</v>
      </c>
      <c r="G101" s="45">
        <v>3136237795</v>
      </c>
      <c r="H101" s="11" t="str">
        <f>IF($B101="N/A","N/A",IF(G101&gt;10,"No",IF(G101&lt;-10,"No","Yes")))</f>
        <v>N/A</v>
      </c>
      <c r="I101" s="12">
        <v>13.12</v>
      </c>
      <c r="J101" s="12">
        <v>36.11</v>
      </c>
      <c r="K101" s="43" t="s">
        <v>739</v>
      </c>
      <c r="L101" s="9" t="str">
        <f t="shared" si="38"/>
        <v>No</v>
      </c>
    </row>
    <row r="102" spans="1:12" x14ac:dyDescent="0.25">
      <c r="A102" s="44" t="s">
        <v>456</v>
      </c>
      <c r="B102" s="35" t="s">
        <v>213</v>
      </c>
      <c r="C102" s="45">
        <v>30225218</v>
      </c>
      <c r="D102" s="11" t="str">
        <f>IF($B102="N/A","N/A",IF(C102&gt;10,"No",IF(C102&lt;-10,"No","Yes")))</f>
        <v>N/A</v>
      </c>
      <c r="E102" s="45">
        <v>68161224</v>
      </c>
      <c r="F102" s="11" t="str">
        <f>IF($B102="N/A","N/A",IF(E102&gt;10,"No",IF(E102&lt;-10,"No","Yes")))</f>
        <v>N/A</v>
      </c>
      <c r="G102" s="45">
        <v>92377764</v>
      </c>
      <c r="H102" s="11" t="str">
        <f>IF($B102="N/A","N/A",IF(G102&gt;10,"No",IF(G102&lt;-10,"No","Yes")))</f>
        <v>N/A</v>
      </c>
      <c r="I102" s="12">
        <v>125.5</v>
      </c>
      <c r="J102" s="12">
        <v>35.53</v>
      </c>
      <c r="K102" s="43" t="s">
        <v>739</v>
      </c>
      <c r="L102" s="9" t="str">
        <f t="shared" si="38"/>
        <v>No</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1.1229313981</v>
      </c>
      <c r="D104" s="11" t="str">
        <f>IF($B104="N/A","N/A",IF(C104&gt;2,"No",IF(C104&lt;0.9,"No","Yes")))</f>
        <v>Yes</v>
      </c>
      <c r="E104" s="8">
        <v>1.3145093960000001</v>
      </c>
      <c r="F104" s="11" t="str">
        <f>IF($B104="N/A","N/A",IF(E104&gt;2,"No",IF(E104&lt;0.9,"No","Yes")))</f>
        <v>Yes</v>
      </c>
      <c r="G104" s="8">
        <v>1.6471088223999999</v>
      </c>
      <c r="H104" s="11" t="str">
        <f>IF($B104="N/A","N/A",IF(G104&gt;2,"No",IF(G104&lt;0.9,"No","Yes")))</f>
        <v>Yes</v>
      </c>
      <c r="I104" s="12">
        <v>17.059999999999999</v>
      </c>
      <c r="J104" s="12">
        <v>25.3</v>
      </c>
      <c r="K104" s="43" t="s">
        <v>739</v>
      </c>
      <c r="L104" s="9" t="str">
        <f t="shared" si="38"/>
        <v>Yes</v>
      </c>
    </row>
    <row r="105" spans="1:12" x14ac:dyDescent="0.25">
      <c r="A105" s="44" t="s">
        <v>458</v>
      </c>
      <c r="B105" s="52" t="s">
        <v>295</v>
      </c>
      <c r="C105" s="8">
        <v>1.0423111649000001</v>
      </c>
      <c r="D105" s="11" t="str">
        <f>IF($B105="N/A","N/A",IF(C105&gt;2,"No",IF(C105&lt;0.9,"No","Yes")))</f>
        <v>Yes</v>
      </c>
      <c r="E105" s="8">
        <v>1.032007551</v>
      </c>
      <c r="F105" s="11" t="str">
        <f>IF($B105="N/A","N/A",IF(E105&gt;2,"No",IF(E105&lt;0.9,"No","Yes")))</f>
        <v>Yes</v>
      </c>
      <c r="G105" s="8">
        <v>1.0501315296</v>
      </c>
      <c r="H105" s="11" t="str">
        <f>IF($B105="N/A","N/A",IF(G105&gt;2,"No",IF(G105&lt;0.9,"No","Yes")))</f>
        <v>Yes</v>
      </c>
      <c r="I105" s="12">
        <v>-0.98899999999999999</v>
      </c>
      <c r="J105" s="12">
        <v>1.756</v>
      </c>
      <c r="K105" s="43" t="s">
        <v>739</v>
      </c>
      <c r="L105" s="9" t="str">
        <f t="shared" si="38"/>
        <v>Yes</v>
      </c>
    </row>
    <row r="106" spans="1:12" x14ac:dyDescent="0.25">
      <c r="A106" s="44" t="s">
        <v>459</v>
      </c>
      <c r="B106" s="52" t="s">
        <v>295</v>
      </c>
      <c r="C106" s="8">
        <v>0.42916935020000002</v>
      </c>
      <c r="D106" s="11" t="str">
        <f>IF($B106="N/A","N/A",IF(C106&gt;2,"No",IF(C106&lt;0.9,"No","Yes")))</f>
        <v>No</v>
      </c>
      <c r="E106" s="8">
        <v>0.57700218349999999</v>
      </c>
      <c r="F106" s="11" t="str">
        <f>IF($B106="N/A","N/A",IF(E106&gt;2,"No",IF(E106&lt;0.9,"No","Yes")))</f>
        <v>No</v>
      </c>
      <c r="G106" s="8">
        <v>0.91822969259999998</v>
      </c>
      <c r="H106" s="11" t="str">
        <f>IF($B106="N/A","N/A",IF(G106&gt;2,"No",IF(G106&lt;0.9,"No","Yes")))</f>
        <v>Yes</v>
      </c>
      <c r="I106" s="12">
        <v>34.450000000000003</v>
      </c>
      <c r="J106" s="12">
        <v>59.14</v>
      </c>
      <c r="K106" s="43" t="s">
        <v>739</v>
      </c>
      <c r="L106" s="9" t="str">
        <f t="shared" si="38"/>
        <v>No</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202.59418835</v>
      </c>
      <c r="D108" s="11" t="str">
        <f>IF($B108="N/A","N/A",IF(C108&gt;10,"No",IF(C108&lt;-10,"No","Yes")))</f>
        <v>N/A</v>
      </c>
      <c r="E108" s="45">
        <v>189.33642785999999</v>
      </c>
      <c r="F108" s="11" t="str">
        <f>IF($B108="N/A","N/A",IF(E108&gt;10,"No",IF(E108&lt;-10,"No","Yes")))</f>
        <v>N/A</v>
      </c>
      <c r="G108" s="45">
        <v>239.40173131</v>
      </c>
      <c r="H108" s="11" t="str">
        <f>IF($B108="N/A","N/A",IF(G108&gt;10,"No",IF(G108&lt;-10,"No","Yes")))</f>
        <v>N/A</v>
      </c>
      <c r="I108" s="12">
        <v>-6.54</v>
      </c>
      <c r="J108" s="12">
        <v>26.44</v>
      </c>
      <c r="K108" s="43" t="s">
        <v>739</v>
      </c>
      <c r="L108" s="9" t="str">
        <f t="shared" si="38"/>
        <v>Yes</v>
      </c>
    </row>
    <row r="109" spans="1:12" x14ac:dyDescent="0.25">
      <c r="A109" s="44" t="s">
        <v>1286</v>
      </c>
      <c r="B109" s="35" t="s">
        <v>213</v>
      </c>
      <c r="C109" s="45">
        <v>232.11537261000001</v>
      </c>
      <c r="D109" s="11" t="str">
        <f>IF($B109="N/A","N/A",IF(C109&gt;10,"No",IF(C109&lt;-10,"No","Yes")))</f>
        <v>N/A</v>
      </c>
      <c r="E109" s="45">
        <v>238.8086405</v>
      </c>
      <c r="F109" s="11" t="str">
        <f>IF($B109="N/A","N/A",IF(E109&gt;10,"No",IF(E109&lt;-10,"No","Yes")))</f>
        <v>N/A</v>
      </c>
      <c r="G109" s="45">
        <v>296.62965871</v>
      </c>
      <c r="H109" s="11" t="str">
        <f>IF($B109="N/A","N/A",IF(G109&gt;10,"No",IF(G109&lt;-10,"No","Yes")))</f>
        <v>N/A</v>
      </c>
      <c r="I109" s="12">
        <v>2.8839999999999999</v>
      </c>
      <c r="J109" s="12">
        <v>24.21</v>
      </c>
      <c r="K109" s="43" t="s">
        <v>739</v>
      </c>
      <c r="L109" s="9" t="str">
        <f t="shared" si="38"/>
        <v>Yes</v>
      </c>
    </row>
    <row r="110" spans="1:12" x14ac:dyDescent="0.25">
      <c r="A110" s="44" t="s">
        <v>1287</v>
      </c>
      <c r="B110" s="35" t="s">
        <v>213</v>
      </c>
      <c r="C110" s="45">
        <v>5.6132666394999999</v>
      </c>
      <c r="D110" s="11" t="str">
        <f>IF($B110="N/A","N/A",IF(C110&gt;10,"No",IF(C110&lt;-10,"No","Yes")))</f>
        <v>N/A</v>
      </c>
      <c r="E110" s="45">
        <v>6.0385920764999996</v>
      </c>
      <c r="F110" s="11" t="str">
        <f>IF($B110="N/A","N/A",IF(E110&gt;10,"No",IF(E110&lt;-10,"No","Yes")))</f>
        <v>N/A</v>
      </c>
      <c r="G110" s="45">
        <v>7.6347398492999998</v>
      </c>
      <c r="H110" s="11" t="str">
        <f>IF($B110="N/A","N/A",IF(G110&gt;10,"No",IF(G110&lt;-10,"No","Yes")))</f>
        <v>N/A</v>
      </c>
      <c r="I110" s="12">
        <v>7.577</v>
      </c>
      <c r="J110" s="12">
        <v>26.43</v>
      </c>
      <c r="K110" s="43" t="s">
        <v>739</v>
      </c>
      <c r="L110" s="9" t="str">
        <f t="shared" si="38"/>
        <v>Yes</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95.545832403000006</v>
      </c>
      <c r="D112" s="11" t="str">
        <f>IF(OR($B112="N/A",$C112="N/A"),"N/A",IF(C112&gt;98,"Yes","No"))</f>
        <v>No</v>
      </c>
      <c r="E112" s="8">
        <v>95.067940362000002</v>
      </c>
      <c r="F112" s="11" t="str">
        <f>IF(OR($B112="N/A",$E112="N/A"),"N/A",IF(E112&gt;98,"Yes","No"))</f>
        <v>No</v>
      </c>
      <c r="G112" s="8">
        <v>94.400177004</v>
      </c>
      <c r="H112" s="11" t="str">
        <f t="shared" ref="H112:H115" si="39">IF($B112="N/A","N/A",IF(G112&gt;98,"Yes","No"))</f>
        <v>No</v>
      </c>
      <c r="I112" s="12">
        <v>-0.5</v>
      </c>
      <c r="J112" s="12">
        <v>-0.70199999999999996</v>
      </c>
      <c r="K112" s="43" t="s">
        <v>739</v>
      </c>
      <c r="L112" s="9" t="str">
        <f>IF(J112="Div by 0", "N/A", IF(OR(J112="N/A",K112="N/A"),"N/A", IF(J112&gt;VALUE(MID(K112,1,2)), "No", IF(J112&lt;-1*VALUE(MID(K112,1,2)), "No", "Yes"))))</f>
        <v>Yes</v>
      </c>
    </row>
    <row r="113" spans="1:12" x14ac:dyDescent="0.25">
      <c r="A113" s="44" t="s">
        <v>461</v>
      </c>
      <c r="B113" s="43" t="s">
        <v>296</v>
      </c>
      <c r="C113" s="8">
        <v>98.481819270000003</v>
      </c>
      <c r="D113" s="11" t="str">
        <f t="shared" ref="D113:D115" si="40">IF(OR($B113="N/A",$C113="N/A"),"N/A",IF(C113&gt;98,"Yes","No"))</f>
        <v>Yes</v>
      </c>
      <c r="E113" s="8">
        <v>97.402596083999995</v>
      </c>
      <c r="F113" s="11" t="str">
        <f t="shared" ref="F113:F115" si="41">IF(OR($B113="N/A",$E113="N/A"),"N/A",IF(E113&gt;98,"Yes","No"))</f>
        <v>No</v>
      </c>
      <c r="G113" s="8">
        <v>98.329122694999995</v>
      </c>
      <c r="H113" s="11" t="str">
        <f t="shared" si="39"/>
        <v>Yes</v>
      </c>
      <c r="I113" s="12">
        <v>-1.1000000000000001</v>
      </c>
      <c r="J113" s="12">
        <v>0.95120000000000005</v>
      </c>
      <c r="K113" s="43" t="s">
        <v>739</v>
      </c>
      <c r="L113" s="9" t="str">
        <f t="shared" ref="L113:L115" si="42">IF(J113="Div by 0", "N/A", IF(OR(J113="N/A",K113="N/A"),"N/A", IF(J113&gt;VALUE(MID(K113,1,2)), "No", IF(J113&lt;-1*VALUE(MID(K113,1,2)), "No", "Yes"))))</f>
        <v>Yes</v>
      </c>
    </row>
    <row r="114" spans="1:12" x14ac:dyDescent="0.25">
      <c r="A114" s="44" t="s">
        <v>462</v>
      </c>
      <c r="B114" s="43" t="s">
        <v>296</v>
      </c>
      <c r="C114" s="8">
        <v>48.465225134000001</v>
      </c>
      <c r="D114" s="11" t="str">
        <f t="shared" si="40"/>
        <v>No</v>
      </c>
      <c r="E114" s="8">
        <v>85.649729210999993</v>
      </c>
      <c r="F114" s="11" t="str">
        <f t="shared" si="41"/>
        <v>No</v>
      </c>
      <c r="G114" s="8">
        <v>93.595588746000004</v>
      </c>
      <c r="H114" s="11" t="str">
        <f t="shared" si="39"/>
        <v>No</v>
      </c>
      <c r="I114" s="12">
        <v>76.72</v>
      </c>
      <c r="J114" s="12">
        <v>9.2769999999999992</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1141605</v>
      </c>
      <c r="D116" s="11" t="str">
        <f>IF($B116="N/A","N/A",IF(C116&gt;10,"No",IF(C116&lt;-10,"No","Yes")))</f>
        <v>N/A</v>
      </c>
      <c r="E116" s="1">
        <v>1239543</v>
      </c>
      <c r="F116" s="11" t="str">
        <f>IF($B116="N/A","N/A",IF(E116&gt;10,"No",IF(E116&lt;-10,"No","Yes")))</f>
        <v>N/A</v>
      </c>
      <c r="G116" s="1">
        <v>1355900</v>
      </c>
      <c r="H116" s="11" t="str">
        <f>IF($B116="N/A","N/A",IF(G116&gt;10,"No",IF(G116&lt;-10,"No","Yes")))</f>
        <v>N/A</v>
      </c>
      <c r="I116" s="12">
        <v>8.5790000000000006</v>
      </c>
      <c r="J116" s="12">
        <v>9.3870000000000005</v>
      </c>
      <c r="K116" s="43" t="s">
        <v>739</v>
      </c>
      <c r="L116" s="9" t="str">
        <f>IF(J116="Div by 0", "N/A", IF(OR(J116="N/A",K116="N/A"),"N/A", IF(J116&gt;VALUE(MID(K116,1,2)), "No", IF(J116&lt;-1*VALUE(MID(K116,1,2)), "No", "Yes"))))</f>
        <v>Yes</v>
      </c>
    </row>
    <row r="117" spans="1:12" x14ac:dyDescent="0.25">
      <c r="A117" s="3" t="s">
        <v>211</v>
      </c>
      <c r="B117" s="43" t="s">
        <v>213</v>
      </c>
      <c r="C117" s="8">
        <v>68.256796352999999</v>
      </c>
      <c r="D117" s="11" t="str">
        <f>IF($B117="N/A","N/A",IF(C117&gt;10,"No",IF(C117&lt;-10,"No","Yes")))</f>
        <v>N/A</v>
      </c>
      <c r="E117" s="8">
        <v>67.430980610999995</v>
      </c>
      <c r="F117" s="11" t="str">
        <f>IF($B117="N/A","N/A",IF(E117&gt;10,"No",IF(E117&lt;-10,"No","Yes")))</f>
        <v>N/A</v>
      </c>
      <c r="G117" s="8">
        <v>72.483737739000006</v>
      </c>
      <c r="H117" s="11" t="str">
        <f>IF($B117="N/A","N/A",IF(G117&gt;10,"No",IF(G117&lt;-10,"No","Yes")))</f>
        <v>N/A</v>
      </c>
      <c r="I117" s="12">
        <v>-1.21</v>
      </c>
      <c r="J117" s="12">
        <v>7.4930000000000003</v>
      </c>
      <c r="K117" s="43" t="s">
        <v>739</v>
      </c>
      <c r="L117" s="9" t="str">
        <f>IF(J117="Div by 0", "N/A", IF(OR(J117="N/A",K117="N/A"),"N/A", IF(J117&gt;VALUE(MID(K117,1,2)), "No", IF(J117&lt;-1*VALUE(MID(K117,1,2)), "No", "Yes"))))</f>
        <v>Yes</v>
      </c>
    </row>
    <row r="118" spans="1:12" x14ac:dyDescent="0.25">
      <c r="A118" s="4" t="s">
        <v>1627</v>
      </c>
      <c r="B118" s="43" t="s">
        <v>213</v>
      </c>
      <c r="C118" s="14">
        <v>24356887</v>
      </c>
      <c r="D118" s="11" t="str">
        <f>IF($B118="N/A","N/A",IF(C118&gt;10,"No",IF(C118&lt;-10,"No","Yes")))</f>
        <v>N/A</v>
      </c>
      <c r="E118" s="14">
        <v>51235224</v>
      </c>
      <c r="F118" s="11" t="str">
        <f>IF($B118="N/A","N/A",IF(E118&gt;10,"No",IF(E118&lt;-10,"No","Yes")))</f>
        <v>N/A</v>
      </c>
      <c r="G118" s="14">
        <v>16287053</v>
      </c>
      <c r="H118" s="11" t="str">
        <f>IF($B118="N/A","N/A",IF(G118&gt;10,"No",IF(G118&lt;-10,"No","Yes")))</f>
        <v>N/A</v>
      </c>
      <c r="I118" s="12">
        <v>110.4</v>
      </c>
      <c r="J118" s="12">
        <v>-68.2</v>
      </c>
      <c r="K118" s="43" t="s">
        <v>739</v>
      </c>
      <c r="L118" s="9" t="str">
        <f>IF(J118="Div by 0", "N/A", IF(K118="N/A","N/A", IF(J118&gt;VALUE(MID(K118,1,2)), "No", IF(J118&lt;-1*VALUE(MID(K118,1,2)), "No", "Yes"))))</f>
        <v>No</v>
      </c>
    </row>
    <row r="119" spans="1:12" x14ac:dyDescent="0.25">
      <c r="A119" s="4" t="s">
        <v>1628</v>
      </c>
      <c r="B119" s="43" t="s">
        <v>213</v>
      </c>
      <c r="C119" s="14">
        <v>4437220536</v>
      </c>
      <c r="D119" s="11" t="str">
        <f>IF($B119="N/A","N/A",IF(C119&gt;10,"No",IF(C119&lt;-10,"No","Yes")))</f>
        <v>N/A</v>
      </c>
      <c r="E119" s="14">
        <v>4553252477</v>
      </c>
      <c r="F119" s="11" t="str">
        <f>IF($B119="N/A","N/A",IF(E119&gt;10,"No",IF(E119&lt;-10,"No","Yes")))</f>
        <v>N/A</v>
      </c>
      <c r="G119" s="14">
        <v>2965088799</v>
      </c>
      <c r="H119" s="11" t="str">
        <f>IF($B119="N/A","N/A",IF(G119&gt;10,"No",IF(G119&lt;-10,"No","Yes")))</f>
        <v>N/A</v>
      </c>
      <c r="I119" s="12">
        <v>2.6150000000000002</v>
      </c>
      <c r="J119" s="12">
        <v>-34.9</v>
      </c>
      <c r="K119" s="43" t="s">
        <v>739</v>
      </c>
      <c r="L119" s="9" t="str">
        <f>IF(J119="Div by 0", "N/A", IF(K119="N/A","N/A", IF(J119&gt;VALUE(MID(K119,1,2)), "No", IF(J119&lt;-1*VALUE(MID(K119,1,2)), "No", "Yes"))))</f>
        <v>No</v>
      </c>
    </row>
    <row r="120" spans="1:12" x14ac:dyDescent="0.25">
      <c r="A120" s="4" t="s">
        <v>1629</v>
      </c>
      <c r="B120" s="43" t="s">
        <v>213</v>
      </c>
      <c r="C120" s="1">
        <v>230778</v>
      </c>
      <c r="D120" s="11" t="str">
        <f>IF($B120="N/A","N/A",IF(C120&gt;10,"No",IF(C120&lt;-10,"No","Yes")))</f>
        <v>N/A</v>
      </c>
      <c r="E120" s="1">
        <v>254521</v>
      </c>
      <c r="F120" s="11" t="str">
        <f>IF($B120="N/A","N/A",IF(E120&gt;10,"No",IF(E120&lt;-10,"No","Yes")))</f>
        <v>N/A</v>
      </c>
      <c r="G120" s="1">
        <v>189806</v>
      </c>
      <c r="H120" s="11" t="str">
        <f>IF($B120="N/A","N/A",IF(G120&gt;10,"No",IF(G120&lt;-10,"No","Yes")))</f>
        <v>N/A</v>
      </c>
      <c r="I120" s="12">
        <v>10.29</v>
      </c>
      <c r="J120" s="12">
        <v>-25.4</v>
      </c>
      <c r="K120" s="43" t="s">
        <v>739</v>
      </c>
      <c r="L120" s="9" t="str">
        <f>IF(J120="Div by 0", "N/A", IF(K120="N/A","N/A", IF(J120&gt;VALUE(MID(K120,1,2)), "No", IF(J120&lt;-1*VALUE(MID(K120,1,2)), "No", "Yes"))))</f>
        <v>Yes</v>
      </c>
    </row>
    <row r="121" spans="1:12" x14ac:dyDescent="0.25">
      <c r="A121" s="4" t="s">
        <v>1630</v>
      </c>
      <c r="B121" s="5" t="s">
        <v>213</v>
      </c>
      <c r="C121" s="1">
        <v>89033</v>
      </c>
      <c r="D121" s="9" t="str">
        <f t="shared" ref="D121:H134" si="43">IF($B121="N/A","N/A",IF(C121&lt;0,"No","Yes"))</f>
        <v>N/A</v>
      </c>
      <c r="E121" s="1">
        <v>97869</v>
      </c>
      <c r="F121" s="9" t="str">
        <f t="shared" si="43"/>
        <v>N/A</v>
      </c>
      <c r="G121" s="1">
        <v>43601</v>
      </c>
      <c r="H121" s="9" t="str">
        <f t="shared" si="43"/>
        <v>N/A</v>
      </c>
      <c r="I121" s="12">
        <v>9.9239999999999995</v>
      </c>
      <c r="J121" s="12">
        <v>-55.4</v>
      </c>
      <c r="K121" s="5" t="s">
        <v>739</v>
      </c>
      <c r="L121" s="9" t="str">
        <f t="shared" ref="L121:L142" si="44">IF(J121="Div by 0", "N/A", IF(OR(J121="N/A",K121="N/A"),"N/A", IF(J121&gt;VALUE(MID(K121,1,2)), "No", IF(J121&lt;-1*VALUE(MID(K121,1,2)), "No", "Yes"))))</f>
        <v>No</v>
      </c>
    </row>
    <row r="122" spans="1:12" x14ac:dyDescent="0.25">
      <c r="A122" s="4" t="s">
        <v>1631</v>
      </c>
      <c r="B122" s="5" t="s">
        <v>213</v>
      </c>
      <c r="C122" s="1">
        <v>91009</v>
      </c>
      <c r="D122" s="9" t="str">
        <f t="shared" si="43"/>
        <v>N/A</v>
      </c>
      <c r="E122" s="1">
        <v>98135</v>
      </c>
      <c r="F122" s="9" t="str">
        <f t="shared" si="43"/>
        <v>N/A</v>
      </c>
      <c r="G122" s="1">
        <v>28491</v>
      </c>
      <c r="H122" s="9" t="str">
        <f t="shared" si="43"/>
        <v>N/A</v>
      </c>
      <c r="I122" s="12">
        <v>7.83</v>
      </c>
      <c r="J122" s="12">
        <v>-71</v>
      </c>
      <c r="K122" s="5" t="s">
        <v>739</v>
      </c>
      <c r="L122" s="9" t="str">
        <f t="shared" si="44"/>
        <v>No</v>
      </c>
    </row>
    <row r="123" spans="1:12" x14ac:dyDescent="0.25">
      <c r="A123" s="4" t="s">
        <v>1632</v>
      </c>
      <c r="B123" s="5" t="s">
        <v>213</v>
      </c>
      <c r="C123" s="1">
        <v>39857</v>
      </c>
      <c r="D123" s="9" t="str">
        <f t="shared" si="43"/>
        <v>N/A</v>
      </c>
      <c r="E123" s="1">
        <v>43247</v>
      </c>
      <c r="F123" s="9" t="str">
        <f t="shared" si="43"/>
        <v>N/A</v>
      </c>
      <c r="G123" s="1">
        <v>32065</v>
      </c>
      <c r="H123" s="9" t="str">
        <f t="shared" si="43"/>
        <v>N/A</v>
      </c>
      <c r="I123" s="12">
        <v>8.5050000000000008</v>
      </c>
      <c r="J123" s="12">
        <v>-25.9</v>
      </c>
      <c r="K123" s="5" t="s">
        <v>739</v>
      </c>
      <c r="L123" s="9" t="str">
        <f t="shared" si="44"/>
        <v>Yes</v>
      </c>
    </row>
    <row r="124" spans="1:12" x14ac:dyDescent="0.25">
      <c r="A124" s="4" t="s">
        <v>1633</v>
      </c>
      <c r="B124" s="5" t="s">
        <v>213</v>
      </c>
      <c r="C124" s="1">
        <v>10879</v>
      </c>
      <c r="D124" s="9" t="str">
        <f t="shared" si="43"/>
        <v>N/A</v>
      </c>
      <c r="E124" s="1">
        <v>15270</v>
      </c>
      <c r="F124" s="9" t="str">
        <f t="shared" si="43"/>
        <v>N/A</v>
      </c>
      <c r="G124" s="1">
        <v>85649</v>
      </c>
      <c r="H124" s="9" t="str">
        <f t="shared" si="43"/>
        <v>N/A</v>
      </c>
      <c r="I124" s="12">
        <v>40.36</v>
      </c>
      <c r="J124" s="12">
        <v>460.9</v>
      </c>
      <c r="K124" s="5" t="s">
        <v>739</v>
      </c>
      <c r="L124" s="9" t="str">
        <f t="shared" si="44"/>
        <v>No</v>
      </c>
    </row>
    <row r="125" spans="1:12" x14ac:dyDescent="0.25">
      <c r="A125" s="2" t="s">
        <v>1634</v>
      </c>
      <c r="B125" s="5" t="s">
        <v>213</v>
      </c>
      <c r="C125" s="13" t="s">
        <v>213</v>
      </c>
      <c r="D125" s="9" t="str">
        <f t="shared" si="43"/>
        <v>N/A</v>
      </c>
      <c r="E125" s="13">
        <v>20.387172119999999</v>
      </c>
      <c r="F125" s="9" t="str">
        <f t="shared" si="43"/>
        <v>N/A</v>
      </c>
      <c r="G125" s="13">
        <v>13.907860769999999</v>
      </c>
      <c r="H125" s="9" t="str">
        <f t="shared" si="43"/>
        <v>N/A</v>
      </c>
      <c r="I125" s="12" t="s">
        <v>213</v>
      </c>
      <c r="J125" s="12">
        <v>-31.8</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87.475197082999998</v>
      </c>
      <c r="F126" s="9" t="str">
        <f t="shared" si="43"/>
        <v>N/A</v>
      </c>
      <c r="G126" s="13">
        <v>38.0273337</v>
      </c>
      <c r="H126" s="9" t="str">
        <f t="shared" si="43"/>
        <v>N/A</v>
      </c>
      <c r="I126" s="12" t="s">
        <v>213</v>
      </c>
      <c r="J126" s="12">
        <v>-56.5</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49.053274549999998</v>
      </c>
      <c r="F127" s="9" t="str">
        <f t="shared" si="43"/>
        <v>N/A</v>
      </c>
      <c r="G127" s="13">
        <v>13.884232276000001</v>
      </c>
      <c r="H127" s="9" t="str">
        <f t="shared" si="43"/>
        <v>N/A</v>
      </c>
      <c r="I127" s="12" t="s">
        <v>213</v>
      </c>
      <c r="J127" s="12">
        <v>-71.7</v>
      </c>
      <c r="K127" s="5" t="s">
        <v>739</v>
      </c>
      <c r="L127" s="9" t="str">
        <f t="shared" si="45"/>
        <v>No</v>
      </c>
    </row>
    <row r="128" spans="1:12" ht="25" x14ac:dyDescent="0.25">
      <c r="A128" s="2" t="s">
        <v>1637</v>
      </c>
      <c r="B128" s="5" t="s">
        <v>213</v>
      </c>
      <c r="C128" s="13" t="s">
        <v>213</v>
      </c>
      <c r="D128" s="9" t="str">
        <f t="shared" si="43"/>
        <v>N/A</v>
      </c>
      <c r="E128" s="13">
        <v>6.4339857029000003</v>
      </c>
      <c r="F128" s="9" t="str">
        <f t="shared" si="43"/>
        <v>N/A</v>
      </c>
      <c r="G128" s="13">
        <v>4.6411889780999998</v>
      </c>
      <c r="H128" s="9" t="str">
        <f t="shared" si="43"/>
        <v>N/A</v>
      </c>
      <c r="I128" s="12" t="s">
        <v>213</v>
      </c>
      <c r="J128" s="12">
        <v>-27.9</v>
      </c>
      <c r="K128" s="5" t="s">
        <v>739</v>
      </c>
      <c r="L128" s="9" t="str">
        <f t="shared" si="45"/>
        <v>Yes</v>
      </c>
    </row>
    <row r="129" spans="1:12" ht="25" x14ac:dyDescent="0.25">
      <c r="A129" s="2" t="s">
        <v>1638</v>
      </c>
      <c r="B129" s="5" t="s">
        <v>213</v>
      </c>
      <c r="C129" s="13" t="s">
        <v>213</v>
      </c>
      <c r="D129" s="9" t="str">
        <f t="shared" si="43"/>
        <v>N/A</v>
      </c>
      <c r="E129" s="13">
        <v>5.7768261126000002</v>
      </c>
      <c r="F129" s="9" t="str">
        <f t="shared" si="43"/>
        <v>N/A</v>
      </c>
      <c r="G129" s="13">
        <v>24.194701115000001</v>
      </c>
      <c r="H129" s="9" t="str">
        <f t="shared" si="43"/>
        <v>N/A</v>
      </c>
      <c r="I129" s="12" t="s">
        <v>213</v>
      </c>
      <c r="J129" s="12">
        <v>318.8</v>
      </c>
      <c r="K129" s="5" t="s">
        <v>739</v>
      </c>
      <c r="L129" s="9" t="str">
        <f t="shared" si="45"/>
        <v>No</v>
      </c>
    </row>
    <row r="130" spans="1:12" ht="25" x14ac:dyDescent="0.25">
      <c r="A130" s="2" t="s">
        <v>1639</v>
      </c>
      <c r="B130" s="5" t="s">
        <v>213</v>
      </c>
      <c r="C130" s="13">
        <v>0.1087625337</v>
      </c>
      <c r="D130" s="9" t="str">
        <f t="shared" si="43"/>
        <v>N/A</v>
      </c>
      <c r="E130" s="13">
        <v>0.15833664019999999</v>
      </c>
      <c r="F130" s="9" t="str">
        <f t="shared" si="43"/>
        <v>N/A</v>
      </c>
      <c r="G130" s="13">
        <v>0.47048038520000002</v>
      </c>
      <c r="H130" s="9" t="str">
        <f t="shared" si="43"/>
        <v>N/A</v>
      </c>
      <c r="I130" s="12">
        <v>45.58</v>
      </c>
      <c r="J130" s="12">
        <v>197.1</v>
      </c>
      <c r="K130" s="43" t="s">
        <v>739</v>
      </c>
      <c r="L130" s="9" t="str">
        <f>IF(J130="Div by 0", "N/A", IF(OR(J130="N/A",K130="N/A"),"N/A", IF(J130&gt;VALUE(MID(K130,1,2)), "No", IF(J130&lt;-1*VALUE(MID(K130,1,2)), "No", "Yes"))))</f>
        <v>No</v>
      </c>
    </row>
    <row r="131" spans="1:12" ht="25" x14ac:dyDescent="0.25">
      <c r="A131" s="2" t="s">
        <v>1640</v>
      </c>
      <c r="B131" s="5" t="s">
        <v>213</v>
      </c>
      <c r="C131" s="13">
        <v>2.80794761E-2</v>
      </c>
      <c r="D131" s="9" t="str">
        <f t="shared" si="43"/>
        <v>N/A</v>
      </c>
      <c r="E131" s="13">
        <v>1.32830621E-2</v>
      </c>
      <c r="F131" s="9" t="str">
        <f t="shared" si="43"/>
        <v>N/A</v>
      </c>
      <c r="G131" s="13">
        <v>0.66741588500000004</v>
      </c>
      <c r="H131" s="9" t="str">
        <f t="shared" si="43"/>
        <v>N/A</v>
      </c>
      <c r="I131" s="12">
        <v>-52.7</v>
      </c>
      <c r="J131" s="12">
        <v>4925</v>
      </c>
      <c r="K131" s="5" t="s">
        <v>739</v>
      </c>
      <c r="L131" s="9" t="str">
        <f t="shared" si="44"/>
        <v>No</v>
      </c>
    </row>
    <row r="132" spans="1:12" ht="25" x14ac:dyDescent="0.25">
      <c r="A132" s="2" t="s">
        <v>496</v>
      </c>
      <c r="B132" s="5" t="s">
        <v>213</v>
      </c>
      <c r="C132" s="13">
        <v>9.6693733599999998E-2</v>
      </c>
      <c r="D132" s="9" t="str">
        <f t="shared" si="43"/>
        <v>N/A</v>
      </c>
      <c r="E132" s="13">
        <v>8.0501350200000002E-2</v>
      </c>
      <c r="F132" s="9" t="str">
        <f t="shared" si="43"/>
        <v>N/A</v>
      </c>
      <c r="G132" s="13">
        <v>0.89852936009999995</v>
      </c>
      <c r="H132" s="9" t="str">
        <f t="shared" si="43"/>
        <v>N/A</v>
      </c>
      <c r="I132" s="12">
        <v>-16.7</v>
      </c>
      <c r="J132" s="12">
        <v>1016</v>
      </c>
      <c r="K132" s="5" t="s">
        <v>739</v>
      </c>
      <c r="L132" s="9" t="str">
        <f t="shared" si="44"/>
        <v>No</v>
      </c>
    </row>
    <row r="133" spans="1:12" ht="25" x14ac:dyDescent="0.25">
      <c r="A133" s="2" t="s">
        <v>497</v>
      </c>
      <c r="B133" s="5" t="s">
        <v>213</v>
      </c>
      <c r="C133" s="13">
        <v>0.2508969566</v>
      </c>
      <c r="D133" s="9" t="str">
        <f t="shared" si="43"/>
        <v>N/A</v>
      </c>
      <c r="E133" s="13">
        <v>0.4393368326</v>
      </c>
      <c r="F133" s="9" t="str">
        <f t="shared" si="43"/>
        <v>N/A</v>
      </c>
      <c r="G133" s="13">
        <v>0.59566505540000003</v>
      </c>
      <c r="H133" s="9" t="str">
        <f t="shared" si="43"/>
        <v>N/A</v>
      </c>
      <c r="I133" s="12">
        <v>75.11</v>
      </c>
      <c r="J133" s="12">
        <v>35.58</v>
      </c>
      <c r="K133" s="5" t="s">
        <v>739</v>
      </c>
      <c r="L133" s="9" t="str">
        <f t="shared" si="44"/>
        <v>No</v>
      </c>
    </row>
    <row r="134" spans="1:12" ht="25" x14ac:dyDescent="0.25">
      <c r="A134" s="2" t="s">
        <v>498</v>
      </c>
      <c r="B134" s="5" t="s">
        <v>213</v>
      </c>
      <c r="C134" s="13">
        <v>0.34929681039999999</v>
      </c>
      <c r="D134" s="9" t="str">
        <f t="shared" si="43"/>
        <v>N/A</v>
      </c>
      <c r="E134" s="13">
        <v>0.79240340539999998</v>
      </c>
      <c r="F134" s="9" t="str">
        <f t="shared" si="43"/>
        <v>N/A</v>
      </c>
      <c r="G134" s="13">
        <v>0.18097117300000001</v>
      </c>
      <c r="H134" s="9" t="str">
        <f t="shared" si="43"/>
        <v>N/A</v>
      </c>
      <c r="I134" s="12">
        <v>126.9</v>
      </c>
      <c r="J134" s="12">
        <v>-77.2</v>
      </c>
      <c r="K134" s="5" t="s">
        <v>739</v>
      </c>
      <c r="L134" s="9" t="str">
        <f t="shared" si="44"/>
        <v>No</v>
      </c>
    </row>
    <row r="135" spans="1:12" ht="25" x14ac:dyDescent="0.25">
      <c r="A135" s="2" t="s">
        <v>499</v>
      </c>
      <c r="B135" s="35" t="s">
        <v>213</v>
      </c>
      <c r="C135" s="13">
        <v>1.86326253E-2</v>
      </c>
      <c r="D135" s="11" t="str">
        <f t="shared" ref="D135:D141" si="46">IF($B135="N/A","N/A",IF(C135&gt;10,"No",IF(C135&lt;-10,"No","Yes")))</f>
        <v>N/A</v>
      </c>
      <c r="E135" s="13">
        <v>2.94671167E-2</v>
      </c>
      <c r="F135" s="11" t="str">
        <f t="shared" ref="F135:F141" si="47">IF($B135="N/A","N/A",IF(E135&gt;10,"No",IF(E135&lt;-10,"No","Yes")))</f>
        <v>N/A</v>
      </c>
      <c r="G135" s="13">
        <v>8.1135475200000001E-2</v>
      </c>
      <c r="H135" s="11" t="str">
        <f t="shared" ref="H135:H141" si="48">IF($B135="N/A","N/A",IF(G135&gt;10,"No",IF(G135&lt;-10,"No","Yes")))</f>
        <v>N/A</v>
      </c>
      <c r="I135" s="12">
        <v>58.15</v>
      </c>
      <c r="J135" s="12">
        <v>175.3</v>
      </c>
      <c r="K135" s="5" t="s">
        <v>739</v>
      </c>
      <c r="L135" s="9" t="str">
        <f t="shared" si="44"/>
        <v>No</v>
      </c>
    </row>
    <row r="136" spans="1:12" ht="25" x14ac:dyDescent="0.25">
      <c r="A136" s="2" t="s">
        <v>500</v>
      </c>
      <c r="B136" s="35" t="s">
        <v>213</v>
      </c>
      <c r="C136" s="13">
        <v>0</v>
      </c>
      <c r="D136" s="11" t="str">
        <f t="shared" si="46"/>
        <v>N/A</v>
      </c>
      <c r="E136" s="13">
        <v>1.9644744E-3</v>
      </c>
      <c r="F136" s="11" t="str">
        <f t="shared" si="47"/>
        <v>N/A</v>
      </c>
      <c r="G136" s="13">
        <v>2.0547295699999999E-2</v>
      </c>
      <c r="H136" s="11" t="str">
        <f t="shared" si="48"/>
        <v>N/A</v>
      </c>
      <c r="I136" s="12" t="s">
        <v>1746</v>
      </c>
      <c r="J136" s="12">
        <v>945.9</v>
      </c>
      <c r="K136" s="5" t="s">
        <v>739</v>
      </c>
      <c r="L136" s="9" t="str">
        <f t="shared" si="44"/>
        <v>No</v>
      </c>
    </row>
    <row r="137" spans="1:12" ht="25" x14ac:dyDescent="0.25">
      <c r="A137" s="2" t="s">
        <v>501</v>
      </c>
      <c r="B137" s="35" t="s">
        <v>213</v>
      </c>
      <c r="C137" s="13">
        <v>3.9431834899999997E-2</v>
      </c>
      <c r="D137" s="11" t="str">
        <f t="shared" si="46"/>
        <v>N/A</v>
      </c>
      <c r="E137" s="13">
        <v>7.1506869799999997E-2</v>
      </c>
      <c r="F137" s="11" t="str">
        <f t="shared" si="47"/>
        <v>N/A</v>
      </c>
      <c r="G137" s="13">
        <v>0.24814810910000001</v>
      </c>
      <c r="H137" s="11" t="str">
        <f t="shared" si="48"/>
        <v>N/A</v>
      </c>
      <c r="I137" s="12">
        <v>81.34</v>
      </c>
      <c r="J137" s="12">
        <v>247</v>
      </c>
      <c r="K137" s="5" t="s">
        <v>739</v>
      </c>
      <c r="L137" s="9" t="str">
        <f t="shared" si="44"/>
        <v>No</v>
      </c>
    </row>
    <row r="138" spans="1:12" ht="25" x14ac:dyDescent="0.25">
      <c r="A138" s="2" t="s">
        <v>502</v>
      </c>
      <c r="B138" s="35" t="s">
        <v>213</v>
      </c>
      <c r="C138" s="13">
        <v>1.51660904E-2</v>
      </c>
      <c r="D138" s="11" t="str">
        <f t="shared" si="46"/>
        <v>N/A</v>
      </c>
      <c r="E138" s="13">
        <v>1.7680270000000001E-2</v>
      </c>
      <c r="F138" s="11" t="str">
        <f t="shared" si="47"/>
        <v>N/A</v>
      </c>
      <c r="G138" s="13">
        <v>3.95140301E-2</v>
      </c>
      <c r="H138" s="11" t="str">
        <f t="shared" si="48"/>
        <v>N/A</v>
      </c>
      <c r="I138" s="12">
        <v>16.579999999999998</v>
      </c>
      <c r="J138" s="12">
        <v>123.5</v>
      </c>
      <c r="K138" s="5" t="s">
        <v>739</v>
      </c>
      <c r="L138" s="9" t="str">
        <f t="shared" si="44"/>
        <v>No</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4.3331686999999999E-3</v>
      </c>
      <c r="D140" s="11" t="str">
        <f t="shared" si="46"/>
        <v>N/A</v>
      </c>
      <c r="E140" s="13">
        <v>7.4650029E-3</v>
      </c>
      <c r="F140" s="11" t="str">
        <f t="shared" si="47"/>
        <v>N/A</v>
      </c>
      <c r="G140" s="13">
        <v>1.0537074699999999E-2</v>
      </c>
      <c r="H140" s="11" t="str">
        <f t="shared" si="48"/>
        <v>N/A</v>
      </c>
      <c r="I140" s="12">
        <v>72.28</v>
      </c>
      <c r="J140" s="12">
        <v>41.15</v>
      </c>
      <c r="K140" s="5" t="s">
        <v>739</v>
      </c>
      <c r="L140" s="9" t="str">
        <f t="shared" si="44"/>
        <v>No</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0.2201249686</v>
      </c>
      <c r="D142" s="9" t="str">
        <f t="shared" ref="D142" si="49">IF($B142="N/A","N/A",IF(C142&lt;0,"No","Yes"))</f>
        <v>N/A</v>
      </c>
      <c r="E142" s="13">
        <v>0.38975172969999999</v>
      </c>
      <c r="F142" s="9" t="str">
        <f t="shared" ref="F142" si="50">IF($B142="N/A","N/A",IF(E142&lt;0,"No","Yes"))</f>
        <v>N/A</v>
      </c>
      <c r="G142" s="13">
        <v>0.86245956400000001</v>
      </c>
      <c r="H142" s="9" t="str">
        <f t="shared" ref="H142" si="51">IF($B142="N/A","N/A",IF(G142&lt;0,"No","Yes"))</f>
        <v>N/A</v>
      </c>
      <c r="I142" s="12">
        <v>77.06</v>
      </c>
      <c r="J142" s="12">
        <v>121.3</v>
      </c>
      <c r="K142" s="5" t="s">
        <v>739</v>
      </c>
      <c r="L142" s="9" t="str">
        <f t="shared" si="44"/>
        <v>No</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910827</v>
      </c>
      <c r="D150" s="11" t="str">
        <f t="shared" ref="D150:D172" si="56">IF($B150="N/A","N/A",IF(C150&gt;10,"No",IF(C150&lt;-10,"No","Yes")))</f>
        <v>N/A</v>
      </c>
      <c r="E150" s="1">
        <v>985022</v>
      </c>
      <c r="F150" s="11" t="str">
        <f t="shared" ref="F150:F172" si="57">IF($B150="N/A","N/A",IF(E150&gt;10,"No",IF(E150&lt;-10,"No","Yes")))</f>
        <v>N/A</v>
      </c>
      <c r="G150" s="1">
        <v>1166094</v>
      </c>
      <c r="H150" s="11" t="str">
        <f t="shared" ref="H150:H172" si="58">IF($B150="N/A","N/A",IF(G150&gt;10,"No",IF(G150&lt;-10,"No","Yes")))</f>
        <v>N/A</v>
      </c>
      <c r="I150" s="12">
        <v>8.1460000000000008</v>
      </c>
      <c r="J150" s="12">
        <v>18.38</v>
      </c>
      <c r="K150" s="43" t="s">
        <v>739</v>
      </c>
      <c r="L150" s="9" t="str">
        <f t="shared" ref="L150:L172" si="59">IF(J150="Div by 0", "N/A", IF(K150="N/A","N/A", IF(J150&gt;VALUE(MID(K150,1,2)), "No", IF(J150&lt;-1*VALUE(MID(K150,1,2)), "No", "Yes"))))</f>
        <v>Yes</v>
      </c>
    </row>
    <row r="151" spans="1:12" x14ac:dyDescent="0.25">
      <c r="A151" s="4" t="s">
        <v>534</v>
      </c>
      <c r="B151" s="43" t="s">
        <v>213</v>
      </c>
      <c r="C151" s="1">
        <v>12937</v>
      </c>
      <c r="D151" s="11" t="str">
        <f t="shared" si="56"/>
        <v>N/A</v>
      </c>
      <c r="E151" s="1">
        <v>14010</v>
      </c>
      <c r="F151" s="11" t="str">
        <f t="shared" si="57"/>
        <v>N/A</v>
      </c>
      <c r="G151" s="1">
        <v>71052</v>
      </c>
      <c r="H151" s="11" t="str">
        <f t="shared" si="58"/>
        <v>N/A</v>
      </c>
      <c r="I151" s="12">
        <v>8.2940000000000005</v>
      </c>
      <c r="J151" s="12">
        <v>407.2</v>
      </c>
      <c r="K151" s="43" t="s">
        <v>739</v>
      </c>
      <c r="L151" s="9" t="str">
        <f t="shared" si="59"/>
        <v>No</v>
      </c>
    </row>
    <row r="152" spans="1:12" x14ac:dyDescent="0.25">
      <c r="A152" s="4" t="s">
        <v>535</v>
      </c>
      <c r="B152" s="43" t="s">
        <v>213</v>
      </c>
      <c r="C152" s="1">
        <v>96844</v>
      </c>
      <c r="D152" s="11" t="str">
        <f t="shared" si="56"/>
        <v>N/A</v>
      </c>
      <c r="E152" s="1">
        <v>101734</v>
      </c>
      <c r="F152" s="11" t="str">
        <f t="shared" si="57"/>
        <v>N/A</v>
      </c>
      <c r="G152" s="1">
        <v>176519</v>
      </c>
      <c r="H152" s="11" t="str">
        <f t="shared" si="58"/>
        <v>N/A</v>
      </c>
      <c r="I152" s="12">
        <v>5.0490000000000004</v>
      </c>
      <c r="J152" s="12">
        <v>73.510000000000005</v>
      </c>
      <c r="K152" s="43" t="s">
        <v>739</v>
      </c>
      <c r="L152" s="9" t="str">
        <f t="shared" si="59"/>
        <v>No</v>
      </c>
    </row>
    <row r="153" spans="1:12" x14ac:dyDescent="0.25">
      <c r="A153" s="4" t="s">
        <v>536</v>
      </c>
      <c r="B153" s="43" t="s">
        <v>213</v>
      </c>
      <c r="C153" s="1">
        <v>580993</v>
      </c>
      <c r="D153" s="11" t="str">
        <f t="shared" si="56"/>
        <v>N/A</v>
      </c>
      <c r="E153" s="1">
        <v>626870</v>
      </c>
      <c r="F153" s="11" t="str">
        <f t="shared" si="57"/>
        <v>N/A</v>
      </c>
      <c r="G153" s="1">
        <v>656888</v>
      </c>
      <c r="H153" s="11" t="str">
        <f t="shared" si="58"/>
        <v>N/A</v>
      </c>
      <c r="I153" s="12">
        <v>7.8959999999999999</v>
      </c>
      <c r="J153" s="12">
        <v>4.7889999999999997</v>
      </c>
      <c r="K153" s="43" t="s">
        <v>739</v>
      </c>
      <c r="L153" s="9" t="str">
        <f t="shared" si="59"/>
        <v>Yes</v>
      </c>
    </row>
    <row r="154" spans="1:12" x14ac:dyDescent="0.25">
      <c r="A154" s="4" t="s">
        <v>537</v>
      </c>
      <c r="B154" s="43" t="s">
        <v>213</v>
      </c>
      <c r="C154" s="1">
        <v>220053</v>
      </c>
      <c r="D154" s="11" t="str">
        <f t="shared" si="56"/>
        <v>N/A</v>
      </c>
      <c r="E154" s="1">
        <v>242408</v>
      </c>
      <c r="F154" s="11" t="str">
        <f t="shared" si="57"/>
        <v>N/A</v>
      </c>
      <c r="G154" s="1">
        <v>261635</v>
      </c>
      <c r="H154" s="11" t="str">
        <f t="shared" si="58"/>
        <v>N/A</v>
      </c>
      <c r="I154" s="12">
        <v>10.16</v>
      </c>
      <c r="J154" s="12">
        <v>7.9320000000000004</v>
      </c>
      <c r="K154" s="43" t="s">
        <v>739</v>
      </c>
      <c r="L154" s="9" t="str">
        <f t="shared" si="59"/>
        <v>Yes</v>
      </c>
    </row>
    <row r="155" spans="1:12" x14ac:dyDescent="0.25">
      <c r="A155" s="2" t="s">
        <v>538</v>
      </c>
      <c r="B155" s="5" t="s">
        <v>213</v>
      </c>
      <c r="C155" s="13" t="s">
        <v>213</v>
      </c>
      <c r="D155" s="9" t="str">
        <f t="shared" ref="D155:D159" si="60">IF($B155="N/A","N/A",IF(C155&lt;0,"No","Yes"))</f>
        <v>N/A</v>
      </c>
      <c r="E155" s="13">
        <v>78.900417082000004</v>
      </c>
      <c r="F155" s="9" t="str">
        <f t="shared" ref="F155:F159" si="61">IF($B155="N/A","N/A",IF(E155&lt;0,"No","Yes"))</f>
        <v>N/A</v>
      </c>
      <c r="G155" s="13">
        <v>85.444469601999998</v>
      </c>
      <c r="H155" s="9" t="str">
        <f t="shared" ref="H155:H159" si="62">IF($B155="N/A","N/A",IF(G155&lt;0,"No","Yes"))</f>
        <v>N/A</v>
      </c>
      <c r="I155" s="12" t="s">
        <v>213</v>
      </c>
      <c r="J155" s="12">
        <v>8.2940000000000005</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12.522121521000001</v>
      </c>
      <c r="F156" s="9" t="str">
        <f t="shared" si="61"/>
        <v>N/A</v>
      </c>
      <c r="G156" s="13">
        <v>61.969177633999998</v>
      </c>
      <c r="H156" s="9" t="str">
        <f t="shared" si="62"/>
        <v>N/A</v>
      </c>
      <c r="I156" s="12" t="s">
        <v>213</v>
      </c>
      <c r="J156" s="12">
        <v>394.9</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50.852252847000003</v>
      </c>
      <c r="F157" s="9" t="str">
        <f t="shared" si="61"/>
        <v>N/A</v>
      </c>
      <c r="G157" s="13">
        <v>86.021227655999994</v>
      </c>
      <c r="H157" s="9" t="str">
        <f t="shared" si="62"/>
        <v>N/A</v>
      </c>
      <c r="I157" s="12" t="s">
        <v>213</v>
      </c>
      <c r="J157" s="12">
        <v>69.16</v>
      </c>
      <c r="K157" s="5" t="s">
        <v>739</v>
      </c>
      <c r="L157" s="9" t="str">
        <f t="shared" si="63"/>
        <v>No</v>
      </c>
    </row>
    <row r="158" spans="1:12" x14ac:dyDescent="0.25">
      <c r="A158" s="2" t="s">
        <v>541</v>
      </c>
      <c r="B158" s="5" t="s">
        <v>213</v>
      </c>
      <c r="C158" s="13" t="s">
        <v>213</v>
      </c>
      <c r="D158" s="9" t="str">
        <f t="shared" si="60"/>
        <v>N/A</v>
      </c>
      <c r="E158" s="13">
        <v>93.261327203999997</v>
      </c>
      <c r="F158" s="9" t="str">
        <f t="shared" si="61"/>
        <v>N/A</v>
      </c>
      <c r="G158" s="13">
        <v>95.080035722999995</v>
      </c>
      <c r="H158" s="9" t="str">
        <f t="shared" si="62"/>
        <v>N/A</v>
      </c>
      <c r="I158" s="12" t="s">
        <v>213</v>
      </c>
      <c r="J158" s="12">
        <v>1.95</v>
      </c>
      <c r="K158" s="5" t="s">
        <v>739</v>
      </c>
      <c r="L158" s="9" t="str">
        <f t="shared" si="63"/>
        <v>Yes</v>
      </c>
    </row>
    <row r="159" spans="1:12" x14ac:dyDescent="0.25">
      <c r="A159" s="2" t="s">
        <v>542</v>
      </c>
      <c r="B159" s="5" t="s">
        <v>213</v>
      </c>
      <c r="C159" s="13" t="s">
        <v>213</v>
      </c>
      <c r="D159" s="9" t="str">
        <f t="shared" si="60"/>
        <v>N/A</v>
      </c>
      <c r="E159" s="13">
        <v>91.705885022999993</v>
      </c>
      <c r="F159" s="9" t="str">
        <f t="shared" si="61"/>
        <v>N/A</v>
      </c>
      <c r="G159" s="13">
        <v>73.908400870999998</v>
      </c>
      <c r="H159" s="9" t="str">
        <f t="shared" si="62"/>
        <v>N/A</v>
      </c>
      <c r="I159" s="12" t="s">
        <v>213</v>
      </c>
      <c r="J159" s="12">
        <v>-19.399999999999999</v>
      </c>
      <c r="K159" s="5" t="s">
        <v>739</v>
      </c>
      <c r="L159" s="9" t="str">
        <f t="shared" si="63"/>
        <v>Yes</v>
      </c>
    </row>
    <row r="160" spans="1:12" ht="25" x14ac:dyDescent="0.25">
      <c r="A160" s="4" t="s">
        <v>543</v>
      </c>
      <c r="B160" s="43" t="s">
        <v>213</v>
      </c>
      <c r="C160" s="1">
        <v>731316.87</v>
      </c>
      <c r="D160" s="11" t="str">
        <f t="shared" si="56"/>
        <v>N/A</v>
      </c>
      <c r="E160" s="1">
        <v>804084.17</v>
      </c>
      <c r="F160" s="11" t="str">
        <f t="shared" si="57"/>
        <v>N/A</v>
      </c>
      <c r="G160" s="1">
        <v>881166.4</v>
      </c>
      <c r="H160" s="11" t="str">
        <f t="shared" si="58"/>
        <v>N/A</v>
      </c>
      <c r="I160" s="12">
        <v>9.9499999999999993</v>
      </c>
      <c r="J160" s="12">
        <v>9.5860000000000003</v>
      </c>
      <c r="K160" s="43" t="s">
        <v>739</v>
      </c>
      <c r="L160" s="9" t="str">
        <f t="shared" si="59"/>
        <v>Yes</v>
      </c>
    </row>
    <row r="161" spans="1:12" x14ac:dyDescent="0.25">
      <c r="A161" s="4" t="s">
        <v>544</v>
      </c>
      <c r="B161" s="43" t="s">
        <v>213</v>
      </c>
      <c r="C161" s="14">
        <v>2042765912</v>
      </c>
      <c r="D161" s="11" t="str">
        <f t="shared" si="56"/>
        <v>N/A</v>
      </c>
      <c r="E161" s="14">
        <v>2321087168</v>
      </c>
      <c r="F161" s="11" t="str">
        <f t="shared" si="57"/>
        <v>N/A</v>
      </c>
      <c r="G161" s="14">
        <v>3212328506</v>
      </c>
      <c r="H161" s="11" t="str">
        <f t="shared" si="58"/>
        <v>N/A</v>
      </c>
      <c r="I161" s="12">
        <v>13.62</v>
      </c>
      <c r="J161" s="12">
        <v>38.4</v>
      </c>
      <c r="K161" s="43" t="s">
        <v>739</v>
      </c>
      <c r="L161" s="9" t="str">
        <f t="shared" si="59"/>
        <v>No</v>
      </c>
    </row>
    <row r="162" spans="1:12" x14ac:dyDescent="0.25">
      <c r="A162" s="4" t="s">
        <v>1289</v>
      </c>
      <c r="B162" s="43" t="s">
        <v>213</v>
      </c>
      <c r="C162" s="14">
        <v>2242.7595053999999</v>
      </c>
      <c r="D162" s="11" t="str">
        <f t="shared" si="56"/>
        <v>N/A</v>
      </c>
      <c r="E162" s="14">
        <v>2356.3810432999999</v>
      </c>
      <c r="F162" s="11" t="str">
        <f t="shared" si="57"/>
        <v>N/A</v>
      </c>
      <c r="G162" s="14">
        <v>2754.7766354999999</v>
      </c>
      <c r="H162" s="11" t="str">
        <f t="shared" si="58"/>
        <v>N/A</v>
      </c>
      <c r="I162" s="12">
        <v>5.0659999999999998</v>
      </c>
      <c r="J162" s="12">
        <v>16.91</v>
      </c>
      <c r="K162" s="43" t="s">
        <v>739</v>
      </c>
      <c r="L162" s="9" t="str">
        <f t="shared" si="59"/>
        <v>Yes</v>
      </c>
    </row>
    <row r="163" spans="1:12" ht="25" x14ac:dyDescent="0.25">
      <c r="A163" s="4" t="s">
        <v>1290</v>
      </c>
      <c r="B163" s="43" t="s">
        <v>213</v>
      </c>
      <c r="C163" s="14">
        <v>3727.7388111999999</v>
      </c>
      <c r="D163" s="11" t="str">
        <f t="shared" si="56"/>
        <v>N/A</v>
      </c>
      <c r="E163" s="14">
        <v>4422.2631692000004</v>
      </c>
      <c r="F163" s="11" t="str">
        <f t="shared" si="57"/>
        <v>N/A</v>
      </c>
      <c r="G163" s="14">
        <v>2707.0499774999998</v>
      </c>
      <c r="H163" s="11" t="str">
        <f t="shared" si="58"/>
        <v>N/A</v>
      </c>
      <c r="I163" s="12">
        <v>18.63</v>
      </c>
      <c r="J163" s="12">
        <v>-38.799999999999997</v>
      </c>
      <c r="K163" s="43" t="s">
        <v>739</v>
      </c>
      <c r="L163" s="9" t="str">
        <f t="shared" si="59"/>
        <v>No</v>
      </c>
    </row>
    <row r="164" spans="1:12" ht="25" x14ac:dyDescent="0.25">
      <c r="A164" s="4" t="s">
        <v>1291</v>
      </c>
      <c r="B164" s="43" t="s">
        <v>213</v>
      </c>
      <c r="C164" s="14">
        <v>5145.8788360999997</v>
      </c>
      <c r="D164" s="11" t="str">
        <f t="shared" si="56"/>
        <v>N/A</v>
      </c>
      <c r="E164" s="14">
        <v>5444.0551733000002</v>
      </c>
      <c r="F164" s="11" t="str">
        <f t="shared" si="57"/>
        <v>N/A</v>
      </c>
      <c r="G164" s="14">
        <v>6035.0761788</v>
      </c>
      <c r="H164" s="11" t="str">
        <f t="shared" si="58"/>
        <v>N/A</v>
      </c>
      <c r="I164" s="12">
        <v>5.7939999999999996</v>
      </c>
      <c r="J164" s="12">
        <v>10.86</v>
      </c>
      <c r="K164" s="43" t="s">
        <v>739</v>
      </c>
      <c r="L164" s="9" t="str">
        <f t="shared" si="59"/>
        <v>Yes</v>
      </c>
    </row>
    <row r="165" spans="1:12" ht="25" x14ac:dyDescent="0.25">
      <c r="A165" s="4" t="s">
        <v>1292</v>
      </c>
      <c r="B165" s="43" t="s">
        <v>213</v>
      </c>
      <c r="C165" s="14">
        <v>1353.1240754999999</v>
      </c>
      <c r="D165" s="11" t="str">
        <f t="shared" si="56"/>
        <v>N/A</v>
      </c>
      <c r="E165" s="14">
        <v>1436.7141449000001</v>
      </c>
      <c r="F165" s="11" t="str">
        <f t="shared" si="57"/>
        <v>N/A</v>
      </c>
      <c r="G165" s="14">
        <v>1551.9359738999999</v>
      </c>
      <c r="H165" s="11" t="str">
        <f t="shared" si="58"/>
        <v>N/A</v>
      </c>
      <c r="I165" s="12">
        <v>6.1779999999999999</v>
      </c>
      <c r="J165" s="12">
        <v>8.02</v>
      </c>
      <c r="K165" s="43" t="s">
        <v>739</v>
      </c>
      <c r="L165" s="9" t="str">
        <f t="shared" si="59"/>
        <v>Yes</v>
      </c>
    </row>
    <row r="166" spans="1:12" ht="25" x14ac:dyDescent="0.25">
      <c r="A166" s="4" t="s">
        <v>1293</v>
      </c>
      <c r="B166" s="43" t="s">
        <v>213</v>
      </c>
      <c r="C166" s="14">
        <v>3226.6637992000001</v>
      </c>
      <c r="D166" s="11" t="str">
        <f t="shared" si="56"/>
        <v>N/A</v>
      </c>
      <c r="E166" s="14">
        <v>3319.4150193</v>
      </c>
      <c r="F166" s="11" t="str">
        <f t="shared" si="57"/>
        <v>N/A</v>
      </c>
      <c r="G166" s="14">
        <v>3574.5732069000001</v>
      </c>
      <c r="H166" s="11" t="str">
        <f t="shared" si="58"/>
        <v>N/A</v>
      </c>
      <c r="I166" s="12">
        <v>2.875</v>
      </c>
      <c r="J166" s="12">
        <v>7.6870000000000003</v>
      </c>
      <c r="K166" s="43" t="s">
        <v>739</v>
      </c>
      <c r="L166" s="9" t="str">
        <f t="shared" si="59"/>
        <v>Yes</v>
      </c>
    </row>
    <row r="167" spans="1:12" x14ac:dyDescent="0.25">
      <c r="A167" s="44" t="s">
        <v>545</v>
      </c>
      <c r="B167" s="35" t="s">
        <v>213</v>
      </c>
      <c r="C167" s="45">
        <v>1517816878</v>
      </c>
      <c r="D167" s="11" t="str">
        <f t="shared" si="56"/>
        <v>N/A</v>
      </c>
      <c r="E167" s="45">
        <v>1566305619</v>
      </c>
      <c r="F167" s="11" t="str">
        <f t="shared" si="57"/>
        <v>N/A</v>
      </c>
      <c r="G167" s="45">
        <v>2982903632</v>
      </c>
      <c r="H167" s="11" t="str">
        <f t="shared" si="58"/>
        <v>N/A</v>
      </c>
      <c r="I167" s="12">
        <v>3.1949999999999998</v>
      </c>
      <c r="J167" s="12">
        <v>90.44</v>
      </c>
      <c r="K167" s="43" t="s">
        <v>739</v>
      </c>
      <c r="L167" s="9" t="str">
        <f t="shared" si="59"/>
        <v>No</v>
      </c>
    </row>
    <row r="168" spans="1:12" x14ac:dyDescent="0.25">
      <c r="A168" s="44" t="s">
        <v>1294</v>
      </c>
      <c r="B168" s="35" t="s">
        <v>213</v>
      </c>
      <c r="C168" s="45">
        <v>1666.4162108</v>
      </c>
      <c r="D168" s="11" t="str">
        <f t="shared" si="56"/>
        <v>N/A</v>
      </c>
      <c r="E168" s="45">
        <v>1590.1224734</v>
      </c>
      <c r="F168" s="11" t="str">
        <f t="shared" si="57"/>
        <v>N/A</v>
      </c>
      <c r="G168" s="45">
        <v>2558.0301691</v>
      </c>
      <c r="H168" s="11" t="str">
        <f t="shared" si="58"/>
        <v>N/A</v>
      </c>
      <c r="I168" s="12">
        <v>-4.58</v>
      </c>
      <c r="J168" s="12">
        <v>60.87</v>
      </c>
      <c r="K168" s="43" t="s">
        <v>739</v>
      </c>
      <c r="L168" s="9" t="str">
        <f t="shared" si="59"/>
        <v>No</v>
      </c>
    </row>
    <row r="169" spans="1:12" ht="25" x14ac:dyDescent="0.25">
      <c r="A169" s="44" t="s">
        <v>1295</v>
      </c>
      <c r="B169" s="43" t="s">
        <v>213</v>
      </c>
      <c r="C169" s="14">
        <v>5165.3387957000004</v>
      </c>
      <c r="D169" s="11" t="str">
        <f t="shared" si="56"/>
        <v>N/A</v>
      </c>
      <c r="E169" s="14">
        <v>4990.1963597000004</v>
      </c>
      <c r="F169" s="11" t="str">
        <f t="shared" si="57"/>
        <v>N/A</v>
      </c>
      <c r="G169" s="14">
        <v>6639.2967122999999</v>
      </c>
      <c r="H169" s="11" t="str">
        <f t="shared" si="58"/>
        <v>N/A</v>
      </c>
      <c r="I169" s="12">
        <v>-3.39</v>
      </c>
      <c r="J169" s="12">
        <v>33.049999999999997</v>
      </c>
      <c r="K169" s="43" t="s">
        <v>739</v>
      </c>
      <c r="L169" s="9" t="str">
        <f t="shared" si="59"/>
        <v>No</v>
      </c>
    </row>
    <row r="170" spans="1:12" ht="25" x14ac:dyDescent="0.25">
      <c r="A170" s="44" t="s">
        <v>1296</v>
      </c>
      <c r="B170" s="43" t="s">
        <v>213</v>
      </c>
      <c r="C170" s="14">
        <v>10037.949207</v>
      </c>
      <c r="D170" s="11" t="str">
        <f t="shared" si="56"/>
        <v>N/A</v>
      </c>
      <c r="E170" s="14">
        <v>9634.0155995000005</v>
      </c>
      <c r="F170" s="11" t="str">
        <f t="shared" si="57"/>
        <v>N/A</v>
      </c>
      <c r="G170" s="14">
        <v>11154.086421</v>
      </c>
      <c r="H170" s="11" t="str">
        <f t="shared" si="58"/>
        <v>N/A</v>
      </c>
      <c r="I170" s="12">
        <v>-4.0199999999999996</v>
      </c>
      <c r="J170" s="12">
        <v>15.78</v>
      </c>
      <c r="K170" s="43" t="s">
        <v>739</v>
      </c>
      <c r="L170" s="9" t="str">
        <f t="shared" si="59"/>
        <v>Yes</v>
      </c>
    </row>
    <row r="171" spans="1:12" ht="25" x14ac:dyDescent="0.25">
      <c r="A171" s="44" t="s">
        <v>1297</v>
      </c>
      <c r="B171" s="43" t="s">
        <v>213</v>
      </c>
      <c r="C171" s="14">
        <v>663.45928607999997</v>
      </c>
      <c r="D171" s="11" t="str">
        <f t="shared" si="56"/>
        <v>N/A</v>
      </c>
      <c r="E171" s="14">
        <v>668.79098696999995</v>
      </c>
      <c r="F171" s="11" t="str">
        <f t="shared" si="57"/>
        <v>N/A</v>
      </c>
      <c r="G171" s="14">
        <v>680.35761347000005</v>
      </c>
      <c r="H171" s="11" t="str">
        <f t="shared" si="58"/>
        <v>N/A</v>
      </c>
      <c r="I171" s="12">
        <v>0.80359999999999998</v>
      </c>
      <c r="J171" s="12">
        <v>1.7290000000000001</v>
      </c>
      <c r="K171" s="43" t="s">
        <v>739</v>
      </c>
      <c r="L171" s="9" t="str">
        <f t="shared" si="59"/>
        <v>Yes</v>
      </c>
    </row>
    <row r="172" spans="1:12" ht="25" x14ac:dyDescent="0.25">
      <c r="A172" s="44" t="s">
        <v>1298</v>
      </c>
      <c r="B172" s="43" t="s">
        <v>213</v>
      </c>
      <c r="C172" s="14">
        <v>424.50017041000001</v>
      </c>
      <c r="D172" s="11" t="str">
        <f t="shared" si="56"/>
        <v>N/A</v>
      </c>
      <c r="E172" s="14">
        <v>400.32102487999998</v>
      </c>
      <c r="F172" s="11" t="str">
        <f t="shared" si="57"/>
        <v>N/A</v>
      </c>
      <c r="G172" s="14">
        <v>364.40609627999999</v>
      </c>
      <c r="H172" s="11" t="str">
        <f t="shared" si="58"/>
        <v>N/A</v>
      </c>
      <c r="I172" s="12">
        <v>-5.7</v>
      </c>
      <c r="J172" s="12">
        <v>-8.9700000000000006</v>
      </c>
      <c r="K172" s="43" t="s">
        <v>739</v>
      </c>
      <c r="L172" s="9" t="str">
        <f t="shared" si="59"/>
        <v>Yes</v>
      </c>
    </row>
    <row r="173" spans="1:12" ht="25" x14ac:dyDescent="0.25">
      <c r="A173" s="2" t="s">
        <v>546</v>
      </c>
      <c r="B173" s="117" t="s">
        <v>213</v>
      </c>
      <c r="C173" s="118">
        <v>174854609</v>
      </c>
      <c r="D173" s="113" t="str">
        <f>IF($B173="N/A","N/A",IF(C173&gt;10,"No",IF(C173&lt;-10,"No","Yes")))</f>
        <v>N/A</v>
      </c>
      <c r="E173" s="118">
        <v>170010038</v>
      </c>
      <c r="F173" s="113" t="str">
        <f>IF($B173="N/A","N/A",IF(E173&gt;10,"No",IF(E173&lt;-10,"No","Yes")))</f>
        <v>N/A</v>
      </c>
      <c r="G173" s="118">
        <v>272572572</v>
      </c>
      <c r="H173" s="113" t="str">
        <f>IF($B173="N/A","N/A",IF(G173&gt;10,"No",IF(G173&lt;-10,"No","Yes")))</f>
        <v>N/A</v>
      </c>
      <c r="I173" s="114">
        <v>-2.77</v>
      </c>
      <c r="J173" s="114">
        <v>60.33</v>
      </c>
      <c r="K173" s="115" t="s">
        <v>739</v>
      </c>
      <c r="L173" s="116" t="str">
        <f>IF(J173="Div by 0", "N/A", IF(K173="N/A","N/A", IF(J173&gt;VALUE(MID(K173,1,2)), "No", IF(J173&lt;-1*VALUE(MID(K173,1,2)), "No", "Yes"))))</f>
        <v>No</v>
      </c>
    </row>
    <row r="174" spans="1:12" ht="25" x14ac:dyDescent="0.25">
      <c r="A174" s="2" t="s">
        <v>1299</v>
      </c>
      <c r="B174" s="43" t="s">
        <v>213</v>
      </c>
      <c r="C174" s="14">
        <v>84943935</v>
      </c>
      <c r="D174" s="11" t="str">
        <f t="shared" ref="D174:D181" si="64">IF($B174="N/A","N/A",IF(C174&gt;10,"No",IF(C174&lt;-10,"No","Yes")))</f>
        <v>N/A</v>
      </c>
      <c r="E174" s="14">
        <v>83451222</v>
      </c>
      <c r="F174" s="11" t="str">
        <f t="shared" ref="F174:F181" si="65">IF($B174="N/A","N/A",IF(E174&gt;10,"No",IF(E174&lt;-10,"No","Yes")))</f>
        <v>N/A</v>
      </c>
      <c r="G174" s="14">
        <v>116628093</v>
      </c>
      <c r="H174" s="11" t="str">
        <f t="shared" ref="H174:H181" si="66">IF($B174="N/A","N/A",IF(G174&gt;10,"No",IF(G174&lt;-10,"No","Yes")))</f>
        <v>N/A</v>
      </c>
      <c r="I174" s="12">
        <v>-1.76</v>
      </c>
      <c r="J174" s="12">
        <v>39.76</v>
      </c>
      <c r="K174" s="43" t="s">
        <v>739</v>
      </c>
      <c r="L174" s="9" t="str">
        <f t="shared" ref="L174:L181" si="67">IF(J174="Div by 0", "N/A", IF(K174="N/A","N/A", IF(J174&gt;VALUE(MID(K174,1,2)), "No", IF(J174&lt;-1*VALUE(MID(K174,1,2)), "No", "Yes"))))</f>
        <v>No</v>
      </c>
    </row>
    <row r="175" spans="1:12" ht="25" x14ac:dyDescent="0.25">
      <c r="A175" s="2" t="s">
        <v>547</v>
      </c>
      <c r="B175" s="43" t="s">
        <v>213</v>
      </c>
      <c r="C175" s="14">
        <v>362313306</v>
      </c>
      <c r="D175" s="11" t="str">
        <f t="shared" si="64"/>
        <v>N/A</v>
      </c>
      <c r="E175" s="14">
        <v>374644300</v>
      </c>
      <c r="F175" s="11" t="str">
        <f t="shared" si="65"/>
        <v>N/A</v>
      </c>
      <c r="G175" s="14">
        <v>292821634</v>
      </c>
      <c r="H175" s="11" t="str">
        <f t="shared" si="66"/>
        <v>N/A</v>
      </c>
      <c r="I175" s="12">
        <v>3.403</v>
      </c>
      <c r="J175" s="12">
        <v>-21.8</v>
      </c>
      <c r="K175" s="43" t="s">
        <v>739</v>
      </c>
      <c r="L175" s="9" t="str">
        <f t="shared" si="67"/>
        <v>Yes</v>
      </c>
    </row>
    <row r="176" spans="1:12" ht="25" x14ac:dyDescent="0.25">
      <c r="A176" s="2" t="s">
        <v>512</v>
      </c>
      <c r="B176" s="43" t="s">
        <v>213</v>
      </c>
      <c r="C176" s="14">
        <v>895705028</v>
      </c>
      <c r="D176" s="11" t="str">
        <f t="shared" si="64"/>
        <v>N/A</v>
      </c>
      <c r="E176" s="14">
        <v>938200059</v>
      </c>
      <c r="F176" s="11" t="str">
        <f t="shared" si="65"/>
        <v>N/A</v>
      </c>
      <c r="G176" s="14">
        <v>2300881333</v>
      </c>
      <c r="H176" s="11" t="str">
        <f t="shared" si="66"/>
        <v>N/A</v>
      </c>
      <c r="I176" s="12">
        <v>4.7439999999999998</v>
      </c>
      <c r="J176" s="12">
        <v>145.19999999999999</v>
      </c>
      <c r="K176" s="43" t="s">
        <v>739</v>
      </c>
      <c r="L176" s="9" t="str">
        <f t="shared" si="67"/>
        <v>No</v>
      </c>
    </row>
    <row r="177" spans="1:12" ht="25" x14ac:dyDescent="0.25">
      <c r="A177" s="2" t="s">
        <v>513</v>
      </c>
      <c r="B177" s="43" t="s">
        <v>213</v>
      </c>
      <c r="C177" s="14">
        <v>191.97345819</v>
      </c>
      <c r="D177" s="11" t="str">
        <f t="shared" si="64"/>
        <v>N/A</v>
      </c>
      <c r="E177" s="14">
        <v>172.59516843</v>
      </c>
      <c r="F177" s="11" t="str">
        <f t="shared" si="65"/>
        <v>N/A</v>
      </c>
      <c r="G177" s="14">
        <v>233.74837020000001</v>
      </c>
      <c r="H177" s="11" t="str">
        <f t="shared" si="66"/>
        <v>N/A</v>
      </c>
      <c r="I177" s="12">
        <v>-10.1</v>
      </c>
      <c r="J177" s="12">
        <v>35.43</v>
      </c>
      <c r="K177" s="43" t="s">
        <v>739</v>
      </c>
      <c r="L177" s="9" t="str">
        <f t="shared" si="67"/>
        <v>No</v>
      </c>
    </row>
    <row r="178" spans="1:12" ht="25" x14ac:dyDescent="0.25">
      <c r="A178" s="2" t="s">
        <v>1300</v>
      </c>
      <c r="B178" s="35" t="s">
        <v>213</v>
      </c>
      <c r="C178" s="45">
        <v>93.260229440000003</v>
      </c>
      <c r="D178" s="11" t="str">
        <f t="shared" si="64"/>
        <v>N/A</v>
      </c>
      <c r="E178" s="45">
        <v>84.720160565</v>
      </c>
      <c r="F178" s="11" t="str">
        <f t="shared" si="65"/>
        <v>N/A</v>
      </c>
      <c r="G178" s="45">
        <v>100.01603043999999</v>
      </c>
      <c r="H178" s="11" t="str">
        <f t="shared" si="66"/>
        <v>N/A</v>
      </c>
      <c r="I178" s="12">
        <v>-9.16</v>
      </c>
      <c r="J178" s="12">
        <v>18.05</v>
      </c>
      <c r="K178" s="43" t="s">
        <v>739</v>
      </c>
      <c r="L178" s="9" t="str">
        <f t="shared" si="67"/>
        <v>Yes</v>
      </c>
    </row>
    <row r="179" spans="1:12" ht="25" x14ac:dyDescent="0.25">
      <c r="A179" s="2" t="s">
        <v>514</v>
      </c>
      <c r="B179" s="35" t="s">
        <v>213</v>
      </c>
      <c r="C179" s="45">
        <v>397.78498660999998</v>
      </c>
      <c r="D179" s="11" t="str">
        <f t="shared" si="64"/>
        <v>N/A</v>
      </c>
      <c r="E179" s="45">
        <v>380.34104822</v>
      </c>
      <c r="F179" s="11" t="str">
        <f t="shared" si="65"/>
        <v>N/A</v>
      </c>
      <c r="G179" s="45">
        <v>251.11323272000001</v>
      </c>
      <c r="H179" s="11" t="str">
        <f t="shared" si="66"/>
        <v>N/A</v>
      </c>
      <c r="I179" s="12">
        <v>-4.3899999999999997</v>
      </c>
      <c r="J179" s="12">
        <v>-34</v>
      </c>
      <c r="K179" s="43" t="s">
        <v>739</v>
      </c>
      <c r="L179" s="9" t="str">
        <f t="shared" si="67"/>
        <v>No</v>
      </c>
    </row>
    <row r="180" spans="1:12" ht="25" x14ac:dyDescent="0.25">
      <c r="A180" s="2" t="s">
        <v>515</v>
      </c>
      <c r="B180" s="35" t="s">
        <v>213</v>
      </c>
      <c r="C180" s="45">
        <v>983.39753652000002</v>
      </c>
      <c r="D180" s="11" t="str">
        <f t="shared" si="64"/>
        <v>N/A</v>
      </c>
      <c r="E180" s="45">
        <v>952.46609619000003</v>
      </c>
      <c r="F180" s="11" t="str">
        <f t="shared" si="65"/>
        <v>N/A</v>
      </c>
      <c r="G180" s="45">
        <v>1973.1525357</v>
      </c>
      <c r="H180" s="11" t="str">
        <f t="shared" si="66"/>
        <v>N/A</v>
      </c>
      <c r="I180" s="12">
        <v>-3.15</v>
      </c>
      <c r="J180" s="12">
        <v>107.2</v>
      </c>
      <c r="K180" s="43" t="s">
        <v>739</v>
      </c>
      <c r="L180" s="9" t="str">
        <f t="shared" si="67"/>
        <v>No</v>
      </c>
    </row>
    <row r="181" spans="1:12" ht="25" x14ac:dyDescent="0.25">
      <c r="A181" s="2" t="s">
        <v>1652</v>
      </c>
      <c r="B181" s="43" t="s">
        <v>213</v>
      </c>
      <c r="C181" s="13">
        <v>85.523595589999999</v>
      </c>
      <c r="D181" s="11" t="str">
        <f t="shared" si="64"/>
        <v>N/A</v>
      </c>
      <c r="E181" s="13">
        <v>84.813638679999997</v>
      </c>
      <c r="F181" s="11" t="str">
        <f t="shared" si="65"/>
        <v>N/A</v>
      </c>
      <c r="G181" s="13">
        <v>84.205389960000005</v>
      </c>
      <c r="H181" s="11" t="str">
        <f t="shared" si="66"/>
        <v>N/A</v>
      </c>
      <c r="I181" s="12">
        <v>-0.83</v>
      </c>
      <c r="J181" s="12">
        <v>-0.71699999999999997</v>
      </c>
      <c r="K181" s="43" t="s">
        <v>739</v>
      </c>
      <c r="L181" s="9" t="str">
        <f t="shared" si="67"/>
        <v>Yes</v>
      </c>
    </row>
    <row r="182" spans="1:12" ht="25" x14ac:dyDescent="0.25">
      <c r="A182" s="2" t="s">
        <v>1653</v>
      </c>
      <c r="B182" s="119" t="s">
        <v>213</v>
      </c>
      <c r="C182" s="120">
        <v>77.653242637000005</v>
      </c>
      <c r="D182" s="116" t="str">
        <f t="shared" ref="D182" si="68">IF($B182="N/A","N/A",IF(C182&lt;0,"No","Yes"))</f>
        <v>N/A</v>
      </c>
      <c r="E182" s="120">
        <v>78.443968593999998</v>
      </c>
      <c r="F182" s="116" t="str">
        <f t="shared" ref="F182" si="69">IF($B182="N/A","N/A",IF(E182&lt;0,"No","Yes"))</f>
        <v>N/A</v>
      </c>
      <c r="G182" s="120">
        <v>70.783369926000006</v>
      </c>
      <c r="H182" s="116" t="str">
        <f t="shared" ref="H182" si="70">IF($B182="N/A","N/A",IF(G182&lt;0,"No","Yes"))</f>
        <v>N/A</v>
      </c>
      <c r="I182" s="114">
        <v>1.018</v>
      </c>
      <c r="J182" s="114">
        <v>-9.77</v>
      </c>
      <c r="K182" s="119" t="s">
        <v>739</v>
      </c>
      <c r="L182" s="116" t="str">
        <f t="shared" ref="L182" si="71">IF(J182="Div by 0", "N/A", IF(OR(J182="N/A",K182="N/A"),"N/A", IF(J182&gt;VALUE(MID(K182,1,2)), "No", IF(J182&lt;-1*VALUE(MID(K182,1,2)), "No", "Yes"))))</f>
        <v>Yes</v>
      </c>
    </row>
    <row r="183" spans="1:12" ht="25" x14ac:dyDescent="0.25">
      <c r="A183" s="2" t="s">
        <v>1654</v>
      </c>
      <c r="B183" s="5" t="s">
        <v>213</v>
      </c>
      <c r="C183" s="13">
        <v>85.363058113999998</v>
      </c>
      <c r="D183" s="9" t="str">
        <f t="shared" ref="D183:D185" si="72">IF($B183="N/A","N/A",IF(C183&lt;0,"No","Yes"))</f>
        <v>N/A</v>
      </c>
      <c r="E183" s="13">
        <v>86.142292646000001</v>
      </c>
      <c r="F183" s="9" t="str">
        <f t="shared" ref="F183:F185" si="73">IF($B183="N/A","N/A",IF(E183&lt;0,"No","Yes"))</f>
        <v>N/A</v>
      </c>
      <c r="G183" s="13">
        <v>83.513956004999997</v>
      </c>
      <c r="H183" s="9" t="str">
        <f t="shared" ref="H183:H185" si="74">IF($B183="N/A","N/A",IF(G183&lt;0,"No","Yes"))</f>
        <v>N/A</v>
      </c>
      <c r="I183" s="12">
        <v>0.91279999999999994</v>
      </c>
      <c r="J183" s="12">
        <v>-3.05</v>
      </c>
      <c r="K183" s="5" t="s">
        <v>739</v>
      </c>
      <c r="L183" s="9" t="str">
        <f t="shared" ref="L183:L213" si="75">IF(J183="Div by 0", "N/A", IF(OR(J183="N/A",K183="N/A"),"N/A", IF(J183&gt;VALUE(MID(K183,1,2)), "No", IF(J183&lt;-1*VALUE(MID(K183,1,2)), "No", "Yes"))))</f>
        <v>Yes</v>
      </c>
    </row>
    <row r="184" spans="1:12" ht="25" x14ac:dyDescent="0.25">
      <c r="A184" s="2" t="s">
        <v>1655</v>
      </c>
      <c r="B184" s="5" t="s">
        <v>213</v>
      </c>
      <c r="C184" s="13">
        <v>87.15939779</v>
      </c>
      <c r="D184" s="9" t="str">
        <f t="shared" si="72"/>
        <v>N/A</v>
      </c>
      <c r="E184" s="13">
        <v>86.010496594000003</v>
      </c>
      <c r="F184" s="9" t="str">
        <f t="shared" si="73"/>
        <v>N/A</v>
      </c>
      <c r="G184" s="13">
        <v>86.648256627999999</v>
      </c>
      <c r="H184" s="9" t="str">
        <f t="shared" si="74"/>
        <v>N/A</v>
      </c>
      <c r="I184" s="12">
        <v>-1.32</v>
      </c>
      <c r="J184" s="12">
        <v>0.74150000000000005</v>
      </c>
      <c r="K184" s="5" t="s">
        <v>739</v>
      </c>
      <c r="L184" s="9" t="str">
        <f t="shared" si="75"/>
        <v>Yes</v>
      </c>
    </row>
    <row r="185" spans="1:12" ht="25" x14ac:dyDescent="0.25">
      <c r="A185" s="2" t="s">
        <v>1656</v>
      </c>
      <c r="B185" s="5" t="s">
        <v>213</v>
      </c>
      <c r="C185" s="13">
        <v>81.738035836999998</v>
      </c>
      <c r="D185" s="9" t="str">
        <f t="shared" si="72"/>
        <v>N/A</v>
      </c>
      <c r="E185" s="13">
        <v>81.529074948000002</v>
      </c>
      <c r="F185" s="9" t="str">
        <f t="shared" si="73"/>
        <v>N/A</v>
      </c>
      <c r="G185" s="13">
        <v>82.183576356000003</v>
      </c>
      <c r="H185" s="9" t="str">
        <f t="shared" si="74"/>
        <v>N/A</v>
      </c>
      <c r="I185" s="12">
        <v>-0.25600000000000001</v>
      </c>
      <c r="J185" s="12">
        <v>0.80279999999999996</v>
      </c>
      <c r="K185" s="5" t="s">
        <v>739</v>
      </c>
      <c r="L185" s="9" t="str">
        <f t="shared" si="75"/>
        <v>Yes</v>
      </c>
    </row>
    <row r="186" spans="1:12" ht="25" x14ac:dyDescent="0.25">
      <c r="A186" s="2" t="s">
        <v>1658</v>
      </c>
      <c r="B186" s="115" t="s">
        <v>213</v>
      </c>
      <c r="C186" s="120">
        <v>5.2675206158999996</v>
      </c>
      <c r="D186" s="113" t="str">
        <f>IF($B186="N/A","N/A",IF(C186&gt;10,"No",IF(C186&lt;-10,"No","Yes")))</f>
        <v>N/A</v>
      </c>
      <c r="E186" s="120">
        <v>5.0708512093999998</v>
      </c>
      <c r="F186" s="113" t="str">
        <f>IF($B186="N/A","N/A",IF(E186&gt;10,"No",IF(E186&lt;-10,"No","Yes")))</f>
        <v>N/A</v>
      </c>
      <c r="G186" s="120">
        <v>5.2934840586999998</v>
      </c>
      <c r="H186" s="113" t="str">
        <f>IF($B186="N/A","N/A",IF(G186&gt;10,"No",IF(G186&lt;-10,"No","Yes")))</f>
        <v>N/A</v>
      </c>
      <c r="I186" s="114">
        <v>-3.73</v>
      </c>
      <c r="J186" s="114">
        <v>4.3899999999999997</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76.148928390999998</v>
      </c>
      <c r="D191" s="11" t="str">
        <f t="shared" si="76"/>
        <v>N/A</v>
      </c>
      <c r="E191" s="13">
        <v>74.853759611000001</v>
      </c>
      <c r="F191" s="11" t="str">
        <f t="shared" si="77"/>
        <v>N/A</v>
      </c>
      <c r="G191" s="13">
        <v>71.507271282999994</v>
      </c>
      <c r="H191" s="11" t="str">
        <f t="shared" si="78"/>
        <v>N/A</v>
      </c>
      <c r="I191" s="12">
        <v>-1.7</v>
      </c>
      <c r="J191" s="12">
        <v>-4.47</v>
      </c>
      <c r="K191" s="43" t="s">
        <v>739</v>
      </c>
      <c r="L191" s="9" t="str">
        <f t="shared" si="75"/>
        <v>Yes</v>
      </c>
    </row>
    <row r="192" spans="1:12" ht="25" x14ac:dyDescent="0.25">
      <c r="A192" s="2" t="s">
        <v>1664</v>
      </c>
      <c r="B192" s="35" t="s">
        <v>213</v>
      </c>
      <c r="C192" s="13">
        <v>32.846303413999998</v>
      </c>
      <c r="D192" s="11" t="str">
        <f t="shared" si="76"/>
        <v>N/A</v>
      </c>
      <c r="E192" s="13">
        <v>33.658740616999999</v>
      </c>
      <c r="F192" s="11" t="str">
        <f t="shared" si="77"/>
        <v>N/A</v>
      </c>
      <c r="G192" s="13">
        <v>32.593341531999997</v>
      </c>
      <c r="H192" s="11" t="str">
        <f t="shared" si="78"/>
        <v>N/A</v>
      </c>
      <c r="I192" s="12">
        <v>2.4729999999999999</v>
      </c>
      <c r="J192" s="12">
        <v>-3.17</v>
      </c>
      <c r="K192" s="43" t="s">
        <v>739</v>
      </c>
      <c r="L192" s="9" t="str">
        <f t="shared" si="75"/>
        <v>Yes</v>
      </c>
    </row>
    <row r="193" spans="1:12" ht="25" x14ac:dyDescent="0.25">
      <c r="A193" s="2" t="s">
        <v>1665</v>
      </c>
      <c r="B193" s="35" t="s">
        <v>213</v>
      </c>
      <c r="C193" s="13">
        <v>2.6268435169000002</v>
      </c>
      <c r="D193" s="11" t="str">
        <f t="shared" si="76"/>
        <v>N/A</v>
      </c>
      <c r="E193" s="13">
        <v>3.0102880950999999</v>
      </c>
      <c r="F193" s="11" t="str">
        <f t="shared" si="77"/>
        <v>N/A</v>
      </c>
      <c r="G193" s="13">
        <v>3.3378098164000001</v>
      </c>
      <c r="H193" s="11" t="str">
        <f t="shared" si="78"/>
        <v>N/A</v>
      </c>
      <c r="I193" s="12">
        <v>14.6</v>
      </c>
      <c r="J193" s="12">
        <v>10.88</v>
      </c>
      <c r="K193" s="43" t="s">
        <v>739</v>
      </c>
      <c r="L193" s="9" t="str">
        <f t="shared" si="75"/>
        <v>Yes</v>
      </c>
    </row>
    <row r="194" spans="1:12" ht="25" x14ac:dyDescent="0.25">
      <c r="A194" s="2" t="s">
        <v>1666</v>
      </c>
      <c r="B194" s="35" t="s">
        <v>213</v>
      </c>
      <c r="C194" s="13">
        <v>36.982105273999998</v>
      </c>
      <c r="D194" s="11" t="str">
        <f t="shared" si="76"/>
        <v>N/A</v>
      </c>
      <c r="E194" s="13">
        <v>35.337078765999998</v>
      </c>
      <c r="F194" s="11" t="str">
        <f t="shared" si="77"/>
        <v>N/A</v>
      </c>
      <c r="G194" s="13">
        <v>35.152740688000002</v>
      </c>
      <c r="H194" s="11" t="str">
        <f t="shared" si="78"/>
        <v>N/A</v>
      </c>
      <c r="I194" s="12">
        <v>-4.45</v>
      </c>
      <c r="J194" s="12">
        <v>-0.52200000000000002</v>
      </c>
      <c r="K194" s="43" t="s">
        <v>739</v>
      </c>
      <c r="L194" s="9" t="str">
        <f t="shared" si="75"/>
        <v>Yes</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0.35637942220000002</v>
      </c>
      <c r="D196" s="11" t="str">
        <f t="shared" si="76"/>
        <v>N/A</v>
      </c>
      <c r="E196" s="13">
        <v>0.35268247819999998</v>
      </c>
      <c r="F196" s="11" t="str">
        <f t="shared" si="77"/>
        <v>N/A</v>
      </c>
      <c r="G196" s="13">
        <v>2.7849384355</v>
      </c>
      <c r="H196" s="11" t="str">
        <f t="shared" si="78"/>
        <v>N/A</v>
      </c>
      <c r="I196" s="12">
        <v>-1.04</v>
      </c>
      <c r="J196" s="12">
        <v>689.6</v>
      </c>
      <c r="K196" s="43" t="s">
        <v>739</v>
      </c>
      <c r="L196" s="9" t="str">
        <f t="shared" si="75"/>
        <v>No</v>
      </c>
    </row>
    <row r="197" spans="1:12" ht="25" x14ac:dyDescent="0.25">
      <c r="A197" s="2" t="s">
        <v>1669</v>
      </c>
      <c r="B197" s="35" t="s">
        <v>213</v>
      </c>
      <c r="C197" s="13">
        <v>57.243472140999998</v>
      </c>
      <c r="D197" s="11" t="str">
        <f t="shared" si="76"/>
        <v>N/A</v>
      </c>
      <c r="E197" s="13">
        <v>56.830101257000003</v>
      </c>
      <c r="F197" s="11" t="str">
        <f t="shared" si="77"/>
        <v>N/A</v>
      </c>
      <c r="G197" s="13">
        <v>55.179428074</v>
      </c>
      <c r="H197" s="11" t="str">
        <f t="shared" si="78"/>
        <v>N/A</v>
      </c>
      <c r="I197" s="12">
        <v>-0.72199999999999998</v>
      </c>
      <c r="J197" s="12">
        <v>-2.9</v>
      </c>
      <c r="K197" s="43" t="s">
        <v>739</v>
      </c>
      <c r="L197" s="9" t="str">
        <f t="shared" si="75"/>
        <v>Yes</v>
      </c>
    </row>
    <row r="198" spans="1:12" ht="25" x14ac:dyDescent="0.25">
      <c r="A198" s="2" t="s">
        <v>1670</v>
      </c>
      <c r="B198" s="35" t="s">
        <v>213</v>
      </c>
      <c r="C198" s="13">
        <v>61.614664474999998</v>
      </c>
      <c r="D198" s="11" t="str">
        <f t="shared" si="76"/>
        <v>N/A</v>
      </c>
      <c r="E198" s="13">
        <v>60.542607169999997</v>
      </c>
      <c r="F198" s="11" t="str">
        <f t="shared" si="77"/>
        <v>N/A</v>
      </c>
      <c r="G198" s="13">
        <v>64.993902720999998</v>
      </c>
      <c r="H198" s="11" t="str">
        <f t="shared" si="78"/>
        <v>N/A</v>
      </c>
      <c r="I198" s="12">
        <v>-1.74</v>
      </c>
      <c r="J198" s="12">
        <v>7.3520000000000003</v>
      </c>
      <c r="K198" s="43" t="s">
        <v>739</v>
      </c>
      <c r="L198" s="9" t="str">
        <f t="shared" si="75"/>
        <v>Yes</v>
      </c>
    </row>
    <row r="199" spans="1:12" ht="25" x14ac:dyDescent="0.25">
      <c r="A199" s="2" t="s">
        <v>1671</v>
      </c>
      <c r="B199" s="35" t="s">
        <v>213</v>
      </c>
      <c r="C199" s="13">
        <v>22.601767405</v>
      </c>
      <c r="D199" s="11" t="str">
        <f t="shared" si="76"/>
        <v>N/A</v>
      </c>
      <c r="E199" s="13">
        <v>24.343009597999998</v>
      </c>
      <c r="F199" s="11" t="str">
        <f t="shared" si="77"/>
        <v>N/A</v>
      </c>
      <c r="G199" s="13">
        <v>25.151660157999999</v>
      </c>
      <c r="H199" s="11" t="str">
        <f t="shared" si="78"/>
        <v>N/A</v>
      </c>
      <c r="I199" s="12">
        <v>7.7039999999999997</v>
      </c>
      <c r="J199" s="12">
        <v>3.3220000000000001</v>
      </c>
      <c r="K199" s="43" t="s">
        <v>739</v>
      </c>
      <c r="L199" s="9" t="str">
        <f t="shared" si="75"/>
        <v>Yes</v>
      </c>
    </row>
    <row r="200" spans="1:12" ht="25" x14ac:dyDescent="0.25">
      <c r="A200" s="2" t="s">
        <v>1672</v>
      </c>
      <c r="B200" s="35" t="s">
        <v>213</v>
      </c>
      <c r="C200" s="13">
        <v>3.9785821017999998</v>
      </c>
      <c r="D200" s="11" t="str">
        <f t="shared" si="76"/>
        <v>N/A</v>
      </c>
      <c r="E200" s="13">
        <v>4.0484374968000001</v>
      </c>
      <c r="F200" s="11" t="str">
        <f t="shared" si="77"/>
        <v>N/A</v>
      </c>
      <c r="G200" s="13">
        <v>3.8825343411</v>
      </c>
      <c r="H200" s="11" t="str">
        <f t="shared" si="78"/>
        <v>N/A</v>
      </c>
      <c r="I200" s="12">
        <v>1.756</v>
      </c>
      <c r="J200" s="12">
        <v>-4.0999999999999996</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0.1189029311</v>
      </c>
      <c r="D204" s="11" t="str">
        <f t="shared" si="76"/>
        <v>N/A</v>
      </c>
      <c r="E204" s="13">
        <v>0.1360375707</v>
      </c>
      <c r="F204" s="11" t="str">
        <f t="shared" si="77"/>
        <v>N/A</v>
      </c>
      <c r="G204" s="13">
        <v>0.1331796579</v>
      </c>
      <c r="H204" s="11" t="str">
        <f t="shared" si="78"/>
        <v>N/A</v>
      </c>
      <c r="I204" s="12">
        <v>14.41</v>
      </c>
      <c r="J204" s="12">
        <v>-2.1</v>
      </c>
      <c r="K204" s="43" t="s">
        <v>739</v>
      </c>
      <c r="L204" s="9" t="str">
        <f t="shared" si="75"/>
        <v>Yes</v>
      </c>
    </row>
    <row r="205" spans="1:12" ht="25" x14ac:dyDescent="0.25">
      <c r="A205" s="2" t="s">
        <v>1677</v>
      </c>
      <c r="B205" s="35" t="s">
        <v>213</v>
      </c>
      <c r="C205" s="13">
        <v>2.1958067E-3</v>
      </c>
      <c r="D205" s="11" t="str">
        <f t="shared" si="76"/>
        <v>N/A</v>
      </c>
      <c r="E205" s="13">
        <v>5.0760289999999999E-4</v>
      </c>
      <c r="F205" s="11" t="str">
        <f t="shared" si="77"/>
        <v>N/A</v>
      </c>
      <c r="G205" s="13">
        <v>1.2863457E-3</v>
      </c>
      <c r="H205" s="11" t="str">
        <f t="shared" si="78"/>
        <v>N/A</v>
      </c>
      <c r="I205" s="12">
        <v>-76.900000000000006</v>
      </c>
      <c r="J205" s="12">
        <v>153.4</v>
      </c>
      <c r="K205" s="43" t="s">
        <v>739</v>
      </c>
      <c r="L205" s="9" t="str">
        <f t="shared" si="75"/>
        <v>No</v>
      </c>
    </row>
    <row r="206" spans="1:12" ht="25" x14ac:dyDescent="0.25">
      <c r="A206" s="2" t="s">
        <v>1678</v>
      </c>
      <c r="B206" s="35" t="s">
        <v>213</v>
      </c>
      <c r="C206" s="13">
        <v>2.1312499520000001</v>
      </c>
      <c r="D206" s="11" t="str">
        <f t="shared" si="76"/>
        <v>N/A</v>
      </c>
      <c r="E206" s="13">
        <v>2.8944531188</v>
      </c>
      <c r="F206" s="11" t="str">
        <f t="shared" si="77"/>
        <v>N/A</v>
      </c>
      <c r="G206" s="13">
        <v>3.2824969514000002</v>
      </c>
      <c r="H206" s="11" t="str">
        <f t="shared" si="78"/>
        <v>N/A</v>
      </c>
      <c r="I206" s="12">
        <v>35.81</v>
      </c>
      <c r="J206" s="12">
        <v>13.41</v>
      </c>
      <c r="K206" s="43" t="s">
        <v>739</v>
      </c>
      <c r="L206" s="9" t="str">
        <f t="shared" si="75"/>
        <v>Yes</v>
      </c>
    </row>
    <row r="207" spans="1:12" ht="25" x14ac:dyDescent="0.25">
      <c r="A207" s="2" t="s">
        <v>1679</v>
      </c>
      <c r="B207" s="35" t="s">
        <v>213</v>
      </c>
      <c r="C207" s="13">
        <v>3.2278358E-2</v>
      </c>
      <c r="D207" s="11" t="str">
        <f t="shared" si="76"/>
        <v>N/A</v>
      </c>
      <c r="E207" s="13">
        <v>3.1978981199999999E-2</v>
      </c>
      <c r="F207" s="11" t="str">
        <f t="shared" si="77"/>
        <v>N/A</v>
      </c>
      <c r="G207" s="13">
        <v>3.9962472999999998E-2</v>
      </c>
      <c r="H207" s="11" t="str">
        <f t="shared" si="78"/>
        <v>N/A</v>
      </c>
      <c r="I207" s="12">
        <v>-0.92700000000000005</v>
      </c>
      <c r="J207" s="12">
        <v>24.96</v>
      </c>
      <c r="K207" s="43" t="s">
        <v>739</v>
      </c>
      <c r="L207" s="9" t="str">
        <f t="shared" si="75"/>
        <v>Yes</v>
      </c>
    </row>
    <row r="208" spans="1:12" ht="25" x14ac:dyDescent="0.25">
      <c r="A208" s="2" t="s">
        <v>1680</v>
      </c>
      <c r="B208" s="35" t="s">
        <v>213</v>
      </c>
      <c r="C208" s="13">
        <v>25.225207421</v>
      </c>
      <c r="D208" s="11" t="str">
        <f t="shared" si="76"/>
        <v>N/A</v>
      </c>
      <c r="E208" s="13">
        <v>25.386235028000002</v>
      </c>
      <c r="F208" s="11" t="str">
        <f t="shared" si="77"/>
        <v>N/A</v>
      </c>
      <c r="G208" s="13">
        <v>25.886678089</v>
      </c>
      <c r="H208" s="11" t="str">
        <f t="shared" si="78"/>
        <v>N/A</v>
      </c>
      <c r="I208" s="12">
        <v>0.63839999999999997</v>
      </c>
      <c r="J208" s="12">
        <v>1.9710000000000001</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9.8878272163999998</v>
      </c>
      <c r="D210" s="11" t="str">
        <f t="shared" si="76"/>
        <v>N/A</v>
      </c>
      <c r="E210" s="13">
        <v>3.9801141496999999</v>
      </c>
      <c r="F210" s="11" t="str">
        <f t="shared" si="77"/>
        <v>N/A</v>
      </c>
      <c r="G210" s="13">
        <v>4.4314609285</v>
      </c>
      <c r="H210" s="11" t="str">
        <f t="shared" si="78"/>
        <v>N/A</v>
      </c>
      <c r="I210" s="12">
        <v>-59.7</v>
      </c>
      <c r="J210" s="12">
        <v>11.34</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1.2175690811</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102932</v>
      </c>
      <c r="D6" s="11" t="str">
        <f t="shared" ref="D6:D39" si="0">IF($B6="N/A","N/A",IF(C6&gt;10,"No",IF(C6&lt;-10,"No","Yes")))</f>
        <v>N/A</v>
      </c>
      <c r="E6" s="1">
        <v>104065</v>
      </c>
      <c r="F6" s="11" t="str">
        <f t="shared" ref="F6:F39" si="1">IF($B6="N/A","N/A",IF(E6&gt;10,"No",IF(E6&lt;-10,"No","Yes")))</f>
        <v>N/A</v>
      </c>
      <c r="G6" s="1">
        <v>141244</v>
      </c>
      <c r="H6" s="11" t="str">
        <f t="shared" ref="H6:H39" si="2">IF($B6="N/A","N/A",IF(G6&gt;10,"No",IF(G6&lt;-10,"No","Yes")))</f>
        <v>N/A</v>
      </c>
      <c r="I6" s="12">
        <v>1.101</v>
      </c>
      <c r="J6" s="12">
        <v>35.729999999999997</v>
      </c>
      <c r="K6" s="43" t="s">
        <v>739</v>
      </c>
      <c r="L6" s="9" t="str">
        <f t="shared" ref="L6:L39" si="3">IF(J6="Div by 0", "N/A", IF(K6="N/A","N/A", IF(J6&gt;VALUE(MID(K6,1,2)), "No", IF(J6&lt;-1*VALUE(MID(K6,1,2)), "No", "Yes"))))</f>
        <v>No</v>
      </c>
    </row>
    <row r="7" spans="1:12" x14ac:dyDescent="0.25">
      <c r="A7" s="18" t="s">
        <v>4</v>
      </c>
      <c r="B7" s="35" t="s">
        <v>213</v>
      </c>
      <c r="C7" s="36">
        <v>60776</v>
      </c>
      <c r="D7" s="11" t="str">
        <f t="shared" si="0"/>
        <v>N/A</v>
      </c>
      <c r="E7" s="36">
        <v>63115</v>
      </c>
      <c r="F7" s="11" t="str">
        <f t="shared" si="1"/>
        <v>N/A</v>
      </c>
      <c r="G7" s="36">
        <v>71484</v>
      </c>
      <c r="H7" s="11" t="str">
        <f t="shared" si="2"/>
        <v>N/A</v>
      </c>
      <c r="I7" s="12">
        <v>3.8490000000000002</v>
      </c>
      <c r="J7" s="12">
        <v>13.26</v>
      </c>
      <c r="K7" s="43" t="s">
        <v>739</v>
      </c>
      <c r="L7" s="9" t="str">
        <f t="shared" si="3"/>
        <v>Yes</v>
      </c>
    </row>
    <row r="8" spans="1:12" x14ac:dyDescent="0.25">
      <c r="A8" s="18" t="s">
        <v>359</v>
      </c>
      <c r="B8" s="35" t="s">
        <v>213</v>
      </c>
      <c r="C8" s="36" t="s">
        <v>213</v>
      </c>
      <c r="D8" s="11" t="str">
        <f>IF($B8="N/A","N/A",IF(C8&gt;10,"No",IF(C8&lt;-10,"No","Yes")))</f>
        <v>N/A</v>
      </c>
      <c r="E8" s="36">
        <v>60.649594004000001</v>
      </c>
      <c r="F8" s="11" t="str">
        <f t="shared" si="1"/>
        <v>N/A</v>
      </c>
      <c r="G8" s="8">
        <v>50.610291410999999</v>
      </c>
      <c r="H8" s="11" t="str">
        <f t="shared" si="2"/>
        <v>N/A</v>
      </c>
      <c r="I8" s="12" t="s">
        <v>213</v>
      </c>
      <c r="J8" s="12">
        <v>-16.600000000000001</v>
      </c>
      <c r="K8" s="43" t="s">
        <v>739</v>
      </c>
      <c r="L8" s="9" t="str">
        <f t="shared" si="3"/>
        <v>Yes</v>
      </c>
    </row>
    <row r="9" spans="1:12" x14ac:dyDescent="0.25">
      <c r="A9" s="18" t="s">
        <v>83</v>
      </c>
      <c r="B9" s="35" t="s">
        <v>213</v>
      </c>
      <c r="C9" s="36">
        <v>52359.76</v>
      </c>
      <c r="D9" s="11" t="str">
        <f t="shared" si="0"/>
        <v>N/A</v>
      </c>
      <c r="E9" s="36">
        <v>52566.62</v>
      </c>
      <c r="F9" s="11" t="str">
        <f t="shared" si="1"/>
        <v>N/A</v>
      </c>
      <c r="G9" s="36">
        <v>61807.03</v>
      </c>
      <c r="H9" s="11" t="str">
        <f t="shared" si="2"/>
        <v>N/A</v>
      </c>
      <c r="I9" s="12">
        <v>0.39510000000000001</v>
      </c>
      <c r="J9" s="12">
        <v>17.579999999999998</v>
      </c>
      <c r="K9" s="43" t="s">
        <v>739</v>
      </c>
      <c r="L9" s="9" t="str">
        <f t="shared" si="3"/>
        <v>Yes</v>
      </c>
    </row>
    <row r="10" spans="1:12" x14ac:dyDescent="0.25">
      <c r="A10" s="18" t="s">
        <v>100</v>
      </c>
      <c r="B10" s="35" t="s">
        <v>213</v>
      </c>
      <c r="C10" s="36">
        <v>4494</v>
      </c>
      <c r="D10" s="11" t="str">
        <f t="shared" si="0"/>
        <v>N/A</v>
      </c>
      <c r="E10" s="36">
        <v>4588</v>
      </c>
      <c r="F10" s="11" t="str">
        <f t="shared" si="1"/>
        <v>N/A</v>
      </c>
      <c r="G10" s="36">
        <v>2692</v>
      </c>
      <c r="H10" s="11" t="str">
        <f t="shared" si="2"/>
        <v>N/A</v>
      </c>
      <c r="I10" s="12">
        <v>2.0920000000000001</v>
      </c>
      <c r="J10" s="12">
        <v>-41.3</v>
      </c>
      <c r="K10" s="43" t="s">
        <v>739</v>
      </c>
      <c r="L10" s="9" t="str">
        <f t="shared" si="3"/>
        <v>No</v>
      </c>
    </row>
    <row r="11" spans="1:12" x14ac:dyDescent="0.25">
      <c r="A11" s="18" t="s">
        <v>990</v>
      </c>
      <c r="B11" s="35" t="s">
        <v>213</v>
      </c>
      <c r="C11" s="36">
        <v>485</v>
      </c>
      <c r="D11" s="11" t="str">
        <f t="shared" si="0"/>
        <v>N/A</v>
      </c>
      <c r="E11" s="36">
        <v>387</v>
      </c>
      <c r="F11" s="11" t="str">
        <f t="shared" si="1"/>
        <v>N/A</v>
      </c>
      <c r="G11" s="36">
        <v>119</v>
      </c>
      <c r="H11" s="11" t="str">
        <f t="shared" si="2"/>
        <v>N/A</v>
      </c>
      <c r="I11" s="12">
        <v>-20.2</v>
      </c>
      <c r="J11" s="12">
        <v>-69.3</v>
      </c>
      <c r="K11" s="43" t="s">
        <v>739</v>
      </c>
      <c r="L11" s="9" t="str">
        <f t="shared" si="3"/>
        <v>No</v>
      </c>
    </row>
    <row r="12" spans="1:12" x14ac:dyDescent="0.25">
      <c r="A12" s="18" t="s">
        <v>991</v>
      </c>
      <c r="B12" s="35" t="s">
        <v>213</v>
      </c>
      <c r="C12" s="36">
        <v>223</v>
      </c>
      <c r="D12" s="11" t="str">
        <f t="shared" si="0"/>
        <v>N/A</v>
      </c>
      <c r="E12" s="36">
        <v>203</v>
      </c>
      <c r="F12" s="11" t="str">
        <f t="shared" si="1"/>
        <v>N/A</v>
      </c>
      <c r="G12" s="36">
        <v>194</v>
      </c>
      <c r="H12" s="11" t="str">
        <f t="shared" si="2"/>
        <v>N/A</v>
      </c>
      <c r="I12" s="12">
        <v>-8.9700000000000006</v>
      </c>
      <c r="J12" s="12">
        <v>-4.43</v>
      </c>
      <c r="K12" s="43" t="s">
        <v>739</v>
      </c>
      <c r="L12" s="9" t="str">
        <f t="shared" si="3"/>
        <v>Yes</v>
      </c>
    </row>
    <row r="13" spans="1:12" x14ac:dyDescent="0.25">
      <c r="A13" s="18" t="s">
        <v>992</v>
      </c>
      <c r="B13" s="35" t="s">
        <v>213</v>
      </c>
      <c r="C13" s="36">
        <v>1492</v>
      </c>
      <c r="D13" s="11" t="str">
        <f t="shared" si="0"/>
        <v>N/A</v>
      </c>
      <c r="E13" s="36">
        <v>1598</v>
      </c>
      <c r="F13" s="11" t="str">
        <f t="shared" si="1"/>
        <v>N/A</v>
      </c>
      <c r="G13" s="36">
        <v>701</v>
      </c>
      <c r="H13" s="11" t="str">
        <f t="shared" si="2"/>
        <v>N/A</v>
      </c>
      <c r="I13" s="12">
        <v>7.1050000000000004</v>
      </c>
      <c r="J13" s="12">
        <v>-56.1</v>
      </c>
      <c r="K13" s="43" t="s">
        <v>739</v>
      </c>
      <c r="L13" s="9" t="str">
        <f t="shared" si="3"/>
        <v>No</v>
      </c>
    </row>
    <row r="14" spans="1:12" x14ac:dyDescent="0.25">
      <c r="A14" s="18" t="s">
        <v>993</v>
      </c>
      <c r="B14" s="35" t="s">
        <v>213</v>
      </c>
      <c r="C14" s="36">
        <v>2294</v>
      </c>
      <c r="D14" s="11" t="str">
        <f t="shared" si="0"/>
        <v>N/A</v>
      </c>
      <c r="E14" s="36">
        <v>2400</v>
      </c>
      <c r="F14" s="11" t="str">
        <f t="shared" si="1"/>
        <v>N/A</v>
      </c>
      <c r="G14" s="36">
        <v>1678</v>
      </c>
      <c r="H14" s="11" t="str">
        <f t="shared" si="2"/>
        <v>N/A</v>
      </c>
      <c r="I14" s="12">
        <v>4.6210000000000004</v>
      </c>
      <c r="J14" s="12">
        <v>-30.1</v>
      </c>
      <c r="K14" s="43" t="s">
        <v>739</v>
      </c>
      <c r="L14" s="9" t="str">
        <f t="shared" si="3"/>
        <v>No</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30704</v>
      </c>
      <c r="D16" s="11" t="str">
        <f t="shared" si="0"/>
        <v>N/A</v>
      </c>
      <c r="E16" s="36">
        <v>32393</v>
      </c>
      <c r="F16" s="11" t="str">
        <f t="shared" si="1"/>
        <v>N/A</v>
      </c>
      <c r="G16" s="36">
        <v>13685</v>
      </c>
      <c r="H16" s="11" t="str">
        <f t="shared" si="2"/>
        <v>N/A</v>
      </c>
      <c r="I16" s="12">
        <v>5.5010000000000003</v>
      </c>
      <c r="J16" s="12">
        <v>-57.8</v>
      </c>
      <c r="K16" s="43" t="s">
        <v>739</v>
      </c>
      <c r="L16" s="9" t="str">
        <f t="shared" si="3"/>
        <v>No</v>
      </c>
    </row>
    <row r="17" spans="1:12" x14ac:dyDescent="0.25">
      <c r="A17" s="4" t="s">
        <v>995</v>
      </c>
      <c r="B17" s="35" t="s">
        <v>213</v>
      </c>
      <c r="C17" s="36">
        <v>23599</v>
      </c>
      <c r="D17" s="11" t="str">
        <f t="shared" si="0"/>
        <v>N/A</v>
      </c>
      <c r="E17" s="36">
        <v>24971</v>
      </c>
      <c r="F17" s="11" t="str">
        <f t="shared" si="1"/>
        <v>N/A</v>
      </c>
      <c r="G17" s="36">
        <v>9803</v>
      </c>
      <c r="H17" s="11" t="str">
        <f t="shared" si="2"/>
        <v>N/A</v>
      </c>
      <c r="I17" s="12">
        <v>5.8140000000000001</v>
      </c>
      <c r="J17" s="12">
        <v>-60.7</v>
      </c>
      <c r="K17" s="43" t="s">
        <v>739</v>
      </c>
      <c r="L17" s="9" t="str">
        <f t="shared" si="3"/>
        <v>No</v>
      </c>
    </row>
    <row r="18" spans="1:12" x14ac:dyDescent="0.25">
      <c r="A18" s="4" t="s">
        <v>996</v>
      </c>
      <c r="B18" s="35" t="s">
        <v>213</v>
      </c>
      <c r="C18" s="36">
        <v>337</v>
      </c>
      <c r="D18" s="11" t="str">
        <f t="shared" si="0"/>
        <v>N/A</v>
      </c>
      <c r="E18" s="36">
        <v>372</v>
      </c>
      <c r="F18" s="11" t="str">
        <f t="shared" si="1"/>
        <v>N/A</v>
      </c>
      <c r="G18" s="36">
        <v>388</v>
      </c>
      <c r="H18" s="11" t="str">
        <f t="shared" si="2"/>
        <v>N/A</v>
      </c>
      <c r="I18" s="12">
        <v>10.39</v>
      </c>
      <c r="J18" s="12">
        <v>4.3010000000000002</v>
      </c>
      <c r="K18" s="43" t="s">
        <v>739</v>
      </c>
      <c r="L18" s="9" t="str">
        <f t="shared" si="3"/>
        <v>Yes</v>
      </c>
    </row>
    <row r="19" spans="1:12" x14ac:dyDescent="0.25">
      <c r="A19" s="4" t="s">
        <v>997</v>
      </c>
      <c r="B19" s="35" t="s">
        <v>213</v>
      </c>
      <c r="C19" s="36">
        <v>2132</v>
      </c>
      <c r="D19" s="11" t="str">
        <f t="shared" si="0"/>
        <v>N/A</v>
      </c>
      <c r="E19" s="36">
        <v>2238</v>
      </c>
      <c r="F19" s="11" t="str">
        <f t="shared" si="1"/>
        <v>N/A</v>
      </c>
      <c r="G19" s="36">
        <v>937</v>
      </c>
      <c r="H19" s="11" t="str">
        <f t="shared" si="2"/>
        <v>N/A</v>
      </c>
      <c r="I19" s="12">
        <v>4.9720000000000004</v>
      </c>
      <c r="J19" s="12">
        <v>-58.1</v>
      </c>
      <c r="K19" s="43" t="s">
        <v>739</v>
      </c>
      <c r="L19" s="9" t="str">
        <f t="shared" si="3"/>
        <v>No</v>
      </c>
    </row>
    <row r="20" spans="1:12" x14ac:dyDescent="0.25">
      <c r="A20" s="4" t="s">
        <v>998</v>
      </c>
      <c r="B20" s="35" t="s">
        <v>213</v>
      </c>
      <c r="C20" s="36">
        <v>4636</v>
      </c>
      <c r="D20" s="11" t="str">
        <f t="shared" si="0"/>
        <v>N/A</v>
      </c>
      <c r="E20" s="36">
        <v>4812</v>
      </c>
      <c r="F20" s="11" t="str">
        <f t="shared" si="1"/>
        <v>N/A</v>
      </c>
      <c r="G20" s="36">
        <v>2557</v>
      </c>
      <c r="H20" s="11" t="str">
        <f t="shared" si="2"/>
        <v>N/A</v>
      </c>
      <c r="I20" s="12">
        <v>3.7959999999999998</v>
      </c>
      <c r="J20" s="12">
        <v>-46.9</v>
      </c>
      <c r="K20" s="43" t="s">
        <v>739</v>
      </c>
      <c r="L20" s="9" t="str">
        <f t="shared" si="3"/>
        <v>No</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47211</v>
      </c>
      <c r="D22" s="11" t="str">
        <f t="shared" si="0"/>
        <v>N/A</v>
      </c>
      <c r="E22" s="36">
        <v>45273</v>
      </c>
      <c r="F22" s="11" t="str">
        <f t="shared" si="1"/>
        <v>N/A</v>
      </c>
      <c r="G22" s="36">
        <v>33983</v>
      </c>
      <c r="H22" s="11" t="str">
        <f t="shared" si="2"/>
        <v>N/A</v>
      </c>
      <c r="I22" s="12">
        <v>-4.0999999999999996</v>
      </c>
      <c r="J22" s="12">
        <v>-24.9</v>
      </c>
      <c r="K22" s="43" t="s">
        <v>739</v>
      </c>
      <c r="L22" s="9" t="str">
        <f t="shared" si="3"/>
        <v>Yes</v>
      </c>
    </row>
    <row r="23" spans="1:12" x14ac:dyDescent="0.25">
      <c r="A23" s="4" t="s">
        <v>1000</v>
      </c>
      <c r="B23" s="35" t="s">
        <v>213</v>
      </c>
      <c r="C23" s="36">
        <v>6453</v>
      </c>
      <c r="D23" s="11" t="str">
        <f t="shared" si="0"/>
        <v>N/A</v>
      </c>
      <c r="E23" s="36">
        <v>5886</v>
      </c>
      <c r="F23" s="11" t="str">
        <f t="shared" si="1"/>
        <v>N/A</v>
      </c>
      <c r="G23" s="36">
        <v>5202</v>
      </c>
      <c r="H23" s="11" t="str">
        <f t="shared" si="2"/>
        <v>N/A</v>
      </c>
      <c r="I23" s="12">
        <v>-8.7899999999999991</v>
      </c>
      <c r="J23" s="12">
        <v>-11.6</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24</v>
      </c>
      <c r="D25" s="11" t="str">
        <f t="shared" si="0"/>
        <v>N/A</v>
      </c>
      <c r="E25" s="36">
        <v>23</v>
      </c>
      <c r="F25" s="11" t="str">
        <f t="shared" si="1"/>
        <v>N/A</v>
      </c>
      <c r="G25" s="36">
        <v>15</v>
      </c>
      <c r="H25" s="11" t="str">
        <f t="shared" si="2"/>
        <v>N/A</v>
      </c>
      <c r="I25" s="12">
        <v>-4.17</v>
      </c>
      <c r="J25" s="12">
        <v>-34.799999999999997</v>
      </c>
      <c r="K25" s="43" t="s">
        <v>739</v>
      </c>
      <c r="L25" s="9" t="str">
        <f t="shared" si="3"/>
        <v>No</v>
      </c>
    </row>
    <row r="26" spans="1:12" x14ac:dyDescent="0.25">
      <c r="A26" s="4" t="s">
        <v>1003</v>
      </c>
      <c r="B26" s="35" t="s">
        <v>213</v>
      </c>
      <c r="C26" s="36">
        <v>30292</v>
      </c>
      <c r="D26" s="11" t="str">
        <f t="shared" si="0"/>
        <v>N/A</v>
      </c>
      <c r="E26" s="36">
        <v>30049</v>
      </c>
      <c r="F26" s="11" t="str">
        <f t="shared" si="1"/>
        <v>N/A</v>
      </c>
      <c r="G26" s="36">
        <v>25264</v>
      </c>
      <c r="H26" s="11" t="str">
        <f t="shared" si="2"/>
        <v>N/A</v>
      </c>
      <c r="I26" s="12">
        <v>-0.80200000000000005</v>
      </c>
      <c r="J26" s="12">
        <v>-15.9</v>
      </c>
      <c r="K26" s="43" t="s">
        <v>739</v>
      </c>
      <c r="L26" s="9" t="str">
        <f t="shared" si="3"/>
        <v>Yes</v>
      </c>
    </row>
    <row r="27" spans="1:12" x14ac:dyDescent="0.25">
      <c r="A27" s="4" t="s">
        <v>1004</v>
      </c>
      <c r="B27" s="35" t="s">
        <v>213</v>
      </c>
      <c r="C27" s="36">
        <v>641</v>
      </c>
      <c r="D27" s="11" t="str">
        <f t="shared" si="0"/>
        <v>N/A</v>
      </c>
      <c r="E27" s="36">
        <v>548</v>
      </c>
      <c r="F27" s="11" t="str">
        <f t="shared" si="1"/>
        <v>N/A</v>
      </c>
      <c r="G27" s="36">
        <v>402</v>
      </c>
      <c r="H27" s="11" t="str">
        <f t="shared" si="2"/>
        <v>N/A</v>
      </c>
      <c r="I27" s="12">
        <v>-14.5</v>
      </c>
      <c r="J27" s="12">
        <v>-26.6</v>
      </c>
      <c r="K27" s="43" t="s">
        <v>739</v>
      </c>
      <c r="L27" s="9" t="str">
        <f t="shared" si="3"/>
        <v>Yes</v>
      </c>
    </row>
    <row r="28" spans="1:12" x14ac:dyDescent="0.25">
      <c r="A28" s="50" t="s">
        <v>1005</v>
      </c>
      <c r="B28" s="35" t="s">
        <v>213</v>
      </c>
      <c r="C28" s="36">
        <v>9754</v>
      </c>
      <c r="D28" s="11" t="str">
        <f t="shared" si="0"/>
        <v>N/A</v>
      </c>
      <c r="E28" s="36">
        <v>8736</v>
      </c>
      <c r="F28" s="11" t="str">
        <f t="shared" si="1"/>
        <v>N/A</v>
      </c>
      <c r="G28" s="36">
        <v>3077</v>
      </c>
      <c r="H28" s="11" t="str">
        <f t="shared" si="2"/>
        <v>N/A</v>
      </c>
      <c r="I28" s="12">
        <v>-10.4</v>
      </c>
      <c r="J28" s="12">
        <v>-64.8</v>
      </c>
      <c r="K28" s="43" t="s">
        <v>739</v>
      </c>
      <c r="L28" s="9" t="str">
        <f t="shared" si="3"/>
        <v>No</v>
      </c>
    </row>
    <row r="29" spans="1:12" x14ac:dyDescent="0.25">
      <c r="A29" s="50" t="s">
        <v>1006</v>
      </c>
      <c r="B29" s="35" t="s">
        <v>213</v>
      </c>
      <c r="C29" s="36">
        <v>47</v>
      </c>
      <c r="D29" s="11" t="str">
        <f t="shared" si="0"/>
        <v>N/A</v>
      </c>
      <c r="E29" s="36">
        <v>31</v>
      </c>
      <c r="F29" s="11" t="str">
        <f t="shared" si="1"/>
        <v>N/A</v>
      </c>
      <c r="G29" s="36">
        <v>23</v>
      </c>
      <c r="H29" s="11" t="str">
        <f t="shared" si="2"/>
        <v>N/A</v>
      </c>
      <c r="I29" s="12">
        <v>-34</v>
      </c>
      <c r="J29" s="12">
        <v>-25.8</v>
      </c>
      <c r="K29" s="43" t="s">
        <v>739</v>
      </c>
      <c r="L29" s="9" t="str">
        <f t="shared" si="3"/>
        <v>Yes</v>
      </c>
    </row>
    <row r="30" spans="1:12" x14ac:dyDescent="0.25">
      <c r="A30" s="50" t="s">
        <v>106</v>
      </c>
      <c r="B30" s="35" t="s">
        <v>213</v>
      </c>
      <c r="C30" s="36">
        <v>20523</v>
      </c>
      <c r="D30" s="11" t="str">
        <f t="shared" si="0"/>
        <v>N/A</v>
      </c>
      <c r="E30" s="36">
        <v>21811</v>
      </c>
      <c r="F30" s="11" t="str">
        <f t="shared" si="1"/>
        <v>N/A</v>
      </c>
      <c r="G30" s="36">
        <v>90884</v>
      </c>
      <c r="H30" s="11" t="str">
        <f t="shared" si="2"/>
        <v>N/A</v>
      </c>
      <c r="I30" s="12">
        <v>6.2759999999999998</v>
      </c>
      <c r="J30" s="12">
        <v>316.7</v>
      </c>
      <c r="K30" s="43" t="s">
        <v>739</v>
      </c>
      <c r="L30" s="9" t="str">
        <f t="shared" si="3"/>
        <v>No</v>
      </c>
    </row>
    <row r="31" spans="1:12" x14ac:dyDescent="0.25">
      <c r="A31" s="44" t="s">
        <v>1007</v>
      </c>
      <c r="B31" s="35" t="s">
        <v>213</v>
      </c>
      <c r="C31" s="36">
        <v>5962</v>
      </c>
      <c r="D31" s="11" t="str">
        <f t="shared" si="0"/>
        <v>N/A</v>
      </c>
      <c r="E31" s="36">
        <v>6063</v>
      </c>
      <c r="F31" s="11" t="str">
        <f t="shared" si="1"/>
        <v>N/A</v>
      </c>
      <c r="G31" s="36">
        <v>5081</v>
      </c>
      <c r="H31" s="11" t="str">
        <f t="shared" si="2"/>
        <v>N/A</v>
      </c>
      <c r="I31" s="12">
        <v>1.694</v>
      </c>
      <c r="J31" s="12">
        <v>-16.2</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4974</v>
      </c>
      <c r="D34" s="11" t="str">
        <f t="shared" si="0"/>
        <v>N/A</v>
      </c>
      <c r="E34" s="36">
        <v>6113</v>
      </c>
      <c r="F34" s="11" t="str">
        <f t="shared" si="1"/>
        <v>N/A</v>
      </c>
      <c r="G34" s="36">
        <v>5276</v>
      </c>
      <c r="H34" s="11" t="str">
        <f t="shared" si="2"/>
        <v>N/A</v>
      </c>
      <c r="I34" s="12">
        <v>22.9</v>
      </c>
      <c r="J34" s="12">
        <v>-13.7</v>
      </c>
      <c r="K34" s="43" t="s">
        <v>739</v>
      </c>
      <c r="L34" s="9" t="str">
        <f t="shared" si="3"/>
        <v>Yes</v>
      </c>
    </row>
    <row r="35" spans="1:12" x14ac:dyDescent="0.25">
      <c r="A35" s="44" t="s">
        <v>1011</v>
      </c>
      <c r="B35" s="35" t="s">
        <v>213</v>
      </c>
      <c r="C35" s="36">
        <v>3582</v>
      </c>
      <c r="D35" s="11" t="str">
        <f t="shared" si="0"/>
        <v>N/A</v>
      </c>
      <c r="E35" s="36">
        <v>4297</v>
      </c>
      <c r="F35" s="11" t="str">
        <f t="shared" si="1"/>
        <v>N/A</v>
      </c>
      <c r="G35" s="36">
        <v>3415</v>
      </c>
      <c r="H35" s="11" t="str">
        <f t="shared" si="2"/>
        <v>N/A</v>
      </c>
      <c r="I35" s="12">
        <v>19.96</v>
      </c>
      <c r="J35" s="12">
        <v>-20.5</v>
      </c>
      <c r="K35" s="43" t="s">
        <v>739</v>
      </c>
      <c r="L35" s="9" t="str">
        <f t="shared" si="3"/>
        <v>Yes</v>
      </c>
    </row>
    <row r="36" spans="1:12" x14ac:dyDescent="0.25">
      <c r="A36" s="44" t="s">
        <v>1012</v>
      </c>
      <c r="B36" s="35" t="s">
        <v>213</v>
      </c>
      <c r="C36" s="36">
        <v>6005</v>
      </c>
      <c r="D36" s="11" t="str">
        <f t="shared" si="0"/>
        <v>N/A</v>
      </c>
      <c r="E36" s="36">
        <v>5338</v>
      </c>
      <c r="F36" s="11" t="str">
        <f t="shared" si="1"/>
        <v>N/A</v>
      </c>
      <c r="G36" s="36">
        <v>77112</v>
      </c>
      <c r="H36" s="11" t="str">
        <f t="shared" si="2"/>
        <v>N/A</v>
      </c>
      <c r="I36" s="12">
        <v>-11.1</v>
      </c>
      <c r="J36" s="12">
        <v>1345</v>
      </c>
      <c r="K36" s="43" t="s">
        <v>739</v>
      </c>
      <c r="L36" s="9" t="str">
        <f t="shared" si="3"/>
        <v>No</v>
      </c>
    </row>
    <row r="37" spans="1:12" x14ac:dyDescent="0.25">
      <c r="A37" s="44" t="s">
        <v>122</v>
      </c>
      <c r="B37" s="35" t="s">
        <v>213</v>
      </c>
      <c r="C37" s="36">
        <v>5384</v>
      </c>
      <c r="D37" s="11" t="str">
        <f t="shared" si="0"/>
        <v>N/A</v>
      </c>
      <c r="E37" s="36">
        <v>5148</v>
      </c>
      <c r="F37" s="11" t="str">
        <f t="shared" si="1"/>
        <v>N/A</v>
      </c>
      <c r="G37" s="36">
        <v>3360</v>
      </c>
      <c r="H37" s="11" t="str">
        <f t="shared" si="2"/>
        <v>N/A</v>
      </c>
      <c r="I37" s="12">
        <v>-4.38</v>
      </c>
      <c r="J37" s="12">
        <v>-34.700000000000003</v>
      </c>
      <c r="K37" s="43" t="s">
        <v>739</v>
      </c>
      <c r="L37" s="9" t="str">
        <f t="shared" si="3"/>
        <v>No</v>
      </c>
    </row>
    <row r="38" spans="1:12" x14ac:dyDescent="0.25">
      <c r="A38" s="44" t="s">
        <v>84</v>
      </c>
      <c r="B38" s="35" t="s">
        <v>213</v>
      </c>
      <c r="C38" s="45">
        <v>1179526527</v>
      </c>
      <c r="D38" s="11" t="str">
        <f t="shared" si="0"/>
        <v>N/A</v>
      </c>
      <c r="E38" s="45">
        <v>1195681075</v>
      </c>
      <c r="F38" s="11" t="str">
        <f t="shared" si="1"/>
        <v>N/A</v>
      </c>
      <c r="G38" s="45">
        <v>705172796</v>
      </c>
      <c r="H38" s="11" t="str">
        <f t="shared" si="2"/>
        <v>N/A</v>
      </c>
      <c r="I38" s="12">
        <v>1.37</v>
      </c>
      <c r="J38" s="12">
        <v>-41</v>
      </c>
      <c r="K38" s="43" t="s">
        <v>739</v>
      </c>
      <c r="L38" s="9" t="str">
        <f t="shared" si="3"/>
        <v>No</v>
      </c>
    </row>
    <row r="39" spans="1:12" x14ac:dyDescent="0.25">
      <c r="A39" s="44" t="s">
        <v>1301</v>
      </c>
      <c r="B39" s="35" t="s">
        <v>213</v>
      </c>
      <c r="C39" s="45">
        <v>11459.279204</v>
      </c>
      <c r="D39" s="11" t="str">
        <f t="shared" si="0"/>
        <v>N/A</v>
      </c>
      <c r="E39" s="45">
        <v>11489.752318000001</v>
      </c>
      <c r="F39" s="11" t="str">
        <f t="shared" si="1"/>
        <v>N/A</v>
      </c>
      <c r="G39" s="45">
        <v>4992.5858514000001</v>
      </c>
      <c r="H39" s="11" t="str">
        <f t="shared" si="2"/>
        <v>N/A</v>
      </c>
      <c r="I39" s="12">
        <v>0.26590000000000003</v>
      </c>
      <c r="J39" s="12">
        <v>-56.5</v>
      </c>
      <c r="K39" s="43" t="s">
        <v>739</v>
      </c>
      <c r="L39" s="9" t="str">
        <f t="shared" si="3"/>
        <v>No</v>
      </c>
    </row>
    <row r="40" spans="1:12" x14ac:dyDescent="0.25">
      <c r="A40" s="44" t="s">
        <v>1302</v>
      </c>
      <c r="B40" s="35" t="s">
        <v>213</v>
      </c>
      <c r="C40" s="45">
        <v>19407.768313</v>
      </c>
      <c r="D40" s="11" t="str">
        <f>IF($B40="N/A","N/A",IF(C40&gt;10,"No",IF(C40&lt;-10,"No","Yes")))</f>
        <v>N/A</v>
      </c>
      <c r="E40" s="45">
        <v>18944.483483</v>
      </c>
      <c r="F40" s="11" t="str">
        <f>IF($B40="N/A","N/A",IF(E40&gt;10,"No",IF(E40&lt;-10,"No","Yes")))</f>
        <v>N/A</v>
      </c>
      <c r="G40" s="45">
        <v>9864.7640871000003</v>
      </c>
      <c r="H40" s="11" t="str">
        <f>IF($B40="N/A","N/A",IF(G40&gt;10,"No",IF(G40&lt;-10,"No","Yes")))</f>
        <v>N/A</v>
      </c>
      <c r="I40" s="12">
        <v>-2.39</v>
      </c>
      <c r="J40" s="12">
        <v>-47.9</v>
      </c>
      <c r="K40" s="43" t="s">
        <v>739</v>
      </c>
      <c r="L40" s="9" t="str">
        <f>IF(J40="Div by 0", "N/A", IF(K40="N/A","N/A", IF(J40&gt;VALUE(MID(K40,1,2)), "No", IF(J40&lt;-1*VALUE(MID(K40,1,2)), "No", "Yes"))))</f>
        <v>No</v>
      </c>
    </row>
    <row r="41" spans="1:12" x14ac:dyDescent="0.25">
      <c r="A41" s="44" t="s">
        <v>107</v>
      </c>
      <c r="B41" s="35" t="s">
        <v>213</v>
      </c>
      <c r="C41" s="45">
        <v>5941479</v>
      </c>
      <c r="D41" s="11" t="str">
        <f t="shared" ref="D41:D44" si="4">IF($B41="N/A","N/A",IF(C41&gt;10,"No",IF(C41&lt;-10,"No","Yes")))</f>
        <v>N/A</v>
      </c>
      <c r="E41" s="45">
        <v>11360452</v>
      </c>
      <c r="F41" s="11" t="str">
        <f t="shared" ref="F41:F44" si="5">IF($B41="N/A","N/A",IF(E41&gt;10,"No",IF(E41&lt;-10,"No","Yes")))</f>
        <v>N/A</v>
      </c>
      <c r="G41" s="45">
        <v>6089507</v>
      </c>
      <c r="H41" s="11" t="str">
        <f t="shared" ref="H41:H44" si="6">IF($B41="N/A","N/A",IF(G41&gt;10,"No",IF(G41&lt;-10,"No","Yes")))</f>
        <v>N/A</v>
      </c>
      <c r="I41" s="12">
        <v>91.21</v>
      </c>
      <c r="J41" s="12">
        <v>-46.4</v>
      </c>
      <c r="K41" s="43" t="s">
        <v>739</v>
      </c>
      <c r="L41" s="9" t="str">
        <f t="shared" ref="L41:L43" si="7">IF(J41="Div by 0", "N/A", IF(K41="N/A","N/A", IF(J41&gt;VALUE(MID(K41,1,2)), "No", IF(J41&lt;-1*VALUE(MID(K41,1,2)), "No", "Yes"))))</f>
        <v>No</v>
      </c>
    </row>
    <row r="42" spans="1:12" x14ac:dyDescent="0.25">
      <c r="A42" s="44" t="s">
        <v>158</v>
      </c>
      <c r="B42" s="43" t="s">
        <v>217</v>
      </c>
      <c r="C42" s="1">
        <v>445</v>
      </c>
      <c r="D42" s="11" t="str">
        <f>IF($B42="N/A","N/A",IF(C42&gt;0,"No",IF(C42&lt;0,"No","Yes")))</f>
        <v>No</v>
      </c>
      <c r="E42" s="1">
        <v>485</v>
      </c>
      <c r="F42" s="11" t="str">
        <f>IF($B42="N/A","N/A",IF(E42&gt;0,"No",IF(E42&lt;0,"No","Yes")))</f>
        <v>No</v>
      </c>
      <c r="G42" s="1">
        <v>1366</v>
      </c>
      <c r="H42" s="11" t="str">
        <f>IF($B42="N/A","N/A",IF(G42&gt;0,"No",IF(G42&lt;0,"No","Yes")))</f>
        <v>No</v>
      </c>
      <c r="I42" s="12">
        <v>8.9890000000000008</v>
      </c>
      <c r="J42" s="12">
        <v>181.6</v>
      </c>
      <c r="K42" s="43" t="s">
        <v>739</v>
      </c>
      <c r="L42" s="9" t="str">
        <f t="shared" si="7"/>
        <v>No</v>
      </c>
    </row>
    <row r="43" spans="1:12" x14ac:dyDescent="0.25">
      <c r="A43" s="44" t="s">
        <v>156</v>
      </c>
      <c r="B43" s="35" t="s">
        <v>213</v>
      </c>
      <c r="C43" s="45">
        <v>665101</v>
      </c>
      <c r="D43" s="11" t="str">
        <f t="shared" si="4"/>
        <v>N/A</v>
      </c>
      <c r="E43" s="45">
        <v>978585</v>
      </c>
      <c r="F43" s="11" t="str">
        <f t="shared" si="5"/>
        <v>N/A</v>
      </c>
      <c r="G43" s="45">
        <v>3016879</v>
      </c>
      <c r="H43" s="11" t="str">
        <f t="shared" si="6"/>
        <v>N/A</v>
      </c>
      <c r="I43" s="12">
        <v>47.13</v>
      </c>
      <c r="J43" s="12">
        <v>208.3</v>
      </c>
      <c r="K43" s="43" t="s">
        <v>739</v>
      </c>
      <c r="L43" s="9" t="str">
        <f t="shared" si="7"/>
        <v>No</v>
      </c>
    </row>
    <row r="44" spans="1:12" x14ac:dyDescent="0.25">
      <c r="A44" s="44" t="s">
        <v>1303</v>
      </c>
      <c r="B44" s="35" t="s">
        <v>213</v>
      </c>
      <c r="C44" s="45">
        <v>1494.6089887999999</v>
      </c>
      <c r="D44" s="11" t="str">
        <f t="shared" si="4"/>
        <v>N/A</v>
      </c>
      <c r="E44" s="45">
        <v>2017.7010309</v>
      </c>
      <c r="F44" s="11" t="str">
        <f t="shared" si="5"/>
        <v>N/A</v>
      </c>
      <c r="G44" s="45">
        <v>2208.5497804000001</v>
      </c>
      <c r="H44" s="11" t="str">
        <f t="shared" si="6"/>
        <v>N/A</v>
      </c>
      <c r="I44" s="12">
        <v>35</v>
      </c>
      <c r="J44" s="12">
        <v>9.4589999999999996</v>
      </c>
      <c r="K44" s="43" t="s">
        <v>739</v>
      </c>
      <c r="L44" s="9" t="str">
        <f>IF(J44="Div by 0", "N/A", IF(OR(J44="N/A",K44="N/A"),"N/A", IF(J44&gt;VALUE(MID(K44,1,2)), "No", IF(J44&lt;-1*VALUE(MID(K44,1,2)), "No", "Yes"))))</f>
        <v>Yes</v>
      </c>
    </row>
    <row r="45" spans="1:12" x14ac:dyDescent="0.25">
      <c r="A45" s="44" t="s">
        <v>1304</v>
      </c>
      <c r="B45" s="35" t="s">
        <v>213</v>
      </c>
      <c r="C45" s="45">
        <v>20060.120827999999</v>
      </c>
      <c r="D45" s="11" t="str">
        <f t="shared" ref="D45:D71" si="8">IF($B45="N/A","N/A",IF(C45&gt;10,"No",IF(C45&lt;-10,"No","Yes")))</f>
        <v>N/A</v>
      </c>
      <c r="E45" s="45">
        <v>18850.765475</v>
      </c>
      <c r="F45" s="11" t="str">
        <f t="shared" ref="F45:F71" si="9">IF($B45="N/A","N/A",IF(E45&gt;10,"No",IF(E45&lt;-10,"No","Yes")))</f>
        <v>N/A</v>
      </c>
      <c r="G45" s="45">
        <v>23206.419762000001</v>
      </c>
      <c r="H45" s="11" t="str">
        <f t="shared" ref="H45:H71" si="10">IF($B45="N/A","N/A",IF(G45&gt;10,"No",IF(G45&lt;-10,"No","Yes")))</f>
        <v>N/A</v>
      </c>
      <c r="I45" s="12">
        <v>-6.03</v>
      </c>
      <c r="J45" s="12">
        <v>23.11</v>
      </c>
      <c r="K45" s="43" t="s">
        <v>739</v>
      </c>
      <c r="L45" s="9" t="str">
        <f t="shared" ref="L45:L71" si="11">IF(J45="Div by 0", "N/A", IF(K45="N/A","N/A", IF(J45&gt;VALUE(MID(K45,1,2)), "No", IF(J45&lt;-1*VALUE(MID(K45,1,2)), "No", "Yes"))))</f>
        <v>Yes</v>
      </c>
    </row>
    <row r="46" spans="1:12" x14ac:dyDescent="0.25">
      <c r="A46" s="44" t="s">
        <v>1305</v>
      </c>
      <c r="B46" s="35" t="s">
        <v>213</v>
      </c>
      <c r="C46" s="45">
        <v>17235.791753000001</v>
      </c>
      <c r="D46" s="11" t="str">
        <f t="shared" si="8"/>
        <v>N/A</v>
      </c>
      <c r="E46" s="45">
        <v>15828.015504000001</v>
      </c>
      <c r="F46" s="11" t="str">
        <f t="shared" si="9"/>
        <v>N/A</v>
      </c>
      <c r="G46" s="45">
        <v>20304.638654999999</v>
      </c>
      <c r="H46" s="11" t="str">
        <f t="shared" si="10"/>
        <v>N/A</v>
      </c>
      <c r="I46" s="12">
        <v>-8.17</v>
      </c>
      <c r="J46" s="12">
        <v>28.28</v>
      </c>
      <c r="K46" s="43" t="s">
        <v>739</v>
      </c>
      <c r="L46" s="9" t="str">
        <f t="shared" si="11"/>
        <v>Yes</v>
      </c>
    </row>
    <row r="47" spans="1:12" x14ac:dyDescent="0.25">
      <c r="A47" s="44" t="s">
        <v>1306</v>
      </c>
      <c r="B47" s="35" t="s">
        <v>213</v>
      </c>
      <c r="C47" s="45">
        <v>21671.44843</v>
      </c>
      <c r="D47" s="11" t="str">
        <f t="shared" si="8"/>
        <v>N/A</v>
      </c>
      <c r="E47" s="45">
        <v>20776.334975000002</v>
      </c>
      <c r="F47" s="11" t="str">
        <f t="shared" si="9"/>
        <v>N/A</v>
      </c>
      <c r="G47" s="45">
        <v>19616.067009999999</v>
      </c>
      <c r="H47" s="11" t="str">
        <f t="shared" si="10"/>
        <v>N/A</v>
      </c>
      <c r="I47" s="12">
        <v>-4.13</v>
      </c>
      <c r="J47" s="12">
        <v>-5.58</v>
      </c>
      <c r="K47" s="43" t="s">
        <v>739</v>
      </c>
      <c r="L47" s="9" t="str">
        <f t="shared" si="11"/>
        <v>Yes</v>
      </c>
    </row>
    <row r="48" spans="1:12" x14ac:dyDescent="0.25">
      <c r="A48" s="44" t="s">
        <v>1307</v>
      </c>
      <c r="B48" s="35" t="s">
        <v>213</v>
      </c>
      <c r="C48" s="45">
        <v>8171.6420912000003</v>
      </c>
      <c r="D48" s="11" t="str">
        <f t="shared" si="8"/>
        <v>N/A</v>
      </c>
      <c r="E48" s="45">
        <v>7471.8216521000004</v>
      </c>
      <c r="F48" s="11" t="str">
        <f t="shared" si="9"/>
        <v>N/A</v>
      </c>
      <c r="G48" s="45">
        <v>7334.5563480999999</v>
      </c>
      <c r="H48" s="11" t="str">
        <f t="shared" si="10"/>
        <v>N/A</v>
      </c>
      <c r="I48" s="12">
        <v>-8.56</v>
      </c>
      <c r="J48" s="12">
        <v>-1.84</v>
      </c>
      <c r="K48" s="43" t="s">
        <v>739</v>
      </c>
      <c r="L48" s="9" t="str">
        <f t="shared" si="11"/>
        <v>Yes</v>
      </c>
    </row>
    <row r="49" spans="1:12" x14ac:dyDescent="0.25">
      <c r="A49" s="44" t="s">
        <v>1308</v>
      </c>
      <c r="B49" s="35" t="s">
        <v>213</v>
      </c>
      <c r="C49" s="45">
        <v>28232.781604</v>
      </c>
      <c r="D49" s="11" t="str">
        <f t="shared" si="8"/>
        <v>N/A</v>
      </c>
      <c r="E49" s="45">
        <v>26751.792916999999</v>
      </c>
      <c r="F49" s="11" t="str">
        <f t="shared" si="9"/>
        <v>N/A</v>
      </c>
      <c r="G49" s="45">
        <v>30457.919547000001</v>
      </c>
      <c r="H49" s="11" t="str">
        <f t="shared" si="10"/>
        <v>N/A</v>
      </c>
      <c r="I49" s="12">
        <v>-5.25</v>
      </c>
      <c r="J49" s="12">
        <v>13.85</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30205.310187999999</v>
      </c>
      <c r="D51" s="11" t="str">
        <f t="shared" si="8"/>
        <v>N/A</v>
      </c>
      <c r="E51" s="45">
        <v>29759.191676999999</v>
      </c>
      <c r="F51" s="11" t="str">
        <f t="shared" si="9"/>
        <v>N/A</v>
      </c>
      <c r="G51" s="45">
        <v>38498.488709999998</v>
      </c>
      <c r="H51" s="11" t="str">
        <f t="shared" si="10"/>
        <v>N/A</v>
      </c>
      <c r="I51" s="12">
        <v>-1.48</v>
      </c>
      <c r="J51" s="12">
        <v>29.37</v>
      </c>
      <c r="K51" s="43" t="s">
        <v>739</v>
      </c>
      <c r="L51" s="9" t="str">
        <f t="shared" si="11"/>
        <v>Yes</v>
      </c>
    </row>
    <row r="52" spans="1:12" x14ac:dyDescent="0.25">
      <c r="A52" s="44" t="s">
        <v>1311</v>
      </c>
      <c r="B52" s="35" t="s">
        <v>213</v>
      </c>
      <c r="C52" s="45">
        <v>27313.491546000001</v>
      </c>
      <c r="D52" s="11" t="str">
        <f t="shared" si="8"/>
        <v>N/A</v>
      </c>
      <c r="E52" s="45">
        <v>26848.482079000001</v>
      </c>
      <c r="F52" s="11" t="str">
        <f t="shared" si="9"/>
        <v>N/A</v>
      </c>
      <c r="G52" s="45">
        <v>36839.377741999997</v>
      </c>
      <c r="H52" s="11" t="str">
        <f t="shared" si="10"/>
        <v>N/A</v>
      </c>
      <c r="I52" s="12">
        <v>-1.7</v>
      </c>
      <c r="J52" s="12">
        <v>37.21</v>
      </c>
      <c r="K52" s="43" t="s">
        <v>739</v>
      </c>
      <c r="L52" s="9" t="str">
        <f t="shared" si="11"/>
        <v>No</v>
      </c>
    </row>
    <row r="53" spans="1:12" x14ac:dyDescent="0.25">
      <c r="A53" s="44" t="s">
        <v>1312</v>
      </c>
      <c r="B53" s="35" t="s">
        <v>213</v>
      </c>
      <c r="C53" s="45">
        <v>12693.522255</v>
      </c>
      <c r="D53" s="11" t="str">
        <f t="shared" si="8"/>
        <v>N/A</v>
      </c>
      <c r="E53" s="45">
        <v>13241.169355</v>
      </c>
      <c r="F53" s="11" t="str">
        <f t="shared" si="9"/>
        <v>N/A</v>
      </c>
      <c r="G53" s="45">
        <v>14054.902061999999</v>
      </c>
      <c r="H53" s="11" t="str">
        <f t="shared" si="10"/>
        <v>N/A</v>
      </c>
      <c r="I53" s="12">
        <v>4.3140000000000001</v>
      </c>
      <c r="J53" s="12">
        <v>6.1449999999999996</v>
      </c>
      <c r="K53" s="43" t="s">
        <v>739</v>
      </c>
      <c r="L53" s="9" t="str">
        <f t="shared" si="11"/>
        <v>Yes</v>
      </c>
    </row>
    <row r="54" spans="1:12" x14ac:dyDescent="0.25">
      <c r="A54" s="44" t="s">
        <v>1313</v>
      </c>
      <c r="B54" s="35" t="s">
        <v>213</v>
      </c>
      <c r="C54" s="45">
        <v>18783.994371000001</v>
      </c>
      <c r="D54" s="11" t="str">
        <f t="shared" si="8"/>
        <v>N/A</v>
      </c>
      <c r="E54" s="45">
        <v>19590.760053999998</v>
      </c>
      <c r="F54" s="11" t="str">
        <f t="shared" si="9"/>
        <v>N/A</v>
      </c>
      <c r="G54" s="45">
        <v>19331.208111</v>
      </c>
      <c r="H54" s="11" t="str">
        <f t="shared" si="10"/>
        <v>N/A</v>
      </c>
      <c r="I54" s="12">
        <v>4.2949999999999999</v>
      </c>
      <c r="J54" s="12">
        <v>-1.32</v>
      </c>
      <c r="K54" s="43" t="s">
        <v>739</v>
      </c>
      <c r="L54" s="9" t="str">
        <f t="shared" si="11"/>
        <v>Yes</v>
      </c>
    </row>
    <row r="55" spans="1:12" x14ac:dyDescent="0.25">
      <c r="A55" s="44" t="s">
        <v>1690</v>
      </c>
      <c r="B55" s="35" t="s">
        <v>213</v>
      </c>
      <c r="C55" s="45">
        <v>51451.157032000003</v>
      </c>
      <c r="D55" s="11" t="str">
        <f t="shared" si="8"/>
        <v>N/A</v>
      </c>
      <c r="E55" s="45">
        <v>50869.953033999998</v>
      </c>
      <c r="F55" s="11" t="str">
        <f t="shared" si="9"/>
        <v>N/A</v>
      </c>
      <c r="G55" s="45">
        <v>55592.003911</v>
      </c>
      <c r="H55" s="11" t="str">
        <f t="shared" si="10"/>
        <v>N/A</v>
      </c>
      <c r="I55" s="12">
        <v>-1.1299999999999999</v>
      </c>
      <c r="J55" s="12">
        <v>9.2829999999999995</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2941.3871979</v>
      </c>
      <c r="D57" s="11" t="str">
        <f t="shared" si="8"/>
        <v>N/A</v>
      </c>
      <c r="E57" s="45">
        <v>2627.6386588</v>
      </c>
      <c r="F57" s="11" t="str">
        <f t="shared" si="9"/>
        <v>N/A</v>
      </c>
      <c r="G57" s="45">
        <v>1354.1879469</v>
      </c>
      <c r="H57" s="11" t="str">
        <f t="shared" si="10"/>
        <v>N/A</v>
      </c>
      <c r="I57" s="12">
        <v>-10.7</v>
      </c>
      <c r="J57" s="12">
        <v>-48.5</v>
      </c>
      <c r="K57" s="43" t="s">
        <v>739</v>
      </c>
      <c r="L57" s="9" t="str">
        <f t="shared" si="11"/>
        <v>No</v>
      </c>
    </row>
    <row r="58" spans="1:12" x14ac:dyDescent="0.25">
      <c r="A58" s="44" t="s">
        <v>1315</v>
      </c>
      <c r="B58" s="35" t="s">
        <v>213</v>
      </c>
      <c r="C58" s="45">
        <v>786.14954284999999</v>
      </c>
      <c r="D58" s="11" t="str">
        <f t="shared" si="8"/>
        <v>N/A</v>
      </c>
      <c r="E58" s="45">
        <v>1062.8160041000001</v>
      </c>
      <c r="F58" s="11" t="str">
        <f t="shared" si="9"/>
        <v>N/A</v>
      </c>
      <c r="G58" s="45">
        <v>703.35659362000001</v>
      </c>
      <c r="H58" s="11" t="str">
        <f t="shared" si="10"/>
        <v>N/A</v>
      </c>
      <c r="I58" s="12">
        <v>35.19</v>
      </c>
      <c r="J58" s="12">
        <v>-33.799999999999997</v>
      </c>
      <c r="K58" s="43" t="s">
        <v>739</v>
      </c>
      <c r="L58" s="9" t="str">
        <f t="shared" si="11"/>
        <v>No</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1222.625</v>
      </c>
      <c r="D60" s="11" t="str">
        <f t="shared" si="8"/>
        <v>N/A</v>
      </c>
      <c r="E60" s="45">
        <v>891.82608696</v>
      </c>
      <c r="F60" s="11" t="str">
        <f t="shared" si="9"/>
        <v>N/A</v>
      </c>
      <c r="G60" s="45">
        <v>1241.5999999999999</v>
      </c>
      <c r="H60" s="11" t="str">
        <f t="shared" si="10"/>
        <v>N/A</v>
      </c>
      <c r="I60" s="12">
        <v>-27.1</v>
      </c>
      <c r="J60" s="12">
        <v>39.22</v>
      </c>
      <c r="K60" s="43" t="s">
        <v>739</v>
      </c>
      <c r="L60" s="9" t="str">
        <f t="shared" si="11"/>
        <v>No</v>
      </c>
    </row>
    <row r="61" spans="1:12" x14ac:dyDescent="0.25">
      <c r="A61" s="3" t="s">
        <v>1694</v>
      </c>
      <c r="B61" s="35" t="s">
        <v>213</v>
      </c>
      <c r="C61" s="45">
        <v>973.28931731</v>
      </c>
      <c r="D61" s="11" t="str">
        <f t="shared" si="8"/>
        <v>N/A</v>
      </c>
      <c r="E61" s="45">
        <v>984.63126893000003</v>
      </c>
      <c r="F61" s="11" t="str">
        <f t="shared" si="9"/>
        <v>N/A</v>
      </c>
      <c r="G61" s="45">
        <v>969.81732900999998</v>
      </c>
      <c r="H61" s="11" t="str">
        <f t="shared" si="10"/>
        <v>N/A</v>
      </c>
      <c r="I61" s="12">
        <v>1.165</v>
      </c>
      <c r="J61" s="12">
        <v>-1.5</v>
      </c>
      <c r="K61" s="43" t="s">
        <v>739</v>
      </c>
      <c r="L61" s="9" t="str">
        <f t="shared" si="11"/>
        <v>Yes</v>
      </c>
    </row>
    <row r="62" spans="1:12" x14ac:dyDescent="0.25">
      <c r="A62" s="3" t="s">
        <v>1695</v>
      </c>
      <c r="B62" s="35" t="s">
        <v>213</v>
      </c>
      <c r="C62" s="45">
        <v>7350.7925117000004</v>
      </c>
      <c r="D62" s="11" t="str">
        <f t="shared" si="8"/>
        <v>N/A</v>
      </c>
      <c r="E62" s="45">
        <v>10722.808394</v>
      </c>
      <c r="F62" s="11" t="str">
        <f t="shared" si="9"/>
        <v>N/A</v>
      </c>
      <c r="G62" s="45">
        <v>17139.883085000001</v>
      </c>
      <c r="H62" s="11" t="str">
        <f t="shared" si="10"/>
        <v>N/A</v>
      </c>
      <c r="I62" s="12">
        <v>45.87</v>
      </c>
      <c r="J62" s="12">
        <v>59.85</v>
      </c>
      <c r="K62" s="43" t="s">
        <v>739</v>
      </c>
      <c r="L62" s="9" t="str">
        <f t="shared" si="11"/>
        <v>No</v>
      </c>
    </row>
    <row r="63" spans="1:12" x14ac:dyDescent="0.25">
      <c r="A63" s="3" t="s">
        <v>1696</v>
      </c>
      <c r="B63" s="35" t="s">
        <v>213</v>
      </c>
      <c r="C63" s="45">
        <v>10202.495899</v>
      </c>
      <c r="D63" s="11" t="str">
        <f t="shared" si="8"/>
        <v>N/A</v>
      </c>
      <c r="E63" s="45">
        <v>8837.7010073000001</v>
      </c>
      <c r="F63" s="11" t="str">
        <f t="shared" si="9"/>
        <v>N/A</v>
      </c>
      <c r="G63" s="45">
        <v>3555.3561911000002</v>
      </c>
      <c r="H63" s="11" t="str">
        <f t="shared" si="10"/>
        <v>N/A</v>
      </c>
      <c r="I63" s="12">
        <v>-13.4</v>
      </c>
      <c r="J63" s="12">
        <v>-59.8</v>
      </c>
      <c r="K63" s="43" t="s">
        <v>739</v>
      </c>
      <c r="L63" s="9" t="str">
        <f t="shared" si="11"/>
        <v>No</v>
      </c>
    </row>
    <row r="64" spans="1:12" x14ac:dyDescent="0.25">
      <c r="A64" s="3" t="s">
        <v>1697</v>
      </c>
      <c r="B64" s="35" t="s">
        <v>213</v>
      </c>
      <c r="C64" s="45">
        <v>1140.0425531999999</v>
      </c>
      <c r="D64" s="11" t="str">
        <f t="shared" si="8"/>
        <v>N/A</v>
      </c>
      <c r="E64" s="45">
        <v>496.70967741999999</v>
      </c>
      <c r="F64" s="11" t="str">
        <f t="shared" si="9"/>
        <v>N/A</v>
      </c>
      <c r="G64" s="45">
        <v>450.21739129999997</v>
      </c>
      <c r="H64" s="11" t="str">
        <f t="shared" si="10"/>
        <v>N/A</v>
      </c>
      <c r="I64" s="12">
        <v>-56.4</v>
      </c>
      <c r="J64" s="12">
        <v>-9.36</v>
      </c>
      <c r="K64" s="43" t="s">
        <v>739</v>
      </c>
      <c r="L64" s="9" t="str">
        <f t="shared" si="11"/>
        <v>Yes</v>
      </c>
    </row>
    <row r="65" spans="1:12" x14ac:dyDescent="0.25">
      <c r="A65" s="3" t="s">
        <v>1698</v>
      </c>
      <c r="B65" s="35" t="s">
        <v>213</v>
      </c>
      <c r="C65" s="45">
        <v>1124.9168738000001</v>
      </c>
      <c r="D65" s="11" t="str">
        <f t="shared" si="8"/>
        <v>N/A</v>
      </c>
      <c r="E65" s="45">
        <v>1203.2085645</v>
      </c>
      <c r="F65" s="11" t="str">
        <f t="shared" si="9"/>
        <v>N/A</v>
      </c>
      <c r="G65" s="45">
        <v>768.34125918999996</v>
      </c>
      <c r="H65" s="11" t="str">
        <f t="shared" si="10"/>
        <v>N/A</v>
      </c>
      <c r="I65" s="12">
        <v>6.96</v>
      </c>
      <c r="J65" s="12">
        <v>-36.1</v>
      </c>
      <c r="K65" s="43" t="s">
        <v>739</v>
      </c>
      <c r="L65" s="9" t="str">
        <f t="shared" si="11"/>
        <v>No</v>
      </c>
    </row>
    <row r="66" spans="1:12" x14ac:dyDescent="0.25">
      <c r="A66" s="3" t="s">
        <v>1699</v>
      </c>
      <c r="B66" s="35" t="s">
        <v>213</v>
      </c>
      <c r="C66" s="45">
        <v>662.20311976000005</v>
      </c>
      <c r="D66" s="11" t="str">
        <f t="shared" si="8"/>
        <v>N/A</v>
      </c>
      <c r="E66" s="45">
        <v>567.60696025000004</v>
      </c>
      <c r="F66" s="11" t="str">
        <f t="shared" si="9"/>
        <v>N/A</v>
      </c>
      <c r="G66" s="45">
        <v>433.39283605999998</v>
      </c>
      <c r="H66" s="11" t="str">
        <f t="shared" si="10"/>
        <v>N/A</v>
      </c>
      <c r="I66" s="12">
        <v>-14.3</v>
      </c>
      <c r="J66" s="12">
        <v>-23.6</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2232.9338561</v>
      </c>
      <c r="D69" s="11" t="str">
        <f t="shared" si="8"/>
        <v>N/A</v>
      </c>
      <c r="E69" s="45">
        <v>2095.5285457</v>
      </c>
      <c r="F69" s="11" t="str">
        <f t="shared" si="9"/>
        <v>N/A</v>
      </c>
      <c r="G69" s="45">
        <v>2067.6478393000002</v>
      </c>
      <c r="H69" s="11" t="str">
        <f t="shared" si="10"/>
        <v>N/A</v>
      </c>
      <c r="I69" s="12">
        <v>-6.15</v>
      </c>
      <c r="J69" s="12">
        <v>-1.33</v>
      </c>
      <c r="K69" s="43" t="s">
        <v>739</v>
      </c>
      <c r="L69" s="9" t="str">
        <f t="shared" si="11"/>
        <v>Yes</v>
      </c>
    </row>
    <row r="70" spans="1:12" x14ac:dyDescent="0.25">
      <c r="A70" s="44" t="s">
        <v>1703</v>
      </c>
      <c r="B70" s="35" t="s">
        <v>213</v>
      </c>
      <c r="C70" s="45">
        <v>1466.9522612999999</v>
      </c>
      <c r="D70" s="11" t="str">
        <f t="shared" si="8"/>
        <v>N/A</v>
      </c>
      <c r="E70" s="45">
        <v>1653.8280195</v>
      </c>
      <c r="F70" s="11" t="str">
        <f t="shared" si="9"/>
        <v>N/A</v>
      </c>
      <c r="G70" s="45">
        <v>1793.2585652</v>
      </c>
      <c r="H70" s="11" t="str">
        <f t="shared" si="10"/>
        <v>N/A</v>
      </c>
      <c r="I70" s="12">
        <v>12.74</v>
      </c>
      <c r="J70" s="12">
        <v>8.4309999999999992</v>
      </c>
      <c r="K70" s="43" t="s">
        <v>739</v>
      </c>
      <c r="L70" s="9" t="str">
        <f t="shared" si="11"/>
        <v>Yes</v>
      </c>
    </row>
    <row r="71" spans="1:12" x14ac:dyDescent="0.25">
      <c r="A71" s="44" t="s">
        <v>1704</v>
      </c>
      <c r="B71" s="35" t="s">
        <v>213</v>
      </c>
      <c r="C71" s="45">
        <v>462.51090757999998</v>
      </c>
      <c r="D71" s="11" t="str">
        <f t="shared" si="8"/>
        <v>N/A</v>
      </c>
      <c r="E71" s="45">
        <v>540.52379168000004</v>
      </c>
      <c r="F71" s="11" t="str">
        <f t="shared" si="9"/>
        <v>N/A</v>
      </c>
      <c r="G71" s="45">
        <v>656.12317149</v>
      </c>
      <c r="H71" s="11" t="str">
        <f t="shared" si="10"/>
        <v>N/A</v>
      </c>
      <c r="I71" s="12">
        <v>16.87</v>
      </c>
      <c r="J71" s="12">
        <v>21.39</v>
      </c>
      <c r="K71" s="43" t="s">
        <v>739</v>
      </c>
      <c r="L71" s="9" t="str">
        <f t="shared" si="11"/>
        <v>Yes</v>
      </c>
    </row>
    <row r="72" spans="1:12" x14ac:dyDescent="0.25">
      <c r="A72" s="44" t="s">
        <v>1622</v>
      </c>
      <c r="B72" s="35" t="s">
        <v>213</v>
      </c>
      <c r="C72" s="45">
        <v>211223320</v>
      </c>
      <c r="D72" s="11" t="str">
        <f t="shared" ref="D72:D135" si="12">IF($B72="N/A","N/A",IF(C72&gt;10,"No",IF(C72&lt;-10,"No","Yes")))</f>
        <v>N/A</v>
      </c>
      <c r="E72" s="45">
        <v>223152164</v>
      </c>
      <c r="F72" s="11" t="str">
        <f t="shared" ref="F72:F135" si="13">IF($B72="N/A","N/A",IF(E72&gt;10,"No",IF(E72&lt;-10,"No","Yes")))</f>
        <v>N/A</v>
      </c>
      <c r="G72" s="45">
        <v>156632072</v>
      </c>
      <c r="H72" s="11" t="str">
        <f t="shared" ref="H72:H135" si="14">IF($B72="N/A","N/A",IF(G72&gt;10,"No",IF(G72&lt;-10,"No","Yes")))</f>
        <v>N/A</v>
      </c>
      <c r="I72" s="12">
        <v>5.6479999999999997</v>
      </c>
      <c r="J72" s="12">
        <v>-29.8</v>
      </c>
      <c r="K72" s="43" t="s">
        <v>739</v>
      </c>
      <c r="L72" s="9" t="str">
        <f t="shared" ref="L72:L132" si="15">IF(J72="Div by 0", "N/A", IF(K72="N/A","N/A", IF(J72&gt;VALUE(MID(K72,1,2)), "No", IF(J72&lt;-1*VALUE(MID(K72,1,2)), "No", "Yes"))))</f>
        <v>Yes</v>
      </c>
    </row>
    <row r="73" spans="1:12" x14ac:dyDescent="0.25">
      <c r="A73" s="44" t="s">
        <v>1623</v>
      </c>
      <c r="B73" s="35" t="s">
        <v>213</v>
      </c>
      <c r="C73" s="36">
        <v>14432</v>
      </c>
      <c r="D73" s="11" t="str">
        <f t="shared" si="12"/>
        <v>N/A</v>
      </c>
      <c r="E73" s="36">
        <v>14751</v>
      </c>
      <c r="F73" s="11" t="str">
        <f t="shared" si="13"/>
        <v>N/A</v>
      </c>
      <c r="G73" s="36">
        <v>10601</v>
      </c>
      <c r="H73" s="11" t="str">
        <f t="shared" si="14"/>
        <v>N/A</v>
      </c>
      <c r="I73" s="12">
        <v>2.21</v>
      </c>
      <c r="J73" s="12">
        <v>-28.1</v>
      </c>
      <c r="K73" s="43" t="s">
        <v>739</v>
      </c>
      <c r="L73" s="9" t="str">
        <f t="shared" si="15"/>
        <v>Yes</v>
      </c>
    </row>
    <row r="74" spans="1:12" x14ac:dyDescent="0.25">
      <c r="A74" s="44" t="s">
        <v>1316</v>
      </c>
      <c r="B74" s="35" t="s">
        <v>213</v>
      </c>
      <c r="C74" s="45">
        <v>14635.762194999999</v>
      </c>
      <c r="D74" s="11" t="str">
        <f t="shared" si="12"/>
        <v>N/A</v>
      </c>
      <c r="E74" s="45">
        <v>15127.934648</v>
      </c>
      <c r="F74" s="11" t="str">
        <f t="shared" si="13"/>
        <v>N/A</v>
      </c>
      <c r="G74" s="45">
        <v>14775.216678000001</v>
      </c>
      <c r="H74" s="11" t="str">
        <f t="shared" si="14"/>
        <v>N/A</v>
      </c>
      <c r="I74" s="12">
        <v>3.363</v>
      </c>
      <c r="J74" s="12">
        <v>-2.33</v>
      </c>
      <c r="K74" s="43" t="s">
        <v>739</v>
      </c>
      <c r="L74" s="9" t="str">
        <f t="shared" si="15"/>
        <v>Yes</v>
      </c>
    </row>
    <row r="75" spans="1:12" x14ac:dyDescent="0.25">
      <c r="A75" s="44" t="s">
        <v>1317</v>
      </c>
      <c r="B75" s="35" t="s">
        <v>213</v>
      </c>
      <c r="C75" s="36">
        <v>12.75588969</v>
      </c>
      <c r="D75" s="11" t="str">
        <f t="shared" si="12"/>
        <v>N/A</v>
      </c>
      <c r="E75" s="36">
        <v>12.41570063</v>
      </c>
      <c r="F75" s="11" t="str">
        <f t="shared" si="13"/>
        <v>N/A</v>
      </c>
      <c r="G75" s="36">
        <v>12.002924252</v>
      </c>
      <c r="H75" s="11" t="str">
        <f t="shared" si="14"/>
        <v>N/A</v>
      </c>
      <c r="I75" s="12">
        <v>-2.67</v>
      </c>
      <c r="J75" s="12">
        <v>-3.32</v>
      </c>
      <c r="K75" s="43" t="s">
        <v>739</v>
      </c>
      <c r="L75" s="9" t="str">
        <f t="shared" si="15"/>
        <v>Yes</v>
      </c>
    </row>
    <row r="76" spans="1:12" ht="25" x14ac:dyDescent="0.25">
      <c r="A76" s="44" t="s">
        <v>548</v>
      </c>
      <c r="B76" s="35" t="s">
        <v>213</v>
      </c>
      <c r="C76" s="45">
        <v>3334808</v>
      </c>
      <c r="D76" s="11" t="str">
        <f t="shared" si="12"/>
        <v>N/A</v>
      </c>
      <c r="E76" s="45">
        <v>2331779</v>
      </c>
      <c r="F76" s="11" t="str">
        <f t="shared" si="13"/>
        <v>N/A</v>
      </c>
      <c r="G76" s="45">
        <v>1800959</v>
      </c>
      <c r="H76" s="11" t="str">
        <f t="shared" si="14"/>
        <v>N/A</v>
      </c>
      <c r="I76" s="12">
        <v>-30.1</v>
      </c>
      <c r="J76" s="12">
        <v>-22.8</v>
      </c>
      <c r="K76" s="43" t="s">
        <v>739</v>
      </c>
      <c r="L76" s="9" t="str">
        <f t="shared" si="15"/>
        <v>Yes</v>
      </c>
    </row>
    <row r="77" spans="1:12" x14ac:dyDescent="0.25">
      <c r="A77" s="44" t="s">
        <v>549</v>
      </c>
      <c r="B77" s="35" t="s">
        <v>213</v>
      </c>
      <c r="C77" s="36">
        <v>29</v>
      </c>
      <c r="D77" s="11" t="str">
        <f t="shared" si="12"/>
        <v>N/A</v>
      </c>
      <c r="E77" s="36">
        <v>19</v>
      </c>
      <c r="F77" s="11" t="str">
        <f t="shared" si="13"/>
        <v>N/A</v>
      </c>
      <c r="G77" s="36">
        <v>16</v>
      </c>
      <c r="H77" s="11" t="str">
        <f t="shared" si="14"/>
        <v>N/A</v>
      </c>
      <c r="I77" s="12">
        <v>-34.5</v>
      </c>
      <c r="J77" s="12">
        <v>-15.8</v>
      </c>
      <c r="K77" s="43" t="s">
        <v>739</v>
      </c>
      <c r="L77" s="9" t="str">
        <f t="shared" si="15"/>
        <v>Yes</v>
      </c>
    </row>
    <row r="78" spans="1:12" x14ac:dyDescent="0.25">
      <c r="A78" s="44" t="s">
        <v>1318</v>
      </c>
      <c r="B78" s="35" t="s">
        <v>213</v>
      </c>
      <c r="C78" s="45">
        <v>114993.37931</v>
      </c>
      <c r="D78" s="11" t="str">
        <f t="shared" si="12"/>
        <v>N/A</v>
      </c>
      <c r="E78" s="45">
        <v>122725.21053</v>
      </c>
      <c r="F78" s="11" t="str">
        <f t="shared" si="13"/>
        <v>N/A</v>
      </c>
      <c r="G78" s="45">
        <v>112559.9375</v>
      </c>
      <c r="H78" s="11" t="str">
        <f t="shared" si="14"/>
        <v>N/A</v>
      </c>
      <c r="I78" s="12">
        <v>6.7240000000000002</v>
      </c>
      <c r="J78" s="12">
        <v>-8.2799999999999994</v>
      </c>
      <c r="K78" s="43" t="s">
        <v>739</v>
      </c>
      <c r="L78" s="9" t="str">
        <f t="shared" si="15"/>
        <v>Yes</v>
      </c>
    </row>
    <row r="79" spans="1:12" ht="25" x14ac:dyDescent="0.25">
      <c r="A79" s="44" t="s">
        <v>550</v>
      </c>
      <c r="B79" s="35" t="s">
        <v>213</v>
      </c>
      <c r="C79" s="45">
        <v>46330026</v>
      </c>
      <c r="D79" s="11" t="str">
        <f t="shared" si="12"/>
        <v>N/A</v>
      </c>
      <c r="E79" s="45">
        <v>37581632</v>
      </c>
      <c r="F79" s="11" t="str">
        <f t="shared" si="13"/>
        <v>N/A</v>
      </c>
      <c r="G79" s="45">
        <v>16551475</v>
      </c>
      <c r="H79" s="11" t="str">
        <f t="shared" si="14"/>
        <v>N/A</v>
      </c>
      <c r="I79" s="12">
        <v>-18.899999999999999</v>
      </c>
      <c r="J79" s="12">
        <v>-56</v>
      </c>
      <c r="K79" s="43" t="s">
        <v>739</v>
      </c>
      <c r="L79" s="9" t="str">
        <f t="shared" si="15"/>
        <v>No</v>
      </c>
    </row>
    <row r="80" spans="1:12" x14ac:dyDescent="0.25">
      <c r="A80" s="44" t="s">
        <v>551</v>
      </c>
      <c r="B80" s="35" t="s">
        <v>213</v>
      </c>
      <c r="C80" s="36">
        <v>571</v>
      </c>
      <c r="D80" s="11" t="str">
        <f t="shared" si="12"/>
        <v>N/A</v>
      </c>
      <c r="E80" s="36">
        <v>504</v>
      </c>
      <c r="F80" s="11" t="str">
        <f t="shared" si="13"/>
        <v>N/A</v>
      </c>
      <c r="G80" s="36">
        <v>261</v>
      </c>
      <c r="H80" s="11" t="str">
        <f t="shared" si="14"/>
        <v>N/A</v>
      </c>
      <c r="I80" s="12">
        <v>-11.7</v>
      </c>
      <c r="J80" s="12">
        <v>-48.2</v>
      </c>
      <c r="K80" s="43" t="s">
        <v>739</v>
      </c>
      <c r="L80" s="9" t="str">
        <f t="shared" si="15"/>
        <v>No</v>
      </c>
    </row>
    <row r="81" spans="1:12" ht="25" x14ac:dyDescent="0.25">
      <c r="A81" s="44" t="s">
        <v>1319</v>
      </c>
      <c r="B81" s="35" t="s">
        <v>213</v>
      </c>
      <c r="C81" s="45">
        <v>81138.399298999997</v>
      </c>
      <c r="D81" s="11" t="str">
        <f t="shared" si="12"/>
        <v>N/A</v>
      </c>
      <c r="E81" s="45">
        <v>74566.730158999999</v>
      </c>
      <c r="F81" s="11" t="str">
        <f t="shared" si="13"/>
        <v>N/A</v>
      </c>
      <c r="G81" s="45">
        <v>63415.613026999999</v>
      </c>
      <c r="H81" s="11" t="str">
        <f t="shared" si="14"/>
        <v>N/A</v>
      </c>
      <c r="I81" s="12">
        <v>-8.1</v>
      </c>
      <c r="J81" s="12">
        <v>-15</v>
      </c>
      <c r="K81" s="43" t="s">
        <v>739</v>
      </c>
      <c r="L81" s="9" t="str">
        <f t="shared" si="15"/>
        <v>Yes</v>
      </c>
    </row>
    <row r="82" spans="1:12" x14ac:dyDescent="0.25">
      <c r="A82" s="44" t="s">
        <v>552</v>
      </c>
      <c r="B82" s="35" t="s">
        <v>213</v>
      </c>
      <c r="C82" s="45">
        <v>122074199</v>
      </c>
      <c r="D82" s="11" t="str">
        <f t="shared" si="12"/>
        <v>N/A</v>
      </c>
      <c r="E82" s="45">
        <v>117498707</v>
      </c>
      <c r="F82" s="11" t="str">
        <f t="shared" si="13"/>
        <v>N/A</v>
      </c>
      <c r="G82" s="45">
        <v>112839429</v>
      </c>
      <c r="H82" s="11" t="str">
        <f t="shared" si="14"/>
        <v>N/A</v>
      </c>
      <c r="I82" s="12">
        <v>-3.75</v>
      </c>
      <c r="J82" s="12">
        <v>-3.97</v>
      </c>
      <c r="K82" s="43" t="s">
        <v>739</v>
      </c>
      <c r="L82" s="9" t="str">
        <f t="shared" si="15"/>
        <v>Yes</v>
      </c>
    </row>
    <row r="83" spans="1:12" x14ac:dyDescent="0.25">
      <c r="A83" s="44" t="s">
        <v>553</v>
      </c>
      <c r="B83" s="35" t="s">
        <v>213</v>
      </c>
      <c r="C83" s="36">
        <v>526</v>
      </c>
      <c r="D83" s="11" t="str">
        <f t="shared" si="12"/>
        <v>N/A</v>
      </c>
      <c r="E83" s="36">
        <v>498</v>
      </c>
      <c r="F83" s="11" t="str">
        <f t="shared" si="13"/>
        <v>N/A</v>
      </c>
      <c r="G83" s="36">
        <v>453</v>
      </c>
      <c r="H83" s="11" t="str">
        <f t="shared" si="14"/>
        <v>N/A</v>
      </c>
      <c r="I83" s="12">
        <v>-5.32</v>
      </c>
      <c r="J83" s="12">
        <v>-9.0399999999999991</v>
      </c>
      <c r="K83" s="43" t="s">
        <v>739</v>
      </c>
      <c r="L83" s="9" t="str">
        <f t="shared" si="15"/>
        <v>Yes</v>
      </c>
    </row>
    <row r="84" spans="1:12" x14ac:dyDescent="0.25">
      <c r="A84" s="44" t="s">
        <v>1320</v>
      </c>
      <c r="B84" s="35" t="s">
        <v>213</v>
      </c>
      <c r="C84" s="45">
        <v>232080.22623999999</v>
      </c>
      <c r="D84" s="11" t="str">
        <f t="shared" si="12"/>
        <v>N/A</v>
      </c>
      <c r="E84" s="45">
        <v>235941.17871000001</v>
      </c>
      <c r="F84" s="11" t="str">
        <f t="shared" si="13"/>
        <v>N/A</v>
      </c>
      <c r="G84" s="45">
        <v>249093.66224999999</v>
      </c>
      <c r="H84" s="11" t="str">
        <f t="shared" si="14"/>
        <v>N/A</v>
      </c>
      <c r="I84" s="12">
        <v>1.6639999999999999</v>
      </c>
      <c r="J84" s="12">
        <v>5.5739999999999998</v>
      </c>
      <c r="K84" s="43" t="s">
        <v>739</v>
      </c>
      <c r="L84" s="9" t="str">
        <f t="shared" si="15"/>
        <v>Yes</v>
      </c>
    </row>
    <row r="85" spans="1:12" x14ac:dyDescent="0.25">
      <c r="A85" s="44" t="s">
        <v>554</v>
      </c>
      <c r="B85" s="35" t="s">
        <v>213</v>
      </c>
      <c r="C85" s="45">
        <v>257459556</v>
      </c>
      <c r="D85" s="11" t="str">
        <f t="shared" si="12"/>
        <v>N/A</v>
      </c>
      <c r="E85" s="45">
        <v>250115807</v>
      </c>
      <c r="F85" s="11" t="str">
        <f t="shared" si="13"/>
        <v>N/A</v>
      </c>
      <c r="G85" s="45">
        <v>238023719</v>
      </c>
      <c r="H85" s="11" t="str">
        <f t="shared" si="14"/>
        <v>N/A</v>
      </c>
      <c r="I85" s="12">
        <v>-2.85</v>
      </c>
      <c r="J85" s="12">
        <v>-4.83</v>
      </c>
      <c r="K85" s="43" t="s">
        <v>739</v>
      </c>
      <c r="L85" s="9" t="str">
        <f t="shared" si="15"/>
        <v>Yes</v>
      </c>
    </row>
    <row r="86" spans="1:12" x14ac:dyDescent="0.25">
      <c r="A86" s="44" t="s">
        <v>555</v>
      </c>
      <c r="B86" s="35" t="s">
        <v>213</v>
      </c>
      <c r="C86" s="36">
        <v>4268</v>
      </c>
      <c r="D86" s="11" t="str">
        <f t="shared" si="12"/>
        <v>N/A</v>
      </c>
      <c r="E86" s="36">
        <v>4188</v>
      </c>
      <c r="F86" s="11" t="str">
        <f t="shared" si="13"/>
        <v>N/A</v>
      </c>
      <c r="G86" s="36">
        <v>3857</v>
      </c>
      <c r="H86" s="11" t="str">
        <f t="shared" si="14"/>
        <v>N/A</v>
      </c>
      <c r="I86" s="12">
        <v>-1.87</v>
      </c>
      <c r="J86" s="12">
        <v>-7.9</v>
      </c>
      <c r="K86" s="43" t="s">
        <v>739</v>
      </c>
      <c r="L86" s="9" t="str">
        <f t="shared" si="15"/>
        <v>Yes</v>
      </c>
    </row>
    <row r="87" spans="1:12" x14ac:dyDescent="0.25">
      <c r="A87" s="44" t="s">
        <v>1321</v>
      </c>
      <c r="B87" s="35" t="s">
        <v>213</v>
      </c>
      <c r="C87" s="45">
        <v>60323.232427000003</v>
      </c>
      <c r="D87" s="11" t="str">
        <f t="shared" si="12"/>
        <v>N/A</v>
      </c>
      <c r="E87" s="45">
        <v>59722.016952999998</v>
      </c>
      <c r="F87" s="11" t="str">
        <f t="shared" si="13"/>
        <v>N/A</v>
      </c>
      <c r="G87" s="45">
        <v>61712.138708999999</v>
      </c>
      <c r="H87" s="11" t="str">
        <f t="shared" si="14"/>
        <v>N/A</v>
      </c>
      <c r="I87" s="12">
        <v>-0.997</v>
      </c>
      <c r="J87" s="12">
        <v>3.3319999999999999</v>
      </c>
      <c r="K87" s="43" t="s">
        <v>739</v>
      </c>
      <c r="L87" s="9" t="str">
        <f t="shared" si="15"/>
        <v>Yes</v>
      </c>
    </row>
    <row r="88" spans="1:12" ht="25" x14ac:dyDescent="0.25">
      <c r="A88" s="44" t="s">
        <v>556</v>
      </c>
      <c r="B88" s="35" t="s">
        <v>213</v>
      </c>
      <c r="C88" s="45">
        <v>29063326</v>
      </c>
      <c r="D88" s="11" t="str">
        <f t="shared" si="12"/>
        <v>N/A</v>
      </c>
      <c r="E88" s="45">
        <v>27989874</v>
      </c>
      <c r="F88" s="11" t="str">
        <f t="shared" si="13"/>
        <v>N/A</v>
      </c>
      <c r="G88" s="45">
        <v>15592886</v>
      </c>
      <c r="H88" s="11" t="str">
        <f t="shared" si="14"/>
        <v>N/A</v>
      </c>
      <c r="I88" s="12">
        <v>-3.69</v>
      </c>
      <c r="J88" s="12">
        <v>-44.3</v>
      </c>
      <c r="K88" s="43" t="s">
        <v>739</v>
      </c>
      <c r="L88" s="9" t="str">
        <f t="shared" si="15"/>
        <v>No</v>
      </c>
    </row>
    <row r="89" spans="1:12" x14ac:dyDescent="0.25">
      <c r="A89" s="44" t="s">
        <v>557</v>
      </c>
      <c r="B89" s="35" t="s">
        <v>213</v>
      </c>
      <c r="C89" s="36">
        <v>35854</v>
      </c>
      <c r="D89" s="11" t="str">
        <f t="shared" si="12"/>
        <v>N/A</v>
      </c>
      <c r="E89" s="36">
        <v>37277</v>
      </c>
      <c r="F89" s="11" t="str">
        <f t="shared" si="13"/>
        <v>N/A</v>
      </c>
      <c r="G89" s="36">
        <v>36731</v>
      </c>
      <c r="H89" s="11" t="str">
        <f t="shared" si="14"/>
        <v>N/A</v>
      </c>
      <c r="I89" s="12">
        <v>3.9689999999999999</v>
      </c>
      <c r="J89" s="12">
        <v>-1.46</v>
      </c>
      <c r="K89" s="43" t="s">
        <v>739</v>
      </c>
      <c r="L89" s="9" t="str">
        <f t="shared" si="15"/>
        <v>Yes</v>
      </c>
    </row>
    <row r="90" spans="1:12" x14ac:dyDescent="0.25">
      <c r="A90" s="44" t="s">
        <v>1322</v>
      </c>
      <c r="B90" s="35" t="s">
        <v>213</v>
      </c>
      <c r="C90" s="45">
        <v>810.60205277</v>
      </c>
      <c r="D90" s="11" t="str">
        <f t="shared" si="12"/>
        <v>N/A</v>
      </c>
      <c r="E90" s="45">
        <v>750.86176463000004</v>
      </c>
      <c r="F90" s="11" t="str">
        <f t="shared" si="13"/>
        <v>N/A</v>
      </c>
      <c r="G90" s="45">
        <v>424.51569518999997</v>
      </c>
      <c r="H90" s="11" t="str">
        <f t="shared" si="14"/>
        <v>N/A</v>
      </c>
      <c r="I90" s="12">
        <v>-7.37</v>
      </c>
      <c r="J90" s="12">
        <v>-43.5</v>
      </c>
      <c r="K90" s="43" t="s">
        <v>739</v>
      </c>
      <c r="L90" s="9" t="str">
        <f t="shared" si="15"/>
        <v>No</v>
      </c>
    </row>
    <row r="91" spans="1:12" x14ac:dyDescent="0.25">
      <c r="A91" s="44" t="s">
        <v>558</v>
      </c>
      <c r="B91" s="35" t="s">
        <v>213</v>
      </c>
      <c r="C91" s="45">
        <v>5618622</v>
      </c>
      <c r="D91" s="11" t="str">
        <f t="shared" si="12"/>
        <v>N/A</v>
      </c>
      <c r="E91" s="45">
        <v>5343991</v>
      </c>
      <c r="F91" s="11" t="str">
        <f t="shared" si="13"/>
        <v>N/A</v>
      </c>
      <c r="G91" s="45">
        <v>3174798</v>
      </c>
      <c r="H91" s="11" t="str">
        <f t="shared" si="14"/>
        <v>N/A</v>
      </c>
      <c r="I91" s="12">
        <v>-4.8899999999999997</v>
      </c>
      <c r="J91" s="12">
        <v>-40.6</v>
      </c>
      <c r="K91" s="43" t="s">
        <v>739</v>
      </c>
      <c r="L91" s="9" t="str">
        <f t="shared" si="15"/>
        <v>No</v>
      </c>
    </row>
    <row r="92" spans="1:12" x14ac:dyDescent="0.25">
      <c r="A92" s="44" t="s">
        <v>559</v>
      </c>
      <c r="B92" s="35" t="s">
        <v>213</v>
      </c>
      <c r="C92" s="36">
        <v>10663</v>
      </c>
      <c r="D92" s="11" t="str">
        <f t="shared" si="12"/>
        <v>N/A</v>
      </c>
      <c r="E92" s="36">
        <v>10609</v>
      </c>
      <c r="F92" s="11" t="str">
        <f t="shared" si="13"/>
        <v>N/A</v>
      </c>
      <c r="G92" s="36">
        <v>8538</v>
      </c>
      <c r="H92" s="11" t="str">
        <f t="shared" si="14"/>
        <v>N/A</v>
      </c>
      <c r="I92" s="12">
        <v>-0.50600000000000001</v>
      </c>
      <c r="J92" s="12">
        <v>-19.5</v>
      </c>
      <c r="K92" s="43" t="s">
        <v>739</v>
      </c>
      <c r="L92" s="9" t="str">
        <f t="shared" si="15"/>
        <v>Yes</v>
      </c>
    </row>
    <row r="93" spans="1:12" x14ac:dyDescent="0.25">
      <c r="A93" s="44" t="s">
        <v>1323</v>
      </c>
      <c r="B93" s="35" t="s">
        <v>213</v>
      </c>
      <c r="C93" s="45">
        <v>526.92694363999999</v>
      </c>
      <c r="D93" s="11" t="str">
        <f t="shared" si="12"/>
        <v>N/A</v>
      </c>
      <c r="E93" s="45">
        <v>503.72240549999998</v>
      </c>
      <c r="F93" s="11" t="str">
        <f t="shared" si="13"/>
        <v>N/A</v>
      </c>
      <c r="G93" s="45">
        <v>371.84328883000001</v>
      </c>
      <c r="H93" s="11" t="str">
        <f t="shared" si="14"/>
        <v>N/A</v>
      </c>
      <c r="I93" s="12">
        <v>-4.4000000000000004</v>
      </c>
      <c r="J93" s="12">
        <v>-26.2</v>
      </c>
      <c r="K93" s="43" t="s">
        <v>739</v>
      </c>
      <c r="L93" s="9" t="str">
        <f t="shared" si="15"/>
        <v>Yes</v>
      </c>
    </row>
    <row r="94" spans="1:12" ht="25" x14ac:dyDescent="0.25">
      <c r="A94" s="44" t="s">
        <v>560</v>
      </c>
      <c r="B94" s="35" t="s">
        <v>213</v>
      </c>
      <c r="C94" s="45">
        <v>1023957</v>
      </c>
      <c r="D94" s="11" t="str">
        <f t="shared" si="12"/>
        <v>N/A</v>
      </c>
      <c r="E94" s="45">
        <v>1044683</v>
      </c>
      <c r="F94" s="11" t="str">
        <f t="shared" si="13"/>
        <v>N/A</v>
      </c>
      <c r="G94" s="45">
        <v>592198</v>
      </c>
      <c r="H94" s="11" t="str">
        <f t="shared" si="14"/>
        <v>N/A</v>
      </c>
      <c r="I94" s="12">
        <v>2.024</v>
      </c>
      <c r="J94" s="12">
        <v>-43.3</v>
      </c>
      <c r="K94" s="43" t="s">
        <v>739</v>
      </c>
      <c r="L94" s="9" t="str">
        <f t="shared" si="15"/>
        <v>No</v>
      </c>
    </row>
    <row r="95" spans="1:12" x14ac:dyDescent="0.25">
      <c r="A95" s="44" t="s">
        <v>561</v>
      </c>
      <c r="B95" s="35" t="s">
        <v>213</v>
      </c>
      <c r="C95" s="36">
        <v>8630</v>
      </c>
      <c r="D95" s="11" t="str">
        <f t="shared" si="12"/>
        <v>N/A</v>
      </c>
      <c r="E95" s="36">
        <v>9030</v>
      </c>
      <c r="F95" s="11" t="str">
        <f t="shared" si="13"/>
        <v>N/A</v>
      </c>
      <c r="G95" s="36">
        <v>7250</v>
      </c>
      <c r="H95" s="11" t="str">
        <f t="shared" si="14"/>
        <v>N/A</v>
      </c>
      <c r="I95" s="12">
        <v>4.6349999999999998</v>
      </c>
      <c r="J95" s="12">
        <v>-19.7</v>
      </c>
      <c r="K95" s="43" t="s">
        <v>739</v>
      </c>
      <c r="L95" s="9" t="str">
        <f t="shared" si="15"/>
        <v>Yes</v>
      </c>
    </row>
    <row r="96" spans="1:12" ht="25" x14ac:dyDescent="0.25">
      <c r="A96" s="44" t="s">
        <v>1324</v>
      </c>
      <c r="B96" s="35" t="s">
        <v>213</v>
      </c>
      <c r="C96" s="45">
        <v>118.65086906000001</v>
      </c>
      <c r="D96" s="11" t="str">
        <f t="shared" si="12"/>
        <v>N/A</v>
      </c>
      <c r="E96" s="45">
        <v>115.69025471</v>
      </c>
      <c r="F96" s="11" t="str">
        <f t="shared" si="13"/>
        <v>N/A</v>
      </c>
      <c r="G96" s="45">
        <v>81.682482758999996</v>
      </c>
      <c r="H96" s="11" t="str">
        <f t="shared" si="14"/>
        <v>N/A</v>
      </c>
      <c r="I96" s="12">
        <v>-2.5</v>
      </c>
      <c r="J96" s="12">
        <v>-29.4</v>
      </c>
      <c r="K96" s="43" t="s">
        <v>739</v>
      </c>
      <c r="L96" s="9" t="str">
        <f t="shared" si="15"/>
        <v>Yes</v>
      </c>
    </row>
    <row r="97" spans="1:12" ht="25" x14ac:dyDescent="0.25">
      <c r="A97" s="44" t="s">
        <v>562</v>
      </c>
      <c r="B97" s="35" t="s">
        <v>213</v>
      </c>
      <c r="C97" s="45">
        <v>56001938</v>
      </c>
      <c r="D97" s="11" t="str">
        <f t="shared" si="12"/>
        <v>N/A</v>
      </c>
      <c r="E97" s="45">
        <v>58000858</v>
      </c>
      <c r="F97" s="11" t="str">
        <f t="shared" si="13"/>
        <v>N/A</v>
      </c>
      <c r="G97" s="45">
        <v>20252264</v>
      </c>
      <c r="H97" s="11" t="str">
        <f t="shared" si="14"/>
        <v>N/A</v>
      </c>
      <c r="I97" s="12">
        <v>3.569</v>
      </c>
      <c r="J97" s="12">
        <v>-65.099999999999994</v>
      </c>
      <c r="K97" s="43" t="s">
        <v>739</v>
      </c>
      <c r="L97" s="9" t="str">
        <f t="shared" si="15"/>
        <v>No</v>
      </c>
    </row>
    <row r="98" spans="1:12" x14ac:dyDescent="0.25">
      <c r="A98" s="44" t="s">
        <v>563</v>
      </c>
      <c r="B98" s="35" t="s">
        <v>213</v>
      </c>
      <c r="C98" s="36">
        <v>28435</v>
      </c>
      <c r="D98" s="11" t="str">
        <f t="shared" si="12"/>
        <v>N/A</v>
      </c>
      <c r="E98" s="36">
        <v>29671</v>
      </c>
      <c r="F98" s="11" t="str">
        <f t="shared" si="13"/>
        <v>N/A</v>
      </c>
      <c r="G98" s="36">
        <v>16452</v>
      </c>
      <c r="H98" s="11" t="str">
        <f t="shared" si="14"/>
        <v>N/A</v>
      </c>
      <c r="I98" s="12">
        <v>4.3470000000000004</v>
      </c>
      <c r="J98" s="12">
        <v>-44.6</v>
      </c>
      <c r="K98" s="43" t="s">
        <v>739</v>
      </c>
      <c r="L98" s="9" t="str">
        <f t="shared" si="15"/>
        <v>No</v>
      </c>
    </row>
    <row r="99" spans="1:12" x14ac:dyDescent="0.25">
      <c r="A99" s="44" t="s">
        <v>1325</v>
      </c>
      <c r="B99" s="35" t="s">
        <v>213</v>
      </c>
      <c r="C99" s="45">
        <v>1969.4720591</v>
      </c>
      <c r="D99" s="11" t="str">
        <f t="shared" si="12"/>
        <v>N/A</v>
      </c>
      <c r="E99" s="45">
        <v>1954.7995685999999</v>
      </c>
      <c r="F99" s="11" t="str">
        <f t="shared" si="13"/>
        <v>N/A</v>
      </c>
      <c r="G99" s="45">
        <v>1230.9910041000001</v>
      </c>
      <c r="H99" s="11" t="str">
        <f t="shared" si="14"/>
        <v>N/A</v>
      </c>
      <c r="I99" s="12">
        <v>-0.745</v>
      </c>
      <c r="J99" s="12">
        <v>-37</v>
      </c>
      <c r="K99" s="43" t="s">
        <v>739</v>
      </c>
      <c r="L99" s="9" t="str">
        <f t="shared" si="15"/>
        <v>No</v>
      </c>
    </row>
    <row r="100" spans="1:12" x14ac:dyDescent="0.25">
      <c r="A100" s="44" t="s">
        <v>564</v>
      </c>
      <c r="B100" s="35" t="s">
        <v>213</v>
      </c>
      <c r="C100" s="45">
        <v>8593547</v>
      </c>
      <c r="D100" s="11" t="str">
        <f t="shared" si="12"/>
        <v>N/A</v>
      </c>
      <c r="E100" s="45">
        <v>9212289</v>
      </c>
      <c r="F100" s="11" t="str">
        <f t="shared" si="13"/>
        <v>N/A</v>
      </c>
      <c r="G100" s="45">
        <v>7425272</v>
      </c>
      <c r="H100" s="11" t="str">
        <f t="shared" si="14"/>
        <v>N/A</v>
      </c>
      <c r="I100" s="12">
        <v>7.2</v>
      </c>
      <c r="J100" s="12">
        <v>-19.399999999999999</v>
      </c>
      <c r="K100" s="43" t="s">
        <v>739</v>
      </c>
      <c r="L100" s="9" t="str">
        <f t="shared" si="15"/>
        <v>Yes</v>
      </c>
    </row>
    <row r="101" spans="1:12" x14ac:dyDescent="0.25">
      <c r="A101" s="44" t="s">
        <v>565</v>
      </c>
      <c r="B101" s="35" t="s">
        <v>213</v>
      </c>
      <c r="C101" s="36">
        <v>17647</v>
      </c>
      <c r="D101" s="11" t="str">
        <f t="shared" si="12"/>
        <v>N/A</v>
      </c>
      <c r="E101" s="36">
        <v>18412</v>
      </c>
      <c r="F101" s="11" t="str">
        <f t="shared" si="13"/>
        <v>N/A</v>
      </c>
      <c r="G101" s="36">
        <v>22309</v>
      </c>
      <c r="H101" s="11" t="str">
        <f t="shared" si="14"/>
        <v>N/A</v>
      </c>
      <c r="I101" s="12">
        <v>4.335</v>
      </c>
      <c r="J101" s="12">
        <v>21.17</v>
      </c>
      <c r="K101" s="43" t="s">
        <v>739</v>
      </c>
      <c r="L101" s="9" t="str">
        <f t="shared" si="15"/>
        <v>Yes</v>
      </c>
    </row>
    <row r="102" spans="1:12" x14ac:dyDescent="0.25">
      <c r="A102" s="44" t="s">
        <v>1326</v>
      </c>
      <c r="B102" s="35" t="s">
        <v>213</v>
      </c>
      <c r="C102" s="45">
        <v>486.96928656</v>
      </c>
      <c r="D102" s="11" t="str">
        <f t="shared" si="12"/>
        <v>N/A</v>
      </c>
      <c r="E102" s="45">
        <v>500.34157070999998</v>
      </c>
      <c r="F102" s="11" t="str">
        <f t="shared" si="13"/>
        <v>N/A</v>
      </c>
      <c r="G102" s="45">
        <v>332.83750952999998</v>
      </c>
      <c r="H102" s="11" t="str">
        <f t="shared" si="14"/>
        <v>N/A</v>
      </c>
      <c r="I102" s="12">
        <v>2.746</v>
      </c>
      <c r="J102" s="12">
        <v>-33.5</v>
      </c>
      <c r="K102" s="43" t="s">
        <v>739</v>
      </c>
      <c r="L102" s="9" t="str">
        <f t="shared" si="15"/>
        <v>No</v>
      </c>
    </row>
    <row r="103" spans="1:12" ht="25" x14ac:dyDescent="0.25">
      <c r="A103" s="44" t="s">
        <v>566</v>
      </c>
      <c r="B103" s="35" t="s">
        <v>213</v>
      </c>
      <c r="C103" s="45">
        <v>12046462</v>
      </c>
      <c r="D103" s="11" t="str">
        <f t="shared" si="12"/>
        <v>N/A</v>
      </c>
      <c r="E103" s="45">
        <v>12180698</v>
      </c>
      <c r="F103" s="11" t="str">
        <f t="shared" si="13"/>
        <v>N/A</v>
      </c>
      <c r="G103" s="45">
        <v>1772601</v>
      </c>
      <c r="H103" s="11" t="str">
        <f t="shared" si="14"/>
        <v>N/A</v>
      </c>
      <c r="I103" s="12">
        <v>1.1140000000000001</v>
      </c>
      <c r="J103" s="12">
        <v>-85.4</v>
      </c>
      <c r="K103" s="43" t="s">
        <v>739</v>
      </c>
      <c r="L103" s="9" t="str">
        <f t="shared" si="15"/>
        <v>No</v>
      </c>
    </row>
    <row r="104" spans="1:12" x14ac:dyDescent="0.25">
      <c r="A104" s="44" t="s">
        <v>567</v>
      </c>
      <c r="B104" s="35" t="s">
        <v>213</v>
      </c>
      <c r="C104" s="36">
        <v>2128</v>
      </c>
      <c r="D104" s="11" t="str">
        <f t="shared" si="12"/>
        <v>N/A</v>
      </c>
      <c r="E104" s="36">
        <v>2220</v>
      </c>
      <c r="F104" s="11" t="str">
        <f t="shared" si="13"/>
        <v>N/A</v>
      </c>
      <c r="G104" s="36">
        <v>798</v>
      </c>
      <c r="H104" s="11" t="str">
        <f t="shared" si="14"/>
        <v>N/A</v>
      </c>
      <c r="I104" s="12">
        <v>4.3230000000000004</v>
      </c>
      <c r="J104" s="12">
        <v>-64.099999999999994</v>
      </c>
      <c r="K104" s="43" t="s">
        <v>739</v>
      </c>
      <c r="L104" s="9" t="str">
        <f t="shared" si="15"/>
        <v>No</v>
      </c>
    </row>
    <row r="105" spans="1:12" x14ac:dyDescent="0.25">
      <c r="A105" s="44" t="s">
        <v>1327</v>
      </c>
      <c r="B105" s="35" t="s">
        <v>213</v>
      </c>
      <c r="C105" s="45">
        <v>5660.9313910000001</v>
      </c>
      <c r="D105" s="11" t="str">
        <f t="shared" si="12"/>
        <v>N/A</v>
      </c>
      <c r="E105" s="45">
        <v>5486.8009008999998</v>
      </c>
      <c r="F105" s="11" t="str">
        <f t="shared" si="13"/>
        <v>N/A</v>
      </c>
      <c r="G105" s="45">
        <v>2221.3045112999998</v>
      </c>
      <c r="H105" s="11" t="str">
        <f t="shared" si="14"/>
        <v>N/A</v>
      </c>
      <c r="I105" s="12">
        <v>-3.08</v>
      </c>
      <c r="J105" s="12">
        <v>-59.5</v>
      </c>
      <c r="K105" s="43" t="s">
        <v>739</v>
      </c>
      <c r="L105" s="9" t="str">
        <f t="shared" si="15"/>
        <v>No</v>
      </c>
    </row>
    <row r="106" spans="1:12" x14ac:dyDescent="0.25">
      <c r="A106" s="44" t="s">
        <v>568</v>
      </c>
      <c r="B106" s="35" t="s">
        <v>213</v>
      </c>
      <c r="C106" s="45">
        <v>32785046</v>
      </c>
      <c r="D106" s="11" t="str">
        <f t="shared" si="12"/>
        <v>N/A</v>
      </c>
      <c r="E106" s="45">
        <v>34674765</v>
      </c>
      <c r="F106" s="11" t="str">
        <f t="shared" si="13"/>
        <v>N/A</v>
      </c>
      <c r="G106" s="45">
        <v>16024978</v>
      </c>
      <c r="H106" s="11" t="str">
        <f t="shared" si="14"/>
        <v>N/A</v>
      </c>
      <c r="I106" s="12">
        <v>5.7640000000000002</v>
      </c>
      <c r="J106" s="12">
        <v>-53.8</v>
      </c>
      <c r="K106" s="43" t="s">
        <v>739</v>
      </c>
      <c r="L106" s="9" t="str">
        <f t="shared" si="15"/>
        <v>No</v>
      </c>
    </row>
    <row r="107" spans="1:12" x14ac:dyDescent="0.25">
      <c r="A107" s="44" t="s">
        <v>569</v>
      </c>
      <c r="B107" s="35" t="s">
        <v>213</v>
      </c>
      <c r="C107" s="36">
        <v>33490</v>
      </c>
      <c r="D107" s="11" t="str">
        <f t="shared" si="12"/>
        <v>N/A</v>
      </c>
      <c r="E107" s="36">
        <v>35225</v>
      </c>
      <c r="F107" s="11" t="str">
        <f t="shared" si="13"/>
        <v>N/A</v>
      </c>
      <c r="G107" s="36">
        <v>32738</v>
      </c>
      <c r="H107" s="11" t="str">
        <f t="shared" si="14"/>
        <v>N/A</v>
      </c>
      <c r="I107" s="12">
        <v>5.181</v>
      </c>
      <c r="J107" s="12">
        <v>-7.06</v>
      </c>
      <c r="K107" s="43" t="s">
        <v>739</v>
      </c>
      <c r="L107" s="9" t="str">
        <f t="shared" si="15"/>
        <v>Yes</v>
      </c>
    </row>
    <row r="108" spans="1:12" x14ac:dyDescent="0.25">
      <c r="A108" s="44" t="s">
        <v>1328</v>
      </c>
      <c r="B108" s="35" t="s">
        <v>213</v>
      </c>
      <c r="C108" s="45">
        <v>978.95031353000002</v>
      </c>
      <c r="D108" s="11" t="str">
        <f t="shared" si="12"/>
        <v>N/A</v>
      </c>
      <c r="E108" s="45">
        <v>984.37941803000001</v>
      </c>
      <c r="F108" s="11" t="str">
        <f t="shared" si="13"/>
        <v>N/A</v>
      </c>
      <c r="G108" s="45">
        <v>489.49166107000002</v>
      </c>
      <c r="H108" s="11" t="str">
        <f t="shared" si="14"/>
        <v>N/A</v>
      </c>
      <c r="I108" s="12">
        <v>0.55459999999999998</v>
      </c>
      <c r="J108" s="12">
        <v>-50.3</v>
      </c>
      <c r="K108" s="43" t="s">
        <v>739</v>
      </c>
      <c r="L108" s="9" t="str">
        <f t="shared" si="15"/>
        <v>No</v>
      </c>
    </row>
    <row r="109" spans="1:12" x14ac:dyDescent="0.25">
      <c r="A109" s="44" t="s">
        <v>570</v>
      </c>
      <c r="B109" s="35" t="s">
        <v>213</v>
      </c>
      <c r="C109" s="45">
        <v>165563291</v>
      </c>
      <c r="D109" s="11" t="str">
        <f t="shared" si="12"/>
        <v>N/A</v>
      </c>
      <c r="E109" s="45">
        <v>172694152</v>
      </c>
      <c r="F109" s="11" t="str">
        <f t="shared" si="13"/>
        <v>N/A</v>
      </c>
      <c r="G109" s="45">
        <v>64297665</v>
      </c>
      <c r="H109" s="11" t="str">
        <f t="shared" si="14"/>
        <v>N/A</v>
      </c>
      <c r="I109" s="12">
        <v>4.3070000000000004</v>
      </c>
      <c r="J109" s="12">
        <v>-62.8</v>
      </c>
      <c r="K109" s="43" t="s">
        <v>739</v>
      </c>
      <c r="L109" s="9" t="str">
        <f t="shared" si="15"/>
        <v>No</v>
      </c>
    </row>
    <row r="110" spans="1:12" x14ac:dyDescent="0.25">
      <c r="A110" s="44" t="s">
        <v>571</v>
      </c>
      <c r="B110" s="35" t="s">
        <v>213</v>
      </c>
      <c r="C110" s="36">
        <v>35158</v>
      </c>
      <c r="D110" s="11" t="str">
        <f t="shared" si="12"/>
        <v>N/A</v>
      </c>
      <c r="E110" s="36">
        <v>35535</v>
      </c>
      <c r="F110" s="11" t="str">
        <f t="shared" si="13"/>
        <v>N/A</v>
      </c>
      <c r="G110" s="36">
        <v>39966</v>
      </c>
      <c r="H110" s="11" t="str">
        <f t="shared" si="14"/>
        <v>N/A</v>
      </c>
      <c r="I110" s="12">
        <v>1.0720000000000001</v>
      </c>
      <c r="J110" s="12">
        <v>12.47</v>
      </c>
      <c r="K110" s="43" t="s">
        <v>739</v>
      </c>
      <c r="L110" s="9" t="str">
        <f t="shared" si="15"/>
        <v>Yes</v>
      </c>
    </row>
    <row r="111" spans="1:12" x14ac:dyDescent="0.25">
      <c r="A111" s="44" t="s">
        <v>1329</v>
      </c>
      <c r="B111" s="35" t="s">
        <v>213</v>
      </c>
      <c r="C111" s="45">
        <v>4709.1214233000001</v>
      </c>
      <c r="D111" s="11" t="str">
        <f t="shared" si="12"/>
        <v>N/A</v>
      </c>
      <c r="E111" s="45">
        <v>4859.8326157000001</v>
      </c>
      <c r="F111" s="11" t="str">
        <f t="shared" si="13"/>
        <v>N/A</v>
      </c>
      <c r="G111" s="45">
        <v>1608.8091127</v>
      </c>
      <c r="H111" s="11" t="str">
        <f t="shared" si="14"/>
        <v>N/A</v>
      </c>
      <c r="I111" s="12">
        <v>3.2</v>
      </c>
      <c r="J111" s="12">
        <v>-66.900000000000006</v>
      </c>
      <c r="K111" s="43" t="s">
        <v>739</v>
      </c>
      <c r="L111" s="9" t="str">
        <f t="shared" si="15"/>
        <v>No</v>
      </c>
    </row>
    <row r="112" spans="1:12" ht="25" x14ac:dyDescent="0.25">
      <c r="A112" s="44" t="s">
        <v>572</v>
      </c>
      <c r="B112" s="35" t="s">
        <v>213</v>
      </c>
      <c r="C112" s="45">
        <v>29909008</v>
      </c>
      <c r="D112" s="11" t="str">
        <f t="shared" si="12"/>
        <v>N/A</v>
      </c>
      <c r="E112" s="45">
        <v>32742173</v>
      </c>
      <c r="F112" s="11" t="str">
        <f t="shared" si="13"/>
        <v>N/A</v>
      </c>
      <c r="G112" s="45">
        <v>3532084</v>
      </c>
      <c r="H112" s="11" t="str">
        <f t="shared" si="14"/>
        <v>N/A</v>
      </c>
      <c r="I112" s="12">
        <v>9.4730000000000008</v>
      </c>
      <c r="J112" s="12">
        <v>-89.2</v>
      </c>
      <c r="K112" s="43" t="s">
        <v>739</v>
      </c>
      <c r="L112" s="9" t="str">
        <f t="shared" si="15"/>
        <v>No</v>
      </c>
    </row>
    <row r="113" spans="1:12" x14ac:dyDescent="0.25">
      <c r="A113" s="44" t="s">
        <v>573</v>
      </c>
      <c r="B113" s="35" t="s">
        <v>213</v>
      </c>
      <c r="C113" s="36">
        <v>4422</v>
      </c>
      <c r="D113" s="11" t="str">
        <f t="shared" si="12"/>
        <v>N/A</v>
      </c>
      <c r="E113" s="36">
        <v>4619</v>
      </c>
      <c r="F113" s="11" t="str">
        <f t="shared" si="13"/>
        <v>N/A</v>
      </c>
      <c r="G113" s="36">
        <v>1403</v>
      </c>
      <c r="H113" s="11" t="str">
        <f t="shared" si="14"/>
        <v>N/A</v>
      </c>
      <c r="I113" s="12">
        <v>4.4550000000000001</v>
      </c>
      <c r="J113" s="12">
        <v>-69.599999999999994</v>
      </c>
      <c r="K113" s="43" t="s">
        <v>739</v>
      </c>
      <c r="L113" s="9" t="str">
        <f t="shared" si="15"/>
        <v>No</v>
      </c>
    </row>
    <row r="114" spans="1:12" ht="25" x14ac:dyDescent="0.25">
      <c r="A114" s="44" t="s">
        <v>1330</v>
      </c>
      <c r="B114" s="35" t="s">
        <v>213</v>
      </c>
      <c r="C114" s="45">
        <v>6763.6834011999999</v>
      </c>
      <c r="D114" s="11" t="str">
        <f t="shared" si="12"/>
        <v>N/A</v>
      </c>
      <c r="E114" s="45">
        <v>7088.5847586</v>
      </c>
      <c r="F114" s="11" t="str">
        <f t="shared" si="13"/>
        <v>N/A</v>
      </c>
      <c r="G114" s="45">
        <v>2517.5224518999999</v>
      </c>
      <c r="H114" s="11" t="str">
        <f t="shared" si="14"/>
        <v>N/A</v>
      </c>
      <c r="I114" s="12">
        <v>4.8040000000000003</v>
      </c>
      <c r="J114" s="12">
        <v>-64.5</v>
      </c>
      <c r="K114" s="43" t="s">
        <v>739</v>
      </c>
      <c r="L114" s="9" t="str">
        <f t="shared" si="15"/>
        <v>No</v>
      </c>
    </row>
    <row r="115" spans="1:12" ht="25" x14ac:dyDescent="0.25">
      <c r="A115" s="44" t="s">
        <v>574</v>
      </c>
      <c r="B115" s="35" t="s">
        <v>213</v>
      </c>
      <c r="C115" s="45">
        <v>6919940</v>
      </c>
      <c r="D115" s="11" t="str">
        <f t="shared" si="12"/>
        <v>N/A</v>
      </c>
      <c r="E115" s="45">
        <v>2213939</v>
      </c>
      <c r="F115" s="11" t="str">
        <f t="shared" si="13"/>
        <v>N/A</v>
      </c>
      <c r="G115" s="45">
        <v>1314698</v>
      </c>
      <c r="H115" s="11" t="str">
        <f t="shared" si="14"/>
        <v>N/A</v>
      </c>
      <c r="I115" s="12">
        <v>-68</v>
      </c>
      <c r="J115" s="12">
        <v>-40.6</v>
      </c>
      <c r="K115" s="43" t="s">
        <v>739</v>
      </c>
      <c r="L115" s="9" t="str">
        <f t="shared" si="15"/>
        <v>No</v>
      </c>
    </row>
    <row r="116" spans="1:12" x14ac:dyDescent="0.25">
      <c r="A116" s="3" t="s">
        <v>575</v>
      </c>
      <c r="B116" s="35" t="s">
        <v>213</v>
      </c>
      <c r="C116" s="36">
        <v>8082</v>
      </c>
      <c r="D116" s="11" t="str">
        <f t="shared" si="12"/>
        <v>N/A</v>
      </c>
      <c r="E116" s="36">
        <v>5903</v>
      </c>
      <c r="F116" s="11" t="str">
        <f t="shared" si="13"/>
        <v>N/A</v>
      </c>
      <c r="G116" s="36">
        <v>5385</v>
      </c>
      <c r="H116" s="11" t="str">
        <f t="shared" si="14"/>
        <v>N/A</v>
      </c>
      <c r="I116" s="12">
        <v>-27</v>
      </c>
      <c r="J116" s="12">
        <v>-8.7799999999999994</v>
      </c>
      <c r="K116" s="43" t="s">
        <v>739</v>
      </c>
      <c r="L116" s="9" t="str">
        <f t="shared" si="15"/>
        <v>Yes</v>
      </c>
    </row>
    <row r="117" spans="1:12" ht="25" x14ac:dyDescent="0.25">
      <c r="A117" s="3" t="s">
        <v>1331</v>
      </c>
      <c r="B117" s="35" t="s">
        <v>213</v>
      </c>
      <c r="C117" s="45">
        <v>856.21628310000006</v>
      </c>
      <c r="D117" s="11" t="str">
        <f t="shared" si="12"/>
        <v>N/A</v>
      </c>
      <c r="E117" s="45">
        <v>375.05319329000002</v>
      </c>
      <c r="F117" s="11" t="str">
        <f t="shared" si="13"/>
        <v>N/A</v>
      </c>
      <c r="G117" s="45">
        <v>244.14076137000001</v>
      </c>
      <c r="H117" s="11" t="str">
        <f t="shared" si="14"/>
        <v>N/A</v>
      </c>
      <c r="I117" s="12">
        <v>-56.2</v>
      </c>
      <c r="J117" s="12">
        <v>-34.9</v>
      </c>
      <c r="K117" s="43" t="s">
        <v>739</v>
      </c>
      <c r="L117" s="9" t="str">
        <f t="shared" si="15"/>
        <v>No</v>
      </c>
    </row>
    <row r="118" spans="1:12" ht="25" x14ac:dyDescent="0.25">
      <c r="A118" s="4" t="s">
        <v>576</v>
      </c>
      <c r="B118" s="35" t="s">
        <v>213</v>
      </c>
      <c r="C118" s="45">
        <v>22132427</v>
      </c>
      <c r="D118" s="11" t="str">
        <f t="shared" si="12"/>
        <v>N/A</v>
      </c>
      <c r="E118" s="45">
        <v>24402991</v>
      </c>
      <c r="F118" s="11" t="str">
        <f t="shared" si="13"/>
        <v>N/A</v>
      </c>
      <c r="G118" s="45">
        <v>1411415</v>
      </c>
      <c r="H118" s="11" t="str">
        <f t="shared" si="14"/>
        <v>N/A</v>
      </c>
      <c r="I118" s="12">
        <v>10.26</v>
      </c>
      <c r="J118" s="12">
        <v>-94.2</v>
      </c>
      <c r="K118" s="43" t="s">
        <v>739</v>
      </c>
      <c r="L118" s="9" t="str">
        <f t="shared" si="15"/>
        <v>No</v>
      </c>
    </row>
    <row r="119" spans="1:12" x14ac:dyDescent="0.25">
      <c r="A119" s="4" t="s">
        <v>577</v>
      </c>
      <c r="B119" s="35" t="s">
        <v>213</v>
      </c>
      <c r="C119" s="36">
        <v>2324</v>
      </c>
      <c r="D119" s="11" t="str">
        <f t="shared" si="12"/>
        <v>N/A</v>
      </c>
      <c r="E119" s="36">
        <v>2465</v>
      </c>
      <c r="F119" s="11" t="str">
        <f t="shared" si="13"/>
        <v>N/A</v>
      </c>
      <c r="G119" s="36">
        <v>347</v>
      </c>
      <c r="H119" s="11" t="str">
        <f t="shared" si="14"/>
        <v>N/A</v>
      </c>
      <c r="I119" s="12">
        <v>6.0670000000000002</v>
      </c>
      <c r="J119" s="12">
        <v>-85.9</v>
      </c>
      <c r="K119" s="43" t="s">
        <v>739</v>
      </c>
      <c r="L119" s="9" t="str">
        <f t="shared" si="15"/>
        <v>No</v>
      </c>
    </row>
    <row r="120" spans="1:12" ht="25" x14ac:dyDescent="0.25">
      <c r="A120" s="4" t="s">
        <v>1332</v>
      </c>
      <c r="B120" s="35" t="s">
        <v>213</v>
      </c>
      <c r="C120" s="45">
        <v>9523.4195352999996</v>
      </c>
      <c r="D120" s="11" t="str">
        <f t="shared" si="12"/>
        <v>N/A</v>
      </c>
      <c r="E120" s="45">
        <v>9899.7935090999999</v>
      </c>
      <c r="F120" s="11" t="str">
        <f t="shared" si="13"/>
        <v>N/A</v>
      </c>
      <c r="G120" s="45">
        <v>4067.4783861999999</v>
      </c>
      <c r="H120" s="11" t="str">
        <f t="shared" si="14"/>
        <v>N/A</v>
      </c>
      <c r="I120" s="12">
        <v>3.952</v>
      </c>
      <c r="J120" s="12">
        <v>-58.9</v>
      </c>
      <c r="K120" s="43" t="s">
        <v>739</v>
      </c>
      <c r="L120" s="9" t="str">
        <f t="shared" si="15"/>
        <v>No</v>
      </c>
    </row>
    <row r="121" spans="1:12" ht="25" x14ac:dyDescent="0.25">
      <c r="A121" s="4" t="s">
        <v>578</v>
      </c>
      <c r="B121" s="35" t="s">
        <v>213</v>
      </c>
      <c r="C121" s="45">
        <v>1004132</v>
      </c>
      <c r="D121" s="11" t="str">
        <f t="shared" si="12"/>
        <v>N/A</v>
      </c>
      <c r="E121" s="45">
        <v>1138353</v>
      </c>
      <c r="F121" s="11" t="str">
        <f t="shared" si="13"/>
        <v>N/A</v>
      </c>
      <c r="G121" s="45">
        <v>221142</v>
      </c>
      <c r="H121" s="11" t="str">
        <f t="shared" si="14"/>
        <v>N/A</v>
      </c>
      <c r="I121" s="12">
        <v>13.37</v>
      </c>
      <c r="J121" s="12">
        <v>-80.599999999999994</v>
      </c>
      <c r="K121" s="43" t="s">
        <v>739</v>
      </c>
      <c r="L121" s="9" t="str">
        <f t="shared" si="15"/>
        <v>No</v>
      </c>
    </row>
    <row r="122" spans="1:12" x14ac:dyDescent="0.25">
      <c r="A122" s="4" t="s">
        <v>579</v>
      </c>
      <c r="B122" s="35" t="s">
        <v>213</v>
      </c>
      <c r="C122" s="36">
        <v>798</v>
      </c>
      <c r="D122" s="11" t="str">
        <f t="shared" si="12"/>
        <v>N/A</v>
      </c>
      <c r="E122" s="36">
        <v>802</v>
      </c>
      <c r="F122" s="11" t="str">
        <f t="shared" si="13"/>
        <v>N/A</v>
      </c>
      <c r="G122" s="36">
        <v>261</v>
      </c>
      <c r="H122" s="11" t="str">
        <f t="shared" si="14"/>
        <v>N/A</v>
      </c>
      <c r="I122" s="12">
        <v>0.50129999999999997</v>
      </c>
      <c r="J122" s="12">
        <v>-67.5</v>
      </c>
      <c r="K122" s="43" t="s">
        <v>739</v>
      </c>
      <c r="L122" s="9" t="str">
        <f t="shared" si="15"/>
        <v>No</v>
      </c>
    </row>
    <row r="123" spans="1:12" ht="25" x14ac:dyDescent="0.25">
      <c r="A123" s="4" t="s">
        <v>1333</v>
      </c>
      <c r="B123" s="35" t="s">
        <v>213</v>
      </c>
      <c r="C123" s="45">
        <v>1258.3107769000001</v>
      </c>
      <c r="D123" s="11" t="str">
        <f t="shared" si="12"/>
        <v>N/A</v>
      </c>
      <c r="E123" s="45">
        <v>1419.3927681</v>
      </c>
      <c r="F123" s="11" t="str">
        <f t="shared" si="13"/>
        <v>N/A</v>
      </c>
      <c r="G123" s="45">
        <v>847.28735631999996</v>
      </c>
      <c r="H123" s="11" t="str">
        <f t="shared" si="14"/>
        <v>N/A</v>
      </c>
      <c r="I123" s="12">
        <v>12.8</v>
      </c>
      <c r="J123" s="12">
        <v>-40.299999999999997</v>
      </c>
      <c r="K123" s="43" t="s">
        <v>739</v>
      </c>
      <c r="L123" s="9" t="str">
        <f t="shared" si="15"/>
        <v>No</v>
      </c>
    </row>
    <row r="124" spans="1:12" ht="25" x14ac:dyDescent="0.25">
      <c r="A124" s="4" t="s">
        <v>580</v>
      </c>
      <c r="B124" s="35" t="s">
        <v>213</v>
      </c>
      <c r="C124" s="45">
        <v>21326065</v>
      </c>
      <c r="D124" s="11" t="str">
        <f t="shared" si="12"/>
        <v>N/A</v>
      </c>
      <c r="E124" s="45">
        <v>23076042</v>
      </c>
      <c r="F124" s="11" t="str">
        <f t="shared" si="13"/>
        <v>N/A</v>
      </c>
      <c r="G124" s="45">
        <v>4653110</v>
      </c>
      <c r="H124" s="11" t="str">
        <f t="shared" si="14"/>
        <v>N/A</v>
      </c>
      <c r="I124" s="12">
        <v>8.2059999999999995</v>
      </c>
      <c r="J124" s="12">
        <v>-79.8</v>
      </c>
      <c r="K124" s="43" t="s">
        <v>739</v>
      </c>
      <c r="L124" s="9" t="str">
        <f t="shared" si="15"/>
        <v>No</v>
      </c>
    </row>
    <row r="125" spans="1:12" x14ac:dyDescent="0.25">
      <c r="A125" s="2" t="s">
        <v>581</v>
      </c>
      <c r="B125" s="35" t="s">
        <v>213</v>
      </c>
      <c r="C125" s="36">
        <v>4851</v>
      </c>
      <c r="D125" s="11" t="str">
        <f t="shared" si="12"/>
        <v>N/A</v>
      </c>
      <c r="E125" s="36">
        <v>5010</v>
      </c>
      <c r="F125" s="11" t="str">
        <f t="shared" si="13"/>
        <v>N/A</v>
      </c>
      <c r="G125" s="36">
        <v>1336</v>
      </c>
      <c r="H125" s="11" t="str">
        <f t="shared" si="14"/>
        <v>N/A</v>
      </c>
      <c r="I125" s="12">
        <v>3.278</v>
      </c>
      <c r="J125" s="12">
        <v>-73.3</v>
      </c>
      <c r="K125" s="43" t="s">
        <v>739</v>
      </c>
      <c r="L125" s="9" t="str">
        <f t="shared" si="15"/>
        <v>No</v>
      </c>
    </row>
    <row r="126" spans="1:12" ht="25" x14ac:dyDescent="0.25">
      <c r="A126" s="2" t="s">
        <v>1334</v>
      </c>
      <c r="B126" s="35" t="s">
        <v>213</v>
      </c>
      <c r="C126" s="45">
        <v>4396.2203669</v>
      </c>
      <c r="D126" s="11" t="str">
        <f t="shared" si="12"/>
        <v>N/A</v>
      </c>
      <c r="E126" s="45">
        <v>4605.9964072000002</v>
      </c>
      <c r="F126" s="11" t="str">
        <f t="shared" si="13"/>
        <v>N/A</v>
      </c>
      <c r="G126" s="45">
        <v>3482.8667664999998</v>
      </c>
      <c r="H126" s="11" t="str">
        <f t="shared" si="14"/>
        <v>N/A</v>
      </c>
      <c r="I126" s="12">
        <v>4.7720000000000002</v>
      </c>
      <c r="J126" s="12">
        <v>-24.4</v>
      </c>
      <c r="K126" s="43" t="s">
        <v>739</v>
      </c>
      <c r="L126" s="9" t="str">
        <f t="shared" si="15"/>
        <v>Yes</v>
      </c>
    </row>
    <row r="127" spans="1:12" ht="25" x14ac:dyDescent="0.25">
      <c r="A127" s="2" t="s">
        <v>582</v>
      </c>
      <c r="B127" s="35" t="s">
        <v>213</v>
      </c>
      <c r="C127" s="45">
        <v>0</v>
      </c>
      <c r="D127" s="11" t="str">
        <f t="shared" si="12"/>
        <v>N/A</v>
      </c>
      <c r="E127" s="45">
        <v>0</v>
      </c>
      <c r="F127" s="11" t="str">
        <f t="shared" si="13"/>
        <v>N/A</v>
      </c>
      <c r="G127" s="45">
        <v>0</v>
      </c>
      <c r="H127" s="11" t="str">
        <f t="shared" si="14"/>
        <v>N/A</v>
      </c>
      <c r="I127" s="12" t="s">
        <v>1746</v>
      </c>
      <c r="J127" s="12" t="s">
        <v>1746</v>
      </c>
      <c r="K127" s="43" t="s">
        <v>739</v>
      </c>
      <c r="L127" s="9" t="str">
        <f t="shared" si="15"/>
        <v>N/A</v>
      </c>
    </row>
    <row r="128" spans="1:12" x14ac:dyDescent="0.25">
      <c r="A128" s="2" t="s">
        <v>583</v>
      </c>
      <c r="B128" s="35" t="s">
        <v>213</v>
      </c>
      <c r="C128" s="36">
        <v>0</v>
      </c>
      <c r="D128" s="11" t="str">
        <f t="shared" si="12"/>
        <v>N/A</v>
      </c>
      <c r="E128" s="36">
        <v>0</v>
      </c>
      <c r="F128" s="11" t="str">
        <f t="shared" si="13"/>
        <v>N/A</v>
      </c>
      <c r="G128" s="36">
        <v>0</v>
      </c>
      <c r="H128" s="11" t="str">
        <f t="shared" si="14"/>
        <v>N/A</v>
      </c>
      <c r="I128" s="12" t="s">
        <v>1746</v>
      </c>
      <c r="J128" s="12" t="s">
        <v>1746</v>
      </c>
      <c r="K128" s="43" t="s">
        <v>739</v>
      </c>
      <c r="L128" s="9" t="str">
        <f t="shared" si="15"/>
        <v>N/A</v>
      </c>
    </row>
    <row r="129" spans="1:12" ht="25" x14ac:dyDescent="0.25">
      <c r="A129" s="2" t="s">
        <v>1335</v>
      </c>
      <c r="B129" s="35" t="s">
        <v>213</v>
      </c>
      <c r="C129" s="45" t="s">
        <v>1746</v>
      </c>
      <c r="D129" s="11" t="str">
        <f t="shared" si="12"/>
        <v>N/A</v>
      </c>
      <c r="E129" s="45" t="s">
        <v>1746</v>
      </c>
      <c r="F129" s="11" t="str">
        <f t="shared" si="13"/>
        <v>N/A</v>
      </c>
      <c r="G129" s="45" t="s">
        <v>1746</v>
      </c>
      <c r="H129" s="11" t="str">
        <f t="shared" si="14"/>
        <v>N/A</v>
      </c>
      <c r="I129" s="12" t="s">
        <v>1746</v>
      </c>
      <c r="J129" s="12" t="s">
        <v>1746</v>
      </c>
      <c r="K129" s="43" t="s">
        <v>739</v>
      </c>
      <c r="L129" s="9" t="str">
        <f t="shared" si="15"/>
        <v>N/A</v>
      </c>
    </row>
    <row r="130" spans="1:12" x14ac:dyDescent="0.25">
      <c r="A130" s="2" t="s">
        <v>584</v>
      </c>
      <c r="B130" s="35" t="s">
        <v>213</v>
      </c>
      <c r="C130" s="45">
        <v>8074071</v>
      </c>
      <c r="D130" s="11" t="str">
        <f t="shared" si="12"/>
        <v>N/A</v>
      </c>
      <c r="E130" s="45">
        <v>7939300</v>
      </c>
      <c r="F130" s="11" t="str">
        <f t="shared" si="13"/>
        <v>N/A</v>
      </c>
      <c r="G130" s="45">
        <v>7370899</v>
      </c>
      <c r="H130" s="11" t="str">
        <f t="shared" si="14"/>
        <v>N/A</v>
      </c>
      <c r="I130" s="12">
        <v>-1.67</v>
      </c>
      <c r="J130" s="12">
        <v>-7.16</v>
      </c>
      <c r="K130" s="43" t="s">
        <v>739</v>
      </c>
      <c r="L130" s="9" t="str">
        <f t="shared" si="15"/>
        <v>Yes</v>
      </c>
    </row>
    <row r="131" spans="1:12" x14ac:dyDescent="0.25">
      <c r="A131" s="2" t="s">
        <v>585</v>
      </c>
      <c r="B131" s="35" t="s">
        <v>213</v>
      </c>
      <c r="C131" s="36">
        <v>500</v>
      </c>
      <c r="D131" s="11" t="str">
        <f t="shared" si="12"/>
        <v>N/A</v>
      </c>
      <c r="E131" s="36">
        <v>532</v>
      </c>
      <c r="F131" s="11" t="str">
        <f t="shared" si="13"/>
        <v>N/A</v>
      </c>
      <c r="G131" s="36">
        <v>454</v>
      </c>
      <c r="H131" s="11" t="str">
        <f t="shared" si="14"/>
        <v>N/A</v>
      </c>
      <c r="I131" s="12">
        <v>6.4</v>
      </c>
      <c r="J131" s="12">
        <v>-14.7</v>
      </c>
      <c r="K131" s="43" t="s">
        <v>739</v>
      </c>
      <c r="L131" s="9" t="str">
        <f t="shared" si="15"/>
        <v>Yes</v>
      </c>
    </row>
    <row r="132" spans="1:12" x14ac:dyDescent="0.25">
      <c r="A132" s="2" t="s">
        <v>1336</v>
      </c>
      <c r="B132" s="35" t="s">
        <v>213</v>
      </c>
      <c r="C132" s="45">
        <v>16148.142</v>
      </c>
      <c r="D132" s="11" t="str">
        <f t="shared" si="12"/>
        <v>N/A</v>
      </c>
      <c r="E132" s="45">
        <v>14923.496241000001</v>
      </c>
      <c r="F132" s="11" t="str">
        <f t="shared" si="13"/>
        <v>N/A</v>
      </c>
      <c r="G132" s="45">
        <v>16235.460352</v>
      </c>
      <c r="H132" s="11" t="str">
        <f t="shared" si="14"/>
        <v>N/A</v>
      </c>
      <c r="I132" s="12">
        <v>-7.58</v>
      </c>
      <c r="J132" s="12">
        <v>8.7910000000000004</v>
      </c>
      <c r="K132" s="43" t="s">
        <v>739</v>
      </c>
      <c r="L132" s="9" t="str">
        <f t="shared" si="15"/>
        <v>Yes</v>
      </c>
    </row>
    <row r="133" spans="1:12" ht="25" x14ac:dyDescent="0.25">
      <c r="A133" s="2" t="s">
        <v>586</v>
      </c>
      <c r="B133" s="35" t="s">
        <v>213</v>
      </c>
      <c r="C133" s="45">
        <v>134209</v>
      </c>
      <c r="D133" s="11" t="str">
        <f t="shared" si="12"/>
        <v>N/A</v>
      </c>
      <c r="E133" s="45">
        <v>181838</v>
      </c>
      <c r="F133" s="11" t="str">
        <f t="shared" si="13"/>
        <v>N/A</v>
      </c>
      <c r="G133" s="45">
        <v>176605</v>
      </c>
      <c r="H133" s="11" t="str">
        <f t="shared" si="14"/>
        <v>N/A</v>
      </c>
      <c r="I133" s="12">
        <v>35.49</v>
      </c>
      <c r="J133" s="12">
        <v>-2.88</v>
      </c>
      <c r="K133" s="43" t="s">
        <v>739</v>
      </c>
      <c r="L133" s="9" t="str">
        <f>IF(J133="Div by 0", "N/A", IF(OR(J133="N/A",K133="N/A"),"N/A", IF(J133&gt;VALUE(MID(K133,1,2)), "No", IF(J133&lt;-1*VALUE(MID(K133,1,2)), "No", "Yes"))))</f>
        <v>Yes</v>
      </c>
    </row>
    <row r="134" spans="1:12" x14ac:dyDescent="0.25">
      <c r="A134" s="2" t="s">
        <v>587</v>
      </c>
      <c r="B134" s="35" t="s">
        <v>213</v>
      </c>
      <c r="C134" s="36">
        <v>1538</v>
      </c>
      <c r="D134" s="11" t="str">
        <f t="shared" si="12"/>
        <v>N/A</v>
      </c>
      <c r="E134" s="36">
        <v>1778</v>
      </c>
      <c r="F134" s="11" t="str">
        <f t="shared" si="13"/>
        <v>N/A</v>
      </c>
      <c r="G134" s="36">
        <v>1743</v>
      </c>
      <c r="H134" s="11" t="str">
        <f t="shared" si="14"/>
        <v>N/A</v>
      </c>
      <c r="I134" s="12">
        <v>15.6</v>
      </c>
      <c r="J134" s="12">
        <v>-1.97</v>
      </c>
      <c r="K134" s="43" t="s">
        <v>739</v>
      </c>
      <c r="L134" s="9" t="str">
        <f t="shared" ref="L134:L138" si="16">IF(J134="Div by 0", "N/A", IF(OR(J134="N/A",K134="N/A"),"N/A", IF(J134&gt;VALUE(MID(K134,1,2)), "No", IF(J134&lt;-1*VALUE(MID(K134,1,2)), "No", "Yes"))))</f>
        <v>Yes</v>
      </c>
    </row>
    <row r="135" spans="1:12" ht="25" x14ac:dyDescent="0.25">
      <c r="A135" s="2" t="s">
        <v>1337</v>
      </c>
      <c r="B135" s="35" t="s">
        <v>213</v>
      </c>
      <c r="C135" s="45">
        <v>87.262028608999998</v>
      </c>
      <c r="D135" s="11" t="str">
        <f t="shared" si="12"/>
        <v>N/A</v>
      </c>
      <c r="E135" s="45">
        <v>102.27109111</v>
      </c>
      <c r="F135" s="11" t="str">
        <f t="shared" si="13"/>
        <v>N/A</v>
      </c>
      <c r="G135" s="45">
        <v>101.32243259000001</v>
      </c>
      <c r="H135" s="11" t="str">
        <f t="shared" si="14"/>
        <v>N/A</v>
      </c>
      <c r="I135" s="12">
        <v>17.2</v>
      </c>
      <c r="J135" s="12">
        <v>-0.92800000000000005</v>
      </c>
      <c r="K135" s="43" t="s">
        <v>739</v>
      </c>
      <c r="L135" s="9" t="str">
        <f t="shared" si="16"/>
        <v>Yes</v>
      </c>
    </row>
    <row r="136" spans="1:12" ht="25" x14ac:dyDescent="0.25">
      <c r="A136" s="2" t="s">
        <v>588</v>
      </c>
      <c r="B136" s="35" t="s">
        <v>213</v>
      </c>
      <c r="C136" s="45">
        <v>30011427</v>
      </c>
      <c r="D136" s="11" t="str">
        <f t="shared" ref="D136:D150" si="17">IF($B136="N/A","N/A",IF(C136&gt;10,"No",IF(C136&lt;-10,"No","Yes")))</f>
        <v>N/A</v>
      </c>
      <c r="E136" s="45">
        <v>39731002</v>
      </c>
      <c r="F136" s="11" t="str">
        <f t="shared" ref="F136:F150" si="18">IF($B136="N/A","N/A",IF(E136&gt;10,"No",IF(E136&lt;-10,"No","Yes")))</f>
        <v>N/A</v>
      </c>
      <c r="G136" s="45">
        <v>336107</v>
      </c>
      <c r="H136" s="11" t="str">
        <f t="shared" ref="H136:H150" si="19">IF($B136="N/A","N/A",IF(G136&gt;10,"No",IF(G136&lt;-10,"No","Yes")))</f>
        <v>N/A</v>
      </c>
      <c r="I136" s="12">
        <v>32.39</v>
      </c>
      <c r="J136" s="12">
        <v>-99.2</v>
      </c>
      <c r="K136" s="43" t="s">
        <v>739</v>
      </c>
      <c r="L136" s="9" t="str">
        <f t="shared" si="16"/>
        <v>No</v>
      </c>
    </row>
    <row r="137" spans="1:12" x14ac:dyDescent="0.25">
      <c r="A137" s="2" t="s">
        <v>589</v>
      </c>
      <c r="B137" s="35" t="s">
        <v>213</v>
      </c>
      <c r="C137" s="36">
        <v>288</v>
      </c>
      <c r="D137" s="11" t="str">
        <f t="shared" si="17"/>
        <v>N/A</v>
      </c>
      <c r="E137" s="36">
        <v>341</v>
      </c>
      <c r="F137" s="11" t="str">
        <f t="shared" si="18"/>
        <v>N/A</v>
      </c>
      <c r="G137" s="36">
        <v>17</v>
      </c>
      <c r="H137" s="11" t="str">
        <f t="shared" si="19"/>
        <v>N/A</v>
      </c>
      <c r="I137" s="12">
        <v>18.399999999999999</v>
      </c>
      <c r="J137" s="12">
        <v>-95</v>
      </c>
      <c r="K137" s="43" t="s">
        <v>739</v>
      </c>
      <c r="L137" s="9" t="str">
        <f t="shared" si="16"/>
        <v>No</v>
      </c>
    </row>
    <row r="138" spans="1:12" ht="25" x14ac:dyDescent="0.25">
      <c r="A138" s="2" t="s">
        <v>1338</v>
      </c>
      <c r="B138" s="35" t="s">
        <v>213</v>
      </c>
      <c r="C138" s="45">
        <v>104206.34375</v>
      </c>
      <c r="D138" s="11" t="str">
        <f t="shared" si="17"/>
        <v>N/A</v>
      </c>
      <c r="E138" s="45">
        <v>116513.20235000001</v>
      </c>
      <c r="F138" s="11" t="str">
        <f t="shared" si="18"/>
        <v>N/A</v>
      </c>
      <c r="G138" s="45">
        <v>19771</v>
      </c>
      <c r="H138" s="11" t="str">
        <f t="shared" si="19"/>
        <v>N/A</v>
      </c>
      <c r="I138" s="12">
        <v>11.81</v>
      </c>
      <c r="J138" s="12">
        <v>-83</v>
      </c>
      <c r="K138" s="43" t="s">
        <v>739</v>
      </c>
      <c r="L138" s="9" t="str">
        <f t="shared" si="16"/>
        <v>No</v>
      </c>
    </row>
    <row r="139" spans="1:12" ht="25" x14ac:dyDescent="0.25">
      <c r="A139" s="2" t="s">
        <v>590</v>
      </c>
      <c r="B139" s="35" t="s">
        <v>213</v>
      </c>
      <c r="C139" s="45">
        <v>18855323</v>
      </c>
      <c r="D139" s="11" t="str">
        <f t="shared" si="17"/>
        <v>N/A</v>
      </c>
      <c r="E139" s="45">
        <v>19575526</v>
      </c>
      <c r="F139" s="11" t="str">
        <f t="shared" si="18"/>
        <v>N/A</v>
      </c>
      <c r="G139" s="45">
        <v>4163309</v>
      </c>
      <c r="H139" s="11" t="str">
        <f t="shared" si="19"/>
        <v>N/A</v>
      </c>
      <c r="I139" s="12">
        <v>3.82</v>
      </c>
      <c r="J139" s="12">
        <v>-78.7</v>
      </c>
      <c r="K139" s="43" t="s">
        <v>739</v>
      </c>
      <c r="L139" s="9" t="str">
        <f t="shared" ref="L139:L150" si="20">IF(J139="Div by 0", "N/A", IF(K139="N/A","N/A", IF(J139&gt;VALUE(MID(K139,1,2)), "No", IF(J139&lt;-1*VALUE(MID(K139,1,2)), "No", "Yes"))))</f>
        <v>No</v>
      </c>
    </row>
    <row r="140" spans="1:12" x14ac:dyDescent="0.25">
      <c r="A140" s="2" t="s">
        <v>591</v>
      </c>
      <c r="B140" s="35" t="s">
        <v>213</v>
      </c>
      <c r="C140" s="36">
        <v>15984</v>
      </c>
      <c r="D140" s="11" t="str">
        <f t="shared" si="17"/>
        <v>N/A</v>
      </c>
      <c r="E140" s="36">
        <v>16443</v>
      </c>
      <c r="F140" s="11" t="str">
        <f t="shared" si="18"/>
        <v>N/A</v>
      </c>
      <c r="G140" s="36">
        <v>10127</v>
      </c>
      <c r="H140" s="11" t="str">
        <f t="shared" si="19"/>
        <v>N/A</v>
      </c>
      <c r="I140" s="12">
        <v>2.8719999999999999</v>
      </c>
      <c r="J140" s="12">
        <v>-38.4</v>
      </c>
      <c r="K140" s="43" t="s">
        <v>739</v>
      </c>
      <c r="L140" s="9" t="str">
        <f t="shared" si="20"/>
        <v>No</v>
      </c>
    </row>
    <row r="141" spans="1:12" ht="25" x14ac:dyDescent="0.25">
      <c r="A141" s="2" t="s">
        <v>1339</v>
      </c>
      <c r="B141" s="35" t="s">
        <v>213</v>
      </c>
      <c r="C141" s="45">
        <v>1179.6373248</v>
      </c>
      <c r="D141" s="11" t="str">
        <f t="shared" si="17"/>
        <v>N/A</v>
      </c>
      <c r="E141" s="45">
        <v>1190.5081798000001</v>
      </c>
      <c r="F141" s="11" t="str">
        <f t="shared" si="18"/>
        <v>N/A</v>
      </c>
      <c r="G141" s="45">
        <v>411.10980547000003</v>
      </c>
      <c r="H141" s="11" t="str">
        <f t="shared" si="19"/>
        <v>N/A</v>
      </c>
      <c r="I141" s="12">
        <v>0.92149999999999999</v>
      </c>
      <c r="J141" s="12">
        <v>-65.5</v>
      </c>
      <c r="K141" s="43" t="s">
        <v>739</v>
      </c>
      <c r="L141" s="9" t="str">
        <f t="shared" si="20"/>
        <v>No</v>
      </c>
    </row>
    <row r="142" spans="1:12" ht="25" x14ac:dyDescent="0.25">
      <c r="A142" s="2" t="s">
        <v>592</v>
      </c>
      <c r="B142" s="35" t="s">
        <v>213</v>
      </c>
      <c r="C142" s="45">
        <v>27509011</v>
      </c>
      <c r="D142" s="11" t="str">
        <f t="shared" si="17"/>
        <v>N/A</v>
      </c>
      <c r="E142" s="45">
        <v>32617706</v>
      </c>
      <c r="F142" s="11" t="str">
        <f t="shared" si="18"/>
        <v>N/A</v>
      </c>
      <c r="G142" s="45">
        <v>3914709</v>
      </c>
      <c r="H142" s="11" t="str">
        <f t="shared" si="19"/>
        <v>N/A</v>
      </c>
      <c r="I142" s="12">
        <v>18.57</v>
      </c>
      <c r="J142" s="12">
        <v>-88</v>
      </c>
      <c r="K142" s="43" t="s">
        <v>739</v>
      </c>
      <c r="L142" s="9" t="str">
        <f t="shared" si="20"/>
        <v>No</v>
      </c>
    </row>
    <row r="143" spans="1:12" x14ac:dyDescent="0.25">
      <c r="A143" s="3" t="s">
        <v>593</v>
      </c>
      <c r="B143" s="35" t="s">
        <v>213</v>
      </c>
      <c r="C143" s="36">
        <v>565</v>
      </c>
      <c r="D143" s="11" t="str">
        <f t="shared" si="17"/>
        <v>N/A</v>
      </c>
      <c r="E143" s="36">
        <v>671</v>
      </c>
      <c r="F143" s="11" t="str">
        <f t="shared" si="18"/>
        <v>N/A</v>
      </c>
      <c r="G143" s="36">
        <v>124</v>
      </c>
      <c r="H143" s="11" t="str">
        <f t="shared" si="19"/>
        <v>N/A</v>
      </c>
      <c r="I143" s="12">
        <v>18.760000000000002</v>
      </c>
      <c r="J143" s="12">
        <v>-81.5</v>
      </c>
      <c r="K143" s="43" t="s">
        <v>739</v>
      </c>
      <c r="L143" s="9" t="str">
        <f t="shared" si="20"/>
        <v>No</v>
      </c>
    </row>
    <row r="144" spans="1:12" ht="25" x14ac:dyDescent="0.25">
      <c r="A144" s="3" t="s">
        <v>1340</v>
      </c>
      <c r="B144" s="35" t="s">
        <v>213</v>
      </c>
      <c r="C144" s="45">
        <v>48688.515044</v>
      </c>
      <c r="D144" s="11" t="str">
        <f t="shared" si="17"/>
        <v>N/A</v>
      </c>
      <c r="E144" s="45">
        <v>48610.590164000001</v>
      </c>
      <c r="F144" s="11" t="str">
        <f t="shared" si="18"/>
        <v>N/A</v>
      </c>
      <c r="G144" s="45">
        <v>31570.233871</v>
      </c>
      <c r="H144" s="11" t="str">
        <f t="shared" si="19"/>
        <v>N/A</v>
      </c>
      <c r="I144" s="12">
        <v>-0.16</v>
      </c>
      <c r="J144" s="12">
        <v>-35.1</v>
      </c>
      <c r="K144" s="43" t="s">
        <v>739</v>
      </c>
      <c r="L144" s="9" t="str">
        <f t="shared" si="20"/>
        <v>No</v>
      </c>
    </row>
    <row r="145" spans="1:12" ht="25" x14ac:dyDescent="0.25">
      <c r="A145" s="2" t="s">
        <v>594</v>
      </c>
      <c r="B145" s="35" t="s">
        <v>213</v>
      </c>
      <c r="C145" s="45">
        <v>53655081</v>
      </c>
      <c r="D145" s="11" t="str">
        <f t="shared" si="17"/>
        <v>N/A</v>
      </c>
      <c r="E145" s="45">
        <v>51198942</v>
      </c>
      <c r="F145" s="11" t="str">
        <f t="shared" si="18"/>
        <v>N/A</v>
      </c>
      <c r="G145" s="45">
        <v>22494110</v>
      </c>
      <c r="H145" s="11" t="str">
        <f t="shared" si="19"/>
        <v>N/A</v>
      </c>
      <c r="I145" s="12">
        <v>-4.58</v>
      </c>
      <c r="J145" s="12">
        <v>-56.1</v>
      </c>
      <c r="K145" s="43" t="s">
        <v>739</v>
      </c>
      <c r="L145" s="9" t="str">
        <f t="shared" si="20"/>
        <v>No</v>
      </c>
    </row>
    <row r="146" spans="1:12" x14ac:dyDescent="0.25">
      <c r="A146" s="2" t="s">
        <v>595</v>
      </c>
      <c r="B146" s="35" t="s">
        <v>213</v>
      </c>
      <c r="C146" s="36">
        <v>11115</v>
      </c>
      <c r="D146" s="11" t="str">
        <f t="shared" si="17"/>
        <v>N/A</v>
      </c>
      <c r="E146" s="36">
        <v>9389</v>
      </c>
      <c r="F146" s="11" t="str">
        <f t="shared" si="18"/>
        <v>N/A</v>
      </c>
      <c r="G146" s="36">
        <v>10365</v>
      </c>
      <c r="H146" s="11" t="str">
        <f t="shared" si="19"/>
        <v>N/A</v>
      </c>
      <c r="I146" s="12">
        <v>-15.5</v>
      </c>
      <c r="J146" s="12">
        <v>10.4</v>
      </c>
      <c r="K146" s="43" t="s">
        <v>739</v>
      </c>
      <c r="L146" s="9" t="str">
        <f t="shared" si="20"/>
        <v>Yes</v>
      </c>
    </row>
    <row r="147" spans="1:12" ht="25" x14ac:dyDescent="0.25">
      <c r="A147" s="2" t="s">
        <v>1341</v>
      </c>
      <c r="B147" s="35" t="s">
        <v>213</v>
      </c>
      <c r="C147" s="45">
        <v>4827.2677463</v>
      </c>
      <c r="D147" s="11" t="str">
        <f t="shared" si="17"/>
        <v>N/A</v>
      </c>
      <c r="E147" s="45">
        <v>5453.0772180000004</v>
      </c>
      <c r="F147" s="11" t="str">
        <f t="shared" si="18"/>
        <v>N/A</v>
      </c>
      <c r="G147" s="45">
        <v>2170.1987457999999</v>
      </c>
      <c r="H147" s="11" t="str">
        <f t="shared" si="19"/>
        <v>N/A</v>
      </c>
      <c r="I147" s="12">
        <v>12.96</v>
      </c>
      <c r="J147" s="12">
        <v>-60.2</v>
      </c>
      <c r="K147" s="43" t="s">
        <v>739</v>
      </c>
      <c r="L147" s="9" t="str">
        <f t="shared" si="20"/>
        <v>No</v>
      </c>
    </row>
    <row r="148" spans="1:12" ht="25" x14ac:dyDescent="0.25">
      <c r="A148" s="2" t="s">
        <v>596</v>
      </c>
      <c r="B148" s="35" t="s">
        <v>213</v>
      </c>
      <c r="C148" s="45">
        <v>8689353</v>
      </c>
      <c r="D148" s="11" t="str">
        <f t="shared" si="17"/>
        <v>N/A</v>
      </c>
      <c r="E148" s="45">
        <v>8817871</v>
      </c>
      <c r="F148" s="11" t="str">
        <f t="shared" si="18"/>
        <v>N/A</v>
      </c>
      <c r="G148" s="45">
        <v>348608</v>
      </c>
      <c r="H148" s="11" t="str">
        <f t="shared" si="19"/>
        <v>N/A</v>
      </c>
      <c r="I148" s="12">
        <v>1.4790000000000001</v>
      </c>
      <c r="J148" s="12">
        <v>-96</v>
      </c>
      <c r="K148" s="43" t="s">
        <v>739</v>
      </c>
      <c r="L148" s="9" t="str">
        <f t="shared" si="20"/>
        <v>No</v>
      </c>
    </row>
    <row r="149" spans="1:12" x14ac:dyDescent="0.25">
      <c r="A149" s="2" t="s">
        <v>597</v>
      </c>
      <c r="B149" s="35" t="s">
        <v>213</v>
      </c>
      <c r="C149" s="36">
        <v>814</v>
      </c>
      <c r="D149" s="11" t="str">
        <f t="shared" si="17"/>
        <v>N/A</v>
      </c>
      <c r="E149" s="36">
        <v>851</v>
      </c>
      <c r="F149" s="11" t="str">
        <f t="shared" si="18"/>
        <v>N/A</v>
      </c>
      <c r="G149" s="36">
        <v>63</v>
      </c>
      <c r="H149" s="11" t="str">
        <f t="shared" si="19"/>
        <v>N/A</v>
      </c>
      <c r="I149" s="12">
        <v>4.5449999999999999</v>
      </c>
      <c r="J149" s="12">
        <v>-92.6</v>
      </c>
      <c r="K149" s="43" t="s">
        <v>739</v>
      </c>
      <c r="L149" s="9" t="str">
        <f t="shared" si="20"/>
        <v>No</v>
      </c>
    </row>
    <row r="150" spans="1:12" ht="25" x14ac:dyDescent="0.25">
      <c r="A150" s="4" t="s">
        <v>1342</v>
      </c>
      <c r="B150" s="35" t="s">
        <v>213</v>
      </c>
      <c r="C150" s="45">
        <v>10674.880835</v>
      </c>
      <c r="D150" s="11" t="str">
        <f t="shared" si="17"/>
        <v>N/A</v>
      </c>
      <c r="E150" s="45">
        <v>10361.775557999999</v>
      </c>
      <c r="F150" s="11" t="str">
        <f t="shared" si="18"/>
        <v>N/A</v>
      </c>
      <c r="G150" s="45">
        <v>5533.4603175000002</v>
      </c>
      <c r="H150" s="11" t="str">
        <f t="shared" si="19"/>
        <v>N/A</v>
      </c>
      <c r="I150" s="12">
        <v>-2.93</v>
      </c>
      <c r="J150" s="12">
        <v>-46.6</v>
      </c>
      <c r="K150" s="43" t="s">
        <v>739</v>
      </c>
      <c r="L150" s="9" t="str">
        <f t="shared" si="20"/>
        <v>No</v>
      </c>
    </row>
    <row r="151" spans="1:12" x14ac:dyDescent="0.25">
      <c r="A151" s="4" t="s">
        <v>1343</v>
      </c>
      <c r="B151" s="35" t="s">
        <v>213</v>
      </c>
      <c r="C151" s="45">
        <v>2052.0666071000001</v>
      </c>
      <c r="D151" s="11" t="str">
        <f t="shared" ref="D151:D170" si="21">IF($B151="N/A","N/A",IF(C151&gt;10,"No",IF(C151&lt;-10,"No","Yes")))</f>
        <v>N/A</v>
      </c>
      <c r="E151" s="45">
        <v>2144.3536635999999</v>
      </c>
      <c r="F151" s="11" t="str">
        <f t="shared" ref="F151:F170" si="22">IF($B151="N/A","N/A",IF(E151&gt;10,"No",IF(E151&lt;-10,"No","Yes")))</f>
        <v>N/A</v>
      </c>
      <c r="G151" s="45">
        <v>1108.9467305000001</v>
      </c>
      <c r="H151" s="11" t="str">
        <f t="shared" ref="H151:H170" si="23">IF($B151="N/A","N/A",IF(G151&gt;10,"No",IF(G151&lt;-10,"No","Yes")))</f>
        <v>N/A</v>
      </c>
      <c r="I151" s="12">
        <v>4.4969999999999999</v>
      </c>
      <c r="J151" s="12">
        <v>-48.3</v>
      </c>
      <c r="K151" s="43" t="s">
        <v>739</v>
      </c>
      <c r="L151" s="9" t="str">
        <f t="shared" ref="L151:L170" si="24">IF(J151="Div by 0", "N/A", IF(K151="N/A","N/A", IF(J151&gt;VALUE(MID(K151,1,2)), "No", IF(J151&lt;-1*VALUE(MID(K151,1,2)), "No", "Yes"))))</f>
        <v>No</v>
      </c>
    </row>
    <row r="152" spans="1:12" ht="25" x14ac:dyDescent="0.25">
      <c r="A152" s="4" t="s">
        <v>1344</v>
      </c>
      <c r="B152" s="35" t="s">
        <v>213</v>
      </c>
      <c r="C152" s="45">
        <v>2610.2561193000001</v>
      </c>
      <c r="D152" s="11" t="str">
        <f t="shared" si="21"/>
        <v>N/A</v>
      </c>
      <c r="E152" s="45">
        <v>2659.1826504000001</v>
      </c>
      <c r="F152" s="11" t="str">
        <f t="shared" si="22"/>
        <v>N/A</v>
      </c>
      <c r="G152" s="45">
        <v>3058.6563892999998</v>
      </c>
      <c r="H152" s="11" t="str">
        <f t="shared" si="23"/>
        <v>N/A</v>
      </c>
      <c r="I152" s="12">
        <v>1.8740000000000001</v>
      </c>
      <c r="J152" s="12">
        <v>15.02</v>
      </c>
      <c r="K152" s="43" t="s">
        <v>739</v>
      </c>
      <c r="L152" s="9" t="str">
        <f t="shared" si="24"/>
        <v>Yes</v>
      </c>
    </row>
    <row r="153" spans="1:12" ht="25" x14ac:dyDescent="0.25">
      <c r="A153" s="4" t="s">
        <v>1345</v>
      </c>
      <c r="B153" s="35" t="s">
        <v>213</v>
      </c>
      <c r="C153" s="45">
        <v>5248.2295792000004</v>
      </c>
      <c r="D153" s="11" t="str">
        <f t="shared" si="21"/>
        <v>N/A</v>
      </c>
      <c r="E153" s="45">
        <v>5326.7356219000003</v>
      </c>
      <c r="F153" s="11" t="str">
        <f t="shared" si="22"/>
        <v>N/A</v>
      </c>
      <c r="G153" s="45">
        <v>8252.0960906</v>
      </c>
      <c r="H153" s="11" t="str">
        <f t="shared" si="23"/>
        <v>N/A</v>
      </c>
      <c r="I153" s="12">
        <v>1.496</v>
      </c>
      <c r="J153" s="12">
        <v>54.92</v>
      </c>
      <c r="K153" s="43" t="s">
        <v>739</v>
      </c>
      <c r="L153" s="9" t="str">
        <f t="shared" si="24"/>
        <v>No</v>
      </c>
    </row>
    <row r="154" spans="1:12" ht="25" x14ac:dyDescent="0.25">
      <c r="A154" s="4" t="s">
        <v>1346</v>
      </c>
      <c r="B154" s="35" t="s">
        <v>213</v>
      </c>
      <c r="C154" s="45">
        <v>584.44438795999997</v>
      </c>
      <c r="D154" s="11" t="str">
        <f t="shared" si="21"/>
        <v>N/A</v>
      </c>
      <c r="E154" s="45">
        <v>561.66944978000004</v>
      </c>
      <c r="F154" s="11" t="str">
        <f t="shared" si="22"/>
        <v>N/A</v>
      </c>
      <c r="G154" s="45">
        <v>551.60194803000002</v>
      </c>
      <c r="H154" s="11" t="str">
        <f t="shared" si="23"/>
        <v>N/A</v>
      </c>
      <c r="I154" s="12">
        <v>-3.9</v>
      </c>
      <c r="J154" s="12">
        <v>-1.79</v>
      </c>
      <c r="K154" s="43" t="s">
        <v>739</v>
      </c>
      <c r="L154" s="9" t="str">
        <f t="shared" si="24"/>
        <v>Yes</v>
      </c>
    </row>
    <row r="155" spans="1:12" ht="25" x14ac:dyDescent="0.25">
      <c r="A155" s="2" t="s">
        <v>1347</v>
      </c>
      <c r="B155" s="35" t="s">
        <v>213</v>
      </c>
      <c r="C155" s="45">
        <v>524.24031574000003</v>
      </c>
      <c r="D155" s="11" t="str">
        <f t="shared" si="21"/>
        <v>N/A</v>
      </c>
      <c r="E155" s="45">
        <v>594.85699876000001</v>
      </c>
      <c r="F155" s="11" t="str">
        <f t="shared" si="22"/>
        <v>N/A</v>
      </c>
      <c r="G155" s="45">
        <v>184.00538048999999</v>
      </c>
      <c r="H155" s="11" t="str">
        <f t="shared" si="23"/>
        <v>N/A</v>
      </c>
      <c r="I155" s="12">
        <v>13.47</v>
      </c>
      <c r="J155" s="12">
        <v>-69.099999999999994</v>
      </c>
      <c r="K155" s="43" t="s">
        <v>739</v>
      </c>
      <c r="L155" s="9" t="str">
        <f t="shared" si="24"/>
        <v>No</v>
      </c>
    </row>
    <row r="156" spans="1:12" x14ac:dyDescent="0.25">
      <c r="A156" s="2" t="s">
        <v>1348</v>
      </c>
      <c r="B156" s="35" t="s">
        <v>213</v>
      </c>
      <c r="C156" s="45">
        <v>4169.7294233000002</v>
      </c>
      <c r="D156" s="11" t="str">
        <f t="shared" si="21"/>
        <v>N/A</v>
      </c>
      <c r="E156" s="45">
        <v>3916.0901840000001</v>
      </c>
      <c r="F156" s="11" t="str">
        <f t="shared" si="22"/>
        <v>N/A</v>
      </c>
      <c r="G156" s="45">
        <v>2614.0266631</v>
      </c>
      <c r="H156" s="11" t="str">
        <f t="shared" si="23"/>
        <v>N/A</v>
      </c>
      <c r="I156" s="12">
        <v>-6.08</v>
      </c>
      <c r="J156" s="12">
        <v>-33.200000000000003</v>
      </c>
      <c r="K156" s="43" t="s">
        <v>739</v>
      </c>
      <c r="L156" s="9" t="str">
        <f t="shared" si="24"/>
        <v>No</v>
      </c>
    </row>
    <row r="157" spans="1:12" ht="25" x14ac:dyDescent="0.25">
      <c r="A157" s="2" t="s">
        <v>1349</v>
      </c>
      <c r="B157" s="35" t="s">
        <v>213</v>
      </c>
      <c r="C157" s="45">
        <v>12122.953939000001</v>
      </c>
      <c r="D157" s="11" t="str">
        <f t="shared" si="21"/>
        <v>N/A</v>
      </c>
      <c r="E157" s="45">
        <v>11247.319093</v>
      </c>
      <c r="F157" s="11" t="str">
        <f t="shared" si="22"/>
        <v>N/A</v>
      </c>
      <c r="G157" s="45">
        <v>17569.510773000002</v>
      </c>
      <c r="H157" s="11" t="str">
        <f t="shared" si="23"/>
        <v>N/A</v>
      </c>
      <c r="I157" s="12">
        <v>-7.22</v>
      </c>
      <c r="J157" s="12">
        <v>56.21</v>
      </c>
      <c r="K157" s="43" t="s">
        <v>739</v>
      </c>
      <c r="L157" s="9" t="str">
        <f t="shared" si="24"/>
        <v>No</v>
      </c>
    </row>
    <row r="158" spans="1:12" ht="25" x14ac:dyDescent="0.25">
      <c r="A158" s="2" t="s">
        <v>1350</v>
      </c>
      <c r="B158" s="35" t="s">
        <v>213</v>
      </c>
      <c r="C158" s="45">
        <v>10956.03397</v>
      </c>
      <c r="D158" s="11" t="str">
        <f t="shared" si="21"/>
        <v>N/A</v>
      </c>
      <c r="E158" s="45">
        <v>10038.046985000001</v>
      </c>
      <c r="F158" s="11" t="str">
        <f t="shared" si="22"/>
        <v>N/A</v>
      </c>
      <c r="G158" s="45">
        <v>22701.136134</v>
      </c>
      <c r="H158" s="11" t="str">
        <f t="shared" si="23"/>
        <v>N/A</v>
      </c>
      <c r="I158" s="12">
        <v>-8.3800000000000008</v>
      </c>
      <c r="J158" s="12">
        <v>126.2</v>
      </c>
      <c r="K158" s="43" t="s">
        <v>739</v>
      </c>
      <c r="L158" s="9" t="str">
        <f t="shared" si="24"/>
        <v>No</v>
      </c>
    </row>
    <row r="159" spans="1:12" ht="25" x14ac:dyDescent="0.25">
      <c r="A159" s="2" t="s">
        <v>1351</v>
      </c>
      <c r="B159" s="35" t="s">
        <v>213</v>
      </c>
      <c r="C159" s="45">
        <v>808.41863124999998</v>
      </c>
      <c r="D159" s="11" t="str">
        <f t="shared" si="21"/>
        <v>N/A</v>
      </c>
      <c r="E159" s="45">
        <v>675.02962030000003</v>
      </c>
      <c r="F159" s="11" t="str">
        <f t="shared" si="22"/>
        <v>N/A</v>
      </c>
      <c r="G159" s="45">
        <v>307.35182297</v>
      </c>
      <c r="H159" s="11" t="str">
        <f t="shared" si="23"/>
        <v>N/A</v>
      </c>
      <c r="I159" s="12">
        <v>-16.5</v>
      </c>
      <c r="J159" s="12">
        <v>-54.5</v>
      </c>
      <c r="K159" s="43" t="s">
        <v>739</v>
      </c>
      <c r="L159" s="9" t="str">
        <f t="shared" si="24"/>
        <v>No</v>
      </c>
    </row>
    <row r="160" spans="1:12" ht="25" x14ac:dyDescent="0.25">
      <c r="A160" s="4" t="s">
        <v>1352</v>
      </c>
      <c r="B160" s="35" t="s">
        <v>213</v>
      </c>
      <c r="C160" s="45">
        <v>7.6847926716000003</v>
      </c>
      <c r="D160" s="11" t="str">
        <f t="shared" si="21"/>
        <v>N/A</v>
      </c>
      <c r="E160" s="45">
        <v>9.2683966806000004</v>
      </c>
      <c r="F160" s="11" t="str">
        <f t="shared" si="22"/>
        <v>N/A</v>
      </c>
      <c r="G160" s="45">
        <v>8.8978698120999997</v>
      </c>
      <c r="H160" s="11" t="str">
        <f t="shared" si="23"/>
        <v>N/A</v>
      </c>
      <c r="I160" s="12">
        <v>20.61</v>
      </c>
      <c r="J160" s="12">
        <v>-4</v>
      </c>
      <c r="K160" s="43" t="s">
        <v>739</v>
      </c>
      <c r="L160" s="9" t="str">
        <f t="shared" si="24"/>
        <v>Yes</v>
      </c>
    </row>
    <row r="161" spans="1:12" x14ac:dyDescent="0.25">
      <c r="A161" s="4" t="s">
        <v>1353</v>
      </c>
      <c r="B161" s="35" t="s">
        <v>213</v>
      </c>
      <c r="C161" s="45">
        <v>1608.4724964</v>
      </c>
      <c r="D161" s="11" t="str">
        <f t="shared" si="21"/>
        <v>N/A</v>
      </c>
      <c r="E161" s="45">
        <v>1659.4835151</v>
      </c>
      <c r="F161" s="11" t="str">
        <f t="shared" si="22"/>
        <v>N/A</v>
      </c>
      <c r="G161" s="45">
        <v>455.22404491999998</v>
      </c>
      <c r="H161" s="11" t="str">
        <f t="shared" si="23"/>
        <v>N/A</v>
      </c>
      <c r="I161" s="12">
        <v>3.1709999999999998</v>
      </c>
      <c r="J161" s="12">
        <v>-72.599999999999994</v>
      </c>
      <c r="K161" s="43" t="s">
        <v>739</v>
      </c>
      <c r="L161" s="9" t="str">
        <f t="shared" si="24"/>
        <v>No</v>
      </c>
    </row>
    <row r="162" spans="1:12" x14ac:dyDescent="0.25">
      <c r="A162" s="4" t="s">
        <v>1354</v>
      </c>
      <c r="B162" s="35" t="s">
        <v>213</v>
      </c>
      <c r="C162" s="45">
        <v>1175.2779261000001</v>
      </c>
      <c r="D162" s="11" t="str">
        <f t="shared" si="21"/>
        <v>N/A</v>
      </c>
      <c r="E162" s="45">
        <v>1146.4230602</v>
      </c>
      <c r="F162" s="11" t="str">
        <f t="shared" si="22"/>
        <v>N/A</v>
      </c>
      <c r="G162" s="45">
        <v>659.21842495999999</v>
      </c>
      <c r="H162" s="11" t="str">
        <f t="shared" si="23"/>
        <v>N/A</v>
      </c>
      <c r="I162" s="12">
        <v>-2.46</v>
      </c>
      <c r="J162" s="12">
        <v>-42.5</v>
      </c>
      <c r="K162" s="43" t="s">
        <v>739</v>
      </c>
      <c r="L162" s="9" t="str">
        <f t="shared" si="24"/>
        <v>No</v>
      </c>
    </row>
    <row r="163" spans="1:12" x14ac:dyDescent="0.25">
      <c r="A163" s="4" t="s">
        <v>1705</v>
      </c>
      <c r="B163" s="35" t="s">
        <v>213</v>
      </c>
      <c r="C163" s="45">
        <v>4813.2957594999998</v>
      </c>
      <c r="D163" s="11" t="str">
        <f t="shared" si="21"/>
        <v>N/A</v>
      </c>
      <c r="E163" s="45">
        <v>4851.2329823999999</v>
      </c>
      <c r="F163" s="11" t="str">
        <f t="shared" si="22"/>
        <v>N/A</v>
      </c>
      <c r="G163" s="45">
        <v>2888.0471318999998</v>
      </c>
      <c r="H163" s="11" t="str">
        <f t="shared" si="23"/>
        <v>N/A</v>
      </c>
      <c r="I163" s="12">
        <v>0.78820000000000001</v>
      </c>
      <c r="J163" s="12">
        <v>-40.5</v>
      </c>
      <c r="K163" s="43" t="s">
        <v>739</v>
      </c>
      <c r="L163" s="9" t="str">
        <f t="shared" si="24"/>
        <v>No</v>
      </c>
    </row>
    <row r="164" spans="1:12" x14ac:dyDescent="0.25">
      <c r="A164" s="4" t="s">
        <v>1355</v>
      </c>
      <c r="B164" s="35" t="s">
        <v>213</v>
      </c>
      <c r="C164" s="45">
        <v>236.63974497000001</v>
      </c>
      <c r="D164" s="11" t="str">
        <f t="shared" si="21"/>
        <v>N/A</v>
      </c>
      <c r="E164" s="45">
        <v>201.21728182000001</v>
      </c>
      <c r="F164" s="11" t="str">
        <f t="shared" si="22"/>
        <v>N/A</v>
      </c>
      <c r="G164" s="45">
        <v>32.489332902000001</v>
      </c>
      <c r="H164" s="11" t="str">
        <f t="shared" si="23"/>
        <v>N/A</v>
      </c>
      <c r="I164" s="12">
        <v>-15</v>
      </c>
      <c r="J164" s="12">
        <v>-83.9</v>
      </c>
      <c r="K164" s="43" t="s">
        <v>739</v>
      </c>
      <c r="L164" s="9" t="str">
        <f t="shared" si="24"/>
        <v>No</v>
      </c>
    </row>
    <row r="165" spans="1:12" x14ac:dyDescent="0.25">
      <c r="A165" s="4" t="s">
        <v>1356</v>
      </c>
      <c r="B165" s="35" t="s">
        <v>213</v>
      </c>
      <c r="C165" s="45">
        <v>64.423329922999997</v>
      </c>
      <c r="D165" s="11" t="str">
        <f t="shared" si="21"/>
        <v>N/A</v>
      </c>
      <c r="E165" s="45">
        <v>54.039842280999999</v>
      </c>
      <c r="F165" s="11" t="str">
        <f t="shared" si="22"/>
        <v>N/A</v>
      </c>
      <c r="G165" s="45">
        <v>240.92292373000001</v>
      </c>
      <c r="H165" s="11" t="str">
        <f t="shared" si="23"/>
        <v>N/A</v>
      </c>
      <c r="I165" s="12">
        <v>-16.100000000000001</v>
      </c>
      <c r="J165" s="12">
        <v>345.8</v>
      </c>
      <c r="K165" s="43" t="s">
        <v>739</v>
      </c>
      <c r="L165" s="9" t="str">
        <f t="shared" si="24"/>
        <v>No</v>
      </c>
    </row>
    <row r="166" spans="1:12" x14ac:dyDescent="0.25">
      <c r="A166" s="4" t="s">
        <v>1357</v>
      </c>
      <c r="B166" s="35" t="s">
        <v>213</v>
      </c>
      <c r="C166" s="45">
        <v>3629.0106770000002</v>
      </c>
      <c r="D166" s="11" t="str">
        <f t="shared" si="21"/>
        <v>N/A</v>
      </c>
      <c r="E166" s="45">
        <v>3769.8249556000001</v>
      </c>
      <c r="F166" s="11" t="str">
        <f t="shared" si="22"/>
        <v>N/A</v>
      </c>
      <c r="G166" s="45">
        <v>814.38841295999998</v>
      </c>
      <c r="H166" s="11" t="str">
        <f t="shared" si="23"/>
        <v>N/A</v>
      </c>
      <c r="I166" s="12">
        <v>3.88</v>
      </c>
      <c r="J166" s="12">
        <v>-78.400000000000006</v>
      </c>
      <c r="K166" s="43" t="s">
        <v>739</v>
      </c>
      <c r="L166" s="9" t="str">
        <f t="shared" si="24"/>
        <v>No</v>
      </c>
    </row>
    <row r="167" spans="1:12" x14ac:dyDescent="0.25">
      <c r="A167" s="44" t="s">
        <v>1358</v>
      </c>
      <c r="B167" s="35" t="s">
        <v>213</v>
      </c>
      <c r="C167" s="45">
        <v>4151.6328438</v>
      </c>
      <c r="D167" s="11" t="str">
        <f t="shared" si="21"/>
        <v>N/A</v>
      </c>
      <c r="E167" s="45">
        <v>3797.8406712999999</v>
      </c>
      <c r="F167" s="11" t="str">
        <f t="shared" si="22"/>
        <v>N/A</v>
      </c>
      <c r="G167" s="45">
        <v>1919.0341753</v>
      </c>
      <c r="H167" s="11" t="str">
        <f t="shared" si="23"/>
        <v>N/A</v>
      </c>
      <c r="I167" s="12">
        <v>-8.52</v>
      </c>
      <c r="J167" s="12">
        <v>-49.5</v>
      </c>
      <c r="K167" s="43" t="s">
        <v>739</v>
      </c>
      <c r="L167" s="9" t="str">
        <f t="shared" si="24"/>
        <v>No</v>
      </c>
    </row>
    <row r="168" spans="1:12" x14ac:dyDescent="0.25">
      <c r="A168" s="44" t="s">
        <v>1359</v>
      </c>
      <c r="B168" s="35" t="s">
        <v>213</v>
      </c>
      <c r="C168" s="45">
        <v>9187.7508794000005</v>
      </c>
      <c r="D168" s="11" t="str">
        <f t="shared" si="21"/>
        <v>N/A</v>
      </c>
      <c r="E168" s="45">
        <v>9543.1760873999992</v>
      </c>
      <c r="F168" s="11" t="str">
        <f t="shared" si="22"/>
        <v>N/A</v>
      </c>
      <c r="G168" s="45">
        <v>4657.2093532999997</v>
      </c>
      <c r="H168" s="11" t="str">
        <f t="shared" si="23"/>
        <v>N/A</v>
      </c>
      <c r="I168" s="12">
        <v>3.8679999999999999</v>
      </c>
      <c r="J168" s="12">
        <v>-51.2</v>
      </c>
      <c r="K168" s="43" t="s">
        <v>739</v>
      </c>
      <c r="L168" s="9" t="str">
        <f t="shared" si="24"/>
        <v>No</v>
      </c>
    </row>
    <row r="169" spans="1:12" x14ac:dyDescent="0.25">
      <c r="A169" s="44" t="s">
        <v>1360</v>
      </c>
      <c r="B169" s="35" t="s">
        <v>213</v>
      </c>
      <c r="C169" s="45">
        <v>1311.8844337</v>
      </c>
      <c r="D169" s="11" t="str">
        <f t="shared" si="21"/>
        <v>N/A</v>
      </c>
      <c r="E169" s="45">
        <v>1189.7223068999999</v>
      </c>
      <c r="F169" s="11" t="str">
        <f t="shared" si="22"/>
        <v>N/A</v>
      </c>
      <c r="G169" s="45">
        <v>462.74484301000001</v>
      </c>
      <c r="H169" s="11" t="str">
        <f t="shared" si="23"/>
        <v>N/A</v>
      </c>
      <c r="I169" s="12">
        <v>-9.31</v>
      </c>
      <c r="J169" s="12">
        <v>-61.1</v>
      </c>
      <c r="K169" s="43" t="s">
        <v>739</v>
      </c>
      <c r="L169" s="9" t="str">
        <f t="shared" si="24"/>
        <v>No</v>
      </c>
    </row>
    <row r="170" spans="1:12" x14ac:dyDescent="0.25">
      <c r="A170" s="44" t="s">
        <v>1361</v>
      </c>
      <c r="B170" s="35" t="s">
        <v>213</v>
      </c>
      <c r="C170" s="45">
        <v>528.56843541000001</v>
      </c>
      <c r="D170" s="11" t="str">
        <f t="shared" si="21"/>
        <v>N/A</v>
      </c>
      <c r="E170" s="45">
        <v>545.04332676000001</v>
      </c>
      <c r="F170" s="11" t="str">
        <f t="shared" si="22"/>
        <v>N/A</v>
      </c>
      <c r="G170" s="45">
        <v>334.51508516000001</v>
      </c>
      <c r="H170" s="11" t="str">
        <f t="shared" si="23"/>
        <v>N/A</v>
      </c>
      <c r="I170" s="12">
        <v>3.117</v>
      </c>
      <c r="J170" s="12">
        <v>-38.6</v>
      </c>
      <c r="K170" s="43" t="s">
        <v>739</v>
      </c>
      <c r="L170" s="9" t="str">
        <f t="shared" si="24"/>
        <v>No</v>
      </c>
    </row>
    <row r="171" spans="1:12" x14ac:dyDescent="0.25">
      <c r="A171" s="44" t="s">
        <v>85</v>
      </c>
      <c r="B171" s="35" t="s">
        <v>213</v>
      </c>
      <c r="C171" s="8">
        <v>14.020907007</v>
      </c>
      <c r="D171" s="11" t="str">
        <f t="shared" ref="D171:D202" si="25">IF($B171="N/A","N/A",IF(C171&gt;10,"No",IF(C171&lt;-10,"No","Yes")))</f>
        <v>N/A</v>
      </c>
      <c r="E171" s="8">
        <v>14.1747946</v>
      </c>
      <c r="F171" s="11" t="str">
        <f t="shared" ref="F171:F202" si="26">IF($B171="N/A","N/A",IF(E171&gt;10,"No",IF(E171&lt;-10,"No","Yes")))</f>
        <v>N/A</v>
      </c>
      <c r="G171" s="8">
        <v>7.5054515589999999</v>
      </c>
      <c r="H171" s="11" t="str">
        <f t="shared" ref="H171:H202" si="27">IF($B171="N/A","N/A",IF(G171&gt;10,"No",IF(G171&lt;-10,"No","Yes")))</f>
        <v>N/A</v>
      </c>
      <c r="I171" s="12">
        <v>1.0980000000000001</v>
      </c>
      <c r="J171" s="12">
        <v>-47.1</v>
      </c>
      <c r="K171" s="43" t="s">
        <v>739</v>
      </c>
      <c r="L171" s="9" t="str">
        <f t="shared" ref="L171:L202" si="28">IF(J171="Div by 0", "N/A", IF(K171="N/A","N/A", IF(J171&gt;VALUE(MID(K171,1,2)), "No", IF(J171&lt;-1*VALUE(MID(K171,1,2)), "No", "Yes"))))</f>
        <v>No</v>
      </c>
    </row>
    <row r="172" spans="1:12" x14ac:dyDescent="0.25">
      <c r="A172" s="44" t="s">
        <v>465</v>
      </c>
      <c r="B172" s="35" t="s">
        <v>213</v>
      </c>
      <c r="C172" s="8">
        <v>18.513573654000002</v>
      </c>
      <c r="D172" s="11" t="str">
        <f t="shared" si="25"/>
        <v>N/A</v>
      </c>
      <c r="E172" s="8">
        <v>17.654751525999998</v>
      </c>
      <c r="F172" s="11" t="str">
        <f t="shared" si="26"/>
        <v>N/A</v>
      </c>
      <c r="G172" s="8">
        <v>20.653789004</v>
      </c>
      <c r="H172" s="11" t="str">
        <f t="shared" si="27"/>
        <v>N/A</v>
      </c>
      <c r="I172" s="12">
        <v>-4.6399999999999997</v>
      </c>
      <c r="J172" s="12">
        <v>16.989999999999998</v>
      </c>
      <c r="K172" s="43" t="s">
        <v>739</v>
      </c>
      <c r="L172" s="9" t="str">
        <f t="shared" si="28"/>
        <v>Yes</v>
      </c>
    </row>
    <row r="173" spans="1:12" x14ac:dyDescent="0.25">
      <c r="A173" s="44" t="s">
        <v>466</v>
      </c>
      <c r="B173" s="35" t="s">
        <v>213</v>
      </c>
      <c r="C173" s="8">
        <v>21.218733714999999</v>
      </c>
      <c r="D173" s="11" t="str">
        <f t="shared" si="25"/>
        <v>N/A</v>
      </c>
      <c r="E173" s="8">
        <v>21.029234711000001</v>
      </c>
      <c r="F173" s="11" t="str">
        <f t="shared" si="26"/>
        <v>N/A</v>
      </c>
      <c r="G173" s="8">
        <v>24.910485934</v>
      </c>
      <c r="H173" s="11" t="str">
        <f t="shared" si="27"/>
        <v>N/A</v>
      </c>
      <c r="I173" s="12">
        <v>-0.89300000000000002</v>
      </c>
      <c r="J173" s="12">
        <v>18.46</v>
      </c>
      <c r="K173" s="43" t="s">
        <v>739</v>
      </c>
      <c r="L173" s="9" t="str">
        <f t="shared" si="28"/>
        <v>Yes</v>
      </c>
    </row>
    <row r="174" spans="1:12" x14ac:dyDescent="0.25">
      <c r="A174" s="2" t="s">
        <v>467</v>
      </c>
      <c r="B174" s="35" t="s">
        <v>213</v>
      </c>
      <c r="C174" s="8">
        <v>10.711486730000001</v>
      </c>
      <c r="D174" s="11" t="str">
        <f t="shared" si="25"/>
        <v>N/A</v>
      </c>
      <c r="E174" s="8">
        <v>10.423431184</v>
      </c>
      <c r="F174" s="11" t="str">
        <f t="shared" si="26"/>
        <v>N/A</v>
      </c>
      <c r="G174" s="8">
        <v>12.559220786999999</v>
      </c>
      <c r="H174" s="11" t="str">
        <f t="shared" si="27"/>
        <v>N/A</v>
      </c>
      <c r="I174" s="12">
        <v>-2.69</v>
      </c>
      <c r="J174" s="12">
        <v>20.49</v>
      </c>
      <c r="K174" s="43" t="s">
        <v>739</v>
      </c>
      <c r="L174" s="9" t="str">
        <f t="shared" si="28"/>
        <v>Yes</v>
      </c>
    </row>
    <row r="175" spans="1:12" x14ac:dyDescent="0.25">
      <c r="A175" s="2" t="s">
        <v>468</v>
      </c>
      <c r="B175" s="35" t="s">
        <v>213</v>
      </c>
      <c r="C175" s="8">
        <v>9.8815962579000001</v>
      </c>
      <c r="D175" s="11" t="str">
        <f t="shared" si="25"/>
        <v>N/A</v>
      </c>
      <c r="E175" s="8">
        <v>11.049470450999999</v>
      </c>
      <c r="F175" s="11" t="str">
        <f t="shared" si="26"/>
        <v>N/A</v>
      </c>
      <c r="G175" s="8">
        <v>2.6055191233000001</v>
      </c>
      <c r="H175" s="11" t="str">
        <f t="shared" si="27"/>
        <v>N/A</v>
      </c>
      <c r="I175" s="12">
        <v>11.82</v>
      </c>
      <c r="J175" s="12">
        <v>-76.400000000000006</v>
      </c>
      <c r="K175" s="43" t="s">
        <v>739</v>
      </c>
      <c r="L175" s="9" t="str">
        <f t="shared" si="28"/>
        <v>No</v>
      </c>
    </row>
    <row r="176" spans="1:12" x14ac:dyDescent="0.25">
      <c r="A176" s="2" t="s">
        <v>1362</v>
      </c>
      <c r="B176" s="35" t="s">
        <v>213</v>
      </c>
      <c r="C176" s="8">
        <v>5.2306377026000002</v>
      </c>
      <c r="D176" s="11" t="str">
        <f t="shared" si="25"/>
        <v>N/A</v>
      </c>
      <c r="E176" s="8">
        <v>4.9978378898000004</v>
      </c>
      <c r="F176" s="11" t="str">
        <f t="shared" si="26"/>
        <v>N/A</v>
      </c>
      <c r="G176" s="8">
        <v>3.2433236102</v>
      </c>
      <c r="H176" s="11" t="str">
        <f t="shared" si="27"/>
        <v>N/A</v>
      </c>
      <c r="I176" s="12">
        <v>-4.45</v>
      </c>
      <c r="J176" s="12">
        <v>-35.1</v>
      </c>
      <c r="K176" s="43" t="s">
        <v>739</v>
      </c>
      <c r="L176" s="9" t="str">
        <f t="shared" si="28"/>
        <v>No</v>
      </c>
    </row>
    <row r="177" spans="1:12" x14ac:dyDescent="0.25">
      <c r="A177" s="2" t="s">
        <v>1363</v>
      </c>
      <c r="B177" s="35" t="s">
        <v>213</v>
      </c>
      <c r="C177" s="8">
        <v>24.365821095000001</v>
      </c>
      <c r="D177" s="11" t="str">
        <f t="shared" si="25"/>
        <v>N/A</v>
      </c>
      <c r="E177" s="8">
        <v>22.711421098999999</v>
      </c>
      <c r="F177" s="11" t="str">
        <f t="shared" si="26"/>
        <v>N/A</v>
      </c>
      <c r="G177" s="8">
        <v>36.627043090999997</v>
      </c>
      <c r="H177" s="11" t="str">
        <f t="shared" si="27"/>
        <v>N/A</v>
      </c>
      <c r="I177" s="12">
        <v>-6.79</v>
      </c>
      <c r="J177" s="12">
        <v>61.27</v>
      </c>
      <c r="K177" s="43" t="s">
        <v>739</v>
      </c>
      <c r="L177" s="9" t="str">
        <f t="shared" si="28"/>
        <v>No</v>
      </c>
    </row>
    <row r="178" spans="1:12" x14ac:dyDescent="0.25">
      <c r="A178" s="2" t="s">
        <v>1364</v>
      </c>
      <c r="B178" s="35" t="s">
        <v>213</v>
      </c>
      <c r="C178" s="8">
        <v>12.558624283</v>
      </c>
      <c r="D178" s="11" t="str">
        <f t="shared" si="25"/>
        <v>N/A</v>
      </c>
      <c r="E178" s="8">
        <v>11.737103695</v>
      </c>
      <c r="F178" s="11" t="str">
        <f t="shared" si="26"/>
        <v>N/A</v>
      </c>
      <c r="G178" s="8">
        <v>25.107782242999999</v>
      </c>
      <c r="H178" s="11" t="str">
        <f t="shared" si="27"/>
        <v>N/A</v>
      </c>
      <c r="I178" s="12">
        <v>-6.54</v>
      </c>
      <c r="J178" s="12">
        <v>113.9</v>
      </c>
      <c r="K178" s="43" t="s">
        <v>739</v>
      </c>
      <c r="L178" s="9" t="str">
        <f t="shared" si="28"/>
        <v>No</v>
      </c>
    </row>
    <row r="179" spans="1:12" x14ac:dyDescent="0.25">
      <c r="A179" s="2" t="s">
        <v>1365</v>
      </c>
      <c r="B179" s="35" t="s">
        <v>213</v>
      </c>
      <c r="C179" s="8">
        <v>0.90868653489999995</v>
      </c>
      <c r="D179" s="11" t="str">
        <f t="shared" si="25"/>
        <v>N/A</v>
      </c>
      <c r="E179" s="8">
        <v>0.77971417840000001</v>
      </c>
      <c r="F179" s="11" t="str">
        <f t="shared" si="26"/>
        <v>N/A</v>
      </c>
      <c r="G179" s="8">
        <v>0.38548686110000002</v>
      </c>
      <c r="H179" s="11" t="str">
        <f t="shared" si="27"/>
        <v>N/A</v>
      </c>
      <c r="I179" s="12">
        <v>-14.2</v>
      </c>
      <c r="J179" s="12">
        <v>-50.6</v>
      </c>
      <c r="K179" s="43" t="s">
        <v>739</v>
      </c>
      <c r="L179" s="9" t="str">
        <f t="shared" si="28"/>
        <v>No</v>
      </c>
    </row>
    <row r="180" spans="1:12" x14ac:dyDescent="0.25">
      <c r="A180" s="2" t="s">
        <v>1366</v>
      </c>
      <c r="B180" s="35" t="s">
        <v>213</v>
      </c>
      <c r="C180" s="8">
        <v>1.94903279E-2</v>
      </c>
      <c r="D180" s="11" t="str">
        <f t="shared" si="25"/>
        <v>N/A</v>
      </c>
      <c r="E180" s="8">
        <v>1.8339370000000001E-2</v>
      </c>
      <c r="F180" s="11" t="str">
        <f t="shared" si="26"/>
        <v>N/A</v>
      </c>
      <c r="G180" s="8">
        <v>3.0808503099999999E-2</v>
      </c>
      <c r="H180" s="11" t="str">
        <f t="shared" si="27"/>
        <v>N/A</v>
      </c>
      <c r="I180" s="12">
        <v>-5.91</v>
      </c>
      <c r="J180" s="12">
        <v>67.989999999999995</v>
      </c>
      <c r="K180" s="43" t="s">
        <v>739</v>
      </c>
      <c r="L180" s="9" t="str">
        <f t="shared" si="28"/>
        <v>No</v>
      </c>
    </row>
    <row r="181" spans="1:12" x14ac:dyDescent="0.25">
      <c r="A181" s="2" t="s">
        <v>86</v>
      </c>
      <c r="B181" s="35" t="s">
        <v>213</v>
      </c>
      <c r="C181" s="8">
        <v>0.44576523029999998</v>
      </c>
      <c r="D181" s="11" t="str">
        <f t="shared" si="25"/>
        <v>N/A</v>
      </c>
      <c r="E181" s="8">
        <v>0.1922707172</v>
      </c>
      <c r="F181" s="11" t="str">
        <f t="shared" si="26"/>
        <v>N/A</v>
      </c>
      <c r="G181" s="8">
        <v>0.4365858983</v>
      </c>
      <c r="H181" s="11" t="str">
        <f t="shared" si="27"/>
        <v>N/A</v>
      </c>
      <c r="I181" s="12">
        <v>-56.9</v>
      </c>
      <c r="J181" s="12">
        <v>127.1</v>
      </c>
      <c r="K181" s="43" t="s">
        <v>739</v>
      </c>
      <c r="L181" s="9" t="str">
        <f t="shared" si="28"/>
        <v>No</v>
      </c>
    </row>
    <row r="182" spans="1:12" x14ac:dyDescent="0.25">
      <c r="A182" s="2" t="s">
        <v>87</v>
      </c>
      <c r="B182" s="35" t="s">
        <v>213</v>
      </c>
      <c r="C182" s="8">
        <v>34.156530525000001</v>
      </c>
      <c r="D182" s="11" t="str">
        <f t="shared" si="25"/>
        <v>N/A</v>
      </c>
      <c r="E182" s="8">
        <v>34.146927400999999</v>
      </c>
      <c r="F182" s="11" t="str">
        <f t="shared" si="26"/>
        <v>N/A</v>
      </c>
      <c r="G182" s="8">
        <v>28.295715216000001</v>
      </c>
      <c r="H182" s="11" t="str">
        <f t="shared" si="27"/>
        <v>N/A</v>
      </c>
      <c r="I182" s="12">
        <v>-2.8000000000000001E-2</v>
      </c>
      <c r="J182" s="12">
        <v>-17.100000000000001</v>
      </c>
      <c r="K182" s="43" t="s">
        <v>739</v>
      </c>
      <c r="L182" s="9" t="str">
        <f t="shared" si="28"/>
        <v>Yes</v>
      </c>
    </row>
    <row r="183" spans="1:12" x14ac:dyDescent="0.25">
      <c r="A183" s="2" t="s">
        <v>469</v>
      </c>
      <c r="B183" s="35" t="s">
        <v>213</v>
      </c>
      <c r="C183" s="8">
        <v>53.159768579999998</v>
      </c>
      <c r="D183" s="11" t="str">
        <f t="shared" si="25"/>
        <v>N/A</v>
      </c>
      <c r="E183" s="8">
        <v>50.501307758999999</v>
      </c>
      <c r="F183" s="11" t="str">
        <f t="shared" si="26"/>
        <v>N/A</v>
      </c>
      <c r="G183" s="8">
        <v>34.026745914000003</v>
      </c>
      <c r="H183" s="11" t="str">
        <f t="shared" si="27"/>
        <v>N/A</v>
      </c>
      <c r="I183" s="12">
        <v>-5</v>
      </c>
      <c r="J183" s="12">
        <v>-32.6</v>
      </c>
      <c r="K183" s="43" t="s">
        <v>739</v>
      </c>
      <c r="L183" s="9" t="str">
        <f t="shared" si="28"/>
        <v>No</v>
      </c>
    </row>
    <row r="184" spans="1:12" x14ac:dyDescent="0.25">
      <c r="A184" s="2" t="s">
        <v>470</v>
      </c>
      <c r="B184" s="35" t="s">
        <v>213</v>
      </c>
      <c r="C184" s="8">
        <v>71.062402293000005</v>
      </c>
      <c r="D184" s="11" t="str">
        <f t="shared" si="25"/>
        <v>N/A</v>
      </c>
      <c r="E184" s="8">
        <v>71.033865340999995</v>
      </c>
      <c r="F184" s="11" t="str">
        <f t="shared" si="26"/>
        <v>N/A</v>
      </c>
      <c r="G184" s="8">
        <v>56.507124589</v>
      </c>
      <c r="H184" s="11" t="str">
        <f t="shared" si="27"/>
        <v>N/A</v>
      </c>
      <c r="I184" s="12">
        <v>-0.04</v>
      </c>
      <c r="J184" s="12">
        <v>-20.5</v>
      </c>
      <c r="K184" s="43" t="s">
        <v>739</v>
      </c>
      <c r="L184" s="9" t="str">
        <f t="shared" si="28"/>
        <v>Yes</v>
      </c>
    </row>
    <row r="185" spans="1:12" x14ac:dyDescent="0.25">
      <c r="A185" s="2" t="s">
        <v>471</v>
      </c>
      <c r="B185" s="35" t="s">
        <v>213</v>
      </c>
      <c r="C185" s="8">
        <v>16.307640168999999</v>
      </c>
      <c r="D185" s="11" t="str">
        <f t="shared" si="25"/>
        <v>N/A</v>
      </c>
      <c r="E185" s="8">
        <v>15.19448678</v>
      </c>
      <c r="F185" s="11" t="str">
        <f t="shared" si="26"/>
        <v>N/A</v>
      </c>
      <c r="G185" s="8">
        <v>7.9863461141999998</v>
      </c>
      <c r="H185" s="11" t="str">
        <f t="shared" si="27"/>
        <v>N/A</v>
      </c>
      <c r="I185" s="12">
        <v>-6.83</v>
      </c>
      <c r="J185" s="12">
        <v>-47.4</v>
      </c>
      <c r="K185" s="43" t="s">
        <v>739</v>
      </c>
      <c r="L185" s="9" t="str">
        <f t="shared" si="28"/>
        <v>No</v>
      </c>
    </row>
    <row r="186" spans="1:12" x14ac:dyDescent="0.25">
      <c r="A186" s="2" t="s">
        <v>472</v>
      </c>
      <c r="B186" s="35" t="s">
        <v>213</v>
      </c>
      <c r="C186" s="8">
        <v>15.840764021</v>
      </c>
      <c r="D186" s="11" t="str">
        <f t="shared" si="25"/>
        <v>N/A</v>
      </c>
      <c r="E186" s="8">
        <v>15.262940717999999</v>
      </c>
      <c r="F186" s="11" t="str">
        <f t="shared" si="26"/>
        <v>N/A</v>
      </c>
      <c r="G186" s="8">
        <v>31.471986267999998</v>
      </c>
      <c r="H186" s="11" t="str">
        <f t="shared" si="27"/>
        <v>N/A</v>
      </c>
      <c r="I186" s="12">
        <v>-3.65</v>
      </c>
      <c r="J186" s="12">
        <v>106.2</v>
      </c>
      <c r="K186" s="43" t="s">
        <v>739</v>
      </c>
      <c r="L186" s="9" t="str">
        <f t="shared" si="28"/>
        <v>No</v>
      </c>
    </row>
    <row r="187" spans="1:12" x14ac:dyDescent="0.25">
      <c r="A187" s="2" t="s">
        <v>116</v>
      </c>
      <c r="B187" s="35" t="s">
        <v>213</v>
      </c>
      <c r="C187" s="8">
        <v>54.483542532999998</v>
      </c>
      <c r="D187" s="11" t="str">
        <f t="shared" si="25"/>
        <v>N/A</v>
      </c>
      <c r="E187" s="8">
        <v>56.324412627000001</v>
      </c>
      <c r="F187" s="11" t="str">
        <f t="shared" si="26"/>
        <v>N/A</v>
      </c>
      <c r="G187" s="8">
        <v>45.674152530000001</v>
      </c>
      <c r="H187" s="11" t="str">
        <f t="shared" si="27"/>
        <v>N/A</v>
      </c>
      <c r="I187" s="12">
        <v>3.379</v>
      </c>
      <c r="J187" s="12">
        <v>-18.899999999999999</v>
      </c>
      <c r="K187" s="43" t="s">
        <v>739</v>
      </c>
      <c r="L187" s="9" t="str">
        <f t="shared" si="28"/>
        <v>Yes</v>
      </c>
    </row>
    <row r="188" spans="1:12" x14ac:dyDescent="0.25">
      <c r="A188" s="2" t="s">
        <v>473</v>
      </c>
      <c r="B188" s="35" t="s">
        <v>213</v>
      </c>
      <c r="C188" s="8">
        <v>70.939029817999995</v>
      </c>
      <c r="D188" s="11" t="str">
        <f t="shared" si="25"/>
        <v>N/A</v>
      </c>
      <c r="E188" s="8">
        <v>69.093286835000001</v>
      </c>
      <c r="F188" s="11" t="str">
        <f t="shared" si="26"/>
        <v>N/A</v>
      </c>
      <c r="G188" s="8">
        <v>55.126300149000002</v>
      </c>
      <c r="H188" s="11" t="str">
        <f t="shared" si="27"/>
        <v>N/A</v>
      </c>
      <c r="I188" s="12">
        <v>-2.6</v>
      </c>
      <c r="J188" s="12">
        <v>-20.2</v>
      </c>
      <c r="K188" s="43" t="s">
        <v>739</v>
      </c>
      <c r="L188" s="9" t="str">
        <f t="shared" si="28"/>
        <v>Yes</v>
      </c>
    </row>
    <row r="189" spans="1:12" x14ac:dyDescent="0.25">
      <c r="A189" s="2" t="s">
        <v>474</v>
      </c>
      <c r="B189" s="35" t="s">
        <v>213</v>
      </c>
      <c r="C189" s="8">
        <v>77.967040124999997</v>
      </c>
      <c r="D189" s="11" t="str">
        <f t="shared" si="25"/>
        <v>N/A</v>
      </c>
      <c r="E189" s="8">
        <v>78.625011576999995</v>
      </c>
      <c r="F189" s="11" t="str">
        <f t="shared" si="26"/>
        <v>N/A</v>
      </c>
      <c r="G189" s="8">
        <v>70.288637194000003</v>
      </c>
      <c r="H189" s="11" t="str">
        <f t="shared" si="27"/>
        <v>N/A</v>
      </c>
      <c r="I189" s="12">
        <v>0.84389999999999998</v>
      </c>
      <c r="J189" s="12">
        <v>-10.6</v>
      </c>
      <c r="K189" s="43" t="s">
        <v>739</v>
      </c>
      <c r="L189" s="9" t="str">
        <f t="shared" si="28"/>
        <v>Yes</v>
      </c>
    </row>
    <row r="190" spans="1:12" x14ac:dyDescent="0.25">
      <c r="A190" s="2" t="s">
        <v>475</v>
      </c>
      <c r="B190" s="35" t="s">
        <v>213</v>
      </c>
      <c r="C190" s="8">
        <v>44.017284107999998</v>
      </c>
      <c r="D190" s="11" t="str">
        <f t="shared" si="25"/>
        <v>N/A</v>
      </c>
      <c r="E190" s="8">
        <v>45.806551366000001</v>
      </c>
      <c r="F190" s="11" t="str">
        <f t="shared" si="26"/>
        <v>N/A</v>
      </c>
      <c r="G190" s="8">
        <v>44.990142130000002</v>
      </c>
      <c r="H190" s="11" t="str">
        <f t="shared" si="27"/>
        <v>N/A</v>
      </c>
      <c r="I190" s="12">
        <v>4.0650000000000004</v>
      </c>
      <c r="J190" s="12">
        <v>-1.78</v>
      </c>
      <c r="K190" s="43" t="s">
        <v>739</v>
      </c>
      <c r="L190" s="9" t="str">
        <f t="shared" si="28"/>
        <v>Yes</v>
      </c>
    </row>
    <row r="191" spans="1:12" x14ac:dyDescent="0.25">
      <c r="A191" s="2" t="s">
        <v>476</v>
      </c>
      <c r="B191" s="35" t="s">
        <v>213</v>
      </c>
      <c r="C191" s="8">
        <v>39.823612531999999</v>
      </c>
      <c r="D191" s="11" t="str">
        <f t="shared" si="25"/>
        <v>N/A</v>
      </c>
      <c r="E191" s="8">
        <v>42.350190271000002</v>
      </c>
      <c r="F191" s="11" t="str">
        <f t="shared" si="26"/>
        <v>N/A</v>
      </c>
      <c r="G191" s="8">
        <v>41.943576427000004</v>
      </c>
      <c r="H191" s="11" t="str">
        <f t="shared" si="27"/>
        <v>N/A</v>
      </c>
      <c r="I191" s="12">
        <v>6.3440000000000003</v>
      </c>
      <c r="J191" s="12">
        <v>-0.96</v>
      </c>
      <c r="K191" s="43" t="s">
        <v>739</v>
      </c>
      <c r="L191" s="9" t="str">
        <f t="shared" si="28"/>
        <v>Yes</v>
      </c>
    </row>
    <row r="192" spans="1:12" x14ac:dyDescent="0.25">
      <c r="A192" s="2" t="s">
        <v>1367</v>
      </c>
      <c r="B192" s="35" t="s">
        <v>213</v>
      </c>
      <c r="C192" s="36">
        <v>12.75588969</v>
      </c>
      <c r="D192" s="11" t="str">
        <f t="shared" si="25"/>
        <v>N/A</v>
      </c>
      <c r="E192" s="36">
        <v>12.41570063</v>
      </c>
      <c r="F192" s="11" t="str">
        <f t="shared" si="26"/>
        <v>N/A</v>
      </c>
      <c r="G192" s="36">
        <v>12.002924252</v>
      </c>
      <c r="H192" s="11" t="str">
        <f t="shared" si="27"/>
        <v>N/A</v>
      </c>
      <c r="I192" s="12">
        <v>-2.67</v>
      </c>
      <c r="J192" s="12">
        <v>-3.32</v>
      </c>
      <c r="K192" s="43" t="s">
        <v>739</v>
      </c>
      <c r="L192" s="9" t="str">
        <f t="shared" si="28"/>
        <v>Yes</v>
      </c>
    </row>
    <row r="193" spans="1:12" x14ac:dyDescent="0.25">
      <c r="A193" s="2" t="s">
        <v>1368</v>
      </c>
      <c r="B193" s="35" t="s">
        <v>213</v>
      </c>
      <c r="C193" s="36">
        <v>10.168269231</v>
      </c>
      <c r="D193" s="11" t="str">
        <f t="shared" si="25"/>
        <v>N/A</v>
      </c>
      <c r="E193" s="36">
        <v>10.624691358</v>
      </c>
      <c r="F193" s="11" t="str">
        <f t="shared" si="26"/>
        <v>N/A</v>
      </c>
      <c r="G193" s="36">
        <v>9.7967625899000002</v>
      </c>
      <c r="H193" s="11" t="str">
        <f t="shared" si="27"/>
        <v>N/A</v>
      </c>
      <c r="I193" s="12">
        <v>4.4889999999999999</v>
      </c>
      <c r="J193" s="12">
        <v>-7.79</v>
      </c>
      <c r="K193" s="43" t="s">
        <v>739</v>
      </c>
      <c r="L193" s="9" t="str">
        <f t="shared" si="28"/>
        <v>Yes</v>
      </c>
    </row>
    <row r="194" spans="1:12" x14ac:dyDescent="0.25">
      <c r="A194" s="2" t="s">
        <v>1369</v>
      </c>
      <c r="B194" s="35" t="s">
        <v>213</v>
      </c>
      <c r="C194" s="36">
        <v>21.098695318000001</v>
      </c>
      <c r="D194" s="11" t="str">
        <f t="shared" si="25"/>
        <v>N/A</v>
      </c>
      <c r="E194" s="36">
        <v>20.153112154999999</v>
      </c>
      <c r="F194" s="11" t="str">
        <f t="shared" si="26"/>
        <v>N/A</v>
      </c>
      <c r="G194" s="36">
        <v>26.167791140999999</v>
      </c>
      <c r="H194" s="11" t="str">
        <f t="shared" si="27"/>
        <v>N/A</v>
      </c>
      <c r="I194" s="12">
        <v>-4.4800000000000004</v>
      </c>
      <c r="J194" s="12">
        <v>29.84</v>
      </c>
      <c r="K194" s="43" t="s">
        <v>739</v>
      </c>
      <c r="L194" s="9" t="str">
        <f t="shared" si="28"/>
        <v>Yes</v>
      </c>
    </row>
    <row r="195" spans="1:12" x14ac:dyDescent="0.25">
      <c r="A195" s="2" t="s">
        <v>1370</v>
      </c>
      <c r="B195" s="35" t="s">
        <v>213</v>
      </c>
      <c r="C195" s="36">
        <v>5.5843385406000001</v>
      </c>
      <c r="D195" s="11" t="str">
        <f t="shared" si="25"/>
        <v>N/A</v>
      </c>
      <c r="E195" s="36">
        <v>5.6043653316000004</v>
      </c>
      <c r="F195" s="11" t="str">
        <f t="shared" si="26"/>
        <v>N/A</v>
      </c>
      <c r="G195" s="36">
        <v>4.4421274602</v>
      </c>
      <c r="H195" s="11" t="str">
        <f t="shared" si="27"/>
        <v>N/A</v>
      </c>
      <c r="I195" s="12">
        <v>0.35859999999999997</v>
      </c>
      <c r="J195" s="12">
        <v>-20.7</v>
      </c>
      <c r="K195" s="43" t="s">
        <v>739</v>
      </c>
      <c r="L195" s="9" t="str">
        <f t="shared" si="28"/>
        <v>Yes</v>
      </c>
    </row>
    <row r="196" spans="1:12" x14ac:dyDescent="0.25">
      <c r="A196" s="2" t="s">
        <v>1371</v>
      </c>
      <c r="B196" s="35" t="s">
        <v>213</v>
      </c>
      <c r="C196" s="36">
        <v>4.8989151874000001</v>
      </c>
      <c r="D196" s="11" t="str">
        <f t="shared" si="25"/>
        <v>N/A</v>
      </c>
      <c r="E196" s="36">
        <v>4.4846473029</v>
      </c>
      <c r="F196" s="11" t="str">
        <f t="shared" si="26"/>
        <v>N/A</v>
      </c>
      <c r="G196" s="36">
        <v>5.7563344594999997</v>
      </c>
      <c r="H196" s="11" t="str">
        <f t="shared" si="27"/>
        <v>N/A</v>
      </c>
      <c r="I196" s="12">
        <v>-8.4600000000000009</v>
      </c>
      <c r="J196" s="12">
        <v>28.36</v>
      </c>
      <c r="K196" s="43" t="s">
        <v>739</v>
      </c>
      <c r="L196" s="9" t="str">
        <f t="shared" si="28"/>
        <v>Yes</v>
      </c>
    </row>
    <row r="197" spans="1:12" x14ac:dyDescent="0.25">
      <c r="A197" s="2" t="s">
        <v>1372</v>
      </c>
      <c r="B197" s="35" t="s">
        <v>213</v>
      </c>
      <c r="C197" s="36">
        <v>245.50854383000001</v>
      </c>
      <c r="D197" s="11" t="str">
        <f t="shared" si="25"/>
        <v>N/A</v>
      </c>
      <c r="E197" s="36">
        <v>246.33128245</v>
      </c>
      <c r="F197" s="11" t="str">
        <f t="shared" si="26"/>
        <v>N/A</v>
      </c>
      <c r="G197" s="36">
        <v>263.35276141000003</v>
      </c>
      <c r="H197" s="11" t="str">
        <f t="shared" si="27"/>
        <v>N/A</v>
      </c>
      <c r="I197" s="12">
        <v>0.33510000000000001</v>
      </c>
      <c r="J197" s="12">
        <v>6.91</v>
      </c>
      <c r="K197" s="43" t="s">
        <v>739</v>
      </c>
      <c r="L197" s="9" t="str">
        <f t="shared" si="28"/>
        <v>Yes</v>
      </c>
    </row>
    <row r="198" spans="1:12" x14ac:dyDescent="0.25">
      <c r="A198" s="2" t="s">
        <v>1373</v>
      </c>
      <c r="B198" s="35" t="s">
        <v>213</v>
      </c>
      <c r="C198" s="36">
        <v>248.95890410999999</v>
      </c>
      <c r="D198" s="11" t="str">
        <f t="shared" si="25"/>
        <v>N/A</v>
      </c>
      <c r="E198" s="36">
        <v>251.51631477999999</v>
      </c>
      <c r="F198" s="11" t="str">
        <f t="shared" si="26"/>
        <v>N/A</v>
      </c>
      <c r="G198" s="36">
        <v>251.80933063000001</v>
      </c>
      <c r="H198" s="11" t="str">
        <f t="shared" si="27"/>
        <v>N/A</v>
      </c>
      <c r="I198" s="12">
        <v>1.0269999999999999</v>
      </c>
      <c r="J198" s="12">
        <v>0.11650000000000001</v>
      </c>
      <c r="K198" s="43" t="s">
        <v>739</v>
      </c>
      <c r="L198" s="9" t="str">
        <f t="shared" si="28"/>
        <v>Yes</v>
      </c>
    </row>
    <row r="199" spans="1:12" x14ac:dyDescent="0.25">
      <c r="A199" s="2" t="s">
        <v>1374</v>
      </c>
      <c r="B199" s="35" t="s">
        <v>213</v>
      </c>
      <c r="C199" s="36">
        <v>253.38329876</v>
      </c>
      <c r="D199" s="11" t="str">
        <f t="shared" si="25"/>
        <v>N/A</v>
      </c>
      <c r="E199" s="36">
        <v>252.47264598000001</v>
      </c>
      <c r="F199" s="11" t="str">
        <f t="shared" si="26"/>
        <v>N/A</v>
      </c>
      <c r="G199" s="36">
        <v>271.99417928000003</v>
      </c>
      <c r="H199" s="11" t="str">
        <f t="shared" si="27"/>
        <v>N/A</v>
      </c>
      <c r="I199" s="12">
        <v>-0.35899999999999999</v>
      </c>
      <c r="J199" s="12">
        <v>7.7320000000000002</v>
      </c>
      <c r="K199" s="43" t="s">
        <v>739</v>
      </c>
      <c r="L199" s="9" t="str">
        <f t="shared" si="28"/>
        <v>Yes</v>
      </c>
    </row>
    <row r="200" spans="1:12" x14ac:dyDescent="0.25">
      <c r="A200" s="2" t="s">
        <v>1375</v>
      </c>
      <c r="B200" s="35" t="s">
        <v>213</v>
      </c>
      <c r="C200" s="36">
        <v>167.14685315</v>
      </c>
      <c r="D200" s="11" t="str">
        <f t="shared" si="25"/>
        <v>N/A</v>
      </c>
      <c r="E200" s="36">
        <v>165.20963173000001</v>
      </c>
      <c r="F200" s="11" t="str">
        <f t="shared" si="26"/>
        <v>N/A</v>
      </c>
      <c r="G200" s="36">
        <v>156.67175573</v>
      </c>
      <c r="H200" s="11" t="str">
        <f t="shared" si="27"/>
        <v>N/A</v>
      </c>
      <c r="I200" s="12">
        <v>-1.1599999999999999</v>
      </c>
      <c r="J200" s="12">
        <v>-5.17</v>
      </c>
      <c r="K200" s="43" t="s">
        <v>739</v>
      </c>
      <c r="L200" s="9" t="str">
        <f t="shared" si="28"/>
        <v>Yes</v>
      </c>
    </row>
    <row r="201" spans="1:12" x14ac:dyDescent="0.25">
      <c r="A201" s="2" t="s">
        <v>1376</v>
      </c>
      <c r="B201" s="35" t="s">
        <v>213</v>
      </c>
      <c r="C201" s="36">
        <v>114</v>
      </c>
      <c r="D201" s="11" t="str">
        <f t="shared" si="25"/>
        <v>N/A</v>
      </c>
      <c r="E201" s="36">
        <v>217.25</v>
      </c>
      <c r="F201" s="11" t="str">
        <f t="shared" si="26"/>
        <v>N/A</v>
      </c>
      <c r="G201" s="36">
        <v>108.53571429</v>
      </c>
      <c r="H201" s="11" t="str">
        <f t="shared" si="27"/>
        <v>N/A</v>
      </c>
      <c r="I201" s="12">
        <v>90.57</v>
      </c>
      <c r="J201" s="12">
        <v>-50</v>
      </c>
      <c r="K201" s="43" t="s">
        <v>739</v>
      </c>
      <c r="L201" s="9" t="str">
        <f t="shared" si="28"/>
        <v>No</v>
      </c>
    </row>
    <row r="202" spans="1:12" x14ac:dyDescent="0.25">
      <c r="A202" s="2" t="s">
        <v>28</v>
      </c>
      <c r="B202" s="35" t="s">
        <v>213</v>
      </c>
      <c r="C202" s="8">
        <v>1.6748921617999999</v>
      </c>
      <c r="D202" s="11" t="str">
        <f t="shared" si="25"/>
        <v>N/A</v>
      </c>
      <c r="E202" s="8">
        <v>1.9545476385</v>
      </c>
      <c r="F202" s="11" t="str">
        <f t="shared" si="26"/>
        <v>N/A</v>
      </c>
      <c r="G202" s="8">
        <v>1.2198748264999999</v>
      </c>
      <c r="H202" s="11" t="str">
        <f t="shared" si="27"/>
        <v>N/A</v>
      </c>
      <c r="I202" s="12">
        <v>16.7</v>
      </c>
      <c r="J202" s="12">
        <v>-37.6</v>
      </c>
      <c r="K202" s="43" t="s">
        <v>739</v>
      </c>
      <c r="L202" s="9" t="str">
        <f t="shared" si="28"/>
        <v>No</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5">
      <c r="A204" s="2" t="s">
        <v>124</v>
      </c>
      <c r="B204" s="35" t="s">
        <v>213</v>
      </c>
      <c r="C204" s="36">
        <v>15</v>
      </c>
      <c r="D204" s="11" t="str">
        <f t="shared" si="29"/>
        <v>N/A</v>
      </c>
      <c r="E204" s="36">
        <v>17</v>
      </c>
      <c r="F204" s="11" t="str">
        <f t="shared" si="30"/>
        <v>N/A</v>
      </c>
      <c r="G204" s="36">
        <v>11</v>
      </c>
      <c r="H204" s="11" t="str">
        <f t="shared" si="31"/>
        <v>N/A</v>
      </c>
      <c r="I204" s="12">
        <v>13.33</v>
      </c>
      <c r="J204" s="12">
        <v>-82.4</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-14.3</v>
      </c>
      <c r="J205" s="12">
        <v>-50</v>
      </c>
      <c r="K205" s="14" t="s">
        <v>213</v>
      </c>
      <c r="L205" s="9" t="str">
        <f t="shared" si="32"/>
        <v>N/A</v>
      </c>
    </row>
    <row r="206" spans="1:12" ht="25" x14ac:dyDescent="0.25">
      <c r="A206" s="2" t="s">
        <v>1377</v>
      </c>
      <c r="B206" s="35" t="s">
        <v>213</v>
      </c>
      <c r="C206" s="36">
        <v>654</v>
      </c>
      <c r="D206" s="11" t="str">
        <f t="shared" si="29"/>
        <v>N/A</v>
      </c>
      <c r="E206" s="36">
        <v>616</v>
      </c>
      <c r="F206" s="11" t="str">
        <f t="shared" si="30"/>
        <v>N/A</v>
      </c>
      <c r="G206" s="36">
        <v>577</v>
      </c>
      <c r="H206" s="11" t="str">
        <f t="shared" si="31"/>
        <v>N/A</v>
      </c>
      <c r="I206" s="12">
        <v>-5.81</v>
      </c>
      <c r="J206" s="12">
        <v>-6.33</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0</v>
      </c>
      <c r="H207" s="11" t="str">
        <f t="shared" si="31"/>
        <v>N/A</v>
      </c>
      <c r="I207" s="12">
        <v>10</v>
      </c>
      <c r="J207" s="12">
        <v>-100</v>
      </c>
      <c r="K207" s="14" t="s">
        <v>213</v>
      </c>
      <c r="L207" s="9" t="str">
        <f t="shared" si="32"/>
        <v>N/A</v>
      </c>
    </row>
    <row r="208" spans="1:12" x14ac:dyDescent="0.25">
      <c r="A208" s="2" t="s">
        <v>1626</v>
      </c>
      <c r="B208" s="35" t="s">
        <v>213</v>
      </c>
      <c r="C208" s="36">
        <v>78</v>
      </c>
      <c r="D208" s="11" t="str">
        <f t="shared" si="29"/>
        <v>N/A</v>
      </c>
      <c r="E208" s="36">
        <v>99</v>
      </c>
      <c r="F208" s="11" t="str">
        <f t="shared" si="30"/>
        <v>N/A</v>
      </c>
      <c r="G208" s="36">
        <v>11</v>
      </c>
      <c r="H208" s="11" t="str">
        <f t="shared" si="31"/>
        <v>N/A</v>
      </c>
      <c r="I208" s="12">
        <v>26.92</v>
      </c>
      <c r="J208" s="12">
        <v>-98</v>
      </c>
      <c r="K208" s="14" t="s">
        <v>213</v>
      </c>
      <c r="L208" s="9" t="str">
        <f t="shared" si="32"/>
        <v>N/A</v>
      </c>
    </row>
    <row r="209" spans="1:12" x14ac:dyDescent="0.25">
      <c r="A209" s="2" t="s">
        <v>125</v>
      </c>
      <c r="B209" s="35" t="s">
        <v>213</v>
      </c>
      <c r="C209" s="45">
        <v>1600901</v>
      </c>
      <c r="D209" s="11" t="str">
        <f t="shared" si="29"/>
        <v>N/A</v>
      </c>
      <c r="E209" s="45">
        <v>1355922</v>
      </c>
      <c r="F209" s="11" t="str">
        <f t="shared" si="30"/>
        <v>N/A</v>
      </c>
      <c r="G209" s="45">
        <v>1718328</v>
      </c>
      <c r="H209" s="11" t="str">
        <f t="shared" si="31"/>
        <v>N/A</v>
      </c>
      <c r="I209" s="12">
        <v>-15.3</v>
      </c>
      <c r="J209" s="12">
        <v>26.73</v>
      </c>
      <c r="K209" s="14" t="s">
        <v>213</v>
      </c>
      <c r="L209" s="9" t="str">
        <f t="shared" si="32"/>
        <v>N/A</v>
      </c>
    </row>
    <row r="210" spans="1:12" x14ac:dyDescent="0.25">
      <c r="A210" s="44" t="s">
        <v>1621</v>
      </c>
      <c r="B210" s="35" t="s">
        <v>213</v>
      </c>
      <c r="C210" s="45">
        <v>951357</v>
      </c>
      <c r="D210" s="11" t="str">
        <f t="shared" si="29"/>
        <v>N/A</v>
      </c>
      <c r="E210" s="45">
        <v>1285557</v>
      </c>
      <c r="F210" s="11" t="str">
        <f t="shared" si="30"/>
        <v>N/A</v>
      </c>
      <c r="G210" s="45">
        <v>1716885</v>
      </c>
      <c r="H210" s="11" t="str">
        <f t="shared" si="31"/>
        <v>N/A</v>
      </c>
      <c r="I210" s="12">
        <v>35.130000000000003</v>
      </c>
      <c r="J210" s="12">
        <v>33.549999999999997</v>
      </c>
      <c r="K210" s="14" t="s">
        <v>213</v>
      </c>
      <c r="L210" s="9" t="str">
        <f t="shared" si="32"/>
        <v>N/A</v>
      </c>
    </row>
    <row r="211" spans="1:12" x14ac:dyDescent="0.25">
      <c r="A211" s="44" t="s">
        <v>1378</v>
      </c>
      <c r="B211" s="35" t="s">
        <v>213</v>
      </c>
      <c r="C211" s="45">
        <v>426566</v>
      </c>
      <c r="D211" s="11" t="str">
        <f t="shared" si="29"/>
        <v>N/A</v>
      </c>
      <c r="E211" s="45">
        <v>398519</v>
      </c>
      <c r="F211" s="11" t="str">
        <f t="shared" si="30"/>
        <v>N/A</v>
      </c>
      <c r="G211" s="45">
        <v>311138</v>
      </c>
      <c r="H211" s="11" t="str">
        <f t="shared" si="31"/>
        <v>N/A</v>
      </c>
      <c r="I211" s="12">
        <v>-6.58</v>
      </c>
      <c r="J211" s="12">
        <v>-21.9</v>
      </c>
      <c r="K211" s="14" t="s">
        <v>213</v>
      </c>
      <c r="L211" s="9" t="str">
        <f t="shared" si="32"/>
        <v>N/A</v>
      </c>
    </row>
    <row r="212" spans="1:12" x14ac:dyDescent="0.25">
      <c r="A212" s="44" t="s">
        <v>1615</v>
      </c>
      <c r="B212" s="35" t="s">
        <v>213</v>
      </c>
      <c r="C212" s="45">
        <v>1598878</v>
      </c>
      <c r="D212" s="11" t="str">
        <f t="shared" si="29"/>
        <v>N/A</v>
      </c>
      <c r="E212" s="45">
        <v>1076419</v>
      </c>
      <c r="F212" s="11" t="str">
        <f t="shared" si="30"/>
        <v>N/A</v>
      </c>
      <c r="G212" s="45">
        <v>93512</v>
      </c>
      <c r="H212" s="11" t="str">
        <f t="shared" si="31"/>
        <v>N/A</v>
      </c>
      <c r="I212" s="12">
        <v>-32.700000000000003</v>
      </c>
      <c r="J212" s="12">
        <v>-91.3</v>
      </c>
      <c r="K212" s="14" t="s">
        <v>213</v>
      </c>
      <c r="L212" s="9" t="str">
        <f t="shared" si="32"/>
        <v>N/A</v>
      </c>
    </row>
    <row r="213" spans="1:12" x14ac:dyDescent="0.25">
      <c r="A213" s="44" t="s">
        <v>1616</v>
      </c>
      <c r="B213" s="35" t="s">
        <v>213</v>
      </c>
      <c r="C213" s="45">
        <v>715512</v>
      </c>
      <c r="D213" s="11" t="str">
        <f t="shared" si="29"/>
        <v>N/A</v>
      </c>
      <c r="E213" s="45">
        <v>610116</v>
      </c>
      <c r="F213" s="11" t="str">
        <f t="shared" si="30"/>
        <v>N/A</v>
      </c>
      <c r="G213" s="45">
        <v>322935</v>
      </c>
      <c r="H213" s="11" t="str">
        <f t="shared" si="31"/>
        <v>N/A</v>
      </c>
      <c r="I213" s="12">
        <v>-14.7</v>
      </c>
      <c r="J213" s="12">
        <v>-47.1</v>
      </c>
      <c r="K213" s="14" t="s">
        <v>213</v>
      </c>
      <c r="L213" s="9" t="str">
        <f t="shared" si="32"/>
        <v>N/A</v>
      </c>
    </row>
    <row r="214" spans="1:12" ht="25" x14ac:dyDescent="0.25">
      <c r="A214" s="2" t="s">
        <v>1379</v>
      </c>
      <c r="B214" s="35" t="s">
        <v>213</v>
      </c>
      <c r="C214" s="45">
        <v>448012</v>
      </c>
      <c r="D214" s="11" t="str">
        <f t="shared" ref="D214:D228" si="33">IF($B214="N/A","N/A",IF(C214&gt;10,"No",IF(C214&lt;-10,"No","Yes")))</f>
        <v>N/A</v>
      </c>
      <c r="E214" s="45">
        <v>568992</v>
      </c>
      <c r="F214" s="11" t="str">
        <f t="shared" ref="F214:F228" si="34">IF($B214="N/A","N/A",IF(E214&gt;10,"No",IF(E214&lt;-10,"No","Yes")))</f>
        <v>N/A</v>
      </c>
      <c r="G214" s="45">
        <v>419312</v>
      </c>
      <c r="H214" s="11" t="str">
        <f t="shared" ref="H214:H228" si="35">IF($B214="N/A","N/A",IF(G214&gt;10,"No",IF(G214&lt;-10,"No","Yes")))</f>
        <v>N/A</v>
      </c>
      <c r="I214" s="12">
        <v>27</v>
      </c>
      <c r="J214" s="12">
        <v>-26.3</v>
      </c>
      <c r="K214" s="43" t="s">
        <v>739</v>
      </c>
      <c r="L214" s="9" t="str">
        <f t="shared" ref="L214:L228" si="36">IF(J214="Div by 0", "N/A", IF(K214="N/A","N/A", IF(J214&gt;VALUE(MID(K214,1,2)), "No", IF(J214&lt;-1*VALUE(MID(K214,1,2)), "No", "Yes"))))</f>
        <v>Yes</v>
      </c>
    </row>
    <row r="215" spans="1:12" x14ac:dyDescent="0.25">
      <c r="A215" s="4" t="s">
        <v>649</v>
      </c>
      <c r="B215" s="35" t="s">
        <v>213</v>
      </c>
      <c r="C215" s="36">
        <v>1846</v>
      </c>
      <c r="D215" s="11" t="str">
        <f t="shared" si="33"/>
        <v>N/A</v>
      </c>
      <c r="E215" s="36">
        <v>1884</v>
      </c>
      <c r="F215" s="11" t="str">
        <f t="shared" si="34"/>
        <v>N/A</v>
      </c>
      <c r="G215" s="36">
        <v>1657</v>
      </c>
      <c r="H215" s="11" t="str">
        <f t="shared" si="35"/>
        <v>N/A</v>
      </c>
      <c r="I215" s="12">
        <v>2.0590000000000002</v>
      </c>
      <c r="J215" s="12">
        <v>-12</v>
      </c>
      <c r="K215" s="43" t="s">
        <v>739</v>
      </c>
      <c r="L215" s="9" t="str">
        <f t="shared" si="36"/>
        <v>Yes</v>
      </c>
    </row>
    <row r="216" spans="1:12" x14ac:dyDescent="0.25">
      <c r="A216" s="4" t="s">
        <v>1380</v>
      </c>
      <c r="B216" s="35" t="s">
        <v>213</v>
      </c>
      <c r="C216" s="45">
        <v>242.69339112</v>
      </c>
      <c r="D216" s="11" t="str">
        <f t="shared" si="33"/>
        <v>N/A</v>
      </c>
      <c r="E216" s="45">
        <v>302.01273885000001</v>
      </c>
      <c r="F216" s="11" t="str">
        <f t="shared" si="34"/>
        <v>N/A</v>
      </c>
      <c r="G216" s="45">
        <v>253.05491853000001</v>
      </c>
      <c r="H216" s="11" t="str">
        <f t="shared" si="35"/>
        <v>N/A</v>
      </c>
      <c r="I216" s="12">
        <v>24.44</v>
      </c>
      <c r="J216" s="12">
        <v>-16.2</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4360813</v>
      </c>
      <c r="D220" s="11" t="str">
        <f t="shared" si="33"/>
        <v>N/A</v>
      </c>
      <c r="E220" s="45">
        <v>4974443</v>
      </c>
      <c r="F220" s="11" t="str">
        <f t="shared" si="34"/>
        <v>N/A</v>
      </c>
      <c r="G220" s="45">
        <v>6065264</v>
      </c>
      <c r="H220" s="11" t="str">
        <f t="shared" si="35"/>
        <v>N/A</v>
      </c>
      <c r="I220" s="12">
        <v>14.07</v>
      </c>
      <c r="J220" s="12">
        <v>21.93</v>
      </c>
      <c r="K220" s="43" t="s">
        <v>739</v>
      </c>
      <c r="L220" s="9" t="str">
        <f t="shared" si="36"/>
        <v>Yes</v>
      </c>
    </row>
    <row r="221" spans="1:12" x14ac:dyDescent="0.25">
      <c r="A221" s="4" t="s">
        <v>517</v>
      </c>
      <c r="B221" s="35" t="s">
        <v>213</v>
      </c>
      <c r="C221" s="36">
        <v>11264</v>
      </c>
      <c r="D221" s="11" t="str">
        <f t="shared" si="33"/>
        <v>N/A</v>
      </c>
      <c r="E221" s="36">
        <v>12752</v>
      </c>
      <c r="F221" s="11" t="str">
        <f t="shared" si="34"/>
        <v>N/A</v>
      </c>
      <c r="G221" s="36">
        <v>18554</v>
      </c>
      <c r="H221" s="11" t="str">
        <f t="shared" si="35"/>
        <v>N/A</v>
      </c>
      <c r="I221" s="12">
        <v>13.21</v>
      </c>
      <c r="J221" s="12">
        <v>45.5</v>
      </c>
      <c r="K221" s="43" t="s">
        <v>739</v>
      </c>
      <c r="L221" s="9" t="str">
        <f t="shared" si="36"/>
        <v>No</v>
      </c>
    </row>
    <row r="222" spans="1:12" ht="25" x14ac:dyDescent="0.25">
      <c r="A222" s="2" t="s">
        <v>1384</v>
      </c>
      <c r="B222" s="35" t="s">
        <v>213</v>
      </c>
      <c r="C222" s="45">
        <v>387.14604048000001</v>
      </c>
      <c r="D222" s="11" t="str">
        <f t="shared" si="33"/>
        <v>N/A</v>
      </c>
      <c r="E222" s="45">
        <v>390.09120137999997</v>
      </c>
      <c r="F222" s="11" t="str">
        <f t="shared" si="34"/>
        <v>N/A</v>
      </c>
      <c r="G222" s="45">
        <v>326.89791959000001</v>
      </c>
      <c r="H222" s="11" t="str">
        <f t="shared" si="35"/>
        <v>N/A</v>
      </c>
      <c r="I222" s="12">
        <v>0.76070000000000004</v>
      </c>
      <c r="J222" s="12">
        <v>-16.2</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60768056</v>
      </c>
      <c r="D226" s="11" t="str">
        <f t="shared" si="33"/>
        <v>N/A</v>
      </c>
      <c r="E226" s="45">
        <v>68641295</v>
      </c>
      <c r="F226" s="11" t="str">
        <f t="shared" si="34"/>
        <v>N/A</v>
      </c>
      <c r="G226" s="45">
        <v>7654154</v>
      </c>
      <c r="H226" s="11" t="str">
        <f t="shared" si="35"/>
        <v>N/A</v>
      </c>
      <c r="I226" s="12">
        <v>12.96</v>
      </c>
      <c r="J226" s="12">
        <v>-88.8</v>
      </c>
      <c r="K226" s="43" t="s">
        <v>739</v>
      </c>
      <c r="L226" s="9" t="str">
        <f t="shared" si="36"/>
        <v>No</v>
      </c>
    </row>
    <row r="227" spans="1:12" ht="25" x14ac:dyDescent="0.25">
      <c r="A227" s="2" t="s">
        <v>519</v>
      </c>
      <c r="B227" s="35" t="s">
        <v>213</v>
      </c>
      <c r="C227" s="36">
        <v>2055</v>
      </c>
      <c r="D227" s="11" t="str">
        <f t="shared" si="33"/>
        <v>N/A</v>
      </c>
      <c r="E227" s="36">
        <v>2146</v>
      </c>
      <c r="F227" s="11" t="str">
        <f t="shared" si="34"/>
        <v>N/A</v>
      </c>
      <c r="G227" s="36">
        <v>338</v>
      </c>
      <c r="H227" s="11" t="str">
        <f t="shared" si="35"/>
        <v>N/A</v>
      </c>
      <c r="I227" s="12">
        <v>4.4279999999999999</v>
      </c>
      <c r="J227" s="12">
        <v>-84.2</v>
      </c>
      <c r="K227" s="43" t="s">
        <v>739</v>
      </c>
      <c r="L227" s="9" t="str">
        <f t="shared" si="36"/>
        <v>No</v>
      </c>
    </row>
    <row r="228" spans="1:12" ht="25" x14ac:dyDescent="0.25">
      <c r="A228" s="2" t="s">
        <v>1388</v>
      </c>
      <c r="B228" s="35" t="s">
        <v>213</v>
      </c>
      <c r="C228" s="45">
        <v>29570.830170000001</v>
      </c>
      <c r="D228" s="11" t="str">
        <f t="shared" si="33"/>
        <v>N/A</v>
      </c>
      <c r="E228" s="45">
        <v>31985.691985000001</v>
      </c>
      <c r="F228" s="11" t="str">
        <f t="shared" si="34"/>
        <v>N/A</v>
      </c>
      <c r="G228" s="45">
        <v>22645.426036000001</v>
      </c>
      <c r="H228" s="11" t="str">
        <f t="shared" si="35"/>
        <v>N/A</v>
      </c>
      <c r="I228" s="12">
        <v>8.1660000000000004</v>
      </c>
      <c r="J228" s="12">
        <v>-29.2</v>
      </c>
      <c r="K228" s="43" t="s">
        <v>739</v>
      </c>
      <c r="L228" s="9" t="str">
        <f t="shared" si="36"/>
        <v>Yes</v>
      </c>
    </row>
    <row r="229" spans="1:12" x14ac:dyDescent="0.25">
      <c r="A229" s="2" t="s">
        <v>1389</v>
      </c>
      <c r="B229" s="35" t="s">
        <v>213</v>
      </c>
      <c r="C229" s="14">
        <v>127931953</v>
      </c>
      <c r="D229" s="11" t="str">
        <f t="shared" ref="D229:D252" si="37">IF($B229="N/A","N/A",IF(C229&gt;10,"No",IF(C229&lt;-10,"No","Yes")))</f>
        <v>N/A</v>
      </c>
      <c r="E229" s="14">
        <v>147905149</v>
      </c>
      <c r="F229" s="11" t="str">
        <f t="shared" ref="F229:F252" si="38">IF($B229="N/A","N/A",IF(E229&gt;10,"No",IF(E229&lt;-10,"No","Yes")))</f>
        <v>N/A</v>
      </c>
      <c r="G229" s="14">
        <v>10885613</v>
      </c>
      <c r="H229" s="11" t="str">
        <f t="shared" ref="H229:H252" si="39">IF($B229="N/A","N/A",IF(G229&gt;10,"No",IF(G229&lt;-10,"No","Yes")))</f>
        <v>N/A</v>
      </c>
      <c r="I229" s="12">
        <v>15.61</v>
      </c>
      <c r="J229" s="12">
        <v>-92.6</v>
      </c>
      <c r="K229" s="43" t="s">
        <v>739</v>
      </c>
      <c r="L229" s="9" t="str">
        <f t="shared" ref="L229:L252" si="40">IF(J229="Div by 0", "N/A", IF(K229="N/A","N/A", IF(J229&gt;VALUE(MID(K229,1,2)), "No", IF(J229&lt;-1*VALUE(MID(K229,1,2)), "No", "Yes"))))</f>
        <v>No</v>
      </c>
    </row>
    <row r="230" spans="1:12" x14ac:dyDescent="0.25">
      <c r="A230" s="4" t="s">
        <v>1390</v>
      </c>
      <c r="B230" s="35" t="s">
        <v>213</v>
      </c>
      <c r="C230" s="1">
        <v>5692</v>
      </c>
      <c r="D230" s="11" t="str">
        <f t="shared" si="37"/>
        <v>N/A</v>
      </c>
      <c r="E230" s="1">
        <v>6024</v>
      </c>
      <c r="F230" s="11" t="str">
        <f t="shared" si="38"/>
        <v>N/A</v>
      </c>
      <c r="G230" s="1">
        <v>1302</v>
      </c>
      <c r="H230" s="11" t="str">
        <f t="shared" si="39"/>
        <v>N/A</v>
      </c>
      <c r="I230" s="12">
        <v>5.8330000000000002</v>
      </c>
      <c r="J230" s="12">
        <v>-78.400000000000006</v>
      </c>
      <c r="K230" s="43" t="s">
        <v>739</v>
      </c>
      <c r="L230" s="9" t="str">
        <f t="shared" si="40"/>
        <v>No</v>
      </c>
    </row>
    <row r="231" spans="1:12" x14ac:dyDescent="0.25">
      <c r="A231" s="4" t="s">
        <v>1391</v>
      </c>
      <c r="B231" s="35" t="s">
        <v>213</v>
      </c>
      <c r="C231" s="14">
        <v>22475.747189000002</v>
      </c>
      <c r="D231" s="11" t="str">
        <f t="shared" si="37"/>
        <v>N/A</v>
      </c>
      <c r="E231" s="14">
        <v>24552.647575999999</v>
      </c>
      <c r="F231" s="11" t="str">
        <f t="shared" si="38"/>
        <v>N/A</v>
      </c>
      <c r="G231" s="14">
        <v>8360.6858678999997</v>
      </c>
      <c r="H231" s="11" t="str">
        <f t="shared" si="39"/>
        <v>N/A</v>
      </c>
      <c r="I231" s="12">
        <v>9.2409999999999997</v>
      </c>
      <c r="J231" s="12">
        <v>-65.900000000000006</v>
      </c>
      <c r="K231" s="43" t="s">
        <v>739</v>
      </c>
      <c r="L231" s="9" t="str">
        <f t="shared" si="40"/>
        <v>No</v>
      </c>
    </row>
    <row r="232" spans="1:12" x14ac:dyDescent="0.25">
      <c r="A232" s="4" t="s">
        <v>1392</v>
      </c>
      <c r="B232" s="35" t="s">
        <v>213</v>
      </c>
      <c r="C232" s="14">
        <v>12805.473759</v>
      </c>
      <c r="D232" s="11" t="str">
        <f t="shared" si="37"/>
        <v>N/A</v>
      </c>
      <c r="E232" s="14">
        <v>12319.901366</v>
      </c>
      <c r="F232" s="11" t="str">
        <f t="shared" si="38"/>
        <v>N/A</v>
      </c>
      <c r="G232" s="14">
        <v>5919.9532710000003</v>
      </c>
      <c r="H232" s="11" t="str">
        <f t="shared" si="39"/>
        <v>N/A</v>
      </c>
      <c r="I232" s="12">
        <v>-3.79</v>
      </c>
      <c r="J232" s="12">
        <v>-51.9</v>
      </c>
      <c r="K232" s="43" t="s">
        <v>739</v>
      </c>
      <c r="L232" s="9" t="str">
        <f t="shared" si="40"/>
        <v>No</v>
      </c>
    </row>
    <row r="233" spans="1:12" ht="25" x14ac:dyDescent="0.25">
      <c r="A233" s="4" t="s">
        <v>1393</v>
      </c>
      <c r="B233" s="35" t="s">
        <v>213</v>
      </c>
      <c r="C233" s="14">
        <v>24448.993611999998</v>
      </c>
      <c r="D233" s="11" t="str">
        <f t="shared" si="37"/>
        <v>N/A</v>
      </c>
      <c r="E233" s="14">
        <v>26841.515707999999</v>
      </c>
      <c r="F233" s="11" t="str">
        <f t="shared" si="38"/>
        <v>N/A</v>
      </c>
      <c r="G233" s="14">
        <v>11524.301775</v>
      </c>
      <c r="H233" s="11" t="str">
        <f t="shared" si="39"/>
        <v>N/A</v>
      </c>
      <c r="I233" s="12">
        <v>9.7859999999999996</v>
      </c>
      <c r="J233" s="12">
        <v>-57.1</v>
      </c>
      <c r="K233" s="43" t="s">
        <v>739</v>
      </c>
      <c r="L233" s="9" t="str">
        <f t="shared" si="40"/>
        <v>No</v>
      </c>
    </row>
    <row r="234" spans="1:12" x14ac:dyDescent="0.25">
      <c r="A234" s="4" t="s">
        <v>1394</v>
      </c>
      <c r="B234" s="35" t="s">
        <v>213</v>
      </c>
      <c r="C234" s="14">
        <v>17329.786957</v>
      </c>
      <c r="D234" s="11" t="str">
        <f t="shared" si="37"/>
        <v>N/A</v>
      </c>
      <c r="E234" s="14">
        <v>15815.544715</v>
      </c>
      <c r="F234" s="11" t="str">
        <f t="shared" si="38"/>
        <v>N/A</v>
      </c>
      <c r="G234" s="14">
        <v>1834.9230769000001</v>
      </c>
      <c r="H234" s="11" t="str">
        <f t="shared" si="39"/>
        <v>N/A</v>
      </c>
      <c r="I234" s="12">
        <v>-8.74</v>
      </c>
      <c r="J234" s="12">
        <v>-88.4</v>
      </c>
      <c r="K234" s="43" t="s">
        <v>739</v>
      </c>
      <c r="L234" s="9" t="str">
        <f t="shared" si="40"/>
        <v>No</v>
      </c>
    </row>
    <row r="235" spans="1:12" x14ac:dyDescent="0.25">
      <c r="A235" s="4" t="s">
        <v>1395</v>
      </c>
      <c r="B235" s="35" t="s">
        <v>213</v>
      </c>
      <c r="C235" s="14">
        <v>1733.9180328</v>
      </c>
      <c r="D235" s="11" t="str">
        <f t="shared" si="37"/>
        <v>N/A</v>
      </c>
      <c r="E235" s="14">
        <v>875.84482759000002</v>
      </c>
      <c r="F235" s="11" t="str">
        <f t="shared" si="38"/>
        <v>N/A</v>
      </c>
      <c r="G235" s="14">
        <v>1385.5192982000001</v>
      </c>
      <c r="H235" s="11" t="str">
        <f t="shared" si="39"/>
        <v>N/A</v>
      </c>
      <c r="I235" s="12">
        <v>-49.5</v>
      </c>
      <c r="J235" s="12">
        <v>58.19</v>
      </c>
      <c r="K235" s="43" t="s">
        <v>739</v>
      </c>
      <c r="L235" s="9" t="str">
        <f t="shared" si="40"/>
        <v>No</v>
      </c>
    </row>
    <row r="236" spans="1:12" x14ac:dyDescent="0.25">
      <c r="A236" s="4" t="s">
        <v>1396</v>
      </c>
      <c r="B236" s="35" t="s">
        <v>213</v>
      </c>
      <c r="C236" s="11">
        <v>5.5298643765</v>
      </c>
      <c r="D236" s="11" t="str">
        <f t="shared" si="37"/>
        <v>N/A</v>
      </c>
      <c r="E236" s="11">
        <v>5.7886897611999997</v>
      </c>
      <c r="F236" s="11" t="str">
        <f t="shared" si="38"/>
        <v>N/A</v>
      </c>
      <c r="G236" s="11">
        <v>0.92180906799999995</v>
      </c>
      <c r="H236" s="11" t="str">
        <f t="shared" si="39"/>
        <v>N/A</v>
      </c>
      <c r="I236" s="12">
        <v>4.681</v>
      </c>
      <c r="J236" s="12">
        <v>-84.1</v>
      </c>
      <c r="K236" s="43" t="s">
        <v>739</v>
      </c>
      <c r="L236" s="9" t="str">
        <f t="shared" si="40"/>
        <v>No</v>
      </c>
    </row>
    <row r="237" spans="1:12" x14ac:dyDescent="0.25">
      <c r="A237" s="4" t="s">
        <v>1397</v>
      </c>
      <c r="B237" s="35" t="s">
        <v>213</v>
      </c>
      <c r="C237" s="11">
        <v>15.687583445</v>
      </c>
      <c r="D237" s="11" t="str">
        <f t="shared" si="37"/>
        <v>N/A</v>
      </c>
      <c r="E237" s="11">
        <v>14.363557105</v>
      </c>
      <c r="F237" s="11" t="str">
        <f t="shared" si="38"/>
        <v>N/A</v>
      </c>
      <c r="G237" s="11">
        <v>3.9747399702999999</v>
      </c>
      <c r="H237" s="11" t="str">
        <f t="shared" si="39"/>
        <v>N/A</v>
      </c>
      <c r="I237" s="12">
        <v>-8.44</v>
      </c>
      <c r="J237" s="12">
        <v>-72.3</v>
      </c>
      <c r="K237" s="43" t="s">
        <v>739</v>
      </c>
      <c r="L237" s="9" t="str">
        <f t="shared" si="40"/>
        <v>No</v>
      </c>
    </row>
    <row r="238" spans="1:12" x14ac:dyDescent="0.25">
      <c r="A238" s="4" t="s">
        <v>1398</v>
      </c>
      <c r="B238" s="35" t="s">
        <v>213</v>
      </c>
      <c r="C238" s="11">
        <v>15.294424179</v>
      </c>
      <c r="D238" s="11" t="str">
        <f t="shared" si="37"/>
        <v>N/A</v>
      </c>
      <c r="E238" s="11">
        <v>15.623745871000001</v>
      </c>
      <c r="F238" s="11" t="str">
        <f t="shared" si="38"/>
        <v>N/A</v>
      </c>
      <c r="G238" s="11">
        <v>6.1746437706000004</v>
      </c>
      <c r="H238" s="11" t="str">
        <f t="shared" si="39"/>
        <v>N/A</v>
      </c>
      <c r="I238" s="12">
        <v>2.153</v>
      </c>
      <c r="J238" s="12">
        <v>-60.5</v>
      </c>
      <c r="K238" s="43" t="s">
        <v>739</v>
      </c>
      <c r="L238" s="9" t="str">
        <f t="shared" si="40"/>
        <v>No</v>
      </c>
    </row>
    <row r="239" spans="1:12" x14ac:dyDescent="0.25">
      <c r="A239" s="4" t="s">
        <v>1399</v>
      </c>
      <c r="B239" s="35" t="s">
        <v>213</v>
      </c>
      <c r="C239" s="11">
        <v>0.48717459909999999</v>
      </c>
      <c r="D239" s="11" t="str">
        <f t="shared" si="37"/>
        <v>N/A</v>
      </c>
      <c r="E239" s="11">
        <v>0.54337022069999996</v>
      </c>
      <c r="F239" s="11" t="str">
        <f t="shared" si="38"/>
        <v>N/A</v>
      </c>
      <c r="G239" s="11">
        <v>0.19127210659999999</v>
      </c>
      <c r="H239" s="11" t="str">
        <f t="shared" si="39"/>
        <v>N/A</v>
      </c>
      <c r="I239" s="12">
        <v>11.54</v>
      </c>
      <c r="J239" s="12">
        <v>-64.8</v>
      </c>
      <c r="K239" s="43" t="s">
        <v>739</v>
      </c>
      <c r="L239" s="9" t="str">
        <f t="shared" si="40"/>
        <v>No</v>
      </c>
    </row>
    <row r="240" spans="1:12" x14ac:dyDescent="0.25">
      <c r="A240" s="4" t="s">
        <v>1400</v>
      </c>
      <c r="B240" s="35" t="s">
        <v>213</v>
      </c>
      <c r="C240" s="11">
        <v>0.2972275009</v>
      </c>
      <c r="D240" s="11" t="str">
        <f t="shared" si="37"/>
        <v>N/A</v>
      </c>
      <c r="E240" s="11">
        <v>0.2659208656</v>
      </c>
      <c r="F240" s="11" t="str">
        <f t="shared" si="38"/>
        <v>N/A</v>
      </c>
      <c r="G240" s="11">
        <v>0.31358654990000001</v>
      </c>
      <c r="H240" s="11" t="str">
        <f t="shared" si="39"/>
        <v>N/A</v>
      </c>
      <c r="I240" s="12">
        <v>-10.5</v>
      </c>
      <c r="J240" s="12">
        <v>17.920000000000002</v>
      </c>
      <c r="K240" s="43" t="s">
        <v>739</v>
      </c>
      <c r="L240" s="9" t="str">
        <f t="shared" si="40"/>
        <v>Yes</v>
      </c>
    </row>
    <row r="241" spans="1:12" x14ac:dyDescent="0.25">
      <c r="A241" s="4" t="s">
        <v>1401</v>
      </c>
      <c r="B241" s="35" t="s">
        <v>213</v>
      </c>
      <c r="C241" s="14">
        <v>60768056</v>
      </c>
      <c r="D241" s="11" t="str">
        <f t="shared" si="37"/>
        <v>N/A</v>
      </c>
      <c r="E241" s="14">
        <v>68641295</v>
      </c>
      <c r="F241" s="11" t="str">
        <f t="shared" si="38"/>
        <v>N/A</v>
      </c>
      <c r="G241" s="14">
        <v>7654154</v>
      </c>
      <c r="H241" s="11" t="str">
        <f t="shared" si="39"/>
        <v>N/A</v>
      </c>
      <c r="I241" s="12">
        <v>12.96</v>
      </c>
      <c r="J241" s="12">
        <v>-88.8</v>
      </c>
      <c r="K241" s="43" t="s">
        <v>739</v>
      </c>
      <c r="L241" s="9" t="str">
        <f t="shared" si="40"/>
        <v>No</v>
      </c>
    </row>
    <row r="242" spans="1:12" x14ac:dyDescent="0.25">
      <c r="A242" s="4" t="s">
        <v>1402</v>
      </c>
      <c r="B242" s="35" t="s">
        <v>213</v>
      </c>
      <c r="C242" s="1">
        <v>2055</v>
      </c>
      <c r="D242" s="11" t="str">
        <f t="shared" si="37"/>
        <v>N/A</v>
      </c>
      <c r="E242" s="1">
        <v>2146</v>
      </c>
      <c r="F242" s="11" t="str">
        <f t="shared" si="38"/>
        <v>N/A</v>
      </c>
      <c r="G242" s="1">
        <v>338</v>
      </c>
      <c r="H242" s="11" t="str">
        <f t="shared" si="39"/>
        <v>N/A</v>
      </c>
      <c r="I242" s="12">
        <v>4.4279999999999999</v>
      </c>
      <c r="J242" s="12">
        <v>-84.2</v>
      </c>
      <c r="K242" s="43" t="s">
        <v>739</v>
      </c>
      <c r="L242" s="9" t="str">
        <f t="shared" si="40"/>
        <v>No</v>
      </c>
    </row>
    <row r="243" spans="1:12" ht="25" x14ac:dyDescent="0.25">
      <c r="A243" s="4" t="s">
        <v>1403</v>
      </c>
      <c r="B243" s="35" t="s">
        <v>213</v>
      </c>
      <c r="C243" s="14">
        <v>29570.830170000001</v>
      </c>
      <c r="D243" s="11" t="str">
        <f t="shared" si="37"/>
        <v>N/A</v>
      </c>
      <c r="E243" s="14">
        <v>31985.691985000001</v>
      </c>
      <c r="F243" s="11" t="str">
        <f t="shared" si="38"/>
        <v>N/A</v>
      </c>
      <c r="G243" s="14">
        <v>22645.426036000001</v>
      </c>
      <c r="H243" s="11" t="str">
        <f t="shared" si="39"/>
        <v>N/A</v>
      </c>
      <c r="I243" s="12">
        <v>8.1660000000000004</v>
      </c>
      <c r="J243" s="12">
        <v>-29.2</v>
      </c>
      <c r="K243" s="43" t="s">
        <v>739</v>
      </c>
      <c r="L243" s="9" t="str">
        <f t="shared" si="40"/>
        <v>Yes</v>
      </c>
    </row>
    <row r="244" spans="1:12" ht="25" x14ac:dyDescent="0.25">
      <c r="A244" s="4" t="s">
        <v>1404</v>
      </c>
      <c r="B244" s="35" t="s">
        <v>213</v>
      </c>
      <c r="C244" s="14">
        <v>14618.868085</v>
      </c>
      <c r="D244" s="11" t="str">
        <f t="shared" si="37"/>
        <v>N/A</v>
      </c>
      <c r="E244" s="14">
        <v>13090.539129999999</v>
      </c>
      <c r="F244" s="11" t="str">
        <f t="shared" si="38"/>
        <v>N/A</v>
      </c>
      <c r="G244" s="14">
        <v>6421.8</v>
      </c>
      <c r="H244" s="11" t="str">
        <f t="shared" si="39"/>
        <v>N/A</v>
      </c>
      <c r="I244" s="12">
        <v>-10.5</v>
      </c>
      <c r="J244" s="12">
        <v>-50.9</v>
      </c>
      <c r="K244" s="43" t="s">
        <v>739</v>
      </c>
      <c r="L244" s="9" t="str">
        <f t="shared" si="40"/>
        <v>No</v>
      </c>
    </row>
    <row r="245" spans="1:12" ht="25" x14ac:dyDescent="0.25">
      <c r="A245" s="4" t="s">
        <v>1405</v>
      </c>
      <c r="B245" s="35" t="s">
        <v>213</v>
      </c>
      <c r="C245" s="14">
        <v>31630.441988999999</v>
      </c>
      <c r="D245" s="11" t="str">
        <f t="shared" si="37"/>
        <v>N/A</v>
      </c>
      <c r="E245" s="14">
        <v>34320.793717</v>
      </c>
      <c r="F245" s="11" t="str">
        <f t="shared" si="38"/>
        <v>N/A</v>
      </c>
      <c r="G245" s="14">
        <v>25798.427562000001</v>
      </c>
      <c r="H245" s="11" t="str">
        <f t="shared" si="39"/>
        <v>N/A</v>
      </c>
      <c r="I245" s="12">
        <v>8.5060000000000002</v>
      </c>
      <c r="J245" s="12">
        <v>-24.8</v>
      </c>
      <c r="K245" s="43" t="s">
        <v>739</v>
      </c>
      <c r="L245" s="9" t="str">
        <f t="shared" si="40"/>
        <v>Yes</v>
      </c>
    </row>
    <row r="246" spans="1:12" ht="25" x14ac:dyDescent="0.25">
      <c r="A246" s="4" t="s">
        <v>1406</v>
      </c>
      <c r="B246" s="35" t="s">
        <v>213</v>
      </c>
      <c r="C246" s="14">
        <v>8851.3333332999991</v>
      </c>
      <c r="D246" s="11" t="str">
        <f t="shared" si="37"/>
        <v>N/A</v>
      </c>
      <c r="E246" s="14">
        <v>12959.166667</v>
      </c>
      <c r="F246" s="11" t="str">
        <f t="shared" si="38"/>
        <v>N/A</v>
      </c>
      <c r="G246" s="14" t="s">
        <v>1746</v>
      </c>
      <c r="H246" s="11" t="str">
        <f t="shared" si="39"/>
        <v>N/A</v>
      </c>
      <c r="I246" s="12">
        <v>46.41</v>
      </c>
      <c r="J246" s="12" t="s">
        <v>1746</v>
      </c>
      <c r="K246" s="43" t="s">
        <v>739</v>
      </c>
      <c r="L246" s="9" t="str">
        <f t="shared" si="40"/>
        <v>N/A</v>
      </c>
    </row>
    <row r="247" spans="1:12" ht="25" x14ac:dyDescent="0.25">
      <c r="A247" s="4" t="s">
        <v>1407</v>
      </c>
      <c r="B247" s="35" t="s">
        <v>213</v>
      </c>
      <c r="C247" s="14">
        <v>1860</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1.9964636847999999</v>
      </c>
      <c r="D248" s="11" t="str">
        <f t="shared" si="37"/>
        <v>N/A</v>
      </c>
      <c r="E248" s="11">
        <v>2.0621726804999998</v>
      </c>
      <c r="F248" s="11" t="str">
        <f t="shared" si="38"/>
        <v>N/A</v>
      </c>
      <c r="G248" s="11">
        <v>0.2393022004</v>
      </c>
      <c r="H248" s="11" t="str">
        <f t="shared" si="39"/>
        <v>N/A</v>
      </c>
      <c r="I248" s="12">
        <v>3.2909999999999999</v>
      </c>
      <c r="J248" s="12">
        <v>-88.4</v>
      </c>
      <c r="K248" s="43" t="s">
        <v>739</v>
      </c>
      <c r="L248" s="9" t="str">
        <f t="shared" si="40"/>
        <v>No</v>
      </c>
    </row>
    <row r="249" spans="1:12" ht="25" x14ac:dyDescent="0.25">
      <c r="A249" s="4" t="s">
        <v>1409</v>
      </c>
      <c r="B249" s="35" t="s">
        <v>213</v>
      </c>
      <c r="C249" s="11">
        <v>5.2291944815000004</v>
      </c>
      <c r="D249" s="11" t="str">
        <f t="shared" si="37"/>
        <v>N/A</v>
      </c>
      <c r="E249" s="11">
        <v>5.0130775937000003</v>
      </c>
      <c r="F249" s="11" t="str">
        <f t="shared" si="38"/>
        <v>N/A</v>
      </c>
      <c r="G249" s="11">
        <v>2.0430906388999999</v>
      </c>
      <c r="H249" s="11" t="str">
        <f t="shared" si="39"/>
        <v>N/A</v>
      </c>
      <c r="I249" s="12">
        <v>-4.13</v>
      </c>
      <c r="J249" s="12">
        <v>-59.2</v>
      </c>
      <c r="K249" s="43" t="s">
        <v>739</v>
      </c>
      <c r="L249" s="9" t="str">
        <f t="shared" si="40"/>
        <v>No</v>
      </c>
    </row>
    <row r="250" spans="1:12" ht="25" x14ac:dyDescent="0.25">
      <c r="A250" s="4" t="s">
        <v>1410</v>
      </c>
      <c r="B250" s="35" t="s">
        <v>213</v>
      </c>
      <c r="C250" s="11">
        <v>5.8949973944999998</v>
      </c>
      <c r="D250" s="11" t="str">
        <f t="shared" si="37"/>
        <v>N/A</v>
      </c>
      <c r="E250" s="11">
        <v>5.8963356281000001</v>
      </c>
      <c r="F250" s="11" t="str">
        <f t="shared" si="38"/>
        <v>N/A</v>
      </c>
      <c r="G250" s="11">
        <v>2.0679576177999999</v>
      </c>
      <c r="H250" s="11" t="str">
        <f t="shared" si="39"/>
        <v>N/A</v>
      </c>
      <c r="I250" s="12">
        <v>2.2700000000000001E-2</v>
      </c>
      <c r="J250" s="12">
        <v>-64.900000000000006</v>
      </c>
      <c r="K250" s="43" t="s">
        <v>739</v>
      </c>
      <c r="L250" s="9" t="str">
        <f t="shared" si="40"/>
        <v>No</v>
      </c>
    </row>
    <row r="251" spans="1:12" ht="25" x14ac:dyDescent="0.25">
      <c r="A251" s="4" t="s">
        <v>1411</v>
      </c>
      <c r="B251" s="35" t="s">
        <v>213</v>
      </c>
      <c r="C251" s="11">
        <v>1.90633539E-2</v>
      </c>
      <c r="D251" s="11" t="str">
        <f t="shared" si="37"/>
        <v>N/A</v>
      </c>
      <c r="E251" s="11">
        <v>1.3252932199999999E-2</v>
      </c>
      <c r="F251" s="11" t="str">
        <f t="shared" si="38"/>
        <v>N/A</v>
      </c>
      <c r="G251" s="11">
        <v>0</v>
      </c>
      <c r="H251" s="11" t="str">
        <f t="shared" si="39"/>
        <v>N/A</v>
      </c>
      <c r="I251" s="12">
        <v>-30.5</v>
      </c>
      <c r="J251" s="12">
        <v>-100</v>
      </c>
      <c r="K251" s="43" t="s">
        <v>739</v>
      </c>
      <c r="L251" s="9" t="str">
        <f t="shared" si="40"/>
        <v>No</v>
      </c>
    </row>
    <row r="252" spans="1:12" ht="25" x14ac:dyDescent="0.25">
      <c r="A252" s="4" t="s">
        <v>1412</v>
      </c>
      <c r="B252" s="35" t="s">
        <v>213</v>
      </c>
      <c r="C252" s="11">
        <v>4.8725820000000003E-3</v>
      </c>
      <c r="D252" s="11" t="str">
        <f t="shared" si="37"/>
        <v>N/A</v>
      </c>
      <c r="E252" s="11">
        <v>0</v>
      </c>
      <c r="F252" s="11" t="str">
        <f t="shared" si="38"/>
        <v>N/A</v>
      </c>
      <c r="G252" s="11">
        <v>0</v>
      </c>
      <c r="H252" s="11" t="str">
        <f t="shared" si="39"/>
        <v>N/A</v>
      </c>
      <c r="I252" s="12">
        <v>-100</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157838</v>
      </c>
      <c r="D6" s="11" t="str">
        <f t="shared" ref="D6:D37" si="0">IF($B6="N/A","N/A",IF(C6&gt;10,"No",IF(C6&lt;-10,"No","Yes")))</f>
        <v>N/A</v>
      </c>
      <c r="E6" s="36">
        <v>159350</v>
      </c>
      <c r="F6" s="11" t="str">
        <f t="shared" ref="F6:F37" si="1">IF($B6="N/A","N/A",IF(E6&gt;10,"No",IF(E6&lt;-10,"No","Yes")))</f>
        <v>N/A</v>
      </c>
      <c r="G6" s="36">
        <v>57401</v>
      </c>
      <c r="H6" s="11" t="str">
        <f t="shared" ref="H6:H37" si="2">IF($B6="N/A","N/A",IF(G6&gt;10,"No",IF(G6&lt;-10,"No","Yes")))</f>
        <v>N/A</v>
      </c>
      <c r="I6" s="12">
        <v>0.95789999999999997</v>
      </c>
      <c r="J6" s="12">
        <v>-64</v>
      </c>
      <c r="K6" s="43" t="s">
        <v>739</v>
      </c>
      <c r="L6" s="9" t="str">
        <f t="shared" ref="L6:L39" si="3">IF(J6="Div by 0", "N/A", IF(K6="N/A","N/A", IF(J6&gt;VALUE(MID(K6,1,2)), "No", IF(J6&lt;-1*VALUE(MID(K6,1,2)), "No", "Yes"))))</f>
        <v>No</v>
      </c>
    </row>
    <row r="7" spans="1:12" x14ac:dyDescent="0.25">
      <c r="A7" s="44" t="s">
        <v>6</v>
      </c>
      <c r="B7" s="35" t="s">
        <v>213</v>
      </c>
      <c r="C7" s="36">
        <v>144708</v>
      </c>
      <c r="D7" s="11" t="str">
        <f t="shared" si="0"/>
        <v>N/A</v>
      </c>
      <c r="E7" s="36">
        <v>146052</v>
      </c>
      <c r="F7" s="11" t="str">
        <f t="shared" si="1"/>
        <v>N/A</v>
      </c>
      <c r="G7" s="36">
        <v>50998</v>
      </c>
      <c r="H7" s="11" t="str">
        <f t="shared" si="2"/>
        <v>N/A</v>
      </c>
      <c r="I7" s="12">
        <v>0.92879999999999996</v>
      </c>
      <c r="J7" s="12">
        <v>-65.099999999999994</v>
      </c>
      <c r="K7" s="43" t="s">
        <v>739</v>
      </c>
      <c r="L7" s="9" t="str">
        <f t="shared" si="3"/>
        <v>No</v>
      </c>
    </row>
    <row r="8" spans="1:12" x14ac:dyDescent="0.25">
      <c r="A8" s="44" t="s">
        <v>360</v>
      </c>
      <c r="B8" s="35" t="s">
        <v>213</v>
      </c>
      <c r="C8" s="8" t="s">
        <v>213</v>
      </c>
      <c r="D8" s="11" t="str">
        <f t="shared" si="0"/>
        <v>N/A</v>
      </c>
      <c r="E8" s="8">
        <v>91.654847818999997</v>
      </c>
      <c r="F8" s="11" t="str">
        <f t="shared" si="1"/>
        <v>N/A</v>
      </c>
      <c r="G8" s="8">
        <v>88.845142070999998</v>
      </c>
      <c r="H8" s="11" t="str">
        <f t="shared" si="2"/>
        <v>N/A</v>
      </c>
      <c r="I8" s="12" t="s">
        <v>213</v>
      </c>
      <c r="J8" s="12">
        <v>-3.07</v>
      </c>
      <c r="K8" s="43" t="s">
        <v>739</v>
      </c>
      <c r="L8" s="9" t="str">
        <f t="shared" si="3"/>
        <v>Yes</v>
      </c>
    </row>
    <row r="9" spans="1:12" x14ac:dyDescent="0.25">
      <c r="A9" s="4" t="s">
        <v>88</v>
      </c>
      <c r="B9" s="43" t="s">
        <v>213</v>
      </c>
      <c r="C9" s="1">
        <v>140454.60999999999</v>
      </c>
      <c r="D9" s="11" t="str">
        <f t="shared" si="0"/>
        <v>N/A</v>
      </c>
      <c r="E9" s="1">
        <v>141786.12</v>
      </c>
      <c r="F9" s="11" t="str">
        <f t="shared" si="1"/>
        <v>N/A</v>
      </c>
      <c r="G9" s="1">
        <v>42016.65</v>
      </c>
      <c r="H9" s="11" t="str">
        <f t="shared" si="2"/>
        <v>N/A</v>
      </c>
      <c r="I9" s="12">
        <v>0.94799999999999995</v>
      </c>
      <c r="J9" s="12">
        <v>-70.400000000000006</v>
      </c>
      <c r="K9" s="43" t="s">
        <v>739</v>
      </c>
      <c r="L9" s="9" t="str">
        <f t="shared" si="3"/>
        <v>No</v>
      </c>
    </row>
    <row r="10" spans="1:12" x14ac:dyDescent="0.25">
      <c r="A10" s="4" t="s">
        <v>1413</v>
      </c>
      <c r="B10" s="35" t="s">
        <v>213</v>
      </c>
      <c r="C10" s="8">
        <v>0.28827025179999999</v>
      </c>
      <c r="D10" s="11" t="str">
        <f t="shared" si="0"/>
        <v>N/A</v>
      </c>
      <c r="E10" s="8">
        <v>0.27737684340000002</v>
      </c>
      <c r="F10" s="11" t="str">
        <f t="shared" si="1"/>
        <v>N/A</v>
      </c>
      <c r="G10" s="8">
        <v>0.83622236549999995</v>
      </c>
      <c r="H10" s="11" t="str">
        <f t="shared" si="2"/>
        <v>N/A</v>
      </c>
      <c r="I10" s="12">
        <v>-3.78</v>
      </c>
      <c r="J10" s="12">
        <v>201.5</v>
      </c>
      <c r="K10" s="43" t="s">
        <v>739</v>
      </c>
      <c r="L10" s="9" t="str">
        <f t="shared" si="3"/>
        <v>No</v>
      </c>
    </row>
    <row r="11" spans="1:12" x14ac:dyDescent="0.25">
      <c r="A11" s="4" t="s">
        <v>1414</v>
      </c>
      <c r="B11" s="35" t="s">
        <v>213</v>
      </c>
      <c r="C11" s="8">
        <v>0</v>
      </c>
      <c r="D11" s="11" t="str">
        <f t="shared" si="0"/>
        <v>N/A</v>
      </c>
      <c r="E11" s="8">
        <v>0</v>
      </c>
      <c r="F11" s="11" t="str">
        <f t="shared" si="1"/>
        <v>N/A</v>
      </c>
      <c r="G11" s="8">
        <v>0</v>
      </c>
      <c r="H11" s="11" t="str">
        <f t="shared" si="2"/>
        <v>N/A</v>
      </c>
      <c r="I11" s="12" t="s">
        <v>1746</v>
      </c>
      <c r="J11" s="12" t="s">
        <v>1746</v>
      </c>
      <c r="K11" s="43" t="s">
        <v>739</v>
      </c>
      <c r="L11" s="9" t="str">
        <f t="shared" si="3"/>
        <v>N/A</v>
      </c>
    </row>
    <row r="12" spans="1:12" x14ac:dyDescent="0.25">
      <c r="A12" s="4" t="s">
        <v>1415</v>
      </c>
      <c r="B12" s="35" t="s">
        <v>213</v>
      </c>
      <c r="C12" s="8">
        <v>86.413284507</v>
      </c>
      <c r="D12" s="11" t="str">
        <f t="shared" si="0"/>
        <v>N/A</v>
      </c>
      <c r="E12" s="8">
        <v>86.508315030000006</v>
      </c>
      <c r="F12" s="11" t="str">
        <f t="shared" si="1"/>
        <v>N/A</v>
      </c>
      <c r="G12" s="8">
        <v>83.197156844000006</v>
      </c>
      <c r="H12" s="11" t="str">
        <f t="shared" si="2"/>
        <v>N/A</v>
      </c>
      <c r="I12" s="12">
        <v>0.11</v>
      </c>
      <c r="J12" s="12">
        <v>-3.83</v>
      </c>
      <c r="K12" s="43" t="s">
        <v>739</v>
      </c>
      <c r="L12" s="9" t="str">
        <f t="shared" si="3"/>
        <v>Yes</v>
      </c>
    </row>
    <row r="13" spans="1:12" x14ac:dyDescent="0.25">
      <c r="A13" s="4" t="s">
        <v>1416</v>
      </c>
      <c r="B13" s="35" t="s">
        <v>213</v>
      </c>
      <c r="C13" s="8">
        <v>0.2312497624</v>
      </c>
      <c r="D13" s="11" t="str">
        <f t="shared" si="0"/>
        <v>N/A</v>
      </c>
      <c r="E13" s="8">
        <v>0.2008158142</v>
      </c>
      <c r="F13" s="11" t="str">
        <f t="shared" si="1"/>
        <v>N/A</v>
      </c>
      <c r="G13" s="8">
        <v>0.66200937270000004</v>
      </c>
      <c r="H13" s="11" t="str">
        <f t="shared" si="2"/>
        <v>N/A</v>
      </c>
      <c r="I13" s="12">
        <v>-13.2</v>
      </c>
      <c r="J13" s="12">
        <v>229.7</v>
      </c>
      <c r="K13" s="43" t="s">
        <v>739</v>
      </c>
      <c r="L13" s="9" t="str">
        <f t="shared" si="3"/>
        <v>No</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6.01882943E-2</v>
      </c>
      <c r="D16" s="11" t="str">
        <f t="shared" si="0"/>
        <v>N/A</v>
      </c>
      <c r="E16" s="8">
        <v>4.9576404099999999E-2</v>
      </c>
      <c r="F16" s="11" t="str">
        <f t="shared" si="1"/>
        <v>N/A</v>
      </c>
      <c r="G16" s="8">
        <v>0.17421299279999999</v>
      </c>
      <c r="H16" s="11" t="str">
        <f t="shared" si="2"/>
        <v>N/A</v>
      </c>
      <c r="I16" s="12">
        <v>-17.600000000000001</v>
      </c>
      <c r="J16" s="12">
        <v>251.4</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10.96250586</v>
      </c>
      <c r="D18" s="11" t="str">
        <f t="shared" si="0"/>
        <v>N/A</v>
      </c>
      <c r="E18" s="8">
        <v>9.4188892375000002</v>
      </c>
      <c r="F18" s="11" t="str">
        <f t="shared" si="1"/>
        <v>N/A</v>
      </c>
      <c r="G18" s="8">
        <v>5.0399818818000002</v>
      </c>
      <c r="H18" s="11" t="str">
        <f t="shared" si="2"/>
        <v>N/A</v>
      </c>
      <c r="I18" s="12">
        <v>-14.1</v>
      </c>
      <c r="J18" s="12">
        <v>-46.5</v>
      </c>
      <c r="K18" s="43" t="s">
        <v>739</v>
      </c>
      <c r="L18" s="9" t="str">
        <f t="shared" si="3"/>
        <v>No</v>
      </c>
    </row>
    <row r="19" spans="1:12" x14ac:dyDescent="0.25">
      <c r="A19" s="4" t="s">
        <v>1422</v>
      </c>
      <c r="B19" s="35" t="s">
        <v>213</v>
      </c>
      <c r="C19" s="8">
        <v>2.0445013241000001</v>
      </c>
      <c r="D19" s="11" t="str">
        <f t="shared" si="0"/>
        <v>N/A</v>
      </c>
      <c r="E19" s="8">
        <v>3.5450266709</v>
      </c>
      <c r="F19" s="11" t="str">
        <f t="shared" si="1"/>
        <v>N/A</v>
      </c>
      <c r="G19" s="8">
        <v>10.090416543</v>
      </c>
      <c r="H19" s="11" t="str">
        <f t="shared" si="2"/>
        <v>N/A</v>
      </c>
      <c r="I19" s="12">
        <v>73.39</v>
      </c>
      <c r="J19" s="12">
        <v>184.6</v>
      </c>
      <c r="K19" s="43" t="s">
        <v>739</v>
      </c>
      <c r="L19" s="9" t="str">
        <f t="shared" si="3"/>
        <v>No</v>
      </c>
    </row>
    <row r="20" spans="1:12" x14ac:dyDescent="0.25">
      <c r="A20" s="2" t="s">
        <v>974</v>
      </c>
      <c r="B20" s="35" t="s">
        <v>213</v>
      </c>
      <c r="C20" s="8">
        <v>97.664060618999997</v>
      </c>
      <c r="D20" s="11" t="str">
        <f t="shared" si="0"/>
        <v>N/A</v>
      </c>
      <c r="E20" s="8">
        <v>96.204581110999996</v>
      </c>
      <c r="F20" s="11" t="str">
        <f t="shared" si="1"/>
        <v>N/A</v>
      </c>
      <c r="G20" s="8">
        <v>89.073361090999995</v>
      </c>
      <c r="H20" s="11" t="str">
        <f t="shared" si="2"/>
        <v>N/A</v>
      </c>
      <c r="I20" s="12">
        <v>-1.49</v>
      </c>
      <c r="J20" s="12">
        <v>-7.41</v>
      </c>
      <c r="K20" s="43" t="s">
        <v>739</v>
      </c>
      <c r="L20" s="9" t="str">
        <f t="shared" si="3"/>
        <v>Yes</v>
      </c>
    </row>
    <row r="21" spans="1:12" x14ac:dyDescent="0.25">
      <c r="A21" s="2" t="s">
        <v>975</v>
      </c>
      <c r="B21" s="35" t="s">
        <v>213</v>
      </c>
      <c r="C21" s="8">
        <v>0.2914380567</v>
      </c>
      <c r="D21" s="11" t="str">
        <f t="shared" si="0"/>
        <v>N/A</v>
      </c>
      <c r="E21" s="8">
        <v>0.25039221839999998</v>
      </c>
      <c r="F21" s="11" t="str">
        <f t="shared" si="1"/>
        <v>N/A</v>
      </c>
      <c r="G21" s="8">
        <v>0.83622236549999995</v>
      </c>
      <c r="H21" s="11" t="str">
        <f t="shared" si="2"/>
        <v>N/A</v>
      </c>
      <c r="I21" s="12">
        <v>-14.1</v>
      </c>
      <c r="J21" s="12">
        <v>234</v>
      </c>
      <c r="K21" s="43" t="s">
        <v>739</v>
      </c>
      <c r="L21" s="9" t="str">
        <f t="shared" si="3"/>
        <v>No</v>
      </c>
    </row>
    <row r="22" spans="1:12" x14ac:dyDescent="0.25">
      <c r="A22" s="3" t="s">
        <v>1717</v>
      </c>
      <c r="B22" s="35" t="s">
        <v>213</v>
      </c>
      <c r="C22" s="36">
        <v>92356</v>
      </c>
      <c r="D22" s="11" t="str">
        <f t="shared" si="0"/>
        <v>N/A</v>
      </c>
      <c r="E22" s="36">
        <v>93284</v>
      </c>
      <c r="F22" s="11" t="str">
        <f t="shared" si="1"/>
        <v>N/A</v>
      </c>
      <c r="G22" s="36">
        <v>40913</v>
      </c>
      <c r="H22" s="11" t="str">
        <f t="shared" si="2"/>
        <v>N/A</v>
      </c>
      <c r="I22" s="12">
        <v>1.0049999999999999</v>
      </c>
      <c r="J22" s="12">
        <v>-56.1</v>
      </c>
      <c r="K22" s="43" t="s">
        <v>739</v>
      </c>
      <c r="L22" s="9" t="str">
        <f t="shared" si="3"/>
        <v>No</v>
      </c>
    </row>
    <row r="23" spans="1:12" x14ac:dyDescent="0.25">
      <c r="A23" s="3" t="s">
        <v>990</v>
      </c>
      <c r="B23" s="35" t="s">
        <v>213</v>
      </c>
      <c r="C23" s="36">
        <v>29509</v>
      </c>
      <c r="D23" s="11" t="str">
        <f t="shared" si="0"/>
        <v>N/A</v>
      </c>
      <c r="E23" s="36">
        <v>29639</v>
      </c>
      <c r="F23" s="11" t="str">
        <f t="shared" si="1"/>
        <v>N/A</v>
      </c>
      <c r="G23" s="36">
        <v>4415</v>
      </c>
      <c r="H23" s="11" t="str">
        <f t="shared" si="2"/>
        <v>N/A</v>
      </c>
      <c r="I23" s="12">
        <v>0.4405</v>
      </c>
      <c r="J23" s="12">
        <v>-85.1</v>
      </c>
      <c r="K23" s="43" t="s">
        <v>739</v>
      </c>
      <c r="L23" s="9" t="str">
        <f t="shared" si="3"/>
        <v>No</v>
      </c>
    </row>
    <row r="24" spans="1:12" x14ac:dyDescent="0.25">
      <c r="A24" s="3" t="s">
        <v>991</v>
      </c>
      <c r="B24" s="35" t="s">
        <v>213</v>
      </c>
      <c r="C24" s="36">
        <v>4773</v>
      </c>
      <c r="D24" s="11" t="str">
        <f t="shared" si="0"/>
        <v>N/A</v>
      </c>
      <c r="E24" s="36">
        <v>4768</v>
      </c>
      <c r="F24" s="11" t="str">
        <f t="shared" si="1"/>
        <v>N/A</v>
      </c>
      <c r="G24" s="36">
        <v>4872</v>
      </c>
      <c r="H24" s="11" t="str">
        <f t="shared" si="2"/>
        <v>N/A</v>
      </c>
      <c r="I24" s="12">
        <v>-0.105</v>
      </c>
      <c r="J24" s="12">
        <v>2.181</v>
      </c>
      <c r="K24" s="43" t="s">
        <v>739</v>
      </c>
      <c r="L24" s="9" t="str">
        <f t="shared" si="3"/>
        <v>Yes</v>
      </c>
    </row>
    <row r="25" spans="1:12" x14ac:dyDescent="0.25">
      <c r="A25" s="3" t="s">
        <v>992</v>
      </c>
      <c r="B25" s="35" t="s">
        <v>213</v>
      </c>
      <c r="C25" s="36">
        <v>19734</v>
      </c>
      <c r="D25" s="11" t="str">
        <f t="shared" si="0"/>
        <v>N/A</v>
      </c>
      <c r="E25" s="36">
        <v>20129</v>
      </c>
      <c r="F25" s="11" t="str">
        <f t="shared" si="1"/>
        <v>N/A</v>
      </c>
      <c r="G25" s="36">
        <v>4160</v>
      </c>
      <c r="H25" s="11" t="str">
        <f t="shared" si="2"/>
        <v>N/A</v>
      </c>
      <c r="I25" s="12">
        <v>2.0019999999999998</v>
      </c>
      <c r="J25" s="12">
        <v>-79.3</v>
      </c>
      <c r="K25" s="43" t="s">
        <v>739</v>
      </c>
      <c r="L25" s="9" t="str">
        <f t="shared" si="3"/>
        <v>No</v>
      </c>
    </row>
    <row r="26" spans="1:12" x14ac:dyDescent="0.25">
      <c r="A26" s="3" t="s">
        <v>993</v>
      </c>
      <c r="B26" s="35" t="s">
        <v>213</v>
      </c>
      <c r="C26" s="36">
        <v>38340</v>
      </c>
      <c r="D26" s="11" t="str">
        <f t="shared" si="0"/>
        <v>N/A</v>
      </c>
      <c r="E26" s="36">
        <v>38748</v>
      </c>
      <c r="F26" s="11" t="str">
        <f t="shared" si="1"/>
        <v>N/A</v>
      </c>
      <c r="G26" s="36">
        <v>27466</v>
      </c>
      <c r="H26" s="11" t="str">
        <f t="shared" si="2"/>
        <v>N/A</v>
      </c>
      <c r="I26" s="12">
        <v>1.0640000000000001</v>
      </c>
      <c r="J26" s="12">
        <v>-29.1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65331</v>
      </c>
      <c r="D28" s="11" t="str">
        <f t="shared" si="0"/>
        <v>N/A</v>
      </c>
      <c r="E28" s="36">
        <v>65931</v>
      </c>
      <c r="F28" s="11" t="str">
        <f t="shared" si="1"/>
        <v>N/A</v>
      </c>
      <c r="G28" s="36">
        <v>15000</v>
      </c>
      <c r="H28" s="11" t="str">
        <f t="shared" si="2"/>
        <v>N/A</v>
      </c>
      <c r="I28" s="12">
        <v>0.91839999999999999</v>
      </c>
      <c r="J28" s="12">
        <v>-77.2</v>
      </c>
      <c r="K28" s="43" t="s">
        <v>739</v>
      </c>
      <c r="L28" s="9" t="str">
        <f t="shared" si="3"/>
        <v>No</v>
      </c>
    </row>
    <row r="29" spans="1:12" x14ac:dyDescent="0.25">
      <c r="A29" s="3" t="s">
        <v>995</v>
      </c>
      <c r="B29" s="35" t="s">
        <v>213</v>
      </c>
      <c r="C29" s="36">
        <v>34329</v>
      </c>
      <c r="D29" s="11" t="str">
        <f t="shared" si="0"/>
        <v>N/A</v>
      </c>
      <c r="E29" s="36">
        <v>34239</v>
      </c>
      <c r="F29" s="11" t="str">
        <f t="shared" si="1"/>
        <v>N/A</v>
      </c>
      <c r="G29" s="36">
        <v>5387</v>
      </c>
      <c r="H29" s="11" t="str">
        <f t="shared" si="2"/>
        <v>N/A</v>
      </c>
      <c r="I29" s="12">
        <v>-0.26200000000000001</v>
      </c>
      <c r="J29" s="12">
        <v>-84.3</v>
      </c>
      <c r="K29" s="43" t="s">
        <v>739</v>
      </c>
      <c r="L29" s="9" t="str">
        <f t="shared" si="3"/>
        <v>No</v>
      </c>
    </row>
    <row r="30" spans="1:12" x14ac:dyDescent="0.25">
      <c r="A30" s="3" t="s">
        <v>996</v>
      </c>
      <c r="B30" s="35" t="s">
        <v>213</v>
      </c>
      <c r="C30" s="36">
        <v>1068</v>
      </c>
      <c r="D30" s="11" t="str">
        <f t="shared" si="0"/>
        <v>N/A</v>
      </c>
      <c r="E30" s="36">
        <v>1123</v>
      </c>
      <c r="F30" s="11" t="str">
        <f t="shared" si="1"/>
        <v>N/A</v>
      </c>
      <c r="G30" s="36">
        <v>1141</v>
      </c>
      <c r="H30" s="11" t="str">
        <f t="shared" si="2"/>
        <v>N/A</v>
      </c>
      <c r="I30" s="12">
        <v>5.15</v>
      </c>
      <c r="J30" s="12">
        <v>1.603</v>
      </c>
      <c r="K30" s="43" t="s">
        <v>739</v>
      </c>
      <c r="L30" s="9" t="str">
        <f t="shared" si="3"/>
        <v>Yes</v>
      </c>
    </row>
    <row r="31" spans="1:12" x14ac:dyDescent="0.25">
      <c r="A31" s="3" t="s">
        <v>997</v>
      </c>
      <c r="B31" s="35" t="s">
        <v>213</v>
      </c>
      <c r="C31" s="36">
        <v>13181</v>
      </c>
      <c r="D31" s="11" t="str">
        <f t="shared" si="0"/>
        <v>N/A</v>
      </c>
      <c r="E31" s="36">
        <v>13357</v>
      </c>
      <c r="F31" s="11" t="str">
        <f t="shared" si="1"/>
        <v>N/A</v>
      </c>
      <c r="G31" s="36">
        <v>2313</v>
      </c>
      <c r="H31" s="11" t="str">
        <f t="shared" si="2"/>
        <v>N/A</v>
      </c>
      <c r="I31" s="12">
        <v>1.335</v>
      </c>
      <c r="J31" s="12">
        <v>-82.7</v>
      </c>
      <c r="K31" s="43" t="s">
        <v>739</v>
      </c>
      <c r="L31" s="9" t="str">
        <f t="shared" si="3"/>
        <v>No</v>
      </c>
    </row>
    <row r="32" spans="1:12" x14ac:dyDescent="0.25">
      <c r="A32" s="3" t="s">
        <v>998</v>
      </c>
      <c r="B32" s="35" t="s">
        <v>213</v>
      </c>
      <c r="C32" s="36">
        <v>16753</v>
      </c>
      <c r="D32" s="11" t="str">
        <f t="shared" si="0"/>
        <v>N/A</v>
      </c>
      <c r="E32" s="36">
        <v>17212</v>
      </c>
      <c r="F32" s="11" t="str">
        <f t="shared" si="1"/>
        <v>N/A</v>
      </c>
      <c r="G32" s="36">
        <v>6159</v>
      </c>
      <c r="H32" s="11" t="str">
        <f t="shared" si="2"/>
        <v>N/A</v>
      </c>
      <c r="I32" s="12">
        <v>2.74</v>
      </c>
      <c r="J32" s="12">
        <v>-64.2</v>
      </c>
      <c r="K32" s="43" t="s">
        <v>739</v>
      </c>
      <c r="L32" s="9" t="str">
        <f t="shared" si="3"/>
        <v>No</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3355905038</v>
      </c>
      <c r="D34" s="11" t="str">
        <f t="shared" si="0"/>
        <v>N/A</v>
      </c>
      <c r="E34" s="45">
        <v>3316793680</v>
      </c>
      <c r="F34" s="11" t="str">
        <f t="shared" si="1"/>
        <v>N/A</v>
      </c>
      <c r="G34" s="45">
        <v>2252319060</v>
      </c>
      <c r="H34" s="11" t="str">
        <f t="shared" si="2"/>
        <v>N/A</v>
      </c>
      <c r="I34" s="12">
        <v>-1.17</v>
      </c>
      <c r="J34" s="12">
        <v>-32.1</v>
      </c>
      <c r="K34" s="43" t="s">
        <v>739</v>
      </c>
      <c r="L34" s="9" t="str">
        <f t="shared" si="3"/>
        <v>No</v>
      </c>
    </row>
    <row r="35" spans="1:12" x14ac:dyDescent="0.25">
      <c r="A35" s="44" t="s">
        <v>1423</v>
      </c>
      <c r="B35" s="35" t="s">
        <v>213</v>
      </c>
      <c r="C35" s="45">
        <v>21261.705279999998</v>
      </c>
      <c r="D35" s="11" t="str">
        <f t="shared" si="0"/>
        <v>N/A</v>
      </c>
      <c r="E35" s="45">
        <v>20814.519485000001</v>
      </c>
      <c r="F35" s="11" t="str">
        <f t="shared" si="1"/>
        <v>N/A</v>
      </c>
      <c r="G35" s="45">
        <v>39238.324418999997</v>
      </c>
      <c r="H35" s="11" t="str">
        <f t="shared" si="2"/>
        <v>N/A</v>
      </c>
      <c r="I35" s="12">
        <v>-2.1</v>
      </c>
      <c r="J35" s="12">
        <v>88.51</v>
      </c>
      <c r="K35" s="43" t="s">
        <v>739</v>
      </c>
      <c r="L35" s="9" t="str">
        <f t="shared" si="3"/>
        <v>No</v>
      </c>
    </row>
    <row r="36" spans="1:12" x14ac:dyDescent="0.25">
      <c r="A36" s="44" t="s">
        <v>1424</v>
      </c>
      <c r="B36" s="35" t="s">
        <v>213</v>
      </c>
      <c r="C36" s="45">
        <v>23190.874298999999</v>
      </c>
      <c r="D36" s="11" t="str">
        <f t="shared" si="0"/>
        <v>N/A</v>
      </c>
      <c r="E36" s="45">
        <v>22709.676554000001</v>
      </c>
      <c r="F36" s="11" t="str">
        <f t="shared" si="1"/>
        <v>N/A</v>
      </c>
      <c r="G36" s="45">
        <v>44164.850778</v>
      </c>
      <c r="H36" s="11" t="str">
        <f t="shared" si="2"/>
        <v>N/A</v>
      </c>
      <c r="I36" s="12">
        <v>-2.0699999999999998</v>
      </c>
      <c r="J36" s="12">
        <v>94.48</v>
      </c>
      <c r="K36" s="43" t="s">
        <v>739</v>
      </c>
      <c r="L36" s="9" t="str">
        <f t="shared" si="3"/>
        <v>No</v>
      </c>
    </row>
    <row r="37" spans="1:12" x14ac:dyDescent="0.25">
      <c r="A37" s="4" t="s">
        <v>107</v>
      </c>
      <c r="B37" s="35" t="s">
        <v>213</v>
      </c>
      <c r="C37" s="45">
        <v>18873038</v>
      </c>
      <c r="D37" s="11" t="str">
        <f t="shared" si="0"/>
        <v>N/A</v>
      </c>
      <c r="E37" s="45">
        <v>40012369</v>
      </c>
      <c r="F37" s="11" t="str">
        <f t="shared" si="1"/>
        <v>N/A</v>
      </c>
      <c r="G37" s="45">
        <v>10546661</v>
      </c>
      <c r="H37" s="11" t="str">
        <f t="shared" si="2"/>
        <v>N/A</v>
      </c>
      <c r="I37" s="12">
        <v>112</v>
      </c>
      <c r="J37" s="12">
        <v>-73.599999999999994</v>
      </c>
      <c r="K37" s="43" t="s">
        <v>739</v>
      </c>
      <c r="L37" s="9" t="str">
        <f t="shared" si="3"/>
        <v>No</v>
      </c>
    </row>
    <row r="38" spans="1:12" x14ac:dyDescent="0.25">
      <c r="A38" s="44" t="s">
        <v>158</v>
      </c>
      <c r="B38" s="43" t="s">
        <v>217</v>
      </c>
      <c r="C38" s="1">
        <v>12</v>
      </c>
      <c r="D38" s="11" t="str">
        <f>IF($B38="N/A","N/A",IF(C38&gt;0,"No",IF(C38&lt;0,"No","Yes")))</f>
        <v>No</v>
      </c>
      <c r="E38" s="1">
        <v>19</v>
      </c>
      <c r="F38" s="11" t="str">
        <f>IF($B38="N/A","N/A",IF(E38&gt;0,"No",IF(E38&lt;0,"No","Yes")))</f>
        <v>No</v>
      </c>
      <c r="G38" s="1">
        <v>2816</v>
      </c>
      <c r="H38" s="11" t="str">
        <f>IF($B38="N/A","N/A",IF(G38&gt;0,"No",IF(G38&lt;0,"No","Yes")))</f>
        <v>No</v>
      </c>
      <c r="I38" s="12">
        <v>58.33</v>
      </c>
      <c r="J38" s="12">
        <v>14721</v>
      </c>
      <c r="K38" s="43" t="s">
        <v>739</v>
      </c>
      <c r="L38" s="9" t="str">
        <f t="shared" si="3"/>
        <v>No</v>
      </c>
    </row>
    <row r="39" spans="1:12" x14ac:dyDescent="0.25">
      <c r="A39" s="44" t="s">
        <v>156</v>
      </c>
      <c r="B39" s="35" t="s">
        <v>213</v>
      </c>
      <c r="C39" s="45">
        <v>21449</v>
      </c>
      <c r="D39" s="11" t="str">
        <f t="shared" ref="D39:D40" si="4">IF($B39="N/A","N/A",IF(C39&gt;10,"No",IF(C39&lt;-10,"No","Yes")))</f>
        <v>N/A</v>
      </c>
      <c r="E39" s="45">
        <v>40690</v>
      </c>
      <c r="F39" s="11" t="str">
        <f t="shared" ref="F39:F40" si="5">IF($B39="N/A","N/A",IF(E39&gt;10,"No",IF(E39&lt;-10,"No","Yes")))</f>
        <v>N/A</v>
      </c>
      <c r="G39" s="45">
        <v>2426243</v>
      </c>
      <c r="H39" s="11" t="str">
        <f t="shared" ref="H39:H40" si="6">IF($B39="N/A","N/A",IF(G39&gt;10,"No",IF(G39&lt;-10,"No","Yes")))</f>
        <v>N/A</v>
      </c>
      <c r="I39" s="12">
        <v>89.71</v>
      </c>
      <c r="J39" s="12">
        <v>5863</v>
      </c>
      <c r="K39" s="43" t="s">
        <v>739</v>
      </c>
      <c r="L39" s="9" t="str">
        <f t="shared" si="3"/>
        <v>No</v>
      </c>
    </row>
    <row r="40" spans="1:12" x14ac:dyDescent="0.25">
      <c r="A40" s="44" t="s">
        <v>1303</v>
      </c>
      <c r="B40" s="35" t="s">
        <v>213</v>
      </c>
      <c r="C40" s="45">
        <v>1787.4166667</v>
      </c>
      <c r="D40" s="11" t="str">
        <f t="shared" si="4"/>
        <v>N/A</v>
      </c>
      <c r="E40" s="45">
        <v>2141.5789473999998</v>
      </c>
      <c r="F40" s="11" t="str">
        <f t="shared" si="5"/>
        <v>N/A</v>
      </c>
      <c r="G40" s="45">
        <v>861.59197443000005</v>
      </c>
      <c r="H40" s="11" t="str">
        <f t="shared" si="6"/>
        <v>N/A</v>
      </c>
      <c r="I40" s="12">
        <v>19.809999999999999</v>
      </c>
      <c r="J40" s="12">
        <v>-59.8</v>
      </c>
      <c r="K40" s="43" t="s">
        <v>739</v>
      </c>
      <c r="L40" s="9" t="str">
        <f>IF(J40="Div by 0", "N/A", IF(OR(J40="N/A",K40="N/A"),"N/A", IF(J40&gt;VALUE(MID(K40,1,2)), "No", IF(J40&lt;-1*VALUE(MID(K40,1,2)), "No", "Yes"))))</f>
        <v>No</v>
      </c>
    </row>
    <row r="41" spans="1:12" x14ac:dyDescent="0.25">
      <c r="A41" s="3" t="s">
        <v>1425</v>
      </c>
      <c r="B41" s="35" t="s">
        <v>213</v>
      </c>
      <c r="C41" s="45">
        <v>21706.805849</v>
      </c>
      <c r="D41" s="11" t="str">
        <f t="shared" ref="D41:D52" si="7">IF($B41="N/A","N/A",IF(C41&gt;10,"No",IF(C41&lt;-10,"No","Yes")))</f>
        <v>N/A</v>
      </c>
      <c r="E41" s="45">
        <v>21250.193409</v>
      </c>
      <c r="F41" s="11" t="str">
        <f t="shared" ref="F41:F52" si="8">IF($B41="N/A","N/A",IF(E41&gt;10,"No",IF(E41&lt;-10,"No","Yes")))</f>
        <v>N/A</v>
      </c>
      <c r="G41" s="45">
        <v>36587.720846999997</v>
      </c>
      <c r="H41" s="11" t="str">
        <f t="shared" ref="H41:H52" si="9">IF($B41="N/A","N/A",IF(G41&gt;10,"No",IF(G41&lt;-10,"No","Yes")))</f>
        <v>N/A</v>
      </c>
      <c r="I41" s="12">
        <v>-2.1</v>
      </c>
      <c r="J41" s="12">
        <v>72.180000000000007</v>
      </c>
      <c r="K41" s="43" t="s">
        <v>739</v>
      </c>
      <c r="L41" s="9" t="str">
        <f t="shared" ref="L41:L52" si="10">IF(J41="Div by 0", "N/A", IF(K41="N/A","N/A", IF(J41&gt;VALUE(MID(K41,1,2)), "No", IF(J41&lt;-1*VALUE(MID(K41,1,2)), "No", "Yes"))))</f>
        <v>No</v>
      </c>
    </row>
    <row r="42" spans="1:12" x14ac:dyDescent="0.25">
      <c r="A42" s="3" t="s">
        <v>1426</v>
      </c>
      <c r="B42" s="35" t="s">
        <v>213</v>
      </c>
      <c r="C42" s="45">
        <v>8823.1673049000001</v>
      </c>
      <c r="D42" s="11" t="str">
        <f t="shared" si="7"/>
        <v>N/A</v>
      </c>
      <c r="E42" s="45">
        <v>8656.1110024000009</v>
      </c>
      <c r="F42" s="11" t="str">
        <f t="shared" si="8"/>
        <v>N/A</v>
      </c>
      <c r="G42" s="45">
        <v>19897.134994</v>
      </c>
      <c r="H42" s="11" t="str">
        <f t="shared" si="9"/>
        <v>N/A</v>
      </c>
      <c r="I42" s="12">
        <v>-1.89</v>
      </c>
      <c r="J42" s="12">
        <v>129.9</v>
      </c>
      <c r="K42" s="43" t="s">
        <v>739</v>
      </c>
      <c r="L42" s="9" t="str">
        <f t="shared" si="10"/>
        <v>No</v>
      </c>
    </row>
    <row r="43" spans="1:12" x14ac:dyDescent="0.25">
      <c r="A43" s="3" t="s">
        <v>1427</v>
      </c>
      <c r="B43" s="35" t="s">
        <v>213</v>
      </c>
      <c r="C43" s="45">
        <v>30436.067462999999</v>
      </c>
      <c r="D43" s="11" t="str">
        <f t="shared" si="7"/>
        <v>N/A</v>
      </c>
      <c r="E43" s="45">
        <v>30558.061032000001</v>
      </c>
      <c r="F43" s="11" t="str">
        <f t="shared" si="8"/>
        <v>N/A</v>
      </c>
      <c r="G43" s="45">
        <v>29115.239326999999</v>
      </c>
      <c r="H43" s="11" t="str">
        <f t="shared" si="9"/>
        <v>N/A</v>
      </c>
      <c r="I43" s="12">
        <v>0.40079999999999999</v>
      </c>
      <c r="J43" s="12">
        <v>-4.72</v>
      </c>
      <c r="K43" s="43" t="s">
        <v>739</v>
      </c>
      <c r="L43" s="9" t="str">
        <f t="shared" si="10"/>
        <v>Yes</v>
      </c>
    </row>
    <row r="44" spans="1:12" x14ac:dyDescent="0.25">
      <c r="A44" s="3" t="s">
        <v>1428</v>
      </c>
      <c r="B44" s="35" t="s">
        <v>213</v>
      </c>
      <c r="C44" s="45">
        <v>6798.8590249999997</v>
      </c>
      <c r="D44" s="11" t="str">
        <f t="shared" si="7"/>
        <v>N/A</v>
      </c>
      <c r="E44" s="45">
        <v>6309.1090465999996</v>
      </c>
      <c r="F44" s="11" t="str">
        <f t="shared" si="8"/>
        <v>N/A</v>
      </c>
      <c r="G44" s="45">
        <v>14013.558413000001</v>
      </c>
      <c r="H44" s="11" t="str">
        <f t="shared" si="9"/>
        <v>N/A</v>
      </c>
      <c r="I44" s="12">
        <v>-7.2</v>
      </c>
      <c r="J44" s="12">
        <v>122.1</v>
      </c>
      <c r="K44" s="43" t="s">
        <v>739</v>
      </c>
      <c r="L44" s="9" t="str">
        <f t="shared" si="10"/>
        <v>No</v>
      </c>
    </row>
    <row r="45" spans="1:12" x14ac:dyDescent="0.25">
      <c r="A45" s="3" t="s">
        <v>1429</v>
      </c>
      <c r="B45" s="35" t="s">
        <v>213</v>
      </c>
      <c r="C45" s="45">
        <v>38209.464867000002</v>
      </c>
      <c r="D45" s="11" t="str">
        <f t="shared" si="7"/>
        <v>N/A</v>
      </c>
      <c r="E45" s="45">
        <v>37499.940048999997</v>
      </c>
      <c r="F45" s="11" t="str">
        <f t="shared" si="8"/>
        <v>N/A</v>
      </c>
      <c r="G45" s="45">
        <v>44015.208730999999</v>
      </c>
      <c r="H45" s="11" t="str">
        <f t="shared" si="9"/>
        <v>N/A</v>
      </c>
      <c r="I45" s="12">
        <v>-1.86</v>
      </c>
      <c r="J45" s="12">
        <v>17.37</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20675.441949</v>
      </c>
      <c r="D47" s="11" t="str">
        <f t="shared" si="7"/>
        <v>N/A</v>
      </c>
      <c r="E47" s="45">
        <v>20235.420212000001</v>
      </c>
      <c r="F47" s="11" t="str">
        <f t="shared" si="8"/>
        <v>N/A</v>
      </c>
      <c r="G47" s="45">
        <v>50210.672333000002</v>
      </c>
      <c r="H47" s="11" t="str">
        <f t="shared" si="9"/>
        <v>N/A</v>
      </c>
      <c r="I47" s="12">
        <v>-2.13</v>
      </c>
      <c r="J47" s="12">
        <v>148.1</v>
      </c>
      <c r="K47" s="43" t="s">
        <v>739</v>
      </c>
      <c r="L47" s="9" t="str">
        <f t="shared" si="10"/>
        <v>No</v>
      </c>
    </row>
    <row r="48" spans="1:12" x14ac:dyDescent="0.25">
      <c r="A48" s="3" t="s">
        <v>1432</v>
      </c>
      <c r="B48" s="43" t="s">
        <v>213</v>
      </c>
      <c r="C48" s="14">
        <v>8610.3426839999993</v>
      </c>
      <c r="D48" s="11" t="str">
        <f t="shared" si="7"/>
        <v>N/A</v>
      </c>
      <c r="E48" s="14">
        <v>8441.9824176999991</v>
      </c>
      <c r="F48" s="11" t="str">
        <f t="shared" si="8"/>
        <v>N/A</v>
      </c>
      <c r="G48" s="14">
        <v>19742.968999000001</v>
      </c>
      <c r="H48" s="11" t="str">
        <f t="shared" si="9"/>
        <v>N/A</v>
      </c>
      <c r="I48" s="12">
        <v>-1.96</v>
      </c>
      <c r="J48" s="12">
        <v>133.9</v>
      </c>
      <c r="K48" s="43" t="s">
        <v>739</v>
      </c>
      <c r="L48" s="9" t="str">
        <f t="shared" si="10"/>
        <v>No</v>
      </c>
    </row>
    <row r="49" spans="1:12" x14ac:dyDescent="0.25">
      <c r="A49" s="3" t="s">
        <v>1433</v>
      </c>
      <c r="B49" s="43" t="s">
        <v>213</v>
      </c>
      <c r="C49" s="14">
        <v>18097.320224999999</v>
      </c>
      <c r="D49" s="11" t="str">
        <f t="shared" si="7"/>
        <v>N/A</v>
      </c>
      <c r="E49" s="14">
        <v>16455.348174999999</v>
      </c>
      <c r="F49" s="11" t="str">
        <f t="shared" si="8"/>
        <v>N/A</v>
      </c>
      <c r="G49" s="14">
        <v>17040.933391999999</v>
      </c>
      <c r="H49" s="11" t="str">
        <f t="shared" si="9"/>
        <v>N/A</v>
      </c>
      <c r="I49" s="12">
        <v>-9.07</v>
      </c>
      <c r="J49" s="12">
        <v>3.5590000000000002</v>
      </c>
      <c r="K49" s="43" t="s">
        <v>739</v>
      </c>
      <c r="L49" s="9" t="str">
        <f t="shared" si="10"/>
        <v>Yes</v>
      </c>
    </row>
    <row r="50" spans="1:12" x14ac:dyDescent="0.25">
      <c r="A50" s="3" t="s">
        <v>1434</v>
      </c>
      <c r="B50" s="43" t="s">
        <v>213</v>
      </c>
      <c r="C50" s="14">
        <v>5922.5825051000002</v>
      </c>
      <c r="D50" s="11" t="str">
        <f t="shared" si="7"/>
        <v>N/A</v>
      </c>
      <c r="E50" s="14">
        <v>5701.7403609000003</v>
      </c>
      <c r="F50" s="11" t="str">
        <f t="shared" si="8"/>
        <v>N/A</v>
      </c>
      <c r="G50" s="14">
        <v>10909.000432000001</v>
      </c>
      <c r="H50" s="11" t="str">
        <f t="shared" si="9"/>
        <v>N/A</v>
      </c>
      <c r="I50" s="12">
        <v>-3.73</v>
      </c>
      <c r="J50" s="12">
        <v>91.33</v>
      </c>
      <c r="K50" s="43" t="s">
        <v>739</v>
      </c>
      <c r="L50" s="9" t="str">
        <f t="shared" si="10"/>
        <v>No</v>
      </c>
    </row>
    <row r="51" spans="1:12" x14ac:dyDescent="0.25">
      <c r="A51" s="3" t="s">
        <v>1435</v>
      </c>
      <c r="B51" s="43" t="s">
        <v>213</v>
      </c>
      <c r="C51" s="14">
        <v>57170.020056000001</v>
      </c>
      <c r="D51" s="11" t="str">
        <f t="shared" si="7"/>
        <v>N/A</v>
      </c>
      <c r="E51" s="14">
        <v>55220.715315000001</v>
      </c>
      <c r="F51" s="11" t="str">
        <f t="shared" si="8"/>
        <v>N/A</v>
      </c>
      <c r="G51" s="14">
        <v>97764.001948000005</v>
      </c>
      <c r="H51" s="11" t="str">
        <f t="shared" si="9"/>
        <v>N/A</v>
      </c>
      <c r="I51" s="12">
        <v>-3.41</v>
      </c>
      <c r="J51" s="12">
        <v>77.040000000000006</v>
      </c>
      <c r="K51" s="43" t="s">
        <v>739</v>
      </c>
      <c r="L51" s="9" t="str">
        <f t="shared" si="10"/>
        <v>No</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77837180</v>
      </c>
      <c r="D53" s="11" t="str">
        <f t="shared" ref="D53:D122" si="11">IF($B53="N/A","N/A",IF(C53&gt;10,"No",IF(C53&lt;-10,"No","Yes")))</f>
        <v>N/A</v>
      </c>
      <c r="E53" s="45">
        <v>69581017</v>
      </c>
      <c r="F53" s="11" t="str">
        <f t="shared" ref="F53:F122" si="12">IF($B53="N/A","N/A",IF(E53&gt;10,"No",IF(E53&lt;-10,"No","Yes")))</f>
        <v>N/A</v>
      </c>
      <c r="G53" s="45">
        <v>33888580</v>
      </c>
      <c r="H53" s="11" t="str">
        <f t="shared" ref="H53:H122" si="13">IF($B53="N/A","N/A",IF(G53&gt;10,"No",IF(G53&lt;-10,"No","Yes")))</f>
        <v>N/A</v>
      </c>
      <c r="I53" s="12">
        <v>-10.6</v>
      </c>
      <c r="J53" s="12">
        <v>-51.3</v>
      </c>
      <c r="K53" s="43" t="s">
        <v>739</v>
      </c>
      <c r="L53" s="9" t="str">
        <f t="shared" ref="L53:L113" si="14">IF(J53="Div by 0", "N/A", IF(K53="N/A","N/A", IF(J53&gt;VALUE(MID(K53,1,2)), "No", IF(J53&lt;-1*VALUE(MID(K53,1,2)), "No", "Yes"))))</f>
        <v>No</v>
      </c>
    </row>
    <row r="54" spans="1:12" x14ac:dyDescent="0.25">
      <c r="A54" s="44" t="s">
        <v>598</v>
      </c>
      <c r="B54" s="35" t="s">
        <v>213</v>
      </c>
      <c r="C54" s="36">
        <v>19998</v>
      </c>
      <c r="D54" s="11" t="str">
        <f t="shared" si="11"/>
        <v>N/A</v>
      </c>
      <c r="E54" s="36">
        <v>17265</v>
      </c>
      <c r="F54" s="11" t="str">
        <f t="shared" si="12"/>
        <v>N/A</v>
      </c>
      <c r="G54" s="36">
        <v>6806</v>
      </c>
      <c r="H54" s="11" t="str">
        <f t="shared" si="13"/>
        <v>N/A</v>
      </c>
      <c r="I54" s="12">
        <v>-13.7</v>
      </c>
      <c r="J54" s="12">
        <v>-60.6</v>
      </c>
      <c r="K54" s="43" t="s">
        <v>739</v>
      </c>
      <c r="L54" s="9" t="str">
        <f t="shared" si="14"/>
        <v>No</v>
      </c>
    </row>
    <row r="55" spans="1:12" x14ac:dyDescent="0.25">
      <c r="A55" s="44" t="s">
        <v>1437</v>
      </c>
      <c r="B55" s="35" t="s">
        <v>213</v>
      </c>
      <c r="C55" s="45">
        <v>3892.2482248000001</v>
      </c>
      <c r="D55" s="11" t="str">
        <f t="shared" si="11"/>
        <v>N/A</v>
      </c>
      <c r="E55" s="45">
        <v>4030.1776426000001</v>
      </c>
      <c r="F55" s="11" t="str">
        <f t="shared" si="12"/>
        <v>N/A</v>
      </c>
      <c r="G55" s="45">
        <v>4979.2212753000003</v>
      </c>
      <c r="H55" s="11" t="str">
        <f t="shared" si="13"/>
        <v>N/A</v>
      </c>
      <c r="I55" s="12">
        <v>3.544</v>
      </c>
      <c r="J55" s="12">
        <v>23.55</v>
      </c>
      <c r="K55" s="43" t="s">
        <v>739</v>
      </c>
      <c r="L55" s="9" t="str">
        <f t="shared" si="14"/>
        <v>Yes</v>
      </c>
    </row>
    <row r="56" spans="1:12" x14ac:dyDescent="0.25">
      <c r="A56" s="44" t="s">
        <v>1438</v>
      </c>
      <c r="B56" s="35" t="s">
        <v>213</v>
      </c>
      <c r="C56" s="36">
        <v>2.9407940793999998</v>
      </c>
      <c r="D56" s="11" t="str">
        <f t="shared" si="11"/>
        <v>N/A</v>
      </c>
      <c r="E56" s="36">
        <v>3.0652765711000001</v>
      </c>
      <c r="F56" s="11" t="str">
        <f t="shared" si="12"/>
        <v>N/A</v>
      </c>
      <c r="G56" s="36">
        <v>3.6096091684</v>
      </c>
      <c r="H56" s="11" t="str">
        <f t="shared" si="13"/>
        <v>N/A</v>
      </c>
      <c r="I56" s="12">
        <v>4.2329999999999997</v>
      </c>
      <c r="J56" s="12">
        <v>17.760000000000002</v>
      </c>
      <c r="K56" s="43" t="s">
        <v>739</v>
      </c>
      <c r="L56" s="9" t="str">
        <f t="shared" si="14"/>
        <v>Yes</v>
      </c>
    </row>
    <row r="57" spans="1:12" x14ac:dyDescent="0.25">
      <c r="A57" s="44" t="s">
        <v>599</v>
      </c>
      <c r="B57" s="35" t="s">
        <v>213</v>
      </c>
      <c r="C57" s="45">
        <v>23573464</v>
      </c>
      <c r="D57" s="11" t="str">
        <f t="shared" si="11"/>
        <v>N/A</v>
      </c>
      <c r="E57" s="45">
        <v>24278802</v>
      </c>
      <c r="F57" s="11" t="str">
        <f t="shared" si="12"/>
        <v>N/A</v>
      </c>
      <c r="G57" s="45">
        <v>20864102</v>
      </c>
      <c r="H57" s="11" t="str">
        <f t="shared" si="13"/>
        <v>N/A</v>
      </c>
      <c r="I57" s="12">
        <v>2.992</v>
      </c>
      <c r="J57" s="12">
        <v>-14.1</v>
      </c>
      <c r="K57" s="43" t="s">
        <v>739</v>
      </c>
      <c r="L57" s="9" t="str">
        <f t="shared" si="14"/>
        <v>Yes</v>
      </c>
    </row>
    <row r="58" spans="1:12" x14ac:dyDescent="0.25">
      <c r="A58" s="44" t="s">
        <v>600</v>
      </c>
      <c r="B58" s="35" t="s">
        <v>213</v>
      </c>
      <c r="C58" s="36">
        <v>270</v>
      </c>
      <c r="D58" s="11" t="str">
        <f t="shared" si="11"/>
        <v>N/A</v>
      </c>
      <c r="E58" s="36">
        <v>257</v>
      </c>
      <c r="F58" s="11" t="str">
        <f t="shared" si="12"/>
        <v>N/A</v>
      </c>
      <c r="G58" s="36">
        <v>242</v>
      </c>
      <c r="H58" s="11" t="str">
        <f t="shared" si="13"/>
        <v>N/A</v>
      </c>
      <c r="I58" s="12">
        <v>-4.8099999999999996</v>
      </c>
      <c r="J58" s="12">
        <v>-5.84</v>
      </c>
      <c r="K58" s="43" t="s">
        <v>739</v>
      </c>
      <c r="L58" s="9" t="str">
        <f t="shared" si="14"/>
        <v>Yes</v>
      </c>
    </row>
    <row r="59" spans="1:12" x14ac:dyDescent="0.25">
      <c r="A59" s="44" t="s">
        <v>1439</v>
      </c>
      <c r="B59" s="35" t="s">
        <v>213</v>
      </c>
      <c r="C59" s="45">
        <v>87309.125925999993</v>
      </c>
      <c r="D59" s="11" t="str">
        <f t="shared" si="11"/>
        <v>N/A</v>
      </c>
      <c r="E59" s="45">
        <v>94470.046692999997</v>
      </c>
      <c r="F59" s="11" t="str">
        <f t="shared" si="12"/>
        <v>N/A</v>
      </c>
      <c r="G59" s="45">
        <v>86215.297521</v>
      </c>
      <c r="H59" s="11" t="str">
        <f t="shared" si="13"/>
        <v>N/A</v>
      </c>
      <c r="I59" s="12">
        <v>8.202</v>
      </c>
      <c r="J59" s="12">
        <v>-8.74</v>
      </c>
      <c r="K59" s="43" t="s">
        <v>739</v>
      </c>
      <c r="L59" s="9" t="str">
        <f t="shared" si="14"/>
        <v>Yes</v>
      </c>
    </row>
    <row r="60" spans="1:12" ht="25" x14ac:dyDescent="0.25">
      <c r="A60" s="44" t="s">
        <v>601</v>
      </c>
      <c r="B60" s="35" t="s">
        <v>213</v>
      </c>
      <c r="C60" s="45">
        <v>795253</v>
      </c>
      <c r="D60" s="11" t="str">
        <f t="shared" si="11"/>
        <v>N/A</v>
      </c>
      <c r="E60" s="45">
        <v>822318</v>
      </c>
      <c r="F60" s="11" t="str">
        <f t="shared" si="12"/>
        <v>N/A</v>
      </c>
      <c r="G60" s="45">
        <v>481750</v>
      </c>
      <c r="H60" s="11" t="str">
        <f t="shared" si="13"/>
        <v>N/A</v>
      </c>
      <c r="I60" s="12">
        <v>3.403</v>
      </c>
      <c r="J60" s="12">
        <v>-41.4</v>
      </c>
      <c r="K60" s="43" t="s">
        <v>739</v>
      </c>
      <c r="L60" s="9" t="str">
        <f t="shared" si="14"/>
        <v>No</v>
      </c>
    </row>
    <row r="61" spans="1:12" x14ac:dyDescent="0.25">
      <c r="A61" s="4" t="s">
        <v>602</v>
      </c>
      <c r="B61" s="43" t="s">
        <v>213</v>
      </c>
      <c r="C61" s="1">
        <v>12</v>
      </c>
      <c r="D61" s="11" t="str">
        <f t="shared" si="11"/>
        <v>N/A</v>
      </c>
      <c r="E61" s="1">
        <v>11</v>
      </c>
      <c r="F61" s="11" t="str">
        <f t="shared" si="12"/>
        <v>N/A</v>
      </c>
      <c r="G61" s="1">
        <v>11</v>
      </c>
      <c r="H61" s="11" t="str">
        <f t="shared" si="13"/>
        <v>N/A</v>
      </c>
      <c r="I61" s="12">
        <v>-16.7</v>
      </c>
      <c r="J61" s="12">
        <v>-30</v>
      </c>
      <c r="K61" s="43" t="s">
        <v>739</v>
      </c>
      <c r="L61" s="9" t="str">
        <f t="shared" si="14"/>
        <v>Yes</v>
      </c>
    </row>
    <row r="62" spans="1:12" ht="25" x14ac:dyDescent="0.25">
      <c r="A62" s="4" t="s">
        <v>1440</v>
      </c>
      <c r="B62" s="43" t="s">
        <v>213</v>
      </c>
      <c r="C62" s="14">
        <v>66271.083333000002</v>
      </c>
      <c r="D62" s="11" t="str">
        <f t="shared" si="11"/>
        <v>N/A</v>
      </c>
      <c r="E62" s="14">
        <v>82231.8</v>
      </c>
      <c r="F62" s="11" t="str">
        <f t="shared" si="12"/>
        <v>N/A</v>
      </c>
      <c r="G62" s="14">
        <v>68821.428570999997</v>
      </c>
      <c r="H62" s="11" t="str">
        <f t="shared" si="13"/>
        <v>N/A</v>
      </c>
      <c r="I62" s="12">
        <v>24.08</v>
      </c>
      <c r="J62" s="12">
        <v>-16.3</v>
      </c>
      <c r="K62" s="43" t="s">
        <v>739</v>
      </c>
      <c r="L62" s="9" t="str">
        <f t="shared" si="14"/>
        <v>Yes</v>
      </c>
    </row>
    <row r="63" spans="1:12" x14ac:dyDescent="0.25">
      <c r="A63" s="4" t="s">
        <v>603</v>
      </c>
      <c r="B63" s="43" t="s">
        <v>213</v>
      </c>
      <c r="C63" s="14">
        <v>508465685</v>
      </c>
      <c r="D63" s="11" t="str">
        <f t="shared" si="11"/>
        <v>N/A</v>
      </c>
      <c r="E63" s="14">
        <v>508634012</v>
      </c>
      <c r="F63" s="11" t="str">
        <f t="shared" si="12"/>
        <v>N/A</v>
      </c>
      <c r="G63" s="14">
        <v>516587866</v>
      </c>
      <c r="H63" s="11" t="str">
        <f t="shared" si="13"/>
        <v>N/A</v>
      </c>
      <c r="I63" s="12">
        <v>3.3099999999999997E-2</v>
      </c>
      <c r="J63" s="12">
        <v>1.5640000000000001</v>
      </c>
      <c r="K63" s="43" t="s">
        <v>739</v>
      </c>
      <c r="L63" s="9" t="str">
        <f t="shared" si="14"/>
        <v>Yes</v>
      </c>
    </row>
    <row r="64" spans="1:12" x14ac:dyDescent="0.25">
      <c r="A64" s="4" t="s">
        <v>604</v>
      </c>
      <c r="B64" s="43" t="s">
        <v>213</v>
      </c>
      <c r="C64" s="1">
        <v>2228</v>
      </c>
      <c r="D64" s="11" t="str">
        <f t="shared" si="11"/>
        <v>N/A</v>
      </c>
      <c r="E64" s="1">
        <v>2179</v>
      </c>
      <c r="F64" s="11" t="str">
        <f t="shared" si="12"/>
        <v>N/A</v>
      </c>
      <c r="G64" s="1">
        <v>2106</v>
      </c>
      <c r="H64" s="11" t="str">
        <f t="shared" si="13"/>
        <v>N/A</v>
      </c>
      <c r="I64" s="12">
        <v>-2.2000000000000002</v>
      </c>
      <c r="J64" s="12">
        <v>-3.35</v>
      </c>
      <c r="K64" s="43" t="s">
        <v>739</v>
      </c>
      <c r="L64" s="9" t="str">
        <f t="shared" si="14"/>
        <v>Yes</v>
      </c>
    </row>
    <row r="65" spans="1:12" x14ac:dyDescent="0.25">
      <c r="A65" s="4" t="s">
        <v>1441</v>
      </c>
      <c r="B65" s="43" t="s">
        <v>213</v>
      </c>
      <c r="C65" s="14">
        <v>228216.19613999999</v>
      </c>
      <c r="D65" s="11" t="str">
        <f t="shared" si="11"/>
        <v>N/A</v>
      </c>
      <c r="E65" s="14">
        <v>233425.43001000001</v>
      </c>
      <c r="F65" s="11" t="str">
        <f t="shared" si="12"/>
        <v>N/A</v>
      </c>
      <c r="G65" s="14">
        <v>245293.38367000001</v>
      </c>
      <c r="H65" s="11" t="str">
        <f t="shared" si="13"/>
        <v>N/A</v>
      </c>
      <c r="I65" s="12">
        <v>2.2829999999999999</v>
      </c>
      <c r="J65" s="12">
        <v>5.0839999999999996</v>
      </c>
      <c r="K65" s="43" t="s">
        <v>739</v>
      </c>
      <c r="L65" s="9" t="str">
        <f t="shared" si="14"/>
        <v>Yes</v>
      </c>
    </row>
    <row r="66" spans="1:12" x14ac:dyDescent="0.25">
      <c r="A66" s="4" t="s">
        <v>605</v>
      </c>
      <c r="B66" s="43" t="s">
        <v>213</v>
      </c>
      <c r="C66" s="14">
        <v>1587164916</v>
      </c>
      <c r="D66" s="11" t="str">
        <f t="shared" si="11"/>
        <v>N/A</v>
      </c>
      <c r="E66" s="14">
        <v>1565227254</v>
      </c>
      <c r="F66" s="11" t="str">
        <f t="shared" si="12"/>
        <v>N/A</v>
      </c>
      <c r="G66" s="14">
        <v>1494843485</v>
      </c>
      <c r="H66" s="11" t="str">
        <f t="shared" si="13"/>
        <v>N/A</v>
      </c>
      <c r="I66" s="12">
        <v>-1.38</v>
      </c>
      <c r="J66" s="12">
        <v>-4.5</v>
      </c>
      <c r="K66" s="43" t="s">
        <v>739</v>
      </c>
      <c r="L66" s="9" t="str">
        <f t="shared" si="14"/>
        <v>Yes</v>
      </c>
    </row>
    <row r="67" spans="1:12" x14ac:dyDescent="0.25">
      <c r="A67" s="4" t="s">
        <v>606</v>
      </c>
      <c r="B67" s="43" t="s">
        <v>213</v>
      </c>
      <c r="C67" s="1">
        <v>35810</v>
      </c>
      <c r="D67" s="11" t="str">
        <f t="shared" si="11"/>
        <v>N/A</v>
      </c>
      <c r="E67" s="1">
        <v>35328</v>
      </c>
      <c r="F67" s="11" t="str">
        <f t="shared" si="12"/>
        <v>N/A</v>
      </c>
      <c r="G67" s="1">
        <v>33964</v>
      </c>
      <c r="H67" s="11" t="str">
        <f t="shared" si="13"/>
        <v>N/A</v>
      </c>
      <c r="I67" s="12">
        <v>-1.35</v>
      </c>
      <c r="J67" s="12">
        <v>-3.86</v>
      </c>
      <c r="K67" s="43" t="s">
        <v>739</v>
      </c>
      <c r="L67" s="9" t="str">
        <f t="shared" si="14"/>
        <v>Yes</v>
      </c>
    </row>
    <row r="68" spans="1:12" x14ac:dyDescent="0.25">
      <c r="A68" s="4" t="s">
        <v>1442</v>
      </c>
      <c r="B68" s="43" t="s">
        <v>213</v>
      </c>
      <c r="C68" s="14">
        <v>44321.835129999999</v>
      </c>
      <c r="D68" s="11" t="str">
        <f t="shared" si="11"/>
        <v>N/A</v>
      </c>
      <c r="E68" s="14">
        <v>44305.572181000003</v>
      </c>
      <c r="F68" s="11" t="str">
        <f t="shared" si="12"/>
        <v>N/A</v>
      </c>
      <c r="G68" s="14">
        <v>44012.586414999998</v>
      </c>
      <c r="H68" s="11" t="str">
        <f t="shared" si="13"/>
        <v>N/A</v>
      </c>
      <c r="I68" s="12">
        <v>-3.6999999999999998E-2</v>
      </c>
      <c r="J68" s="12">
        <v>-0.66100000000000003</v>
      </c>
      <c r="K68" s="43" t="s">
        <v>739</v>
      </c>
      <c r="L68" s="9" t="str">
        <f t="shared" si="14"/>
        <v>Yes</v>
      </c>
    </row>
    <row r="69" spans="1:12" x14ac:dyDescent="0.25">
      <c r="A69" s="4" t="s">
        <v>607</v>
      </c>
      <c r="B69" s="43" t="s">
        <v>213</v>
      </c>
      <c r="C69" s="14">
        <v>7802357</v>
      </c>
      <c r="D69" s="11" t="str">
        <f t="shared" si="11"/>
        <v>N/A</v>
      </c>
      <c r="E69" s="14">
        <v>8263863</v>
      </c>
      <c r="F69" s="11" t="str">
        <f t="shared" si="12"/>
        <v>N/A</v>
      </c>
      <c r="G69" s="14">
        <v>1974646</v>
      </c>
      <c r="H69" s="11" t="str">
        <f t="shared" si="13"/>
        <v>N/A</v>
      </c>
      <c r="I69" s="12">
        <v>5.915</v>
      </c>
      <c r="J69" s="12">
        <v>-76.099999999999994</v>
      </c>
      <c r="K69" s="43" t="s">
        <v>739</v>
      </c>
      <c r="L69" s="9" t="str">
        <f t="shared" si="14"/>
        <v>No</v>
      </c>
    </row>
    <row r="70" spans="1:12" x14ac:dyDescent="0.25">
      <c r="A70" s="4" t="s">
        <v>608</v>
      </c>
      <c r="B70" s="43" t="s">
        <v>213</v>
      </c>
      <c r="C70" s="1">
        <v>77564</v>
      </c>
      <c r="D70" s="11" t="str">
        <f t="shared" si="11"/>
        <v>N/A</v>
      </c>
      <c r="E70" s="1">
        <v>81856</v>
      </c>
      <c r="F70" s="11" t="str">
        <f t="shared" si="12"/>
        <v>N/A</v>
      </c>
      <c r="G70" s="1">
        <v>21964</v>
      </c>
      <c r="H70" s="11" t="str">
        <f t="shared" si="13"/>
        <v>N/A</v>
      </c>
      <c r="I70" s="12">
        <v>5.5330000000000004</v>
      </c>
      <c r="J70" s="12">
        <v>-73.2</v>
      </c>
      <c r="K70" s="43" t="s">
        <v>739</v>
      </c>
      <c r="L70" s="9" t="str">
        <f t="shared" si="14"/>
        <v>No</v>
      </c>
    </row>
    <row r="71" spans="1:12" x14ac:dyDescent="0.25">
      <c r="A71" s="4" t="s">
        <v>1443</v>
      </c>
      <c r="B71" s="43" t="s">
        <v>213</v>
      </c>
      <c r="C71" s="14">
        <v>100.59250425</v>
      </c>
      <c r="D71" s="11" t="str">
        <f t="shared" si="11"/>
        <v>N/A</v>
      </c>
      <c r="E71" s="14">
        <v>100.95610584000001</v>
      </c>
      <c r="F71" s="11" t="str">
        <f t="shared" si="12"/>
        <v>N/A</v>
      </c>
      <c r="G71" s="14">
        <v>89.903751593999999</v>
      </c>
      <c r="H71" s="11" t="str">
        <f t="shared" si="13"/>
        <v>N/A</v>
      </c>
      <c r="I71" s="12">
        <v>0.36149999999999999</v>
      </c>
      <c r="J71" s="12">
        <v>-10.9</v>
      </c>
      <c r="K71" s="43" t="s">
        <v>739</v>
      </c>
      <c r="L71" s="9" t="str">
        <f t="shared" si="14"/>
        <v>Yes</v>
      </c>
    </row>
    <row r="72" spans="1:12" x14ac:dyDescent="0.25">
      <c r="A72" s="4" t="s">
        <v>609</v>
      </c>
      <c r="B72" s="43" t="s">
        <v>213</v>
      </c>
      <c r="C72" s="14">
        <v>13952581</v>
      </c>
      <c r="D72" s="11" t="str">
        <f t="shared" si="11"/>
        <v>N/A</v>
      </c>
      <c r="E72" s="14">
        <v>12564455</v>
      </c>
      <c r="F72" s="11" t="str">
        <f t="shared" si="12"/>
        <v>N/A</v>
      </c>
      <c r="G72" s="14">
        <v>3541007</v>
      </c>
      <c r="H72" s="11" t="str">
        <f t="shared" si="13"/>
        <v>N/A</v>
      </c>
      <c r="I72" s="12">
        <v>-9.9499999999999993</v>
      </c>
      <c r="J72" s="12">
        <v>-71.8</v>
      </c>
      <c r="K72" s="43" t="s">
        <v>739</v>
      </c>
      <c r="L72" s="9" t="str">
        <f t="shared" si="14"/>
        <v>No</v>
      </c>
    </row>
    <row r="73" spans="1:12" x14ac:dyDescent="0.25">
      <c r="A73" s="4" t="s">
        <v>610</v>
      </c>
      <c r="B73" s="43" t="s">
        <v>213</v>
      </c>
      <c r="C73" s="1">
        <v>45265</v>
      </c>
      <c r="D73" s="11" t="str">
        <f t="shared" si="11"/>
        <v>N/A</v>
      </c>
      <c r="E73" s="1">
        <v>44711</v>
      </c>
      <c r="F73" s="11" t="str">
        <f t="shared" si="12"/>
        <v>N/A</v>
      </c>
      <c r="G73" s="1">
        <v>20437</v>
      </c>
      <c r="H73" s="11" t="str">
        <f t="shared" si="13"/>
        <v>N/A</v>
      </c>
      <c r="I73" s="12">
        <v>-1.22</v>
      </c>
      <c r="J73" s="12">
        <v>-54.3</v>
      </c>
      <c r="K73" s="43" t="s">
        <v>739</v>
      </c>
      <c r="L73" s="9" t="str">
        <f t="shared" si="14"/>
        <v>No</v>
      </c>
    </row>
    <row r="74" spans="1:12" x14ac:dyDescent="0.25">
      <c r="A74" s="4" t="s">
        <v>1444</v>
      </c>
      <c r="B74" s="43" t="s">
        <v>213</v>
      </c>
      <c r="C74" s="14">
        <v>308.24215177000002</v>
      </c>
      <c r="D74" s="11" t="str">
        <f t="shared" si="11"/>
        <v>N/A</v>
      </c>
      <c r="E74" s="14">
        <v>281.01485093000002</v>
      </c>
      <c r="F74" s="11" t="str">
        <f t="shared" si="12"/>
        <v>N/A</v>
      </c>
      <c r="G74" s="14">
        <v>173.26452022999999</v>
      </c>
      <c r="H74" s="11" t="str">
        <f t="shared" si="13"/>
        <v>N/A</v>
      </c>
      <c r="I74" s="12">
        <v>-8.83</v>
      </c>
      <c r="J74" s="12">
        <v>-38.299999999999997</v>
      </c>
      <c r="K74" s="43" t="s">
        <v>739</v>
      </c>
      <c r="L74" s="9" t="str">
        <f t="shared" si="14"/>
        <v>No</v>
      </c>
    </row>
    <row r="75" spans="1:12" ht="25" x14ac:dyDescent="0.25">
      <c r="A75" s="4" t="s">
        <v>611</v>
      </c>
      <c r="B75" s="43" t="s">
        <v>213</v>
      </c>
      <c r="C75" s="14">
        <v>1173625</v>
      </c>
      <c r="D75" s="11" t="str">
        <f t="shared" si="11"/>
        <v>N/A</v>
      </c>
      <c r="E75" s="14">
        <v>1076859</v>
      </c>
      <c r="F75" s="11" t="str">
        <f t="shared" si="12"/>
        <v>N/A</v>
      </c>
      <c r="G75" s="14">
        <v>184285</v>
      </c>
      <c r="H75" s="11" t="str">
        <f t="shared" si="13"/>
        <v>N/A</v>
      </c>
      <c r="I75" s="12">
        <v>-8.25</v>
      </c>
      <c r="J75" s="12">
        <v>-82.9</v>
      </c>
      <c r="K75" s="43" t="s">
        <v>739</v>
      </c>
      <c r="L75" s="9" t="str">
        <f t="shared" si="14"/>
        <v>No</v>
      </c>
    </row>
    <row r="76" spans="1:12" x14ac:dyDescent="0.25">
      <c r="A76" s="44" t="s">
        <v>612</v>
      </c>
      <c r="B76" s="35" t="s">
        <v>213</v>
      </c>
      <c r="C76" s="36">
        <v>15861</v>
      </c>
      <c r="D76" s="11" t="str">
        <f t="shared" si="11"/>
        <v>N/A</v>
      </c>
      <c r="E76" s="36">
        <v>15884</v>
      </c>
      <c r="F76" s="11" t="str">
        <f t="shared" si="12"/>
        <v>N/A</v>
      </c>
      <c r="G76" s="36">
        <v>4270</v>
      </c>
      <c r="H76" s="11" t="str">
        <f t="shared" si="13"/>
        <v>N/A</v>
      </c>
      <c r="I76" s="12">
        <v>0.14499999999999999</v>
      </c>
      <c r="J76" s="12">
        <v>-73.099999999999994</v>
      </c>
      <c r="K76" s="43" t="s">
        <v>739</v>
      </c>
      <c r="L76" s="9" t="str">
        <f t="shared" si="14"/>
        <v>No</v>
      </c>
    </row>
    <row r="77" spans="1:12" ht="25" x14ac:dyDescent="0.25">
      <c r="A77" s="44" t="s">
        <v>1445</v>
      </c>
      <c r="B77" s="35" t="s">
        <v>213</v>
      </c>
      <c r="C77" s="45">
        <v>73.994388752000006</v>
      </c>
      <c r="D77" s="11" t="str">
        <f t="shared" si="11"/>
        <v>N/A</v>
      </c>
      <c r="E77" s="45">
        <v>67.795202720000006</v>
      </c>
      <c r="F77" s="11" t="str">
        <f t="shared" si="12"/>
        <v>N/A</v>
      </c>
      <c r="G77" s="45">
        <v>43.158079624999999</v>
      </c>
      <c r="H77" s="11" t="str">
        <f t="shared" si="13"/>
        <v>N/A</v>
      </c>
      <c r="I77" s="12">
        <v>-8.3800000000000008</v>
      </c>
      <c r="J77" s="12">
        <v>-36.299999999999997</v>
      </c>
      <c r="K77" s="43" t="s">
        <v>739</v>
      </c>
      <c r="L77" s="9" t="str">
        <f t="shared" si="14"/>
        <v>No</v>
      </c>
    </row>
    <row r="78" spans="1:12" ht="25" x14ac:dyDescent="0.25">
      <c r="A78" s="44" t="s">
        <v>613</v>
      </c>
      <c r="B78" s="35" t="s">
        <v>213</v>
      </c>
      <c r="C78" s="45">
        <v>25635030</v>
      </c>
      <c r="D78" s="11" t="str">
        <f t="shared" si="11"/>
        <v>N/A</v>
      </c>
      <c r="E78" s="45">
        <v>27864885</v>
      </c>
      <c r="F78" s="11" t="str">
        <f t="shared" si="12"/>
        <v>N/A</v>
      </c>
      <c r="G78" s="45">
        <v>7416288</v>
      </c>
      <c r="H78" s="11" t="str">
        <f t="shared" si="13"/>
        <v>N/A</v>
      </c>
      <c r="I78" s="12">
        <v>8.6980000000000004</v>
      </c>
      <c r="J78" s="12">
        <v>-73.400000000000006</v>
      </c>
      <c r="K78" s="43" t="s">
        <v>739</v>
      </c>
      <c r="L78" s="9" t="str">
        <f t="shared" si="14"/>
        <v>No</v>
      </c>
    </row>
    <row r="79" spans="1:12" x14ac:dyDescent="0.25">
      <c r="A79" s="44" t="s">
        <v>614</v>
      </c>
      <c r="B79" s="35" t="s">
        <v>213</v>
      </c>
      <c r="C79" s="36">
        <v>52080</v>
      </c>
      <c r="D79" s="11" t="str">
        <f t="shared" si="11"/>
        <v>N/A</v>
      </c>
      <c r="E79" s="36">
        <v>53417</v>
      </c>
      <c r="F79" s="11" t="str">
        <f t="shared" si="12"/>
        <v>N/A</v>
      </c>
      <c r="G79" s="36">
        <v>14222</v>
      </c>
      <c r="H79" s="11" t="str">
        <f t="shared" si="13"/>
        <v>N/A</v>
      </c>
      <c r="I79" s="12">
        <v>2.5670000000000002</v>
      </c>
      <c r="J79" s="12">
        <v>-73.400000000000006</v>
      </c>
      <c r="K79" s="43" t="s">
        <v>739</v>
      </c>
      <c r="L79" s="9" t="str">
        <f t="shared" si="14"/>
        <v>No</v>
      </c>
    </row>
    <row r="80" spans="1:12" x14ac:dyDescent="0.25">
      <c r="A80" s="44" t="s">
        <v>1446</v>
      </c>
      <c r="B80" s="35" t="s">
        <v>213</v>
      </c>
      <c r="C80" s="45">
        <v>492.22407834000001</v>
      </c>
      <c r="D80" s="11" t="str">
        <f t="shared" si="11"/>
        <v>N/A</v>
      </c>
      <c r="E80" s="45">
        <v>521.64825804999998</v>
      </c>
      <c r="F80" s="11" t="str">
        <f t="shared" si="12"/>
        <v>N/A</v>
      </c>
      <c r="G80" s="45">
        <v>521.46589789999996</v>
      </c>
      <c r="H80" s="11" t="str">
        <f t="shared" si="13"/>
        <v>N/A</v>
      </c>
      <c r="I80" s="12">
        <v>5.9779999999999998</v>
      </c>
      <c r="J80" s="12">
        <v>-3.5000000000000003E-2</v>
      </c>
      <c r="K80" s="43" t="s">
        <v>739</v>
      </c>
      <c r="L80" s="9" t="str">
        <f t="shared" si="14"/>
        <v>Yes</v>
      </c>
    </row>
    <row r="81" spans="1:12" x14ac:dyDescent="0.25">
      <c r="A81" s="44" t="s">
        <v>615</v>
      </c>
      <c r="B81" s="35" t="s">
        <v>213</v>
      </c>
      <c r="C81" s="45">
        <v>12319859</v>
      </c>
      <c r="D81" s="11" t="str">
        <f t="shared" si="11"/>
        <v>N/A</v>
      </c>
      <c r="E81" s="45">
        <v>8929664</v>
      </c>
      <c r="F81" s="11" t="str">
        <f t="shared" si="12"/>
        <v>N/A</v>
      </c>
      <c r="G81" s="45">
        <v>1199189</v>
      </c>
      <c r="H81" s="11" t="str">
        <f t="shared" si="13"/>
        <v>N/A</v>
      </c>
      <c r="I81" s="12">
        <v>-27.5</v>
      </c>
      <c r="J81" s="12">
        <v>-86.6</v>
      </c>
      <c r="K81" s="43" t="s">
        <v>739</v>
      </c>
      <c r="L81" s="9" t="str">
        <f t="shared" si="14"/>
        <v>No</v>
      </c>
    </row>
    <row r="82" spans="1:12" x14ac:dyDescent="0.25">
      <c r="A82" s="44" t="s">
        <v>616</v>
      </c>
      <c r="B82" s="35" t="s">
        <v>213</v>
      </c>
      <c r="C82" s="36">
        <v>28147</v>
      </c>
      <c r="D82" s="11" t="str">
        <f t="shared" si="11"/>
        <v>N/A</v>
      </c>
      <c r="E82" s="36">
        <v>15518</v>
      </c>
      <c r="F82" s="11" t="str">
        <f t="shared" si="12"/>
        <v>N/A</v>
      </c>
      <c r="G82" s="36">
        <v>2616</v>
      </c>
      <c r="H82" s="11" t="str">
        <f t="shared" si="13"/>
        <v>N/A</v>
      </c>
      <c r="I82" s="12">
        <v>-44.9</v>
      </c>
      <c r="J82" s="12">
        <v>-83.1</v>
      </c>
      <c r="K82" s="43" t="s">
        <v>739</v>
      </c>
      <c r="L82" s="9" t="str">
        <f t="shared" si="14"/>
        <v>No</v>
      </c>
    </row>
    <row r="83" spans="1:12" x14ac:dyDescent="0.25">
      <c r="A83" s="44" t="s">
        <v>1447</v>
      </c>
      <c r="B83" s="35" t="s">
        <v>213</v>
      </c>
      <c r="C83" s="45">
        <v>437.69705475000001</v>
      </c>
      <c r="D83" s="11" t="str">
        <f t="shared" si="11"/>
        <v>N/A</v>
      </c>
      <c r="E83" s="45">
        <v>575.43910298000003</v>
      </c>
      <c r="F83" s="11" t="str">
        <f t="shared" si="12"/>
        <v>N/A</v>
      </c>
      <c r="G83" s="45">
        <v>458.40558104000002</v>
      </c>
      <c r="H83" s="11" t="str">
        <f t="shared" si="13"/>
        <v>N/A</v>
      </c>
      <c r="I83" s="12">
        <v>31.47</v>
      </c>
      <c r="J83" s="12">
        <v>-20.3</v>
      </c>
      <c r="K83" s="43" t="s">
        <v>739</v>
      </c>
      <c r="L83" s="9" t="str">
        <f t="shared" si="14"/>
        <v>Yes</v>
      </c>
    </row>
    <row r="84" spans="1:12" ht="25" x14ac:dyDescent="0.25">
      <c r="A84" s="44" t="s">
        <v>617</v>
      </c>
      <c r="B84" s="35" t="s">
        <v>213</v>
      </c>
      <c r="C84" s="45">
        <v>104133106</v>
      </c>
      <c r="D84" s="11" t="str">
        <f t="shared" si="11"/>
        <v>N/A</v>
      </c>
      <c r="E84" s="45">
        <v>108448033</v>
      </c>
      <c r="F84" s="11" t="str">
        <f t="shared" si="12"/>
        <v>N/A</v>
      </c>
      <c r="G84" s="45">
        <v>11654089</v>
      </c>
      <c r="H84" s="11" t="str">
        <f t="shared" si="13"/>
        <v>N/A</v>
      </c>
      <c r="I84" s="12">
        <v>4.1440000000000001</v>
      </c>
      <c r="J84" s="12">
        <v>-89.3</v>
      </c>
      <c r="K84" s="43" t="s">
        <v>739</v>
      </c>
      <c r="L84" s="9" t="str">
        <f t="shared" si="14"/>
        <v>No</v>
      </c>
    </row>
    <row r="85" spans="1:12" x14ac:dyDescent="0.25">
      <c r="A85" s="44" t="s">
        <v>618</v>
      </c>
      <c r="B85" s="35" t="s">
        <v>213</v>
      </c>
      <c r="C85" s="36">
        <v>11254</v>
      </c>
      <c r="D85" s="11" t="str">
        <f t="shared" si="11"/>
        <v>N/A</v>
      </c>
      <c r="E85" s="36">
        <v>12030</v>
      </c>
      <c r="F85" s="11" t="str">
        <f t="shared" si="12"/>
        <v>N/A</v>
      </c>
      <c r="G85" s="36">
        <v>2616</v>
      </c>
      <c r="H85" s="11" t="str">
        <f t="shared" si="13"/>
        <v>N/A</v>
      </c>
      <c r="I85" s="12">
        <v>6.8949999999999996</v>
      </c>
      <c r="J85" s="12">
        <v>-78.3</v>
      </c>
      <c r="K85" s="43" t="s">
        <v>739</v>
      </c>
      <c r="L85" s="9" t="str">
        <f t="shared" si="14"/>
        <v>No</v>
      </c>
    </row>
    <row r="86" spans="1:12" x14ac:dyDescent="0.25">
      <c r="A86" s="44" t="s">
        <v>1448</v>
      </c>
      <c r="B86" s="35" t="s">
        <v>213</v>
      </c>
      <c r="C86" s="45">
        <v>9252.9861383000007</v>
      </c>
      <c r="D86" s="11" t="str">
        <f t="shared" si="11"/>
        <v>N/A</v>
      </c>
      <c r="E86" s="45">
        <v>9014.7990855999997</v>
      </c>
      <c r="F86" s="11" t="str">
        <f t="shared" si="12"/>
        <v>N/A</v>
      </c>
      <c r="G86" s="45">
        <v>4454.9269877999996</v>
      </c>
      <c r="H86" s="11" t="str">
        <f t="shared" si="13"/>
        <v>N/A</v>
      </c>
      <c r="I86" s="12">
        <v>-2.57</v>
      </c>
      <c r="J86" s="12">
        <v>-50.6</v>
      </c>
      <c r="K86" s="43" t="s">
        <v>739</v>
      </c>
      <c r="L86" s="9" t="str">
        <f t="shared" si="14"/>
        <v>No</v>
      </c>
    </row>
    <row r="87" spans="1:12" x14ac:dyDescent="0.25">
      <c r="A87" s="44" t="s">
        <v>619</v>
      </c>
      <c r="B87" s="35" t="s">
        <v>213</v>
      </c>
      <c r="C87" s="45">
        <v>14062096</v>
      </c>
      <c r="D87" s="11" t="str">
        <f t="shared" si="11"/>
        <v>N/A</v>
      </c>
      <c r="E87" s="45">
        <v>14172366</v>
      </c>
      <c r="F87" s="11" t="str">
        <f t="shared" si="12"/>
        <v>N/A</v>
      </c>
      <c r="G87" s="45">
        <v>3373217</v>
      </c>
      <c r="H87" s="11" t="str">
        <f t="shared" si="13"/>
        <v>N/A</v>
      </c>
      <c r="I87" s="12">
        <v>0.78420000000000001</v>
      </c>
      <c r="J87" s="12">
        <v>-76.2</v>
      </c>
      <c r="K87" s="43" t="s">
        <v>739</v>
      </c>
      <c r="L87" s="9" t="str">
        <f t="shared" si="14"/>
        <v>No</v>
      </c>
    </row>
    <row r="88" spans="1:12" x14ac:dyDescent="0.25">
      <c r="A88" s="44" t="s">
        <v>620</v>
      </c>
      <c r="B88" s="35" t="s">
        <v>213</v>
      </c>
      <c r="C88" s="36">
        <v>64814</v>
      </c>
      <c r="D88" s="11" t="str">
        <f t="shared" si="11"/>
        <v>N/A</v>
      </c>
      <c r="E88" s="36">
        <v>63234</v>
      </c>
      <c r="F88" s="11" t="str">
        <f t="shared" si="12"/>
        <v>N/A</v>
      </c>
      <c r="G88" s="36">
        <v>16765</v>
      </c>
      <c r="H88" s="11" t="str">
        <f t="shared" si="13"/>
        <v>N/A</v>
      </c>
      <c r="I88" s="12">
        <v>-2.44</v>
      </c>
      <c r="J88" s="12">
        <v>-73.5</v>
      </c>
      <c r="K88" s="43" t="s">
        <v>739</v>
      </c>
      <c r="L88" s="9" t="str">
        <f t="shared" si="14"/>
        <v>No</v>
      </c>
    </row>
    <row r="89" spans="1:12" x14ac:dyDescent="0.25">
      <c r="A89" s="44" t="s">
        <v>1449</v>
      </c>
      <c r="B89" s="35" t="s">
        <v>213</v>
      </c>
      <c r="C89" s="45">
        <v>216.96078008000001</v>
      </c>
      <c r="D89" s="11" t="str">
        <f t="shared" si="11"/>
        <v>N/A</v>
      </c>
      <c r="E89" s="45">
        <v>224.12572349999999</v>
      </c>
      <c r="F89" s="11" t="str">
        <f t="shared" si="12"/>
        <v>N/A</v>
      </c>
      <c r="G89" s="45">
        <v>201.20590515999999</v>
      </c>
      <c r="H89" s="11" t="str">
        <f t="shared" si="13"/>
        <v>N/A</v>
      </c>
      <c r="I89" s="12">
        <v>3.302</v>
      </c>
      <c r="J89" s="12">
        <v>-10.199999999999999</v>
      </c>
      <c r="K89" s="43" t="s">
        <v>739</v>
      </c>
      <c r="L89" s="9" t="str">
        <f t="shared" si="14"/>
        <v>Yes</v>
      </c>
    </row>
    <row r="90" spans="1:12" x14ac:dyDescent="0.25">
      <c r="A90" s="44" t="s">
        <v>621</v>
      </c>
      <c r="B90" s="35" t="s">
        <v>213</v>
      </c>
      <c r="C90" s="45">
        <v>28554357</v>
      </c>
      <c r="D90" s="11" t="str">
        <f t="shared" si="11"/>
        <v>N/A</v>
      </c>
      <c r="E90" s="45">
        <v>27623991</v>
      </c>
      <c r="F90" s="11" t="str">
        <f t="shared" si="12"/>
        <v>N/A</v>
      </c>
      <c r="G90" s="45">
        <v>8996634</v>
      </c>
      <c r="H90" s="11" t="str">
        <f t="shared" si="13"/>
        <v>N/A</v>
      </c>
      <c r="I90" s="12">
        <v>-3.26</v>
      </c>
      <c r="J90" s="12">
        <v>-67.400000000000006</v>
      </c>
      <c r="K90" s="43" t="s">
        <v>739</v>
      </c>
      <c r="L90" s="9" t="str">
        <f t="shared" si="14"/>
        <v>No</v>
      </c>
    </row>
    <row r="91" spans="1:12" x14ac:dyDescent="0.25">
      <c r="A91" s="44" t="s">
        <v>622</v>
      </c>
      <c r="B91" s="35" t="s">
        <v>213</v>
      </c>
      <c r="C91" s="36">
        <v>87671</v>
      </c>
      <c r="D91" s="11" t="str">
        <f t="shared" si="11"/>
        <v>N/A</v>
      </c>
      <c r="E91" s="36">
        <v>84863</v>
      </c>
      <c r="F91" s="11" t="str">
        <f t="shared" si="12"/>
        <v>N/A</v>
      </c>
      <c r="G91" s="36">
        <v>26913</v>
      </c>
      <c r="H91" s="11" t="str">
        <f t="shared" si="13"/>
        <v>N/A</v>
      </c>
      <c r="I91" s="12">
        <v>-3.2</v>
      </c>
      <c r="J91" s="12">
        <v>-68.3</v>
      </c>
      <c r="K91" s="43" t="s">
        <v>739</v>
      </c>
      <c r="L91" s="9" t="str">
        <f t="shared" si="14"/>
        <v>No</v>
      </c>
    </row>
    <row r="92" spans="1:12" x14ac:dyDescent="0.25">
      <c r="A92" s="44" t="s">
        <v>1450</v>
      </c>
      <c r="B92" s="35" t="s">
        <v>213</v>
      </c>
      <c r="C92" s="45">
        <v>325.69899966999998</v>
      </c>
      <c r="D92" s="11" t="str">
        <f t="shared" si="11"/>
        <v>N/A</v>
      </c>
      <c r="E92" s="45">
        <v>325.51277942000002</v>
      </c>
      <c r="F92" s="11" t="str">
        <f t="shared" si="12"/>
        <v>N/A</v>
      </c>
      <c r="G92" s="45">
        <v>334.28580983000001</v>
      </c>
      <c r="H92" s="11" t="str">
        <f t="shared" si="13"/>
        <v>N/A</v>
      </c>
      <c r="I92" s="12">
        <v>-5.7000000000000002E-2</v>
      </c>
      <c r="J92" s="12">
        <v>2.6949999999999998</v>
      </c>
      <c r="K92" s="43" t="s">
        <v>739</v>
      </c>
      <c r="L92" s="9" t="str">
        <f t="shared" si="14"/>
        <v>Yes</v>
      </c>
    </row>
    <row r="93" spans="1:12" ht="25" x14ac:dyDescent="0.25">
      <c r="A93" s="44" t="s">
        <v>623</v>
      </c>
      <c r="B93" s="35" t="s">
        <v>213</v>
      </c>
      <c r="C93" s="45">
        <v>113296903</v>
      </c>
      <c r="D93" s="11" t="str">
        <f t="shared" si="11"/>
        <v>N/A</v>
      </c>
      <c r="E93" s="45">
        <v>113480501</v>
      </c>
      <c r="F93" s="11" t="str">
        <f t="shared" si="12"/>
        <v>N/A</v>
      </c>
      <c r="G93" s="45">
        <v>13039713</v>
      </c>
      <c r="H93" s="11" t="str">
        <f t="shared" si="13"/>
        <v>N/A</v>
      </c>
      <c r="I93" s="12">
        <v>0.16209999999999999</v>
      </c>
      <c r="J93" s="12">
        <v>-88.5</v>
      </c>
      <c r="K93" s="43" t="s">
        <v>739</v>
      </c>
      <c r="L93" s="9" t="str">
        <f t="shared" si="14"/>
        <v>No</v>
      </c>
    </row>
    <row r="94" spans="1:12" x14ac:dyDescent="0.25">
      <c r="A94" s="46" t="s">
        <v>624</v>
      </c>
      <c r="B94" s="36" t="s">
        <v>213</v>
      </c>
      <c r="C94" s="36">
        <v>42342</v>
      </c>
      <c r="D94" s="11" t="str">
        <f t="shared" si="11"/>
        <v>N/A</v>
      </c>
      <c r="E94" s="36">
        <v>42451</v>
      </c>
      <c r="F94" s="11" t="str">
        <f t="shared" si="12"/>
        <v>N/A</v>
      </c>
      <c r="G94" s="36">
        <v>7732</v>
      </c>
      <c r="H94" s="11" t="str">
        <f t="shared" si="13"/>
        <v>N/A</v>
      </c>
      <c r="I94" s="12">
        <v>0.25740000000000002</v>
      </c>
      <c r="J94" s="12">
        <v>-81.8</v>
      </c>
      <c r="K94" s="1" t="s">
        <v>739</v>
      </c>
      <c r="L94" s="9" t="str">
        <f t="shared" si="14"/>
        <v>No</v>
      </c>
    </row>
    <row r="95" spans="1:12" x14ac:dyDescent="0.25">
      <c r="A95" s="44" t="s">
        <v>1451</v>
      </c>
      <c r="B95" s="35" t="s">
        <v>213</v>
      </c>
      <c r="C95" s="45">
        <v>2675.7570025</v>
      </c>
      <c r="D95" s="11" t="str">
        <f t="shared" si="11"/>
        <v>N/A</v>
      </c>
      <c r="E95" s="45">
        <v>2673.2114909000002</v>
      </c>
      <c r="F95" s="11" t="str">
        <f t="shared" si="12"/>
        <v>N/A</v>
      </c>
      <c r="G95" s="45">
        <v>1686.4605535000001</v>
      </c>
      <c r="H95" s="11" t="str">
        <f t="shared" si="13"/>
        <v>N/A</v>
      </c>
      <c r="I95" s="12">
        <v>-9.5000000000000001E-2</v>
      </c>
      <c r="J95" s="12">
        <v>-36.9</v>
      </c>
      <c r="K95" s="43" t="s">
        <v>739</v>
      </c>
      <c r="L95" s="9" t="str">
        <f t="shared" si="14"/>
        <v>No</v>
      </c>
    </row>
    <row r="96" spans="1:12" ht="25" x14ac:dyDescent="0.25">
      <c r="A96" s="44" t="s">
        <v>625</v>
      </c>
      <c r="B96" s="35" t="s">
        <v>213</v>
      </c>
      <c r="C96" s="45">
        <v>34510492</v>
      </c>
      <c r="D96" s="11" t="str">
        <f t="shared" si="11"/>
        <v>N/A</v>
      </c>
      <c r="E96" s="45">
        <v>7335448</v>
      </c>
      <c r="F96" s="11" t="str">
        <f t="shared" si="12"/>
        <v>N/A</v>
      </c>
      <c r="G96" s="45">
        <v>209469</v>
      </c>
      <c r="H96" s="11" t="str">
        <f t="shared" si="13"/>
        <v>N/A</v>
      </c>
      <c r="I96" s="12">
        <v>-78.7</v>
      </c>
      <c r="J96" s="12">
        <v>-97.1</v>
      </c>
      <c r="K96" s="43" t="s">
        <v>739</v>
      </c>
      <c r="L96" s="9" t="str">
        <f t="shared" si="14"/>
        <v>No</v>
      </c>
    </row>
    <row r="97" spans="1:12" x14ac:dyDescent="0.25">
      <c r="A97" s="44" t="s">
        <v>626</v>
      </c>
      <c r="B97" s="35" t="s">
        <v>213</v>
      </c>
      <c r="C97" s="36">
        <v>46073</v>
      </c>
      <c r="D97" s="11" t="str">
        <f t="shared" si="11"/>
        <v>N/A</v>
      </c>
      <c r="E97" s="36">
        <v>22228</v>
      </c>
      <c r="F97" s="11" t="str">
        <f t="shared" si="12"/>
        <v>N/A</v>
      </c>
      <c r="G97" s="36">
        <v>1041</v>
      </c>
      <c r="H97" s="11" t="str">
        <f t="shared" si="13"/>
        <v>N/A</v>
      </c>
      <c r="I97" s="12">
        <v>-51.8</v>
      </c>
      <c r="J97" s="12">
        <v>-95.3</v>
      </c>
      <c r="K97" s="43" t="s">
        <v>739</v>
      </c>
      <c r="L97" s="9" t="str">
        <f t="shared" si="14"/>
        <v>No</v>
      </c>
    </row>
    <row r="98" spans="1:12" x14ac:dyDescent="0.25">
      <c r="A98" s="44" t="s">
        <v>1452</v>
      </c>
      <c r="B98" s="35" t="s">
        <v>213</v>
      </c>
      <c r="C98" s="45">
        <v>749.03939401000002</v>
      </c>
      <c r="D98" s="11" t="str">
        <f t="shared" si="11"/>
        <v>N/A</v>
      </c>
      <c r="E98" s="45">
        <v>330.00935757000002</v>
      </c>
      <c r="F98" s="11" t="str">
        <f t="shared" si="12"/>
        <v>N/A</v>
      </c>
      <c r="G98" s="45">
        <v>201.21902016999999</v>
      </c>
      <c r="H98" s="11" t="str">
        <f t="shared" si="13"/>
        <v>N/A</v>
      </c>
      <c r="I98" s="12">
        <v>-55.9</v>
      </c>
      <c r="J98" s="12">
        <v>-39</v>
      </c>
      <c r="K98" s="43" t="s">
        <v>739</v>
      </c>
      <c r="L98" s="9" t="str">
        <f t="shared" si="14"/>
        <v>No</v>
      </c>
    </row>
    <row r="99" spans="1:12" ht="25" x14ac:dyDescent="0.25">
      <c r="A99" s="44" t="s">
        <v>627</v>
      </c>
      <c r="B99" s="35" t="s">
        <v>213</v>
      </c>
      <c r="C99" s="45">
        <v>197405026</v>
      </c>
      <c r="D99" s="11" t="str">
        <f t="shared" si="11"/>
        <v>N/A</v>
      </c>
      <c r="E99" s="45">
        <v>201817671</v>
      </c>
      <c r="F99" s="11" t="str">
        <f t="shared" si="12"/>
        <v>N/A</v>
      </c>
      <c r="G99" s="45">
        <v>13907425</v>
      </c>
      <c r="H99" s="11" t="str">
        <f t="shared" si="13"/>
        <v>N/A</v>
      </c>
      <c r="I99" s="12">
        <v>2.2349999999999999</v>
      </c>
      <c r="J99" s="12">
        <v>-93.1</v>
      </c>
      <c r="K99" s="43" t="s">
        <v>739</v>
      </c>
      <c r="L99" s="9" t="str">
        <f t="shared" si="14"/>
        <v>No</v>
      </c>
    </row>
    <row r="100" spans="1:12" x14ac:dyDescent="0.25">
      <c r="A100" s="44" t="s">
        <v>628</v>
      </c>
      <c r="B100" s="35" t="s">
        <v>213</v>
      </c>
      <c r="C100" s="36">
        <v>20777</v>
      </c>
      <c r="D100" s="11" t="str">
        <f t="shared" si="11"/>
        <v>N/A</v>
      </c>
      <c r="E100" s="36">
        <v>21687</v>
      </c>
      <c r="F100" s="11" t="str">
        <f t="shared" si="12"/>
        <v>N/A</v>
      </c>
      <c r="G100" s="36">
        <v>2453</v>
      </c>
      <c r="H100" s="11" t="str">
        <f t="shared" si="13"/>
        <v>N/A</v>
      </c>
      <c r="I100" s="12">
        <v>4.38</v>
      </c>
      <c r="J100" s="12">
        <v>-88.7</v>
      </c>
      <c r="K100" s="43" t="s">
        <v>739</v>
      </c>
      <c r="L100" s="9" t="str">
        <f t="shared" si="14"/>
        <v>No</v>
      </c>
    </row>
    <row r="101" spans="1:12" ht="25" x14ac:dyDescent="0.25">
      <c r="A101" s="44" t="s">
        <v>1453</v>
      </c>
      <c r="B101" s="35" t="s">
        <v>213</v>
      </c>
      <c r="C101" s="45">
        <v>9501.1323097999993</v>
      </c>
      <c r="D101" s="11" t="str">
        <f t="shared" si="11"/>
        <v>N/A</v>
      </c>
      <c r="E101" s="45">
        <v>9305.9284824999995</v>
      </c>
      <c r="F101" s="11" t="str">
        <f t="shared" si="12"/>
        <v>N/A</v>
      </c>
      <c r="G101" s="45">
        <v>5669.5576844999996</v>
      </c>
      <c r="H101" s="11" t="str">
        <f t="shared" si="13"/>
        <v>N/A</v>
      </c>
      <c r="I101" s="12">
        <v>-2.0499999999999998</v>
      </c>
      <c r="J101" s="12">
        <v>-39.1</v>
      </c>
      <c r="K101" s="43" t="s">
        <v>739</v>
      </c>
      <c r="L101" s="9" t="str">
        <f t="shared" si="14"/>
        <v>No</v>
      </c>
    </row>
    <row r="102" spans="1:12" ht="25" x14ac:dyDescent="0.25">
      <c r="A102" s="44" t="s">
        <v>629</v>
      </c>
      <c r="B102" s="35" t="s">
        <v>213</v>
      </c>
      <c r="C102" s="45">
        <v>89790</v>
      </c>
      <c r="D102" s="11" t="str">
        <f t="shared" si="11"/>
        <v>N/A</v>
      </c>
      <c r="E102" s="45">
        <v>152060</v>
      </c>
      <c r="F102" s="11" t="str">
        <f t="shared" si="12"/>
        <v>N/A</v>
      </c>
      <c r="G102" s="45">
        <v>66999</v>
      </c>
      <c r="H102" s="11" t="str">
        <f t="shared" si="13"/>
        <v>N/A</v>
      </c>
      <c r="I102" s="12">
        <v>69.349999999999994</v>
      </c>
      <c r="J102" s="12">
        <v>-55.9</v>
      </c>
      <c r="K102" s="43" t="s">
        <v>739</v>
      </c>
      <c r="L102" s="9" t="str">
        <f t="shared" si="14"/>
        <v>No</v>
      </c>
    </row>
    <row r="103" spans="1:12" x14ac:dyDescent="0.25">
      <c r="A103" s="44" t="s">
        <v>630</v>
      </c>
      <c r="B103" s="35" t="s">
        <v>213</v>
      </c>
      <c r="C103" s="36">
        <v>61</v>
      </c>
      <c r="D103" s="11" t="str">
        <f t="shared" si="11"/>
        <v>N/A</v>
      </c>
      <c r="E103" s="36">
        <v>80</v>
      </c>
      <c r="F103" s="11" t="str">
        <f t="shared" si="12"/>
        <v>N/A</v>
      </c>
      <c r="G103" s="36">
        <v>38</v>
      </c>
      <c r="H103" s="11" t="str">
        <f t="shared" si="13"/>
        <v>N/A</v>
      </c>
      <c r="I103" s="12">
        <v>31.15</v>
      </c>
      <c r="J103" s="12">
        <v>-52.5</v>
      </c>
      <c r="K103" s="43" t="s">
        <v>739</v>
      </c>
      <c r="L103" s="9" t="str">
        <f t="shared" si="14"/>
        <v>No</v>
      </c>
    </row>
    <row r="104" spans="1:12" ht="25" x14ac:dyDescent="0.25">
      <c r="A104" s="44" t="s">
        <v>1454</v>
      </c>
      <c r="B104" s="35" t="s">
        <v>213</v>
      </c>
      <c r="C104" s="45">
        <v>1471.9672131</v>
      </c>
      <c r="D104" s="11" t="str">
        <f t="shared" si="11"/>
        <v>N/A</v>
      </c>
      <c r="E104" s="45">
        <v>1900.75</v>
      </c>
      <c r="F104" s="11" t="str">
        <f t="shared" si="12"/>
        <v>N/A</v>
      </c>
      <c r="G104" s="45">
        <v>1763.1315789</v>
      </c>
      <c r="H104" s="11" t="str">
        <f t="shared" si="13"/>
        <v>N/A</v>
      </c>
      <c r="I104" s="12">
        <v>29.13</v>
      </c>
      <c r="J104" s="12">
        <v>-7.24</v>
      </c>
      <c r="K104" s="43" t="s">
        <v>739</v>
      </c>
      <c r="L104" s="9" t="str">
        <f t="shared" si="14"/>
        <v>Yes</v>
      </c>
    </row>
    <row r="105" spans="1:12" ht="25" x14ac:dyDescent="0.25">
      <c r="A105" s="44" t="s">
        <v>631</v>
      </c>
      <c r="B105" s="35" t="s">
        <v>213</v>
      </c>
      <c r="C105" s="45">
        <v>103258</v>
      </c>
      <c r="D105" s="11" t="str">
        <f t="shared" si="11"/>
        <v>N/A</v>
      </c>
      <c r="E105" s="45">
        <v>169958</v>
      </c>
      <c r="F105" s="11" t="str">
        <f t="shared" si="12"/>
        <v>N/A</v>
      </c>
      <c r="G105" s="45">
        <v>37556</v>
      </c>
      <c r="H105" s="11" t="str">
        <f t="shared" si="13"/>
        <v>N/A</v>
      </c>
      <c r="I105" s="12">
        <v>64.599999999999994</v>
      </c>
      <c r="J105" s="12">
        <v>-77.900000000000006</v>
      </c>
      <c r="K105" s="43" t="s">
        <v>739</v>
      </c>
      <c r="L105" s="9" t="str">
        <f t="shared" si="14"/>
        <v>No</v>
      </c>
    </row>
    <row r="106" spans="1:12" x14ac:dyDescent="0.25">
      <c r="A106" s="44" t="s">
        <v>632</v>
      </c>
      <c r="B106" s="35" t="s">
        <v>213</v>
      </c>
      <c r="C106" s="36">
        <v>32</v>
      </c>
      <c r="D106" s="11" t="str">
        <f t="shared" si="11"/>
        <v>N/A</v>
      </c>
      <c r="E106" s="36">
        <v>49</v>
      </c>
      <c r="F106" s="11" t="str">
        <f t="shared" si="12"/>
        <v>N/A</v>
      </c>
      <c r="G106" s="36">
        <v>11</v>
      </c>
      <c r="H106" s="11" t="str">
        <f t="shared" si="13"/>
        <v>N/A</v>
      </c>
      <c r="I106" s="12">
        <v>53.13</v>
      </c>
      <c r="J106" s="12">
        <v>-77.599999999999994</v>
      </c>
      <c r="K106" s="43" t="s">
        <v>739</v>
      </c>
      <c r="L106" s="9" t="str">
        <f t="shared" si="14"/>
        <v>No</v>
      </c>
    </row>
    <row r="107" spans="1:12" ht="25" x14ac:dyDescent="0.25">
      <c r="A107" s="44" t="s">
        <v>1455</v>
      </c>
      <c r="B107" s="35" t="s">
        <v>213</v>
      </c>
      <c r="C107" s="45">
        <v>3226.8125</v>
      </c>
      <c r="D107" s="11" t="str">
        <f t="shared" si="11"/>
        <v>N/A</v>
      </c>
      <c r="E107" s="45">
        <v>3468.5306122000002</v>
      </c>
      <c r="F107" s="11" t="str">
        <f t="shared" si="12"/>
        <v>N/A</v>
      </c>
      <c r="G107" s="45">
        <v>3414.1818182000002</v>
      </c>
      <c r="H107" s="11" t="str">
        <f t="shared" si="13"/>
        <v>N/A</v>
      </c>
      <c r="I107" s="12">
        <v>7.4909999999999997</v>
      </c>
      <c r="J107" s="12">
        <v>-1.57</v>
      </c>
      <c r="K107" s="43" t="s">
        <v>739</v>
      </c>
      <c r="L107" s="9" t="str">
        <f t="shared" si="14"/>
        <v>Yes</v>
      </c>
    </row>
    <row r="108" spans="1:12" ht="25" x14ac:dyDescent="0.25">
      <c r="A108" s="44" t="s">
        <v>633</v>
      </c>
      <c r="B108" s="35" t="s">
        <v>213</v>
      </c>
      <c r="C108" s="45">
        <v>0</v>
      </c>
      <c r="D108" s="11" t="str">
        <f t="shared" si="11"/>
        <v>N/A</v>
      </c>
      <c r="E108" s="45">
        <v>0</v>
      </c>
      <c r="F108" s="11" t="str">
        <f t="shared" si="12"/>
        <v>N/A</v>
      </c>
      <c r="G108" s="45">
        <v>0</v>
      </c>
      <c r="H108" s="11" t="str">
        <f t="shared" si="13"/>
        <v>N/A</v>
      </c>
      <c r="I108" s="12" t="s">
        <v>1746</v>
      </c>
      <c r="J108" s="12" t="s">
        <v>1746</v>
      </c>
      <c r="K108" s="43" t="s">
        <v>739</v>
      </c>
      <c r="L108" s="9" t="str">
        <f t="shared" si="14"/>
        <v>N/A</v>
      </c>
    </row>
    <row r="109" spans="1:12" x14ac:dyDescent="0.25">
      <c r="A109" s="44" t="s">
        <v>634</v>
      </c>
      <c r="B109" s="35" t="s">
        <v>213</v>
      </c>
      <c r="C109" s="36">
        <v>0</v>
      </c>
      <c r="D109" s="11" t="str">
        <f t="shared" si="11"/>
        <v>N/A</v>
      </c>
      <c r="E109" s="36">
        <v>0</v>
      </c>
      <c r="F109" s="11" t="str">
        <f t="shared" si="12"/>
        <v>N/A</v>
      </c>
      <c r="G109" s="36">
        <v>0</v>
      </c>
      <c r="H109" s="11" t="str">
        <f t="shared" si="13"/>
        <v>N/A</v>
      </c>
      <c r="I109" s="12" t="s">
        <v>1746</v>
      </c>
      <c r="J109" s="12" t="s">
        <v>1746</v>
      </c>
      <c r="K109" s="43" t="s">
        <v>739</v>
      </c>
      <c r="L109" s="9" t="str">
        <f t="shared" si="14"/>
        <v>N/A</v>
      </c>
    </row>
    <row r="110" spans="1:12" ht="25" x14ac:dyDescent="0.25">
      <c r="A110" s="44" t="s">
        <v>1456</v>
      </c>
      <c r="B110" s="35" t="s">
        <v>213</v>
      </c>
      <c r="C110" s="45" t="s">
        <v>1746</v>
      </c>
      <c r="D110" s="11" t="str">
        <f t="shared" si="11"/>
        <v>N/A</v>
      </c>
      <c r="E110" s="45" t="s">
        <v>1746</v>
      </c>
      <c r="F110" s="11" t="str">
        <f t="shared" si="12"/>
        <v>N/A</v>
      </c>
      <c r="G110" s="45" t="s">
        <v>1746</v>
      </c>
      <c r="H110" s="11" t="str">
        <f t="shared" si="13"/>
        <v>N/A</v>
      </c>
      <c r="I110" s="12" t="s">
        <v>1746</v>
      </c>
      <c r="J110" s="12" t="s">
        <v>1746</v>
      </c>
      <c r="K110" s="43" t="s">
        <v>739</v>
      </c>
      <c r="L110" s="9" t="str">
        <f t="shared" si="14"/>
        <v>N/A</v>
      </c>
    </row>
    <row r="111" spans="1:12" x14ac:dyDescent="0.25">
      <c r="A111" s="44" t="s">
        <v>635</v>
      </c>
      <c r="B111" s="35" t="s">
        <v>213</v>
      </c>
      <c r="C111" s="45">
        <v>69325207</v>
      </c>
      <c r="D111" s="11" t="str">
        <f t="shared" si="11"/>
        <v>N/A</v>
      </c>
      <c r="E111" s="45">
        <v>73246425</v>
      </c>
      <c r="F111" s="11" t="str">
        <f t="shared" si="12"/>
        <v>N/A</v>
      </c>
      <c r="G111" s="45">
        <v>76343312</v>
      </c>
      <c r="H111" s="11" t="str">
        <f t="shared" si="13"/>
        <v>N/A</v>
      </c>
      <c r="I111" s="12">
        <v>5.6559999999999997</v>
      </c>
      <c r="J111" s="12">
        <v>4.2279999999999998</v>
      </c>
      <c r="K111" s="43" t="s">
        <v>739</v>
      </c>
      <c r="L111" s="9" t="str">
        <f t="shared" si="14"/>
        <v>Yes</v>
      </c>
    </row>
    <row r="112" spans="1:12" x14ac:dyDescent="0.25">
      <c r="A112" s="44" t="s">
        <v>636</v>
      </c>
      <c r="B112" s="35" t="s">
        <v>213</v>
      </c>
      <c r="C112" s="36">
        <v>4382</v>
      </c>
      <c r="D112" s="11" t="str">
        <f t="shared" si="11"/>
        <v>N/A</v>
      </c>
      <c r="E112" s="36">
        <v>4655</v>
      </c>
      <c r="F112" s="11" t="str">
        <f t="shared" si="12"/>
        <v>N/A</v>
      </c>
      <c r="G112" s="36">
        <v>4624</v>
      </c>
      <c r="H112" s="11" t="str">
        <f t="shared" si="13"/>
        <v>N/A</v>
      </c>
      <c r="I112" s="12">
        <v>6.23</v>
      </c>
      <c r="J112" s="12">
        <v>-0.66600000000000004</v>
      </c>
      <c r="K112" s="43" t="s">
        <v>739</v>
      </c>
      <c r="L112" s="9" t="str">
        <f t="shared" si="14"/>
        <v>Yes</v>
      </c>
    </row>
    <row r="113" spans="1:12" x14ac:dyDescent="0.25">
      <c r="A113" s="44" t="s">
        <v>1457</v>
      </c>
      <c r="B113" s="35" t="s">
        <v>213</v>
      </c>
      <c r="C113" s="45">
        <v>15820.448882000001</v>
      </c>
      <c r="D113" s="11" t="str">
        <f t="shared" si="11"/>
        <v>N/A</v>
      </c>
      <c r="E113" s="45">
        <v>15735</v>
      </c>
      <c r="F113" s="11" t="str">
        <f t="shared" si="12"/>
        <v>N/A</v>
      </c>
      <c r="G113" s="45">
        <v>16510.231833999998</v>
      </c>
      <c r="H113" s="11" t="str">
        <f t="shared" si="13"/>
        <v>N/A</v>
      </c>
      <c r="I113" s="12">
        <v>-0.54</v>
      </c>
      <c r="J113" s="12">
        <v>4.9269999999999996</v>
      </c>
      <c r="K113" s="43" t="s">
        <v>739</v>
      </c>
      <c r="L113" s="9" t="str">
        <f t="shared" si="14"/>
        <v>Yes</v>
      </c>
    </row>
    <row r="114" spans="1:12" ht="25" x14ac:dyDescent="0.25">
      <c r="A114" s="44" t="s">
        <v>637</v>
      </c>
      <c r="B114" s="35" t="s">
        <v>213</v>
      </c>
      <c r="C114" s="45">
        <v>58462</v>
      </c>
      <c r="D114" s="11" t="str">
        <f t="shared" si="11"/>
        <v>N/A</v>
      </c>
      <c r="E114" s="45">
        <v>84029</v>
      </c>
      <c r="F114" s="11" t="str">
        <f t="shared" si="12"/>
        <v>N/A</v>
      </c>
      <c r="G114" s="45">
        <v>55990</v>
      </c>
      <c r="H114" s="11" t="str">
        <f t="shared" si="13"/>
        <v>N/A</v>
      </c>
      <c r="I114" s="12">
        <v>43.73</v>
      </c>
      <c r="J114" s="12">
        <v>-33.4</v>
      </c>
      <c r="K114" s="43" t="s">
        <v>739</v>
      </c>
      <c r="L114" s="9" t="str">
        <f>IF(J114="Div by 0", "N/A", IF(OR(J114="N/A",K114="N/A"),"N/A", IF(J114&gt;VALUE(MID(K114,1,2)), "No", IF(J114&lt;-1*VALUE(MID(K114,1,2)), "No", "Yes"))))</f>
        <v>No</v>
      </c>
    </row>
    <row r="115" spans="1:12" x14ac:dyDescent="0.25">
      <c r="A115" s="44" t="s">
        <v>638</v>
      </c>
      <c r="B115" s="35" t="s">
        <v>213</v>
      </c>
      <c r="C115" s="36">
        <v>1983</v>
      </c>
      <c r="D115" s="11" t="str">
        <f t="shared" si="11"/>
        <v>N/A</v>
      </c>
      <c r="E115" s="36">
        <v>2588</v>
      </c>
      <c r="F115" s="11" t="str">
        <f t="shared" si="12"/>
        <v>N/A</v>
      </c>
      <c r="G115" s="36">
        <v>1459</v>
      </c>
      <c r="H115" s="11" t="str">
        <f t="shared" si="13"/>
        <v>N/A</v>
      </c>
      <c r="I115" s="12">
        <v>30.51</v>
      </c>
      <c r="J115" s="12">
        <v>-43.6</v>
      </c>
      <c r="K115" s="43" t="s">
        <v>739</v>
      </c>
      <c r="L115" s="9" t="str">
        <f t="shared" ref="L115:L119" si="15">IF(J115="Div by 0", "N/A", IF(OR(J115="N/A",K115="N/A"),"N/A", IF(J115&gt;VALUE(MID(K115,1,2)), "No", IF(J115&lt;-1*VALUE(MID(K115,1,2)), "No", "Yes"))))</f>
        <v>No</v>
      </c>
    </row>
    <row r="116" spans="1:12" ht="25" x14ac:dyDescent="0.25">
      <c r="A116" s="44" t="s">
        <v>1458</v>
      </c>
      <c r="B116" s="35" t="s">
        <v>213</v>
      </c>
      <c r="C116" s="45">
        <v>29.481593544999999</v>
      </c>
      <c r="D116" s="11" t="str">
        <f t="shared" si="11"/>
        <v>N/A</v>
      </c>
      <c r="E116" s="45">
        <v>32.468701699999997</v>
      </c>
      <c r="F116" s="11" t="str">
        <f t="shared" si="12"/>
        <v>N/A</v>
      </c>
      <c r="G116" s="45">
        <v>38.375599725999997</v>
      </c>
      <c r="H116" s="11" t="str">
        <f t="shared" si="13"/>
        <v>N/A</v>
      </c>
      <c r="I116" s="12">
        <v>10.130000000000001</v>
      </c>
      <c r="J116" s="12">
        <v>18.190000000000001</v>
      </c>
      <c r="K116" s="43" t="s">
        <v>739</v>
      </c>
      <c r="L116" s="9" t="str">
        <f t="shared" si="15"/>
        <v>Yes</v>
      </c>
    </row>
    <row r="117" spans="1:12" ht="25" x14ac:dyDescent="0.25">
      <c r="A117" s="44" t="s">
        <v>639</v>
      </c>
      <c r="B117" s="35" t="s">
        <v>213</v>
      </c>
      <c r="C117" s="45">
        <v>307609</v>
      </c>
      <c r="D117" s="11" t="str">
        <f t="shared" si="11"/>
        <v>N/A</v>
      </c>
      <c r="E117" s="45">
        <v>864756</v>
      </c>
      <c r="F117" s="11" t="str">
        <f t="shared" si="12"/>
        <v>N/A</v>
      </c>
      <c r="G117" s="45">
        <v>207551</v>
      </c>
      <c r="H117" s="11" t="str">
        <f t="shared" si="13"/>
        <v>N/A</v>
      </c>
      <c r="I117" s="12">
        <v>181.1</v>
      </c>
      <c r="J117" s="12">
        <v>-76</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11</v>
      </c>
      <c r="H118" s="11" t="str">
        <f t="shared" si="13"/>
        <v>N/A</v>
      </c>
      <c r="I118" s="12">
        <v>100</v>
      </c>
      <c r="J118" s="12">
        <v>-83.3</v>
      </c>
      <c r="K118" s="43" t="s">
        <v>739</v>
      </c>
      <c r="L118" s="9" t="str">
        <f t="shared" si="15"/>
        <v>No</v>
      </c>
    </row>
    <row r="119" spans="1:12" ht="25" x14ac:dyDescent="0.25">
      <c r="A119" s="44" t="s">
        <v>1459</v>
      </c>
      <c r="B119" s="35" t="s">
        <v>213</v>
      </c>
      <c r="C119" s="45">
        <v>102536.33332999999</v>
      </c>
      <c r="D119" s="11" t="str">
        <f t="shared" si="11"/>
        <v>N/A</v>
      </c>
      <c r="E119" s="45">
        <v>144126</v>
      </c>
      <c r="F119" s="11" t="str">
        <f t="shared" si="12"/>
        <v>N/A</v>
      </c>
      <c r="G119" s="45">
        <v>207551</v>
      </c>
      <c r="H119" s="11" t="str">
        <f t="shared" si="13"/>
        <v>N/A</v>
      </c>
      <c r="I119" s="12">
        <v>40.56</v>
      </c>
      <c r="J119" s="12">
        <v>44.01</v>
      </c>
      <c r="K119" s="43" t="s">
        <v>739</v>
      </c>
      <c r="L119" s="9" t="str">
        <f t="shared" si="15"/>
        <v>No</v>
      </c>
    </row>
    <row r="120" spans="1:12" ht="25" x14ac:dyDescent="0.25">
      <c r="A120" s="44" t="s">
        <v>641</v>
      </c>
      <c r="B120" s="35" t="s">
        <v>213</v>
      </c>
      <c r="C120" s="45">
        <v>46175793</v>
      </c>
      <c r="D120" s="11" t="str">
        <f t="shared" si="11"/>
        <v>N/A</v>
      </c>
      <c r="E120" s="45">
        <v>44054784</v>
      </c>
      <c r="F120" s="11" t="str">
        <f t="shared" si="12"/>
        <v>N/A</v>
      </c>
      <c r="G120" s="45">
        <v>10426688</v>
      </c>
      <c r="H120" s="11" t="str">
        <f t="shared" si="13"/>
        <v>N/A</v>
      </c>
      <c r="I120" s="12">
        <v>-4.59</v>
      </c>
      <c r="J120" s="12">
        <v>-76.3</v>
      </c>
      <c r="K120" s="43" t="s">
        <v>739</v>
      </c>
      <c r="L120" s="9" t="str">
        <f t="shared" ref="L120:L131" si="16">IF(J120="Div by 0", "N/A", IF(K120="N/A","N/A", IF(J120&gt;VALUE(MID(K120,1,2)), "No", IF(J120&lt;-1*VALUE(MID(K120,1,2)), "No", "Yes"))))</f>
        <v>No</v>
      </c>
    </row>
    <row r="121" spans="1:12" x14ac:dyDescent="0.25">
      <c r="A121" s="44" t="s">
        <v>642</v>
      </c>
      <c r="B121" s="35" t="s">
        <v>213</v>
      </c>
      <c r="C121" s="36">
        <v>55476</v>
      </c>
      <c r="D121" s="11" t="str">
        <f t="shared" si="11"/>
        <v>N/A</v>
      </c>
      <c r="E121" s="36">
        <v>56517</v>
      </c>
      <c r="F121" s="11" t="str">
        <f t="shared" si="12"/>
        <v>N/A</v>
      </c>
      <c r="G121" s="36">
        <v>13870</v>
      </c>
      <c r="H121" s="11" t="str">
        <f t="shared" si="13"/>
        <v>N/A</v>
      </c>
      <c r="I121" s="12">
        <v>1.8759999999999999</v>
      </c>
      <c r="J121" s="12">
        <v>-75.5</v>
      </c>
      <c r="K121" s="43" t="s">
        <v>739</v>
      </c>
      <c r="L121" s="9" t="str">
        <f t="shared" si="16"/>
        <v>No</v>
      </c>
    </row>
    <row r="122" spans="1:12" ht="25" x14ac:dyDescent="0.25">
      <c r="A122" s="44" t="s">
        <v>1460</v>
      </c>
      <c r="B122" s="35" t="s">
        <v>213</v>
      </c>
      <c r="C122" s="45">
        <v>832.35620809</v>
      </c>
      <c r="D122" s="11" t="str">
        <f t="shared" si="11"/>
        <v>N/A</v>
      </c>
      <c r="E122" s="45">
        <v>779.49615159999996</v>
      </c>
      <c r="F122" s="11" t="str">
        <f t="shared" si="12"/>
        <v>N/A</v>
      </c>
      <c r="G122" s="45">
        <v>751.74390771000003</v>
      </c>
      <c r="H122" s="11" t="str">
        <f t="shared" si="13"/>
        <v>N/A</v>
      </c>
      <c r="I122" s="12">
        <v>-6.35</v>
      </c>
      <c r="J122" s="12">
        <v>-3.56</v>
      </c>
      <c r="K122" s="43" t="s">
        <v>739</v>
      </c>
      <c r="L122" s="9" t="str">
        <f t="shared" si="16"/>
        <v>Yes</v>
      </c>
    </row>
    <row r="123" spans="1:12" ht="25" x14ac:dyDescent="0.25">
      <c r="A123" s="44" t="s">
        <v>643</v>
      </c>
      <c r="B123" s="35" t="s">
        <v>213</v>
      </c>
      <c r="C123" s="45">
        <v>265305835</v>
      </c>
      <c r="D123" s="11" t="str">
        <f t="shared" ref="D123:D131" si="17">IF($B123="N/A","N/A",IF(C123&gt;10,"No",IF(C123&lt;-10,"No","Yes")))</f>
        <v>N/A</v>
      </c>
      <c r="E123" s="45">
        <v>273915919</v>
      </c>
      <c r="F123" s="11" t="str">
        <f t="shared" ref="F123:F131" si="18">IF($B123="N/A","N/A",IF(E123&gt;10,"No",IF(E123&lt;-10,"No","Yes")))</f>
        <v>N/A</v>
      </c>
      <c r="G123" s="45">
        <v>18259023</v>
      </c>
      <c r="H123" s="11" t="str">
        <f t="shared" ref="H123:H131" si="19">IF($B123="N/A","N/A",IF(G123&gt;10,"No",IF(G123&lt;-10,"No","Yes")))</f>
        <v>N/A</v>
      </c>
      <c r="I123" s="12">
        <v>3.2450000000000001</v>
      </c>
      <c r="J123" s="12">
        <v>-93.3</v>
      </c>
      <c r="K123" s="43" t="s">
        <v>739</v>
      </c>
      <c r="L123" s="9" t="str">
        <f t="shared" si="16"/>
        <v>No</v>
      </c>
    </row>
    <row r="124" spans="1:12" x14ac:dyDescent="0.25">
      <c r="A124" s="44" t="s">
        <v>644</v>
      </c>
      <c r="B124" s="35" t="s">
        <v>213</v>
      </c>
      <c r="C124" s="36">
        <v>6742</v>
      </c>
      <c r="D124" s="11" t="str">
        <f t="shared" si="17"/>
        <v>N/A</v>
      </c>
      <c r="E124" s="36">
        <v>6947</v>
      </c>
      <c r="F124" s="11" t="str">
        <f t="shared" si="18"/>
        <v>N/A</v>
      </c>
      <c r="G124" s="36">
        <v>1179</v>
      </c>
      <c r="H124" s="11" t="str">
        <f t="shared" si="19"/>
        <v>N/A</v>
      </c>
      <c r="I124" s="12">
        <v>3.0409999999999999</v>
      </c>
      <c r="J124" s="12">
        <v>-83</v>
      </c>
      <c r="K124" s="43" t="s">
        <v>739</v>
      </c>
      <c r="L124" s="9" t="str">
        <f t="shared" si="16"/>
        <v>No</v>
      </c>
    </row>
    <row r="125" spans="1:12" ht="25" x14ac:dyDescent="0.25">
      <c r="A125" s="44" t="s">
        <v>1461</v>
      </c>
      <c r="B125" s="35" t="s">
        <v>213</v>
      </c>
      <c r="C125" s="45">
        <v>39351.206615000003</v>
      </c>
      <c r="D125" s="11" t="str">
        <f t="shared" si="17"/>
        <v>N/A</v>
      </c>
      <c r="E125" s="45">
        <v>39429.382322999998</v>
      </c>
      <c r="F125" s="11" t="str">
        <f t="shared" si="18"/>
        <v>N/A</v>
      </c>
      <c r="G125" s="45">
        <v>15486.872773999999</v>
      </c>
      <c r="H125" s="11" t="str">
        <f t="shared" si="19"/>
        <v>N/A</v>
      </c>
      <c r="I125" s="12">
        <v>0.19869999999999999</v>
      </c>
      <c r="J125" s="12">
        <v>-60.7</v>
      </c>
      <c r="K125" s="43" t="s">
        <v>739</v>
      </c>
      <c r="L125" s="9" t="str">
        <f t="shared" si="16"/>
        <v>No</v>
      </c>
    </row>
    <row r="126" spans="1:12" ht="25" x14ac:dyDescent="0.25">
      <c r="A126" s="44" t="s">
        <v>645</v>
      </c>
      <c r="B126" s="35" t="s">
        <v>213</v>
      </c>
      <c r="C126" s="45">
        <v>86401511</v>
      </c>
      <c r="D126" s="11" t="str">
        <f t="shared" si="17"/>
        <v>N/A</v>
      </c>
      <c r="E126" s="45">
        <v>84258258</v>
      </c>
      <c r="F126" s="11" t="str">
        <f t="shared" si="18"/>
        <v>N/A</v>
      </c>
      <c r="G126" s="45">
        <v>9564574</v>
      </c>
      <c r="H126" s="11" t="str">
        <f t="shared" si="19"/>
        <v>N/A</v>
      </c>
      <c r="I126" s="12">
        <v>-2.48</v>
      </c>
      <c r="J126" s="12">
        <v>-88.6</v>
      </c>
      <c r="K126" s="43" t="s">
        <v>739</v>
      </c>
      <c r="L126" s="9" t="str">
        <f t="shared" si="16"/>
        <v>No</v>
      </c>
    </row>
    <row r="127" spans="1:12" x14ac:dyDescent="0.25">
      <c r="A127" s="44" t="s">
        <v>646</v>
      </c>
      <c r="B127" s="35" t="s">
        <v>213</v>
      </c>
      <c r="C127" s="36">
        <v>12673</v>
      </c>
      <c r="D127" s="11" t="str">
        <f t="shared" si="17"/>
        <v>N/A</v>
      </c>
      <c r="E127" s="36">
        <v>12433</v>
      </c>
      <c r="F127" s="11" t="str">
        <f t="shared" si="18"/>
        <v>N/A</v>
      </c>
      <c r="G127" s="36">
        <v>2069</v>
      </c>
      <c r="H127" s="11" t="str">
        <f t="shared" si="19"/>
        <v>N/A</v>
      </c>
      <c r="I127" s="12">
        <v>-1.89</v>
      </c>
      <c r="J127" s="12">
        <v>-83.4</v>
      </c>
      <c r="K127" s="43" t="s">
        <v>739</v>
      </c>
      <c r="L127" s="9" t="str">
        <f t="shared" si="16"/>
        <v>No</v>
      </c>
    </row>
    <row r="128" spans="1:12" ht="25" x14ac:dyDescent="0.25">
      <c r="A128" s="44" t="s">
        <v>1462</v>
      </c>
      <c r="B128" s="35" t="s">
        <v>213</v>
      </c>
      <c r="C128" s="45">
        <v>6817.7630394999996</v>
      </c>
      <c r="D128" s="11" t="str">
        <f t="shared" si="17"/>
        <v>N/A</v>
      </c>
      <c r="E128" s="45">
        <v>6776.9852811000001</v>
      </c>
      <c r="F128" s="11" t="str">
        <f t="shared" si="18"/>
        <v>N/A</v>
      </c>
      <c r="G128" s="45">
        <v>4622.8003866999998</v>
      </c>
      <c r="H128" s="11" t="str">
        <f t="shared" si="19"/>
        <v>N/A</v>
      </c>
      <c r="I128" s="12">
        <v>-0.59799999999999998</v>
      </c>
      <c r="J128" s="12">
        <v>-31.8</v>
      </c>
      <c r="K128" s="43" t="s">
        <v>739</v>
      </c>
      <c r="L128" s="9" t="str">
        <f t="shared" si="16"/>
        <v>No</v>
      </c>
    </row>
    <row r="129" spans="1:12" ht="25" x14ac:dyDescent="0.25">
      <c r="A129" s="44" t="s">
        <v>647</v>
      </c>
      <c r="B129" s="35" t="s">
        <v>213</v>
      </c>
      <c r="C129" s="45">
        <v>137451202</v>
      </c>
      <c r="D129" s="11" t="str">
        <f t="shared" si="17"/>
        <v>N/A</v>
      </c>
      <c r="E129" s="45">
        <v>139924218</v>
      </c>
      <c r="F129" s="11" t="str">
        <f t="shared" si="18"/>
        <v>N/A</v>
      </c>
      <c r="G129" s="45">
        <v>5194522</v>
      </c>
      <c r="H129" s="11" t="str">
        <f t="shared" si="19"/>
        <v>N/A</v>
      </c>
      <c r="I129" s="12">
        <v>1.7989999999999999</v>
      </c>
      <c r="J129" s="12">
        <v>-96.3</v>
      </c>
      <c r="K129" s="43" t="s">
        <v>739</v>
      </c>
      <c r="L129" s="9" t="str">
        <f t="shared" si="16"/>
        <v>No</v>
      </c>
    </row>
    <row r="130" spans="1:12" x14ac:dyDescent="0.25">
      <c r="A130" s="44" t="s">
        <v>648</v>
      </c>
      <c r="B130" s="35" t="s">
        <v>213</v>
      </c>
      <c r="C130" s="36">
        <v>11560</v>
      </c>
      <c r="D130" s="11" t="str">
        <f t="shared" si="17"/>
        <v>N/A</v>
      </c>
      <c r="E130" s="36">
        <v>11883</v>
      </c>
      <c r="F130" s="11" t="str">
        <f t="shared" si="18"/>
        <v>N/A</v>
      </c>
      <c r="G130" s="36">
        <v>910</v>
      </c>
      <c r="H130" s="11" t="str">
        <f t="shared" si="19"/>
        <v>N/A</v>
      </c>
      <c r="I130" s="12">
        <v>2.794</v>
      </c>
      <c r="J130" s="12">
        <v>-92.3</v>
      </c>
      <c r="K130" s="43" t="s">
        <v>739</v>
      </c>
      <c r="L130" s="9" t="str">
        <f t="shared" si="16"/>
        <v>No</v>
      </c>
    </row>
    <row r="131" spans="1:12" ht="25" x14ac:dyDescent="0.25">
      <c r="A131" s="44" t="s">
        <v>1463</v>
      </c>
      <c r="B131" s="35" t="s">
        <v>213</v>
      </c>
      <c r="C131" s="45">
        <v>11890.242388000001</v>
      </c>
      <c r="D131" s="11" t="str">
        <f t="shared" si="17"/>
        <v>N/A</v>
      </c>
      <c r="E131" s="45">
        <v>11775.159303</v>
      </c>
      <c r="F131" s="11" t="str">
        <f t="shared" si="18"/>
        <v>N/A</v>
      </c>
      <c r="G131" s="45">
        <v>5708.2659340999999</v>
      </c>
      <c r="H131" s="11" t="str">
        <f t="shared" si="19"/>
        <v>N/A</v>
      </c>
      <c r="I131" s="12">
        <v>-0.96799999999999997</v>
      </c>
      <c r="J131" s="12">
        <v>-51.5</v>
      </c>
      <c r="K131" s="43" t="s">
        <v>739</v>
      </c>
      <c r="L131" s="9" t="str">
        <f t="shared" si="16"/>
        <v>No</v>
      </c>
    </row>
    <row r="132" spans="1:12" x14ac:dyDescent="0.25">
      <c r="A132" s="44" t="s">
        <v>1464</v>
      </c>
      <c r="B132" s="35" t="s">
        <v>213</v>
      </c>
      <c r="C132" s="45">
        <v>493.14601047000002</v>
      </c>
      <c r="D132" s="11" t="str">
        <f t="shared" ref="D132:D143" si="20">IF($B132="N/A","N/A",IF(C132&gt;10,"No",IF(C132&lt;-10,"No","Yes")))</f>
        <v>N/A</v>
      </c>
      <c r="E132" s="45">
        <v>436.65526827999997</v>
      </c>
      <c r="F132" s="11" t="str">
        <f t="shared" ref="F132:F143" si="21">IF($B132="N/A","N/A",IF(E132&gt;10,"No",IF(E132&lt;-10,"No","Yes")))</f>
        <v>N/A</v>
      </c>
      <c r="G132" s="45">
        <v>590.38309436999998</v>
      </c>
      <c r="H132" s="11" t="str">
        <f t="shared" ref="H132:H143" si="22">IF($B132="N/A","N/A",IF(G132&gt;10,"No",IF(G132&lt;-10,"No","Yes")))</f>
        <v>N/A</v>
      </c>
      <c r="I132" s="12">
        <v>-11.5</v>
      </c>
      <c r="J132" s="12">
        <v>35.21</v>
      </c>
      <c r="K132" s="43" t="s">
        <v>739</v>
      </c>
      <c r="L132" s="9" t="str">
        <f t="shared" ref="L132:L143" si="23">IF(J132="Div by 0", "N/A", IF(K132="N/A","N/A", IF(J132&gt;VALUE(MID(K132,1,2)), "No", IF(J132&lt;-1*VALUE(MID(K132,1,2)), "No", "Yes"))))</f>
        <v>No</v>
      </c>
    </row>
    <row r="133" spans="1:12" x14ac:dyDescent="0.25">
      <c r="A133" s="44" t="s">
        <v>1465</v>
      </c>
      <c r="B133" s="35" t="s">
        <v>213</v>
      </c>
      <c r="C133" s="45">
        <v>469.58317813999997</v>
      </c>
      <c r="D133" s="11" t="str">
        <f t="shared" si="20"/>
        <v>N/A</v>
      </c>
      <c r="E133" s="45">
        <v>391.12841429999997</v>
      </c>
      <c r="F133" s="11" t="str">
        <f t="shared" si="21"/>
        <v>N/A</v>
      </c>
      <c r="G133" s="45">
        <v>433.73424095000001</v>
      </c>
      <c r="H133" s="11" t="str">
        <f t="shared" si="22"/>
        <v>N/A</v>
      </c>
      <c r="I133" s="12">
        <v>-16.7</v>
      </c>
      <c r="J133" s="12">
        <v>10.89</v>
      </c>
      <c r="K133" s="43" t="s">
        <v>739</v>
      </c>
      <c r="L133" s="9" t="str">
        <f t="shared" si="23"/>
        <v>Yes</v>
      </c>
    </row>
    <row r="134" spans="1:12" x14ac:dyDescent="0.25">
      <c r="A134" s="44" t="s">
        <v>1466</v>
      </c>
      <c r="B134" s="35" t="s">
        <v>213</v>
      </c>
      <c r="C134" s="45">
        <v>527.20700738999994</v>
      </c>
      <c r="D134" s="11" t="str">
        <f t="shared" si="20"/>
        <v>N/A</v>
      </c>
      <c r="E134" s="45">
        <v>501.56989883</v>
      </c>
      <c r="F134" s="11" t="str">
        <f t="shared" si="21"/>
        <v>N/A</v>
      </c>
      <c r="G134" s="45">
        <v>1067.1682000000001</v>
      </c>
      <c r="H134" s="11" t="str">
        <f t="shared" si="22"/>
        <v>N/A</v>
      </c>
      <c r="I134" s="12">
        <v>-4.8600000000000003</v>
      </c>
      <c r="J134" s="12">
        <v>112.8</v>
      </c>
      <c r="K134" s="43" t="s">
        <v>739</v>
      </c>
      <c r="L134" s="9" t="str">
        <f t="shared" si="23"/>
        <v>No</v>
      </c>
    </row>
    <row r="135" spans="1:12" x14ac:dyDescent="0.25">
      <c r="A135" s="44" t="s">
        <v>1467</v>
      </c>
      <c r="B135" s="35" t="s">
        <v>213</v>
      </c>
      <c r="C135" s="45">
        <v>13431.488729000001</v>
      </c>
      <c r="D135" s="11" t="str">
        <f t="shared" si="20"/>
        <v>N/A</v>
      </c>
      <c r="E135" s="45">
        <v>13172.026269</v>
      </c>
      <c r="F135" s="11" t="str">
        <f t="shared" si="21"/>
        <v>N/A</v>
      </c>
      <c r="G135" s="45">
        <v>35413.620024000003</v>
      </c>
      <c r="H135" s="11" t="str">
        <f t="shared" si="22"/>
        <v>N/A</v>
      </c>
      <c r="I135" s="12">
        <v>-1.93</v>
      </c>
      <c r="J135" s="12">
        <v>168.9</v>
      </c>
      <c r="K135" s="43" t="s">
        <v>739</v>
      </c>
      <c r="L135" s="9" t="str">
        <f t="shared" si="23"/>
        <v>No</v>
      </c>
    </row>
    <row r="136" spans="1:12" x14ac:dyDescent="0.25">
      <c r="A136" s="44" t="s">
        <v>1468</v>
      </c>
      <c r="B136" s="35" t="s">
        <v>213</v>
      </c>
      <c r="C136" s="45">
        <v>15583.903362999999</v>
      </c>
      <c r="D136" s="11" t="str">
        <f t="shared" si="20"/>
        <v>N/A</v>
      </c>
      <c r="E136" s="45">
        <v>15231.297479000001</v>
      </c>
      <c r="F136" s="11" t="str">
        <f t="shared" si="21"/>
        <v>N/A</v>
      </c>
      <c r="G136" s="45">
        <v>33172.673233000001</v>
      </c>
      <c r="H136" s="11" t="str">
        <f t="shared" si="22"/>
        <v>N/A</v>
      </c>
      <c r="I136" s="12">
        <v>-2.2599999999999998</v>
      </c>
      <c r="J136" s="12">
        <v>117.8</v>
      </c>
      <c r="K136" s="43" t="s">
        <v>739</v>
      </c>
      <c r="L136" s="9" t="str">
        <f t="shared" si="23"/>
        <v>No</v>
      </c>
    </row>
    <row r="137" spans="1:12" x14ac:dyDescent="0.25">
      <c r="A137" s="44" t="s">
        <v>1469</v>
      </c>
      <c r="B137" s="35" t="s">
        <v>213</v>
      </c>
      <c r="C137" s="45">
        <v>10418.001883000001</v>
      </c>
      <c r="D137" s="11" t="str">
        <f t="shared" si="20"/>
        <v>N/A</v>
      </c>
      <c r="E137" s="45">
        <v>10285.389756</v>
      </c>
      <c r="F137" s="11" t="str">
        <f t="shared" si="21"/>
        <v>N/A</v>
      </c>
      <c r="G137" s="45">
        <v>45038.908199999998</v>
      </c>
      <c r="H137" s="11" t="str">
        <f t="shared" si="22"/>
        <v>N/A</v>
      </c>
      <c r="I137" s="12">
        <v>-1.27</v>
      </c>
      <c r="J137" s="12">
        <v>337.9</v>
      </c>
      <c r="K137" s="43" t="s">
        <v>739</v>
      </c>
      <c r="L137" s="9" t="str">
        <f t="shared" si="23"/>
        <v>No</v>
      </c>
    </row>
    <row r="138" spans="1:12" x14ac:dyDescent="0.25">
      <c r="A138" s="44" t="s">
        <v>1470</v>
      </c>
      <c r="B138" s="35" t="s">
        <v>213</v>
      </c>
      <c r="C138" s="45">
        <v>180.90926773000001</v>
      </c>
      <c r="D138" s="11" t="str">
        <f t="shared" si="20"/>
        <v>N/A</v>
      </c>
      <c r="E138" s="45">
        <v>173.35419517</v>
      </c>
      <c r="F138" s="11" t="str">
        <f t="shared" si="21"/>
        <v>N/A</v>
      </c>
      <c r="G138" s="45">
        <v>156.73305343000001</v>
      </c>
      <c r="H138" s="11" t="str">
        <f t="shared" si="22"/>
        <v>N/A</v>
      </c>
      <c r="I138" s="12">
        <v>-4.18</v>
      </c>
      <c r="J138" s="12">
        <v>-9.59</v>
      </c>
      <c r="K138" s="43" t="s">
        <v>739</v>
      </c>
      <c r="L138" s="9" t="str">
        <f t="shared" si="23"/>
        <v>Yes</v>
      </c>
    </row>
    <row r="139" spans="1:12" x14ac:dyDescent="0.25">
      <c r="A139" s="44" t="s">
        <v>1471</v>
      </c>
      <c r="B139" s="35" t="s">
        <v>213</v>
      </c>
      <c r="C139" s="45">
        <v>118.94319806</v>
      </c>
      <c r="D139" s="11" t="str">
        <f t="shared" si="20"/>
        <v>N/A</v>
      </c>
      <c r="E139" s="45">
        <v>116.45930706</v>
      </c>
      <c r="F139" s="11" t="str">
        <f t="shared" si="21"/>
        <v>N/A</v>
      </c>
      <c r="G139" s="45">
        <v>108.89037714</v>
      </c>
      <c r="H139" s="11" t="str">
        <f t="shared" si="22"/>
        <v>N/A</v>
      </c>
      <c r="I139" s="12">
        <v>-2.09</v>
      </c>
      <c r="J139" s="12">
        <v>-6.5</v>
      </c>
      <c r="K139" s="43" t="s">
        <v>739</v>
      </c>
      <c r="L139" s="9" t="str">
        <f t="shared" si="23"/>
        <v>Yes</v>
      </c>
    </row>
    <row r="140" spans="1:12" x14ac:dyDescent="0.25">
      <c r="A140" s="44" t="s">
        <v>1472</v>
      </c>
      <c r="B140" s="35" t="s">
        <v>213</v>
      </c>
      <c r="C140" s="45">
        <v>268.06610949999998</v>
      </c>
      <c r="D140" s="11" t="str">
        <f t="shared" si="20"/>
        <v>N/A</v>
      </c>
      <c r="E140" s="45">
        <v>253.24730400000001</v>
      </c>
      <c r="F140" s="11" t="str">
        <f t="shared" si="21"/>
        <v>N/A</v>
      </c>
      <c r="G140" s="45">
        <v>222.43819999999999</v>
      </c>
      <c r="H140" s="11" t="str">
        <f t="shared" si="22"/>
        <v>N/A</v>
      </c>
      <c r="I140" s="12">
        <v>-5.53</v>
      </c>
      <c r="J140" s="12">
        <v>-12.2</v>
      </c>
      <c r="K140" s="43" t="s">
        <v>739</v>
      </c>
      <c r="L140" s="9" t="str">
        <f t="shared" si="23"/>
        <v>Yes</v>
      </c>
    </row>
    <row r="141" spans="1:12" x14ac:dyDescent="0.25">
      <c r="A141" s="44" t="s">
        <v>1473</v>
      </c>
      <c r="B141" s="35" t="s">
        <v>213</v>
      </c>
      <c r="C141" s="45">
        <v>7156.1612729999997</v>
      </c>
      <c r="D141" s="11" t="str">
        <f t="shared" si="20"/>
        <v>N/A</v>
      </c>
      <c r="E141" s="45">
        <v>7032.4837527</v>
      </c>
      <c r="F141" s="11" t="str">
        <f t="shared" si="21"/>
        <v>N/A</v>
      </c>
      <c r="G141" s="45">
        <v>3077.5882476000002</v>
      </c>
      <c r="H141" s="11" t="str">
        <f t="shared" si="22"/>
        <v>N/A</v>
      </c>
      <c r="I141" s="12">
        <v>-1.73</v>
      </c>
      <c r="J141" s="12">
        <v>-56.2</v>
      </c>
      <c r="K141" s="43" t="s">
        <v>739</v>
      </c>
      <c r="L141" s="9" t="str">
        <f t="shared" si="23"/>
        <v>No</v>
      </c>
    </row>
    <row r="142" spans="1:12" x14ac:dyDescent="0.25">
      <c r="A142" s="44" t="s">
        <v>1474</v>
      </c>
      <c r="B142" s="35" t="s">
        <v>213</v>
      </c>
      <c r="C142" s="45">
        <v>5534.3761098000004</v>
      </c>
      <c r="D142" s="11" t="str">
        <f t="shared" si="20"/>
        <v>N/A</v>
      </c>
      <c r="E142" s="45">
        <v>5511.3082093000003</v>
      </c>
      <c r="F142" s="11" t="str">
        <f t="shared" si="21"/>
        <v>N/A</v>
      </c>
      <c r="G142" s="45">
        <v>2872.4229951000002</v>
      </c>
      <c r="H142" s="11" t="str">
        <f t="shared" si="22"/>
        <v>N/A</v>
      </c>
      <c r="I142" s="12">
        <v>-0.41699999999999998</v>
      </c>
      <c r="J142" s="12">
        <v>-47.9</v>
      </c>
      <c r="K142" s="43" t="s">
        <v>739</v>
      </c>
      <c r="L142" s="9" t="str">
        <f t="shared" si="23"/>
        <v>No</v>
      </c>
    </row>
    <row r="143" spans="1:12" x14ac:dyDescent="0.25">
      <c r="A143" s="44" t="s">
        <v>1475</v>
      </c>
      <c r="B143" s="35" t="s">
        <v>213</v>
      </c>
      <c r="C143" s="45">
        <v>9462.1669497999992</v>
      </c>
      <c r="D143" s="11" t="str">
        <f t="shared" si="20"/>
        <v>N/A</v>
      </c>
      <c r="E143" s="45">
        <v>9195.2132531999996</v>
      </c>
      <c r="F143" s="11" t="str">
        <f t="shared" si="21"/>
        <v>N/A</v>
      </c>
      <c r="G143" s="45">
        <v>3882.1577333</v>
      </c>
      <c r="H143" s="11" t="str">
        <f t="shared" si="22"/>
        <v>N/A</v>
      </c>
      <c r="I143" s="12">
        <v>-2.82</v>
      </c>
      <c r="J143" s="12">
        <v>-57.8</v>
      </c>
      <c r="K143" s="43" t="s">
        <v>739</v>
      </c>
      <c r="L143" s="9" t="str">
        <f t="shared" si="23"/>
        <v>No</v>
      </c>
    </row>
    <row r="144" spans="1:12" x14ac:dyDescent="0.25">
      <c r="A144" s="44" t="s">
        <v>89</v>
      </c>
      <c r="B144" s="35" t="s">
        <v>213</v>
      </c>
      <c r="C144" s="8">
        <v>12.669952736000001</v>
      </c>
      <c r="D144" s="11" t="str">
        <f t="shared" ref="D144:D161" si="24">IF($B144="N/A","N/A",IF(C144&gt;10,"No",IF(C144&lt;-10,"No","Yes")))</f>
        <v>N/A</v>
      </c>
      <c r="E144" s="8">
        <v>10.834640728</v>
      </c>
      <c r="F144" s="11" t="str">
        <f t="shared" ref="F144:F161" si="25">IF($B144="N/A","N/A",IF(E144&gt;10,"No",IF(E144&lt;-10,"No","Yes")))</f>
        <v>N/A</v>
      </c>
      <c r="G144" s="8">
        <v>11.85693629</v>
      </c>
      <c r="H144" s="11" t="str">
        <f t="shared" ref="H144:H161" si="26">IF($B144="N/A","N/A",IF(G144&gt;10,"No",IF(G144&lt;-10,"No","Yes")))</f>
        <v>N/A</v>
      </c>
      <c r="I144" s="12">
        <v>-14.5</v>
      </c>
      <c r="J144" s="12">
        <v>9.4350000000000005</v>
      </c>
      <c r="K144" s="43" t="s">
        <v>739</v>
      </c>
      <c r="L144" s="9" t="str">
        <f t="shared" ref="L144:L161" si="27">IF(J144="Div by 0", "N/A", IF(K144="N/A","N/A", IF(J144&gt;VALUE(MID(K144,1,2)), "No", IF(J144&lt;-1*VALUE(MID(K144,1,2)), "No", "Yes"))))</f>
        <v>Yes</v>
      </c>
    </row>
    <row r="145" spans="1:12" x14ac:dyDescent="0.25">
      <c r="A145" s="44" t="s">
        <v>477</v>
      </c>
      <c r="B145" s="35" t="s">
        <v>213</v>
      </c>
      <c r="C145" s="8">
        <v>12.533024384000001</v>
      </c>
      <c r="D145" s="11" t="str">
        <f t="shared" si="24"/>
        <v>N/A</v>
      </c>
      <c r="E145" s="8">
        <v>10.806783586</v>
      </c>
      <c r="F145" s="11" t="str">
        <f t="shared" si="25"/>
        <v>N/A</v>
      </c>
      <c r="G145" s="8">
        <v>11.778652262</v>
      </c>
      <c r="H145" s="11" t="str">
        <f t="shared" si="26"/>
        <v>N/A</v>
      </c>
      <c r="I145" s="12">
        <v>-13.8</v>
      </c>
      <c r="J145" s="12">
        <v>8.9930000000000003</v>
      </c>
      <c r="K145" s="43" t="s">
        <v>739</v>
      </c>
      <c r="L145" s="9" t="str">
        <f t="shared" si="27"/>
        <v>Yes</v>
      </c>
    </row>
    <row r="146" spans="1:12" x14ac:dyDescent="0.25">
      <c r="A146" s="44" t="s">
        <v>478</v>
      </c>
      <c r="B146" s="35" t="s">
        <v>213</v>
      </c>
      <c r="C146" s="8">
        <v>12.883623395000001</v>
      </c>
      <c r="D146" s="11" t="str">
        <f t="shared" si="24"/>
        <v>N/A</v>
      </c>
      <c r="E146" s="8">
        <v>10.884106110999999</v>
      </c>
      <c r="F146" s="11" t="str">
        <f t="shared" si="25"/>
        <v>N/A</v>
      </c>
      <c r="G146" s="8">
        <v>13.06</v>
      </c>
      <c r="H146" s="11" t="str">
        <f t="shared" si="26"/>
        <v>N/A</v>
      </c>
      <c r="I146" s="12">
        <v>-15.5</v>
      </c>
      <c r="J146" s="12">
        <v>19.989999999999998</v>
      </c>
      <c r="K146" s="43" t="s">
        <v>739</v>
      </c>
      <c r="L146" s="9" t="str">
        <f t="shared" si="27"/>
        <v>Yes</v>
      </c>
    </row>
    <row r="147" spans="1:12" x14ac:dyDescent="0.25">
      <c r="A147" s="44" t="s">
        <v>1476</v>
      </c>
      <c r="B147" s="35" t="s">
        <v>213</v>
      </c>
      <c r="C147" s="8">
        <v>24.209632661000001</v>
      </c>
      <c r="D147" s="11" t="str">
        <f t="shared" si="24"/>
        <v>N/A</v>
      </c>
      <c r="E147" s="8">
        <v>23.639786633</v>
      </c>
      <c r="F147" s="11" t="str">
        <f t="shared" si="25"/>
        <v>N/A</v>
      </c>
      <c r="G147" s="8">
        <v>63.072071915000002</v>
      </c>
      <c r="H147" s="11" t="str">
        <f t="shared" si="26"/>
        <v>N/A</v>
      </c>
      <c r="I147" s="12">
        <v>-2.35</v>
      </c>
      <c r="J147" s="12">
        <v>166.8</v>
      </c>
      <c r="K147" s="43" t="s">
        <v>739</v>
      </c>
      <c r="L147" s="9" t="str">
        <f t="shared" si="27"/>
        <v>No</v>
      </c>
    </row>
    <row r="148" spans="1:12" x14ac:dyDescent="0.25">
      <c r="A148" s="44" t="s">
        <v>1477</v>
      </c>
      <c r="B148" s="35" t="s">
        <v>213</v>
      </c>
      <c r="C148" s="8">
        <v>34.205682359999997</v>
      </c>
      <c r="D148" s="11" t="str">
        <f t="shared" si="24"/>
        <v>N/A</v>
      </c>
      <c r="E148" s="8">
        <v>33.327258694000001</v>
      </c>
      <c r="F148" s="11" t="str">
        <f t="shared" si="25"/>
        <v>N/A</v>
      </c>
      <c r="G148" s="8">
        <v>73.040353921999994</v>
      </c>
      <c r="H148" s="11" t="str">
        <f t="shared" si="26"/>
        <v>N/A</v>
      </c>
      <c r="I148" s="12">
        <v>-2.57</v>
      </c>
      <c r="J148" s="12">
        <v>119.2</v>
      </c>
      <c r="K148" s="43" t="s">
        <v>739</v>
      </c>
      <c r="L148" s="9" t="str">
        <f t="shared" si="27"/>
        <v>No</v>
      </c>
    </row>
    <row r="149" spans="1:12" x14ac:dyDescent="0.25">
      <c r="A149" s="44" t="s">
        <v>1478</v>
      </c>
      <c r="B149" s="35" t="s">
        <v>213</v>
      </c>
      <c r="C149" s="8">
        <v>10.129953621</v>
      </c>
      <c r="D149" s="11" t="str">
        <f t="shared" si="24"/>
        <v>N/A</v>
      </c>
      <c r="E149" s="8">
        <v>9.9816474798999995</v>
      </c>
      <c r="F149" s="11" t="str">
        <f t="shared" si="25"/>
        <v>N/A</v>
      </c>
      <c r="G149" s="8">
        <v>42.14</v>
      </c>
      <c r="H149" s="11" t="str">
        <f t="shared" si="26"/>
        <v>N/A</v>
      </c>
      <c r="I149" s="12">
        <v>-1.46</v>
      </c>
      <c r="J149" s="12">
        <v>322.2</v>
      </c>
      <c r="K149" s="43" t="s">
        <v>739</v>
      </c>
      <c r="L149" s="9" t="str">
        <f t="shared" si="27"/>
        <v>No</v>
      </c>
    </row>
    <row r="150" spans="1:12" x14ac:dyDescent="0.25">
      <c r="A150" s="44" t="s">
        <v>90</v>
      </c>
      <c r="B150" s="35" t="s">
        <v>213</v>
      </c>
      <c r="C150" s="8">
        <v>55.544925810000002</v>
      </c>
      <c r="D150" s="11" t="str">
        <f t="shared" si="24"/>
        <v>N/A</v>
      </c>
      <c r="E150" s="8">
        <v>53.255726387999999</v>
      </c>
      <c r="F150" s="11" t="str">
        <f t="shared" si="25"/>
        <v>N/A</v>
      </c>
      <c r="G150" s="8">
        <v>46.885942753999998</v>
      </c>
      <c r="H150" s="11" t="str">
        <f t="shared" si="26"/>
        <v>N/A</v>
      </c>
      <c r="I150" s="12">
        <v>-4.12</v>
      </c>
      <c r="J150" s="12">
        <v>-12</v>
      </c>
      <c r="K150" s="43" t="s">
        <v>739</v>
      </c>
      <c r="L150" s="9" t="str">
        <f t="shared" si="27"/>
        <v>Yes</v>
      </c>
    </row>
    <row r="151" spans="1:12" x14ac:dyDescent="0.25">
      <c r="A151" s="44" t="s">
        <v>479</v>
      </c>
      <c r="B151" s="35" t="s">
        <v>213</v>
      </c>
      <c r="C151" s="8">
        <v>52.656026679</v>
      </c>
      <c r="D151" s="11" t="str">
        <f t="shared" si="24"/>
        <v>N/A</v>
      </c>
      <c r="E151" s="8">
        <v>50.442734016999999</v>
      </c>
      <c r="F151" s="11" t="str">
        <f t="shared" si="25"/>
        <v>N/A</v>
      </c>
      <c r="G151" s="8">
        <v>46.068486788999998</v>
      </c>
      <c r="H151" s="11" t="str">
        <f t="shared" si="26"/>
        <v>N/A</v>
      </c>
      <c r="I151" s="12">
        <v>-4.2</v>
      </c>
      <c r="J151" s="12">
        <v>-8.67</v>
      </c>
      <c r="K151" s="43" t="s">
        <v>739</v>
      </c>
      <c r="L151" s="9" t="str">
        <f t="shared" si="27"/>
        <v>Yes</v>
      </c>
    </row>
    <row r="152" spans="1:12" x14ac:dyDescent="0.25">
      <c r="A152" s="44" t="s">
        <v>480</v>
      </c>
      <c r="B152" s="35" t="s">
        <v>213</v>
      </c>
      <c r="C152" s="8">
        <v>59.688356216999999</v>
      </c>
      <c r="D152" s="11" t="str">
        <f t="shared" si="24"/>
        <v>N/A</v>
      </c>
      <c r="E152" s="8">
        <v>57.284130378999997</v>
      </c>
      <c r="F152" s="11" t="str">
        <f t="shared" si="25"/>
        <v>N/A</v>
      </c>
      <c r="G152" s="8">
        <v>48.853333333000002</v>
      </c>
      <c r="H152" s="11" t="str">
        <f t="shared" si="26"/>
        <v>N/A</v>
      </c>
      <c r="I152" s="12">
        <v>-4.03</v>
      </c>
      <c r="J152" s="12">
        <v>-14.7</v>
      </c>
      <c r="K152" s="43" t="s">
        <v>739</v>
      </c>
      <c r="L152" s="9" t="str">
        <f t="shared" si="27"/>
        <v>Yes</v>
      </c>
    </row>
    <row r="153" spans="1:12" x14ac:dyDescent="0.25">
      <c r="A153" s="44" t="s">
        <v>117</v>
      </c>
      <c r="B153" s="35" t="s">
        <v>213</v>
      </c>
      <c r="C153" s="8">
        <v>86.721828709999997</v>
      </c>
      <c r="D153" s="11" t="str">
        <f t="shared" si="24"/>
        <v>N/A</v>
      </c>
      <c r="E153" s="8">
        <v>86.397866332000007</v>
      </c>
      <c r="F153" s="11" t="str">
        <f t="shared" si="25"/>
        <v>N/A</v>
      </c>
      <c r="G153" s="8">
        <v>76.744307590000005</v>
      </c>
      <c r="H153" s="11" t="str">
        <f t="shared" si="26"/>
        <v>N/A</v>
      </c>
      <c r="I153" s="12">
        <v>-0.374</v>
      </c>
      <c r="J153" s="12">
        <v>-11.2</v>
      </c>
      <c r="K153" s="43" t="s">
        <v>739</v>
      </c>
      <c r="L153" s="9" t="str">
        <f t="shared" si="27"/>
        <v>Yes</v>
      </c>
    </row>
    <row r="154" spans="1:12" x14ac:dyDescent="0.25">
      <c r="A154" s="44" t="s">
        <v>481</v>
      </c>
      <c r="B154" s="35" t="s">
        <v>213</v>
      </c>
      <c r="C154" s="8">
        <v>84.840183636999996</v>
      </c>
      <c r="D154" s="11" t="str">
        <f t="shared" si="24"/>
        <v>N/A</v>
      </c>
      <c r="E154" s="8">
        <v>84.338150165000002</v>
      </c>
      <c r="F154" s="11" t="str">
        <f t="shared" si="25"/>
        <v>N/A</v>
      </c>
      <c r="G154" s="8">
        <v>76.794661843</v>
      </c>
      <c r="H154" s="11" t="str">
        <f t="shared" si="26"/>
        <v>N/A</v>
      </c>
      <c r="I154" s="12">
        <v>-0.59199999999999997</v>
      </c>
      <c r="J154" s="12">
        <v>-8.94</v>
      </c>
      <c r="K154" s="43" t="s">
        <v>739</v>
      </c>
      <c r="L154" s="9" t="str">
        <f t="shared" si="27"/>
        <v>Yes</v>
      </c>
    </row>
    <row r="155" spans="1:12" x14ac:dyDescent="0.25">
      <c r="A155" s="44" t="s">
        <v>482</v>
      </c>
      <c r="B155" s="35" t="s">
        <v>213</v>
      </c>
      <c r="C155" s="8">
        <v>89.475134315999995</v>
      </c>
      <c r="D155" s="11" t="str">
        <f t="shared" si="24"/>
        <v>N/A</v>
      </c>
      <c r="E155" s="8">
        <v>89.376772686999999</v>
      </c>
      <c r="F155" s="11" t="str">
        <f t="shared" si="25"/>
        <v>N/A</v>
      </c>
      <c r="G155" s="8">
        <v>79.133333332999996</v>
      </c>
      <c r="H155" s="11" t="str">
        <f t="shared" si="26"/>
        <v>N/A</v>
      </c>
      <c r="I155" s="12">
        <v>-0.11</v>
      </c>
      <c r="J155" s="12">
        <v>-11.5</v>
      </c>
      <c r="K155" s="43" t="s">
        <v>739</v>
      </c>
      <c r="L155" s="9" t="str">
        <f t="shared" si="27"/>
        <v>Yes</v>
      </c>
    </row>
    <row r="156" spans="1:12" x14ac:dyDescent="0.25">
      <c r="A156" s="44" t="s">
        <v>1479</v>
      </c>
      <c r="B156" s="35" t="s">
        <v>213</v>
      </c>
      <c r="C156" s="36">
        <v>2.9407940793999998</v>
      </c>
      <c r="D156" s="11" t="str">
        <f t="shared" si="24"/>
        <v>N/A</v>
      </c>
      <c r="E156" s="36">
        <v>3.0652765711000001</v>
      </c>
      <c r="F156" s="11" t="str">
        <f t="shared" si="25"/>
        <v>N/A</v>
      </c>
      <c r="G156" s="36">
        <v>3.6096091684</v>
      </c>
      <c r="H156" s="11" t="str">
        <f t="shared" si="26"/>
        <v>N/A</v>
      </c>
      <c r="I156" s="12">
        <v>4.2329999999999997</v>
      </c>
      <c r="J156" s="12">
        <v>17.760000000000002</v>
      </c>
      <c r="K156" s="43" t="s">
        <v>739</v>
      </c>
      <c r="L156" s="9" t="str">
        <f t="shared" si="27"/>
        <v>Yes</v>
      </c>
    </row>
    <row r="157" spans="1:12" x14ac:dyDescent="0.25">
      <c r="A157" s="44" t="s">
        <v>1480</v>
      </c>
      <c r="B157" s="35" t="s">
        <v>213</v>
      </c>
      <c r="C157" s="36">
        <v>2.7241468683000001</v>
      </c>
      <c r="D157" s="11" t="str">
        <f t="shared" si="24"/>
        <v>N/A</v>
      </c>
      <c r="E157" s="36">
        <v>2.6496379327000001</v>
      </c>
      <c r="F157" s="11" t="str">
        <f t="shared" si="25"/>
        <v>N/A</v>
      </c>
      <c r="G157" s="36">
        <v>2.2801411081</v>
      </c>
      <c r="H157" s="11" t="str">
        <f t="shared" si="26"/>
        <v>N/A</v>
      </c>
      <c r="I157" s="12">
        <v>-2.74</v>
      </c>
      <c r="J157" s="12">
        <v>-13.9</v>
      </c>
      <c r="K157" s="43" t="s">
        <v>739</v>
      </c>
      <c r="L157" s="9" t="str">
        <f t="shared" si="27"/>
        <v>Yes</v>
      </c>
    </row>
    <row r="158" spans="1:12" x14ac:dyDescent="0.25">
      <c r="A158" s="44" t="s">
        <v>1481</v>
      </c>
      <c r="B158" s="35" t="s">
        <v>213</v>
      </c>
      <c r="C158" s="36">
        <v>3.2388024237000002</v>
      </c>
      <c r="D158" s="11" t="str">
        <f t="shared" si="24"/>
        <v>N/A</v>
      </c>
      <c r="E158" s="36">
        <v>3.649386845</v>
      </c>
      <c r="F158" s="11" t="str">
        <f t="shared" si="25"/>
        <v>N/A</v>
      </c>
      <c r="G158" s="36">
        <v>6.8744257274000002</v>
      </c>
      <c r="H158" s="11" t="str">
        <f t="shared" si="26"/>
        <v>N/A</v>
      </c>
      <c r="I158" s="12">
        <v>12.68</v>
      </c>
      <c r="J158" s="12">
        <v>88.37</v>
      </c>
      <c r="K158" s="43" t="s">
        <v>739</v>
      </c>
      <c r="L158" s="9" t="str">
        <f t="shared" si="27"/>
        <v>No</v>
      </c>
    </row>
    <row r="159" spans="1:12" x14ac:dyDescent="0.25">
      <c r="A159" s="44" t="s">
        <v>1482</v>
      </c>
      <c r="B159" s="35" t="s">
        <v>213</v>
      </c>
      <c r="C159" s="36">
        <v>252.73992462999999</v>
      </c>
      <c r="D159" s="11" t="str">
        <f t="shared" si="24"/>
        <v>N/A</v>
      </c>
      <c r="E159" s="36">
        <v>255.18067428000001</v>
      </c>
      <c r="F159" s="11" t="str">
        <f t="shared" si="25"/>
        <v>N/A</v>
      </c>
      <c r="G159" s="36">
        <v>261.53215114</v>
      </c>
      <c r="H159" s="11" t="str">
        <f t="shared" si="26"/>
        <v>N/A</v>
      </c>
      <c r="I159" s="12">
        <v>0.9657</v>
      </c>
      <c r="J159" s="12">
        <v>2.4889999999999999</v>
      </c>
      <c r="K159" s="43" t="s">
        <v>739</v>
      </c>
      <c r="L159" s="9" t="str">
        <f t="shared" si="27"/>
        <v>Yes</v>
      </c>
    </row>
    <row r="160" spans="1:12" x14ac:dyDescent="0.25">
      <c r="A160" s="44" t="s">
        <v>1483</v>
      </c>
      <c r="B160" s="35" t="s">
        <v>213</v>
      </c>
      <c r="C160" s="36">
        <v>246.94580735</v>
      </c>
      <c r="D160" s="11" t="str">
        <f t="shared" si="24"/>
        <v>N/A</v>
      </c>
      <c r="E160" s="36">
        <v>249.34841904999999</v>
      </c>
      <c r="F160" s="11" t="str">
        <f t="shared" si="25"/>
        <v>N/A</v>
      </c>
      <c r="G160" s="36">
        <v>254.45651373999999</v>
      </c>
      <c r="H160" s="11" t="str">
        <f t="shared" si="26"/>
        <v>N/A</v>
      </c>
      <c r="I160" s="12">
        <v>0.97289999999999999</v>
      </c>
      <c r="J160" s="12">
        <v>2.0489999999999999</v>
      </c>
      <c r="K160" s="43" t="s">
        <v>739</v>
      </c>
      <c r="L160" s="9" t="str">
        <f t="shared" si="27"/>
        <v>Yes</v>
      </c>
    </row>
    <row r="161" spans="1:12" x14ac:dyDescent="0.25">
      <c r="A161" s="44" t="s">
        <v>1484</v>
      </c>
      <c r="B161" s="35" t="s">
        <v>213</v>
      </c>
      <c r="C161" s="36">
        <v>280.46252643999998</v>
      </c>
      <c r="D161" s="11" t="str">
        <f t="shared" si="24"/>
        <v>N/A</v>
      </c>
      <c r="E161" s="36">
        <v>282.73256343999998</v>
      </c>
      <c r="F161" s="11" t="str">
        <f t="shared" si="25"/>
        <v>N/A</v>
      </c>
      <c r="G161" s="36">
        <v>294.98275589000002</v>
      </c>
      <c r="H161" s="11" t="str">
        <f t="shared" si="26"/>
        <v>N/A</v>
      </c>
      <c r="I161" s="12">
        <v>0.80940000000000001</v>
      </c>
      <c r="J161" s="12">
        <v>4.3330000000000002</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0</v>
      </c>
      <c r="H163" s="11" t="str">
        <f t="shared" si="30"/>
        <v>N/A</v>
      </c>
      <c r="I163" s="12">
        <v>-100</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2019</v>
      </c>
      <c r="D165" s="11" t="str">
        <f t="shared" si="28"/>
        <v>N/A</v>
      </c>
      <c r="E165" s="36">
        <v>2040</v>
      </c>
      <c r="F165" s="11" t="str">
        <f t="shared" si="29"/>
        <v>N/A</v>
      </c>
      <c r="G165" s="36">
        <v>1998</v>
      </c>
      <c r="H165" s="11" t="str">
        <f t="shared" si="30"/>
        <v>N/A</v>
      </c>
      <c r="I165" s="12">
        <v>1.04</v>
      </c>
      <c r="J165" s="12">
        <v>-2.06</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150</v>
      </c>
      <c r="J167" s="12">
        <v>-80</v>
      </c>
      <c r="K167" s="14" t="s">
        <v>213</v>
      </c>
      <c r="L167" s="9" t="str">
        <f t="shared" si="31"/>
        <v>N/A</v>
      </c>
    </row>
    <row r="168" spans="1:12" x14ac:dyDescent="0.25">
      <c r="A168" s="44" t="s">
        <v>125</v>
      </c>
      <c r="B168" s="35" t="s">
        <v>213</v>
      </c>
      <c r="C168" s="45">
        <v>611924</v>
      </c>
      <c r="D168" s="11" t="str">
        <f t="shared" si="28"/>
        <v>N/A</v>
      </c>
      <c r="E168" s="45">
        <v>373991</v>
      </c>
      <c r="F168" s="11" t="str">
        <f t="shared" si="29"/>
        <v>N/A</v>
      </c>
      <c r="G168" s="45">
        <v>450588</v>
      </c>
      <c r="H168" s="11" t="str">
        <f t="shared" si="30"/>
        <v>N/A</v>
      </c>
      <c r="I168" s="12">
        <v>-38.9</v>
      </c>
      <c r="J168" s="12">
        <v>20.48</v>
      </c>
      <c r="K168" s="14" t="s">
        <v>213</v>
      </c>
      <c r="L168" s="9" t="str">
        <f t="shared" si="31"/>
        <v>N/A</v>
      </c>
    </row>
    <row r="169" spans="1:12" x14ac:dyDescent="0.25">
      <c r="A169" s="44" t="s">
        <v>1621</v>
      </c>
      <c r="B169" s="35" t="s">
        <v>213</v>
      </c>
      <c r="C169" s="45">
        <v>393590</v>
      </c>
      <c r="D169" s="11" t="str">
        <f t="shared" si="28"/>
        <v>N/A</v>
      </c>
      <c r="E169" s="45">
        <v>373979</v>
      </c>
      <c r="F169" s="11" t="str">
        <f t="shared" si="29"/>
        <v>N/A</v>
      </c>
      <c r="G169" s="45">
        <v>450588</v>
      </c>
      <c r="H169" s="11" t="str">
        <f t="shared" si="30"/>
        <v>N/A</v>
      </c>
      <c r="I169" s="12">
        <v>-4.9800000000000004</v>
      </c>
      <c r="J169" s="12">
        <v>20.48</v>
      </c>
      <c r="K169" s="14" t="s">
        <v>213</v>
      </c>
      <c r="L169" s="9" t="str">
        <f t="shared" si="31"/>
        <v>N/A</v>
      </c>
    </row>
    <row r="170" spans="1:12" x14ac:dyDescent="0.25">
      <c r="A170" s="44" t="s">
        <v>1378</v>
      </c>
      <c r="B170" s="35" t="s">
        <v>213</v>
      </c>
      <c r="C170" s="45">
        <v>313285</v>
      </c>
      <c r="D170" s="11" t="str">
        <f t="shared" si="28"/>
        <v>N/A</v>
      </c>
      <c r="E170" s="45">
        <v>297840</v>
      </c>
      <c r="F170" s="11" t="str">
        <f t="shared" si="29"/>
        <v>N/A</v>
      </c>
      <c r="G170" s="45">
        <v>406956</v>
      </c>
      <c r="H170" s="11" t="str">
        <f t="shared" si="30"/>
        <v>N/A</v>
      </c>
      <c r="I170" s="12">
        <v>-4.93</v>
      </c>
      <c r="J170" s="12">
        <v>36.64</v>
      </c>
      <c r="K170" s="14" t="s">
        <v>213</v>
      </c>
      <c r="L170" s="9" t="str">
        <f t="shared" si="31"/>
        <v>N/A</v>
      </c>
    </row>
    <row r="171" spans="1:12" x14ac:dyDescent="0.25">
      <c r="A171" s="44" t="s">
        <v>1615</v>
      </c>
      <c r="B171" s="35" t="s">
        <v>213</v>
      </c>
      <c r="C171" s="45">
        <v>91470</v>
      </c>
      <c r="D171" s="11" t="str">
        <f t="shared" si="28"/>
        <v>N/A</v>
      </c>
      <c r="E171" s="45">
        <v>103927</v>
      </c>
      <c r="F171" s="11" t="str">
        <f t="shared" si="29"/>
        <v>N/A</v>
      </c>
      <c r="G171" s="45">
        <v>60309</v>
      </c>
      <c r="H171" s="11" t="str">
        <f t="shared" si="30"/>
        <v>N/A</v>
      </c>
      <c r="I171" s="12">
        <v>13.62</v>
      </c>
      <c r="J171" s="12">
        <v>-42</v>
      </c>
      <c r="K171" s="14" t="s">
        <v>213</v>
      </c>
      <c r="L171" s="9" t="str">
        <f t="shared" si="31"/>
        <v>N/A</v>
      </c>
    </row>
    <row r="172" spans="1:12" x14ac:dyDescent="0.25">
      <c r="A172" s="44" t="s">
        <v>1616</v>
      </c>
      <c r="B172" s="35" t="s">
        <v>213</v>
      </c>
      <c r="C172" s="45">
        <v>261666</v>
      </c>
      <c r="D172" s="11" t="str">
        <f t="shared" si="28"/>
        <v>N/A</v>
      </c>
      <c r="E172" s="45">
        <v>341944</v>
      </c>
      <c r="F172" s="11" t="str">
        <f t="shared" si="29"/>
        <v>N/A</v>
      </c>
      <c r="G172" s="45">
        <v>232047</v>
      </c>
      <c r="H172" s="11" t="str">
        <f t="shared" si="30"/>
        <v>N/A</v>
      </c>
      <c r="I172" s="12">
        <v>30.68</v>
      </c>
      <c r="J172" s="12">
        <v>-32.1</v>
      </c>
      <c r="K172" s="14" t="s">
        <v>213</v>
      </c>
      <c r="L172" s="9" t="str">
        <f t="shared" si="31"/>
        <v>N/A</v>
      </c>
    </row>
    <row r="173" spans="1:12" ht="25" x14ac:dyDescent="0.25">
      <c r="A173" s="44" t="s">
        <v>1379</v>
      </c>
      <c r="B173" s="35" t="s">
        <v>213</v>
      </c>
      <c r="C173" s="45">
        <v>50771</v>
      </c>
      <c r="D173" s="11" t="str">
        <f t="shared" ref="D173:D187" si="32">IF($B173="N/A","N/A",IF(C173&gt;10,"No",IF(C173&lt;-10,"No","Yes")))</f>
        <v>N/A</v>
      </c>
      <c r="E173" s="45">
        <v>81361</v>
      </c>
      <c r="F173" s="11" t="str">
        <f t="shared" ref="F173:F187" si="33">IF($B173="N/A","N/A",IF(E173&gt;10,"No",IF(E173&lt;-10,"No","Yes")))</f>
        <v>N/A</v>
      </c>
      <c r="G173" s="45">
        <v>10002</v>
      </c>
      <c r="H173" s="11" t="str">
        <f t="shared" ref="H173:H187" si="34">IF($B173="N/A","N/A",IF(G173&gt;10,"No",IF(G173&lt;-10,"No","Yes")))</f>
        <v>N/A</v>
      </c>
      <c r="I173" s="12">
        <v>60.25</v>
      </c>
      <c r="J173" s="12">
        <v>-87.7</v>
      </c>
      <c r="K173" s="43" t="s">
        <v>739</v>
      </c>
      <c r="L173" s="9" t="str">
        <f t="shared" ref="L173:L187" si="35">IF(J173="Div by 0", "N/A", IF(K173="N/A","N/A", IF(J173&gt;VALUE(MID(K173,1,2)), "No", IF(J173&lt;-1*VALUE(MID(K173,1,2)), "No", "Yes"))))</f>
        <v>No</v>
      </c>
    </row>
    <row r="174" spans="1:12" x14ac:dyDescent="0.25">
      <c r="A174" s="44" t="s">
        <v>649</v>
      </c>
      <c r="B174" s="35" t="s">
        <v>213</v>
      </c>
      <c r="C174" s="36">
        <v>485</v>
      </c>
      <c r="D174" s="11" t="str">
        <f t="shared" si="32"/>
        <v>N/A</v>
      </c>
      <c r="E174" s="36">
        <v>576</v>
      </c>
      <c r="F174" s="11" t="str">
        <f t="shared" si="33"/>
        <v>N/A</v>
      </c>
      <c r="G174" s="36">
        <v>71</v>
      </c>
      <c r="H174" s="11" t="str">
        <f t="shared" si="34"/>
        <v>N/A</v>
      </c>
      <c r="I174" s="12">
        <v>18.760000000000002</v>
      </c>
      <c r="J174" s="12">
        <v>-87.7</v>
      </c>
      <c r="K174" s="43" t="s">
        <v>739</v>
      </c>
      <c r="L174" s="9" t="str">
        <f t="shared" si="35"/>
        <v>No</v>
      </c>
    </row>
    <row r="175" spans="1:12" x14ac:dyDescent="0.25">
      <c r="A175" s="44" t="s">
        <v>1380</v>
      </c>
      <c r="B175" s="35" t="s">
        <v>213</v>
      </c>
      <c r="C175" s="45">
        <v>104.68247423</v>
      </c>
      <c r="D175" s="11" t="str">
        <f t="shared" si="32"/>
        <v>N/A</v>
      </c>
      <c r="E175" s="45">
        <v>141.25173611</v>
      </c>
      <c r="F175" s="11" t="str">
        <f t="shared" si="33"/>
        <v>N/A</v>
      </c>
      <c r="G175" s="45">
        <v>140.87323943999999</v>
      </c>
      <c r="H175" s="11" t="str">
        <f t="shared" si="34"/>
        <v>N/A</v>
      </c>
      <c r="I175" s="12">
        <v>34.93</v>
      </c>
      <c r="J175" s="12">
        <v>-0.26800000000000002</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1898379</v>
      </c>
      <c r="D179" s="11" t="str">
        <f t="shared" si="32"/>
        <v>N/A</v>
      </c>
      <c r="E179" s="45">
        <v>2006772</v>
      </c>
      <c r="F179" s="11" t="str">
        <f t="shared" si="33"/>
        <v>N/A</v>
      </c>
      <c r="G179" s="45">
        <v>279132</v>
      </c>
      <c r="H179" s="11" t="str">
        <f t="shared" si="34"/>
        <v>N/A</v>
      </c>
      <c r="I179" s="12">
        <v>5.71</v>
      </c>
      <c r="J179" s="12">
        <v>-86.1</v>
      </c>
      <c r="K179" s="43" t="s">
        <v>739</v>
      </c>
      <c r="L179" s="9" t="str">
        <f t="shared" si="35"/>
        <v>No</v>
      </c>
    </row>
    <row r="180" spans="1:12" x14ac:dyDescent="0.25">
      <c r="A180" s="44" t="s">
        <v>517</v>
      </c>
      <c r="B180" s="35" t="s">
        <v>213</v>
      </c>
      <c r="C180" s="36">
        <v>4672</v>
      </c>
      <c r="D180" s="11" t="str">
        <f t="shared" si="32"/>
        <v>N/A</v>
      </c>
      <c r="E180" s="36">
        <v>4758</v>
      </c>
      <c r="F180" s="11" t="str">
        <f t="shared" si="33"/>
        <v>N/A</v>
      </c>
      <c r="G180" s="36">
        <v>774</v>
      </c>
      <c r="H180" s="11" t="str">
        <f t="shared" si="34"/>
        <v>N/A</v>
      </c>
      <c r="I180" s="12">
        <v>1.841</v>
      </c>
      <c r="J180" s="12">
        <v>-83.7</v>
      </c>
      <c r="K180" s="43" t="s">
        <v>739</v>
      </c>
      <c r="L180" s="9" t="str">
        <f t="shared" si="35"/>
        <v>No</v>
      </c>
    </row>
    <row r="181" spans="1:12" ht="25" x14ac:dyDescent="0.25">
      <c r="A181" s="44" t="s">
        <v>1384</v>
      </c>
      <c r="B181" s="35" t="s">
        <v>213</v>
      </c>
      <c r="C181" s="45">
        <v>406.33112158</v>
      </c>
      <c r="D181" s="11" t="str">
        <f t="shared" si="32"/>
        <v>N/A</v>
      </c>
      <c r="E181" s="45">
        <v>421.76796974000001</v>
      </c>
      <c r="F181" s="11" t="str">
        <f t="shared" si="33"/>
        <v>N/A</v>
      </c>
      <c r="G181" s="45">
        <v>360.63565891000002</v>
      </c>
      <c r="H181" s="11" t="str">
        <f t="shared" si="34"/>
        <v>N/A</v>
      </c>
      <c r="I181" s="12">
        <v>3.7989999999999999</v>
      </c>
      <c r="J181" s="12">
        <v>-14.5</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478068771</v>
      </c>
      <c r="D185" s="11" t="str">
        <f t="shared" si="32"/>
        <v>N/A</v>
      </c>
      <c r="E185" s="45">
        <v>490725161</v>
      </c>
      <c r="F185" s="11" t="str">
        <f t="shared" si="33"/>
        <v>N/A</v>
      </c>
      <c r="G185" s="45">
        <v>41362045</v>
      </c>
      <c r="H185" s="11" t="str">
        <f t="shared" si="34"/>
        <v>N/A</v>
      </c>
      <c r="I185" s="12">
        <v>2.6469999999999998</v>
      </c>
      <c r="J185" s="12">
        <v>-91.6</v>
      </c>
      <c r="K185" s="43" t="s">
        <v>739</v>
      </c>
      <c r="L185" s="9" t="str">
        <f t="shared" si="35"/>
        <v>No</v>
      </c>
    </row>
    <row r="186" spans="1:12" ht="25" x14ac:dyDescent="0.25">
      <c r="A186" s="44" t="s">
        <v>519</v>
      </c>
      <c r="B186" s="35" t="s">
        <v>213</v>
      </c>
      <c r="C186" s="36">
        <v>16466</v>
      </c>
      <c r="D186" s="11" t="str">
        <f t="shared" si="32"/>
        <v>N/A</v>
      </c>
      <c r="E186" s="36">
        <v>17347</v>
      </c>
      <c r="F186" s="11" t="str">
        <f t="shared" si="33"/>
        <v>N/A</v>
      </c>
      <c r="G186" s="36">
        <v>3237</v>
      </c>
      <c r="H186" s="11" t="str">
        <f t="shared" si="34"/>
        <v>N/A</v>
      </c>
      <c r="I186" s="12">
        <v>5.35</v>
      </c>
      <c r="J186" s="12">
        <v>-81.3</v>
      </c>
      <c r="K186" s="43" t="s">
        <v>739</v>
      </c>
      <c r="L186" s="9" t="str">
        <f t="shared" si="35"/>
        <v>No</v>
      </c>
    </row>
    <row r="187" spans="1:12" ht="25" x14ac:dyDescent="0.25">
      <c r="A187" s="44" t="s">
        <v>1388</v>
      </c>
      <c r="B187" s="35" t="s">
        <v>213</v>
      </c>
      <c r="C187" s="45">
        <v>29033.691911000002</v>
      </c>
      <c r="D187" s="11" t="str">
        <f t="shared" si="32"/>
        <v>N/A</v>
      </c>
      <c r="E187" s="45">
        <v>28288.76238</v>
      </c>
      <c r="F187" s="11" t="str">
        <f t="shared" si="33"/>
        <v>N/A</v>
      </c>
      <c r="G187" s="45">
        <v>12777.894656</v>
      </c>
      <c r="H187" s="11" t="str">
        <f t="shared" si="34"/>
        <v>N/A</v>
      </c>
      <c r="I187" s="12">
        <v>-2.57</v>
      </c>
      <c r="J187" s="12">
        <v>-54.8</v>
      </c>
      <c r="K187" s="43" t="s">
        <v>739</v>
      </c>
      <c r="L187" s="9" t="str">
        <f t="shared" si="35"/>
        <v>No</v>
      </c>
    </row>
    <row r="188" spans="1:12" x14ac:dyDescent="0.25">
      <c r="A188" s="4" t="s">
        <v>1389</v>
      </c>
      <c r="B188" s="35" t="s">
        <v>213</v>
      </c>
      <c r="C188" s="45">
        <v>817894542</v>
      </c>
      <c r="D188" s="11" t="str">
        <f t="shared" ref="D188:D203" si="36">IF($B188="N/A","N/A",IF(C188&gt;10,"No",IF(C188&lt;-10,"No","Yes")))</f>
        <v>N/A</v>
      </c>
      <c r="E188" s="45">
        <v>837997932</v>
      </c>
      <c r="F188" s="11" t="str">
        <f t="shared" ref="F188:F203" si="37">IF($B188="N/A","N/A",IF(E188&gt;10,"No",IF(E188&lt;-10,"No","Yes")))</f>
        <v>N/A</v>
      </c>
      <c r="G188" s="45">
        <v>60976867</v>
      </c>
      <c r="H188" s="11" t="str">
        <f t="shared" ref="H188:H203" si="38">IF($B188="N/A","N/A",IF(G188&gt;10,"No",IF(G188&lt;-10,"No","Yes")))</f>
        <v>N/A</v>
      </c>
      <c r="I188" s="12">
        <v>2.4580000000000002</v>
      </c>
      <c r="J188" s="12">
        <v>-92.7</v>
      </c>
      <c r="K188" s="43" t="s">
        <v>739</v>
      </c>
      <c r="L188" s="9" t="str">
        <f t="shared" ref="L188:L203" si="39">IF(J188="Div by 0", "N/A", IF(K188="N/A","N/A", IF(J188&gt;VALUE(MID(K188,1,2)), "No", IF(J188&lt;-1*VALUE(MID(K188,1,2)), "No", "Yes"))))</f>
        <v>No</v>
      </c>
    </row>
    <row r="189" spans="1:12" x14ac:dyDescent="0.25">
      <c r="A189" s="4" t="s">
        <v>1486</v>
      </c>
      <c r="B189" s="35" t="s">
        <v>213</v>
      </c>
      <c r="C189" s="36">
        <v>40337</v>
      </c>
      <c r="D189" s="11" t="str">
        <f t="shared" si="36"/>
        <v>N/A</v>
      </c>
      <c r="E189" s="36">
        <v>42024</v>
      </c>
      <c r="F189" s="11" t="str">
        <f t="shared" si="37"/>
        <v>N/A</v>
      </c>
      <c r="G189" s="36">
        <v>5930</v>
      </c>
      <c r="H189" s="11" t="str">
        <f t="shared" si="38"/>
        <v>N/A</v>
      </c>
      <c r="I189" s="12">
        <v>4.1820000000000004</v>
      </c>
      <c r="J189" s="12">
        <v>-85.9</v>
      </c>
      <c r="K189" s="43" t="s">
        <v>739</v>
      </c>
      <c r="L189" s="9" t="str">
        <f t="shared" si="39"/>
        <v>No</v>
      </c>
    </row>
    <row r="190" spans="1:12" x14ac:dyDescent="0.25">
      <c r="A190" s="4" t="s">
        <v>1487</v>
      </c>
      <c r="B190" s="35" t="s">
        <v>213</v>
      </c>
      <c r="C190" s="45">
        <v>20276.533753</v>
      </c>
      <c r="D190" s="11" t="str">
        <f t="shared" si="36"/>
        <v>N/A</v>
      </c>
      <c r="E190" s="45">
        <v>19940.936892999998</v>
      </c>
      <c r="F190" s="11" t="str">
        <f t="shared" si="37"/>
        <v>N/A</v>
      </c>
      <c r="G190" s="45">
        <v>10282.776897</v>
      </c>
      <c r="H190" s="11" t="str">
        <f t="shared" si="38"/>
        <v>N/A</v>
      </c>
      <c r="I190" s="12">
        <v>-1.66</v>
      </c>
      <c r="J190" s="12">
        <v>-48.4</v>
      </c>
      <c r="K190" s="43" t="s">
        <v>739</v>
      </c>
      <c r="L190" s="9" t="str">
        <f t="shared" si="39"/>
        <v>No</v>
      </c>
    </row>
    <row r="191" spans="1:12" x14ac:dyDescent="0.25">
      <c r="A191" s="4" t="s">
        <v>1488</v>
      </c>
      <c r="B191" s="35" t="s">
        <v>213</v>
      </c>
      <c r="C191" s="45">
        <v>15435.784858999999</v>
      </c>
      <c r="D191" s="11" t="str">
        <f t="shared" si="36"/>
        <v>N/A</v>
      </c>
      <c r="E191" s="45">
        <v>15220.21967</v>
      </c>
      <c r="F191" s="11" t="str">
        <f t="shared" si="37"/>
        <v>N/A</v>
      </c>
      <c r="G191" s="45">
        <v>7079.2362279999998</v>
      </c>
      <c r="H191" s="11" t="str">
        <f t="shared" si="38"/>
        <v>N/A</v>
      </c>
      <c r="I191" s="12">
        <v>-1.4</v>
      </c>
      <c r="J191" s="12">
        <v>-53.5</v>
      </c>
      <c r="K191" s="43" t="s">
        <v>739</v>
      </c>
      <c r="L191" s="9" t="str">
        <f t="shared" si="39"/>
        <v>No</v>
      </c>
    </row>
    <row r="192" spans="1:12" x14ac:dyDescent="0.25">
      <c r="A192" s="4" t="s">
        <v>1489</v>
      </c>
      <c r="B192" s="35" t="s">
        <v>213</v>
      </c>
      <c r="C192" s="45">
        <v>27313.744160999999</v>
      </c>
      <c r="D192" s="11" t="str">
        <f t="shared" si="36"/>
        <v>N/A</v>
      </c>
      <c r="E192" s="45">
        <v>26928.778721999999</v>
      </c>
      <c r="F192" s="11" t="str">
        <f t="shared" si="37"/>
        <v>N/A</v>
      </c>
      <c r="G192" s="45">
        <v>17950.166287</v>
      </c>
      <c r="H192" s="11" t="str">
        <f t="shared" si="38"/>
        <v>N/A</v>
      </c>
      <c r="I192" s="12">
        <v>-1.41</v>
      </c>
      <c r="J192" s="12">
        <v>-33.299999999999997</v>
      </c>
      <c r="K192" s="43" t="s">
        <v>739</v>
      </c>
      <c r="L192" s="9" t="str">
        <f t="shared" si="39"/>
        <v>No</v>
      </c>
    </row>
    <row r="193" spans="1:12" x14ac:dyDescent="0.25">
      <c r="A193" s="44" t="s">
        <v>1490</v>
      </c>
      <c r="B193" s="35" t="s">
        <v>213</v>
      </c>
      <c r="C193" s="9">
        <v>25.555949771000002</v>
      </c>
      <c r="D193" s="11" t="str">
        <f t="shared" si="36"/>
        <v>N/A</v>
      </c>
      <c r="E193" s="9">
        <v>26.372136806</v>
      </c>
      <c r="F193" s="11" t="str">
        <f t="shared" si="37"/>
        <v>N/A</v>
      </c>
      <c r="G193" s="9">
        <v>10.330830473000001</v>
      </c>
      <c r="H193" s="11" t="str">
        <f t="shared" si="38"/>
        <v>N/A</v>
      </c>
      <c r="I193" s="12">
        <v>3.194</v>
      </c>
      <c r="J193" s="12">
        <v>-60.8</v>
      </c>
      <c r="K193" s="43" t="s">
        <v>739</v>
      </c>
      <c r="L193" s="9" t="str">
        <f t="shared" si="39"/>
        <v>No</v>
      </c>
    </row>
    <row r="194" spans="1:12" x14ac:dyDescent="0.25">
      <c r="A194" s="44" t="s">
        <v>1491</v>
      </c>
      <c r="B194" s="35" t="s">
        <v>213</v>
      </c>
      <c r="C194" s="9">
        <v>25.873792715</v>
      </c>
      <c r="D194" s="11" t="str">
        <f t="shared" si="36"/>
        <v>N/A</v>
      </c>
      <c r="E194" s="9">
        <v>26.879207580999999</v>
      </c>
      <c r="F194" s="11" t="str">
        <f t="shared" si="37"/>
        <v>N/A</v>
      </c>
      <c r="G194" s="9">
        <v>10.160584654999999</v>
      </c>
      <c r="H194" s="11" t="str">
        <f t="shared" si="38"/>
        <v>N/A</v>
      </c>
      <c r="I194" s="12">
        <v>3.8860000000000001</v>
      </c>
      <c r="J194" s="12">
        <v>-62.2</v>
      </c>
      <c r="K194" s="43" t="s">
        <v>739</v>
      </c>
      <c r="L194" s="9" t="str">
        <f t="shared" si="39"/>
        <v>No</v>
      </c>
    </row>
    <row r="195" spans="1:12" x14ac:dyDescent="0.25">
      <c r="A195" s="44" t="s">
        <v>1492</v>
      </c>
      <c r="B195" s="35" t="s">
        <v>213</v>
      </c>
      <c r="C195" s="9">
        <v>25.164164026000002</v>
      </c>
      <c r="D195" s="11" t="str">
        <f t="shared" si="36"/>
        <v>N/A</v>
      </c>
      <c r="E195" s="9">
        <v>25.704145242999999</v>
      </c>
      <c r="F195" s="11" t="str">
        <f t="shared" si="37"/>
        <v>N/A</v>
      </c>
      <c r="G195" s="9">
        <v>11.706666667</v>
      </c>
      <c r="H195" s="11" t="str">
        <f t="shared" si="38"/>
        <v>N/A</v>
      </c>
      <c r="I195" s="12">
        <v>2.1459999999999999</v>
      </c>
      <c r="J195" s="12">
        <v>-54.5</v>
      </c>
      <c r="K195" s="43" t="s">
        <v>739</v>
      </c>
      <c r="L195" s="9" t="str">
        <f t="shared" si="39"/>
        <v>No</v>
      </c>
    </row>
    <row r="196" spans="1:12" x14ac:dyDescent="0.25">
      <c r="A196" s="4" t="s">
        <v>1401</v>
      </c>
      <c r="B196" s="35" t="s">
        <v>213</v>
      </c>
      <c r="C196" s="45">
        <v>478068771</v>
      </c>
      <c r="D196" s="11" t="str">
        <f t="shared" si="36"/>
        <v>N/A</v>
      </c>
      <c r="E196" s="45">
        <v>490725161</v>
      </c>
      <c r="F196" s="11" t="str">
        <f t="shared" si="37"/>
        <v>N/A</v>
      </c>
      <c r="G196" s="45">
        <v>41362045</v>
      </c>
      <c r="H196" s="11" t="str">
        <f t="shared" si="38"/>
        <v>N/A</v>
      </c>
      <c r="I196" s="12">
        <v>2.6469999999999998</v>
      </c>
      <c r="J196" s="12">
        <v>-91.6</v>
      </c>
      <c r="K196" s="43" t="s">
        <v>739</v>
      </c>
      <c r="L196" s="9" t="str">
        <f t="shared" si="39"/>
        <v>No</v>
      </c>
    </row>
    <row r="197" spans="1:12" x14ac:dyDescent="0.25">
      <c r="A197" s="4" t="s">
        <v>1493</v>
      </c>
      <c r="B197" s="35" t="s">
        <v>213</v>
      </c>
      <c r="C197" s="36">
        <v>16466</v>
      </c>
      <c r="D197" s="11" t="str">
        <f t="shared" si="36"/>
        <v>N/A</v>
      </c>
      <c r="E197" s="36">
        <v>17347</v>
      </c>
      <c r="F197" s="11" t="str">
        <f t="shared" si="37"/>
        <v>N/A</v>
      </c>
      <c r="G197" s="36">
        <v>3237</v>
      </c>
      <c r="H197" s="11" t="str">
        <f t="shared" si="38"/>
        <v>N/A</v>
      </c>
      <c r="I197" s="12">
        <v>5.35</v>
      </c>
      <c r="J197" s="12">
        <v>-81.3</v>
      </c>
      <c r="K197" s="43" t="s">
        <v>739</v>
      </c>
      <c r="L197" s="9" t="str">
        <f t="shared" si="39"/>
        <v>No</v>
      </c>
    </row>
    <row r="198" spans="1:12" ht="25" x14ac:dyDescent="0.25">
      <c r="A198" s="4" t="s">
        <v>1494</v>
      </c>
      <c r="B198" s="35" t="s">
        <v>213</v>
      </c>
      <c r="C198" s="45">
        <v>29033.691911000002</v>
      </c>
      <c r="D198" s="11" t="str">
        <f t="shared" si="36"/>
        <v>N/A</v>
      </c>
      <c r="E198" s="45">
        <v>28288.76238</v>
      </c>
      <c r="F198" s="11" t="str">
        <f t="shared" si="37"/>
        <v>N/A</v>
      </c>
      <c r="G198" s="45">
        <v>12777.894656</v>
      </c>
      <c r="H198" s="11" t="str">
        <f t="shared" si="38"/>
        <v>N/A</v>
      </c>
      <c r="I198" s="12">
        <v>-2.57</v>
      </c>
      <c r="J198" s="12">
        <v>-54.8</v>
      </c>
      <c r="K198" s="43" t="s">
        <v>739</v>
      </c>
      <c r="L198" s="9" t="str">
        <f t="shared" si="39"/>
        <v>No</v>
      </c>
    </row>
    <row r="199" spans="1:12" ht="25" x14ac:dyDescent="0.25">
      <c r="A199" s="4" t="s">
        <v>1495</v>
      </c>
      <c r="B199" s="35" t="s">
        <v>213</v>
      </c>
      <c r="C199" s="45">
        <v>17029.100903999999</v>
      </c>
      <c r="D199" s="11" t="str">
        <f t="shared" si="36"/>
        <v>N/A</v>
      </c>
      <c r="E199" s="45">
        <v>16657.062246000001</v>
      </c>
      <c r="F199" s="11" t="str">
        <f t="shared" si="37"/>
        <v>N/A</v>
      </c>
      <c r="G199" s="45">
        <v>7195.7391477000001</v>
      </c>
      <c r="H199" s="11" t="str">
        <f t="shared" si="38"/>
        <v>N/A</v>
      </c>
      <c r="I199" s="12">
        <v>-2.1800000000000002</v>
      </c>
      <c r="J199" s="12">
        <v>-56.8</v>
      </c>
      <c r="K199" s="43" t="s">
        <v>739</v>
      </c>
      <c r="L199" s="9" t="str">
        <f t="shared" si="39"/>
        <v>No</v>
      </c>
    </row>
    <row r="200" spans="1:12" ht="25" x14ac:dyDescent="0.25">
      <c r="A200" s="4" t="s">
        <v>1496</v>
      </c>
      <c r="B200" s="35" t="s">
        <v>213</v>
      </c>
      <c r="C200" s="45">
        <v>45915.202834999996</v>
      </c>
      <c r="D200" s="11" t="str">
        <f t="shared" si="36"/>
        <v>N/A</v>
      </c>
      <c r="E200" s="45">
        <v>45477.959577000001</v>
      </c>
      <c r="F200" s="11" t="str">
        <f t="shared" si="37"/>
        <v>N/A</v>
      </c>
      <c r="G200" s="45">
        <v>32084.771349999999</v>
      </c>
      <c r="H200" s="11" t="str">
        <f t="shared" si="38"/>
        <v>N/A</v>
      </c>
      <c r="I200" s="12">
        <v>-0.95199999999999996</v>
      </c>
      <c r="J200" s="12">
        <v>-29.4</v>
      </c>
      <c r="K200" s="43" t="s">
        <v>739</v>
      </c>
      <c r="L200" s="9" t="str">
        <f t="shared" si="39"/>
        <v>Yes</v>
      </c>
    </row>
    <row r="201" spans="1:12" ht="25" x14ac:dyDescent="0.25">
      <c r="A201" s="4" t="s">
        <v>1497</v>
      </c>
      <c r="B201" s="35" t="s">
        <v>213</v>
      </c>
      <c r="C201" s="9">
        <v>10.432215309</v>
      </c>
      <c r="D201" s="11" t="str">
        <f t="shared" si="36"/>
        <v>N/A</v>
      </c>
      <c r="E201" s="9">
        <v>10.88609978</v>
      </c>
      <c r="F201" s="11" t="str">
        <f t="shared" si="37"/>
        <v>N/A</v>
      </c>
      <c r="G201" s="9">
        <v>5.6392745771000001</v>
      </c>
      <c r="H201" s="11" t="str">
        <f t="shared" si="38"/>
        <v>N/A</v>
      </c>
      <c r="I201" s="12">
        <v>4.351</v>
      </c>
      <c r="J201" s="12">
        <v>-48.2</v>
      </c>
      <c r="K201" s="43" t="s">
        <v>739</v>
      </c>
      <c r="L201" s="9" t="str">
        <f t="shared" si="39"/>
        <v>No</v>
      </c>
    </row>
    <row r="202" spans="1:12" ht="25" x14ac:dyDescent="0.25">
      <c r="A202" s="4" t="s">
        <v>1498</v>
      </c>
      <c r="B202" s="35" t="s">
        <v>213</v>
      </c>
      <c r="C202" s="9">
        <v>10.419463814</v>
      </c>
      <c r="D202" s="11" t="str">
        <f t="shared" si="36"/>
        <v>N/A</v>
      </c>
      <c r="E202" s="9">
        <v>11.090862313000001</v>
      </c>
      <c r="F202" s="11" t="str">
        <f t="shared" si="37"/>
        <v>N/A</v>
      </c>
      <c r="G202" s="9">
        <v>6.1374135360000004</v>
      </c>
      <c r="H202" s="11" t="str">
        <f t="shared" si="38"/>
        <v>N/A</v>
      </c>
      <c r="I202" s="12">
        <v>6.444</v>
      </c>
      <c r="J202" s="12">
        <v>-44.7</v>
      </c>
      <c r="K202" s="43" t="s">
        <v>739</v>
      </c>
      <c r="L202" s="9" t="str">
        <f t="shared" si="39"/>
        <v>No</v>
      </c>
    </row>
    <row r="203" spans="1:12" ht="25" x14ac:dyDescent="0.25">
      <c r="A203" s="4" t="s">
        <v>1499</v>
      </c>
      <c r="B203" s="35" t="s">
        <v>213</v>
      </c>
      <c r="C203" s="9">
        <v>10.474353676</v>
      </c>
      <c r="D203" s="11" t="str">
        <f t="shared" si="36"/>
        <v>N/A</v>
      </c>
      <c r="E203" s="9">
        <v>10.618677101999999</v>
      </c>
      <c r="F203" s="11" t="str">
        <f t="shared" si="37"/>
        <v>N/A</v>
      </c>
      <c r="G203" s="9">
        <v>4.84</v>
      </c>
      <c r="H203" s="11" t="str">
        <f t="shared" si="38"/>
        <v>N/A</v>
      </c>
      <c r="I203" s="12">
        <v>1.3779999999999999</v>
      </c>
      <c r="J203" s="12">
        <v>-54.4</v>
      </c>
      <c r="K203" s="43" t="s">
        <v>739</v>
      </c>
      <c r="L203" s="9" t="str">
        <f t="shared" si="39"/>
        <v>No</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260770</v>
      </c>
      <c r="D6" s="11" t="str">
        <f>IF($B6="N/A","N/A",IF(C6&gt;10,"No",IF(C6&lt;-10,"No","Yes")))</f>
        <v>N/A</v>
      </c>
      <c r="E6" s="36">
        <v>263415</v>
      </c>
      <c r="F6" s="11" t="str">
        <f>IF($B6="N/A","N/A",IF(E6&gt;10,"No",IF(E6&lt;-10,"No","Yes")))</f>
        <v>N/A</v>
      </c>
      <c r="G6" s="36">
        <v>198645</v>
      </c>
      <c r="H6" s="11" t="str">
        <f>IF($B6="N/A","N/A",IF(G6&gt;10,"No",IF(G6&lt;-10,"No","Yes")))</f>
        <v>N/A</v>
      </c>
      <c r="I6" s="12">
        <v>1.014</v>
      </c>
      <c r="J6" s="12">
        <v>-24.6</v>
      </c>
      <c r="K6" s="43" t="s">
        <v>739</v>
      </c>
      <c r="L6" s="9" t="str">
        <f t="shared" ref="L6:L46" si="0">IF(J6="Div by 0", "N/A", IF(K6="N/A","N/A", IF(J6&gt;VALUE(MID(K6,1,2)), "No", IF(J6&lt;-1*VALUE(MID(K6,1,2)), "No", "Yes"))))</f>
        <v>Yes</v>
      </c>
    </row>
    <row r="7" spans="1:12" x14ac:dyDescent="0.25">
      <c r="A7" s="44" t="s">
        <v>10</v>
      </c>
      <c r="B7" s="35" t="s">
        <v>213</v>
      </c>
      <c r="C7" s="36">
        <v>205484</v>
      </c>
      <c r="D7" s="11" t="str">
        <f>IF($B7="N/A","N/A",IF(C7&gt;10,"No",IF(C7&lt;-10,"No","Yes")))</f>
        <v>N/A</v>
      </c>
      <c r="E7" s="36">
        <v>209167</v>
      </c>
      <c r="F7" s="11" t="str">
        <f>IF($B7="N/A","N/A",IF(E7&gt;10,"No",IF(E7&lt;-10,"No","Yes")))</f>
        <v>N/A</v>
      </c>
      <c r="G7" s="36">
        <v>122482</v>
      </c>
      <c r="H7" s="11" t="str">
        <f>IF($B7="N/A","N/A",IF(G7&gt;10,"No",IF(G7&lt;-10,"No","Yes")))</f>
        <v>N/A</v>
      </c>
      <c r="I7" s="12">
        <v>1.792</v>
      </c>
      <c r="J7" s="12">
        <v>-41.4</v>
      </c>
      <c r="K7" s="43" t="s">
        <v>739</v>
      </c>
      <c r="L7" s="9" t="str">
        <f t="shared" si="0"/>
        <v>No</v>
      </c>
    </row>
    <row r="8" spans="1:12" x14ac:dyDescent="0.25">
      <c r="A8" s="44" t="s">
        <v>91</v>
      </c>
      <c r="B8" s="9" t="s">
        <v>297</v>
      </c>
      <c r="C8" s="8">
        <v>78.798941596000006</v>
      </c>
      <c r="D8" s="11" t="str">
        <f>IF($B8="N/A","N/A",IF(C8&gt;90,"No",IF(C8&lt;65,"No","Yes")))</f>
        <v>Yes</v>
      </c>
      <c r="E8" s="8">
        <v>79.405880455000002</v>
      </c>
      <c r="F8" s="11" t="str">
        <f>IF($B8="N/A","N/A",IF(E8&gt;90,"No",IF(E8&lt;65,"No","Yes")))</f>
        <v>Yes</v>
      </c>
      <c r="G8" s="8">
        <v>61.658737950000003</v>
      </c>
      <c r="H8" s="11" t="str">
        <f>IF($B8="N/A","N/A",IF(G8&gt;90,"No",IF(G8&lt;65,"No","Yes")))</f>
        <v>No</v>
      </c>
      <c r="I8" s="12">
        <v>0.7702</v>
      </c>
      <c r="J8" s="12">
        <v>-22.3</v>
      </c>
      <c r="K8" s="43" t="s">
        <v>739</v>
      </c>
      <c r="L8" s="9" t="str">
        <f t="shared" si="0"/>
        <v>Yes</v>
      </c>
    </row>
    <row r="9" spans="1:12" x14ac:dyDescent="0.25">
      <c r="A9" s="44" t="s">
        <v>92</v>
      </c>
      <c r="B9" s="9" t="s">
        <v>298</v>
      </c>
      <c r="C9" s="8">
        <v>90.919979350000006</v>
      </c>
      <c r="D9" s="11" t="str">
        <f>IF($B9="N/A","N/A",IF(C9&gt;100,"No",IF(C9&lt;90,"No","Yes")))</f>
        <v>Yes</v>
      </c>
      <c r="E9" s="8">
        <v>90.846207290999999</v>
      </c>
      <c r="F9" s="11" t="str">
        <f>IF($B9="N/A","N/A",IF(E9&gt;100,"No",IF(E9&lt;90,"No","Yes")))</f>
        <v>Yes</v>
      </c>
      <c r="G9" s="8">
        <v>89.689255818999996</v>
      </c>
      <c r="H9" s="11" t="str">
        <f>IF($B9="N/A","N/A",IF(G9&gt;100,"No",IF(G9&lt;90,"No","Yes")))</f>
        <v>No</v>
      </c>
      <c r="I9" s="12">
        <v>-8.1000000000000003E-2</v>
      </c>
      <c r="J9" s="12">
        <v>-1.27</v>
      </c>
      <c r="K9" s="43" t="s">
        <v>739</v>
      </c>
      <c r="L9" s="9" t="str">
        <f t="shared" si="0"/>
        <v>Yes</v>
      </c>
    </row>
    <row r="10" spans="1:12" x14ac:dyDescent="0.25">
      <c r="A10" s="44" t="s">
        <v>93</v>
      </c>
      <c r="B10" s="9" t="s">
        <v>299</v>
      </c>
      <c r="C10" s="8">
        <v>89.105013796999998</v>
      </c>
      <c r="D10" s="11" t="str">
        <f>IF($B10="N/A","N/A",IF(C10&gt;100,"No",IF(C10&lt;85,"No","Yes")))</f>
        <v>Yes</v>
      </c>
      <c r="E10" s="8">
        <v>89.148122533999995</v>
      </c>
      <c r="F10" s="11" t="str">
        <f>IF($B10="N/A","N/A",IF(E10&gt;100,"No",IF(E10&lt;85,"No","Yes")))</f>
        <v>Yes</v>
      </c>
      <c r="G10" s="8">
        <v>80.568241240999996</v>
      </c>
      <c r="H10" s="11" t="str">
        <f>IF($B10="N/A","N/A",IF(G10&gt;100,"No",IF(G10&lt;85,"No","Yes")))</f>
        <v>No</v>
      </c>
      <c r="I10" s="12">
        <v>4.8399999999999999E-2</v>
      </c>
      <c r="J10" s="12">
        <v>-9.6199999999999992</v>
      </c>
      <c r="K10" s="43" t="s">
        <v>739</v>
      </c>
      <c r="L10" s="9" t="str">
        <f t="shared" si="0"/>
        <v>Yes</v>
      </c>
    </row>
    <row r="11" spans="1:12" x14ac:dyDescent="0.25">
      <c r="A11" s="44" t="s">
        <v>94</v>
      </c>
      <c r="B11" s="9" t="s">
        <v>300</v>
      </c>
      <c r="C11" s="8">
        <v>47.926238011999999</v>
      </c>
      <c r="D11" s="11" t="str">
        <f>IF($B11="N/A","N/A",IF(C11&gt;100,"No",IF(C11&lt;80,"No","Yes")))</f>
        <v>No</v>
      </c>
      <c r="E11" s="8">
        <v>49.020863230000003</v>
      </c>
      <c r="F11" s="11" t="str">
        <f>IF($B11="N/A","N/A",IF(E11&gt;100,"No",IF(E11&lt;80,"No","Yes")))</f>
        <v>No</v>
      </c>
      <c r="G11" s="8">
        <v>46.977141007999997</v>
      </c>
      <c r="H11" s="11" t="str">
        <f>IF($B11="N/A","N/A",IF(G11&gt;100,"No",IF(G11&lt;80,"No","Yes")))</f>
        <v>No</v>
      </c>
      <c r="I11" s="12">
        <v>2.2839999999999998</v>
      </c>
      <c r="J11" s="12">
        <v>-4.17</v>
      </c>
      <c r="K11" s="43" t="s">
        <v>739</v>
      </c>
      <c r="L11" s="9" t="str">
        <f t="shared" si="0"/>
        <v>Yes</v>
      </c>
    </row>
    <row r="12" spans="1:12" x14ac:dyDescent="0.25">
      <c r="A12" s="44" t="s">
        <v>95</v>
      </c>
      <c r="B12" s="9" t="s">
        <v>300</v>
      </c>
      <c r="C12" s="8">
        <v>44.639744335000003</v>
      </c>
      <c r="D12" s="11" t="str">
        <f>IF($B12="N/A","N/A",IF(C12&gt;100,"No",IF(C12&lt;80,"No","Yes")))</f>
        <v>No</v>
      </c>
      <c r="E12" s="8">
        <v>47.418354315000002</v>
      </c>
      <c r="F12" s="11" t="str">
        <f>IF($B12="N/A","N/A",IF(E12&gt;100,"No",IF(E12&lt;80,"No","Yes")))</f>
        <v>No</v>
      </c>
      <c r="G12" s="8">
        <v>47.955913559000003</v>
      </c>
      <c r="H12" s="11" t="str">
        <f>IF($B12="N/A","N/A",IF(G12&gt;100,"No",IF(G12&lt;80,"No","Yes")))</f>
        <v>No</v>
      </c>
      <c r="I12" s="12">
        <v>6.2249999999999996</v>
      </c>
      <c r="J12" s="12">
        <v>1.1339999999999999</v>
      </c>
      <c r="K12" s="43" t="s">
        <v>739</v>
      </c>
      <c r="L12" s="9" t="str">
        <f t="shared" si="0"/>
        <v>Yes</v>
      </c>
    </row>
    <row r="13" spans="1:12" x14ac:dyDescent="0.25">
      <c r="A13" s="3" t="s">
        <v>96</v>
      </c>
      <c r="B13" s="35" t="s">
        <v>213</v>
      </c>
      <c r="C13" s="36">
        <v>192814.37</v>
      </c>
      <c r="D13" s="11" t="str">
        <f t="shared" ref="D13:D44" si="1">IF($B13="N/A","N/A",IF(C13&gt;10,"No",IF(C13&lt;-10,"No","Yes")))</f>
        <v>N/A</v>
      </c>
      <c r="E13" s="36">
        <v>194352.74</v>
      </c>
      <c r="F13" s="11" t="str">
        <f t="shared" ref="F13:F44" si="2">IF($B13="N/A","N/A",IF(E13&gt;10,"No",IF(E13&lt;-10,"No","Yes")))</f>
        <v>N/A</v>
      </c>
      <c r="G13" s="36">
        <v>103823.67999999999</v>
      </c>
      <c r="H13" s="11" t="str">
        <f t="shared" ref="H13:H44" si="3">IF($B13="N/A","N/A",IF(G13&gt;10,"No",IF(G13&lt;-10,"No","Yes")))</f>
        <v>N/A</v>
      </c>
      <c r="I13" s="12">
        <v>0.79790000000000005</v>
      </c>
      <c r="J13" s="12">
        <v>-46.6</v>
      </c>
      <c r="K13" s="43" t="s">
        <v>739</v>
      </c>
      <c r="L13" s="9" t="str">
        <f t="shared" si="0"/>
        <v>No</v>
      </c>
    </row>
    <row r="14" spans="1:12" x14ac:dyDescent="0.25">
      <c r="A14" s="3" t="s">
        <v>100</v>
      </c>
      <c r="B14" s="35" t="s">
        <v>213</v>
      </c>
      <c r="C14" s="36">
        <v>96850</v>
      </c>
      <c r="D14" s="11" t="str">
        <f t="shared" si="1"/>
        <v>N/A</v>
      </c>
      <c r="E14" s="36">
        <v>97872</v>
      </c>
      <c r="F14" s="11" t="str">
        <f t="shared" si="2"/>
        <v>N/A</v>
      </c>
      <c r="G14" s="36">
        <v>43605</v>
      </c>
      <c r="H14" s="11" t="str">
        <f t="shared" si="3"/>
        <v>N/A</v>
      </c>
      <c r="I14" s="12">
        <v>1.0549999999999999</v>
      </c>
      <c r="J14" s="12">
        <v>-55.4</v>
      </c>
      <c r="K14" s="43" t="s">
        <v>739</v>
      </c>
      <c r="L14" s="9" t="str">
        <f t="shared" si="0"/>
        <v>No</v>
      </c>
    </row>
    <row r="15" spans="1:12" x14ac:dyDescent="0.25">
      <c r="A15" s="3" t="s">
        <v>990</v>
      </c>
      <c r="B15" s="35" t="s">
        <v>213</v>
      </c>
      <c r="C15" s="36">
        <v>29994</v>
      </c>
      <c r="D15" s="11" t="str">
        <f t="shared" si="1"/>
        <v>N/A</v>
      </c>
      <c r="E15" s="36">
        <v>30026</v>
      </c>
      <c r="F15" s="11" t="str">
        <f t="shared" si="2"/>
        <v>N/A</v>
      </c>
      <c r="G15" s="36">
        <v>4534</v>
      </c>
      <c r="H15" s="11" t="str">
        <f t="shared" si="3"/>
        <v>N/A</v>
      </c>
      <c r="I15" s="12">
        <v>0.1067</v>
      </c>
      <c r="J15" s="12">
        <v>-84.9</v>
      </c>
      <c r="K15" s="43" t="s">
        <v>739</v>
      </c>
      <c r="L15" s="9" t="str">
        <f t="shared" si="0"/>
        <v>No</v>
      </c>
    </row>
    <row r="16" spans="1:12" x14ac:dyDescent="0.25">
      <c r="A16" s="3" t="s">
        <v>991</v>
      </c>
      <c r="B16" s="35" t="s">
        <v>213</v>
      </c>
      <c r="C16" s="36">
        <v>4996</v>
      </c>
      <c r="D16" s="11" t="str">
        <f t="shared" si="1"/>
        <v>N/A</v>
      </c>
      <c r="E16" s="36">
        <v>4971</v>
      </c>
      <c r="F16" s="11" t="str">
        <f t="shared" si="2"/>
        <v>N/A</v>
      </c>
      <c r="G16" s="36">
        <v>5066</v>
      </c>
      <c r="H16" s="11" t="str">
        <f t="shared" si="3"/>
        <v>N/A</v>
      </c>
      <c r="I16" s="12">
        <v>-0.5</v>
      </c>
      <c r="J16" s="12">
        <v>1.911</v>
      </c>
      <c r="K16" s="43" t="s">
        <v>739</v>
      </c>
      <c r="L16" s="9" t="str">
        <f t="shared" si="0"/>
        <v>Yes</v>
      </c>
    </row>
    <row r="17" spans="1:12" x14ac:dyDescent="0.25">
      <c r="A17" s="3" t="s">
        <v>992</v>
      </c>
      <c r="B17" s="35" t="s">
        <v>213</v>
      </c>
      <c r="C17" s="36">
        <v>21226</v>
      </c>
      <c r="D17" s="11" t="str">
        <f t="shared" si="1"/>
        <v>N/A</v>
      </c>
      <c r="E17" s="36">
        <v>21727</v>
      </c>
      <c r="F17" s="11" t="str">
        <f t="shared" si="2"/>
        <v>N/A</v>
      </c>
      <c r="G17" s="36">
        <v>4861</v>
      </c>
      <c r="H17" s="11" t="str">
        <f t="shared" si="3"/>
        <v>N/A</v>
      </c>
      <c r="I17" s="12">
        <v>2.36</v>
      </c>
      <c r="J17" s="12">
        <v>-77.599999999999994</v>
      </c>
      <c r="K17" s="43" t="s">
        <v>739</v>
      </c>
      <c r="L17" s="9" t="str">
        <f t="shared" si="0"/>
        <v>No</v>
      </c>
    </row>
    <row r="18" spans="1:12" x14ac:dyDescent="0.25">
      <c r="A18" s="3" t="s">
        <v>993</v>
      </c>
      <c r="B18" s="35" t="s">
        <v>213</v>
      </c>
      <c r="C18" s="36">
        <v>40634</v>
      </c>
      <c r="D18" s="11" t="str">
        <f t="shared" si="1"/>
        <v>N/A</v>
      </c>
      <c r="E18" s="36">
        <v>41148</v>
      </c>
      <c r="F18" s="11" t="str">
        <f t="shared" si="2"/>
        <v>N/A</v>
      </c>
      <c r="G18" s="36">
        <v>29144</v>
      </c>
      <c r="H18" s="11" t="str">
        <f t="shared" si="3"/>
        <v>N/A</v>
      </c>
      <c r="I18" s="12">
        <v>1.2649999999999999</v>
      </c>
      <c r="J18" s="12">
        <v>-29.2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96035</v>
      </c>
      <c r="D20" s="11" t="str">
        <f t="shared" si="1"/>
        <v>N/A</v>
      </c>
      <c r="E20" s="36">
        <v>98324</v>
      </c>
      <c r="F20" s="11" t="str">
        <f t="shared" si="2"/>
        <v>N/A</v>
      </c>
      <c r="G20" s="36">
        <v>28685</v>
      </c>
      <c r="H20" s="11" t="str">
        <f t="shared" si="3"/>
        <v>N/A</v>
      </c>
      <c r="I20" s="12">
        <v>2.3839999999999999</v>
      </c>
      <c r="J20" s="12">
        <v>-70.8</v>
      </c>
      <c r="K20" s="43" t="s">
        <v>739</v>
      </c>
      <c r="L20" s="9" t="str">
        <f t="shared" si="0"/>
        <v>No</v>
      </c>
    </row>
    <row r="21" spans="1:12" x14ac:dyDescent="0.25">
      <c r="A21" s="3" t="s">
        <v>995</v>
      </c>
      <c r="B21" s="35" t="s">
        <v>213</v>
      </c>
      <c r="C21" s="36">
        <v>57928</v>
      </c>
      <c r="D21" s="11" t="str">
        <f t="shared" si="1"/>
        <v>N/A</v>
      </c>
      <c r="E21" s="36">
        <v>59210</v>
      </c>
      <c r="F21" s="11" t="str">
        <f t="shared" si="2"/>
        <v>N/A</v>
      </c>
      <c r="G21" s="36">
        <v>15190</v>
      </c>
      <c r="H21" s="11" t="str">
        <f t="shared" si="3"/>
        <v>N/A</v>
      </c>
      <c r="I21" s="12">
        <v>2.2130000000000001</v>
      </c>
      <c r="J21" s="12">
        <v>-74.3</v>
      </c>
      <c r="K21" s="43" t="s">
        <v>739</v>
      </c>
      <c r="L21" s="9" t="str">
        <f t="shared" si="0"/>
        <v>No</v>
      </c>
    </row>
    <row r="22" spans="1:12" x14ac:dyDescent="0.25">
      <c r="A22" s="3" t="s">
        <v>996</v>
      </c>
      <c r="B22" s="35" t="s">
        <v>213</v>
      </c>
      <c r="C22" s="36">
        <v>1405</v>
      </c>
      <c r="D22" s="11" t="str">
        <f t="shared" si="1"/>
        <v>N/A</v>
      </c>
      <c r="E22" s="36">
        <v>1495</v>
      </c>
      <c r="F22" s="11" t="str">
        <f t="shared" si="2"/>
        <v>N/A</v>
      </c>
      <c r="G22" s="36">
        <v>1529</v>
      </c>
      <c r="H22" s="11" t="str">
        <f t="shared" si="3"/>
        <v>N/A</v>
      </c>
      <c r="I22" s="12">
        <v>6.4059999999999997</v>
      </c>
      <c r="J22" s="12">
        <v>2.274</v>
      </c>
      <c r="K22" s="43" t="s">
        <v>739</v>
      </c>
      <c r="L22" s="9" t="str">
        <f t="shared" si="0"/>
        <v>Yes</v>
      </c>
    </row>
    <row r="23" spans="1:12" x14ac:dyDescent="0.25">
      <c r="A23" s="3" t="s">
        <v>997</v>
      </c>
      <c r="B23" s="35" t="s">
        <v>213</v>
      </c>
      <c r="C23" s="36">
        <v>15313</v>
      </c>
      <c r="D23" s="11" t="str">
        <f t="shared" si="1"/>
        <v>N/A</v>
      </c>
      <c r="E23" s="36">
        <v>15595</v>
      </c>
      <c r="F23" s="11" t="str">
        <f t="shared" si="2"/>
        <v>N/A</v>
      </c>
      <c r="G23" s="36">
        <v>3250</v>
      </c>
      <c r="H23" s="11" t="str">
        <f t="shared" si="3"/>
        <v>N/A</v>
      </c>
      <c r="I23" s="12">
        <v>1.8420000000000001</v>
      </c>
      <c r="J23" s="12">
        <v>-79.2</v>
      </c>
      <c r="K23" s="43" t="s">
        <v>739</v>
      </c>
      <c r="L23" s="9" t="str">
        <f t="shared" si="0"/>
        <v>No</v>
      </c>
    </row>
    <row r="24" spans="1:12" x14ac:dyDescent="0.25">
      <c r="A24" s="3" t="s">
        <v>998</v>
      </c>
      <c r="B24" s="35" t="s">
        <v>213</v>
      </c>
      <c r="C24" s="36">
        <v>21389</v>
      </c>
      <c r="D24" s="11" t="str">
        <f t="shared" si="1"/>
        <v>N/A</v>
      </c>
      <c r="E24" s="36">
        <v>22024</v>
      </c>
      <c r="F24" s="11" t="str">
        <f t="shared" si="2"/>
        <v>N/A</v>
      </c>
      <c r="G24" s="36">
        <v>8716</v>
      </c>
      <c r="H24" s="11" t="str">
        <f t="shared" si="3"/>
        <v>N/A</v>
      </c>
      <c r="I24" s="12">
        <v>2.9689999999999999</v>
      </c>
      <c r="J24" s="12">
        <v>-60.4</v>
      </c>
      <c r="K24" s="43" t="s">
        <v>739</v>
      </c>
      <c r="L24" s="9" t="str">
        <f t="shared" si="0"/>
        <v>No</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47233</v>
      </c>
      <c r="D26" s="11" t="str">
        <f t="shared" si="1"/>
        <v>N/A</v>
      </c>
      <c r="E26" s="36">
        <v>45295</v>
      </c>
      <c r="F26" s="11" t="str">
        <f t="shared" si="2"/>
        <v>N/A</v>
      </c>
      <c r="G26" s="36">
        <v>33991</v>
      </c>
      <c r="H26" s="11" t="str">
        <f t="shared" si="3"/>
        <v>N/A</v>
      </c>
      <c r="I26" s="12">
        <v>-4.0999999999999996</v>
      </c>
      <c r="J26" s="12">
        <v>-25</v>
      </c>
      <c r="K26" s="43" t="s">
        <v>739</v>
      </c>
      <c r="L26" s="9" t="str">
        <f t="shared" si="0"/>
        <v>Yes</v>
      </c>
    </row>
    <row r="27" spans="1:12" x14ac:dyDescent="0.25">
      <c r="A27" s="3" t="s">
        <v>1000</v>
      </c>
      <c r="B27" s="35" t="s">
        <v>213</v>
      </c>
      <c r="C27" s="36">
        <v>6454</v>
      </c>
      <c r="D27" s="11" t="str">
        <f t="shared" si="1"/>
        <v>N/A</v>
      </c>
      <c r="E27" s="36">
        <v>5886</v>
      </c>
      <c r="F27" s="11" t="str">
        <f t="shared" si="2"/>
        <v>N/A</v>
      </c>
      <c r="G27" s="36">
        <v>5202</v>
      </c>
      <c r="H27" s="11" t="str">
        <f t="shared" si="3"/>
        <v>N/A</v>
      </c>
      <c r="I27" s="12">
        <v>-8.8000000000000007</v>
      </c>
      <c r="J27" s="12">
        <v>-11.6</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24</v>
      </c>
      <c r="D29" s="11" t="str">
        <f t="shared" si="1"/>
        <v>N/A</v>
      </c>
      <c r="E29" s="36">
        <v>23</v>
      </c>
      <c r="F29" s="11" t="str">
        <f t="shared" si="2"/>
        <v>N/A</v>
      </c>
      <c r="G29" s="102">
        <v>15</v>
      </c>
      <c r="H29" s="11" t="str">
        <f t="shared" si="3"/>
        <v>N/A</v>
      </c>
      <c r="I29" s="12">
        <v>-4.17</v>
      </c>
      <c r="J29" s="12">
        <v>-34.799999999999997</v>
      </c>
      <c r="K29" s="43" t="s">
        <v>739</v>
      </c>
      <c r="L29" s="9" t="str">
        <f t="shared" si="0"/>
        <v>No</v>
      </c>
    </row>
    <row r="30" spans="1:12" x14ac:dyDescent="0.25">
      <c r="A30" s="3" t="s">
        <v>1003</v>
      </c>
      <c r="B30" s="35" t="s">
        <v>213</v>
      </c>
      <c r="C30" s="36">
        <v>30293</v>
      </c>
      <c r="D30" s="11" t="str">
        <f t="shared" si="1"/>
        <v>N/A</v>
      </c>
      <c r="E30" s="36">
        <v>30051</v>
      </c>
      <c r="F30" s="11" t="str">
        <f t="shared" si="2"/>
        <v>N/A</v>
      </c>
      <c r="G30" s="36">
        <v>25264</v>
      </c>
      <c r="H30" s="11" t="str">
        <f t="shared" si="3"/>
        <v>N/A</v>
      </c>
      <c r="I30" s="12">
        <v>-0.79900000000000004</v>
      </c>
      <c r="J30" s="12">
        <v>-15.9</v>
      </c>
      <c r="K30" s="43" t="s">
        <v>739</v>
      </c>
      <c r="L30" s="9" t="str">
        <f t="shared" si="0"/>
        <v>Yes</v>
      </c>
    </row>
    <row r="31" spans="1:12" x14ac:dyDescent="0.25">
      <c r="A31" s="3" t="s">
        <v>1004</v>
      </c>
      <c r="B31" s="35" t="s">
        <v>213</v>
      </c>
      <c r="C31" s="36">
        <v>641</v>
      </c>
      <c r="D31" s="11" t="str">
        <f t="shared" si="1"/>
        <v>N/A</v>
      </c>
      <c r="E31" s="36">
        <v>548</v>
      </c>
      <c r="F31" s="11" t="str">
        <f t="shared" si="2"/>
        <v>N/A</v>
      </c>
      <c r="G31" s="36">
        <v>402</v>
      </c>
      <c r="H31" s="11" t="str">
        <f t="shared" si="3"/>
        <v>N/A</v>
      </c>
      <c r="I31" s="12">
        <v>-14.5</v>
      </c>
      <c r="J31" s="12">
        <v>-26.6</v>
      </c>
      <c r="K31" s="43" t="s">
        <v>739</v>
      </c>
      <c r="L31" s="9" t="str">
        <f t="shared" si="0"/>
        <v>Yes</v>
      </c>
    </row>
    <row r="32" spans="1:12" x14ac:dyDescent="0.25">
      <c r="A32" s="3" t="s">
        <v>1005</v>
      </c>
      <c r="B32" s="35" t="s">
        <v>213</v>
      </c>
      <c r="C32" s="36">
        <v>9774</v>
      </c>
      <c r="D32" s="11" t="str">
        <f t="shared" si="1"/>
        <v>N/A</v>
      </c>
      <c r="E32" s="36">
        <v>8756</v>
      </c>
      <c r="F32" s="11" t="str">
        <f t="shared" si="2"/>
        <v>N/A</v>
      </c>
      <c r="G32" s="36">
        <v>3085</v>
      </c>
      <c r="H32" s="11" t="str">
        <f t="shared" si="3"/>
        <v>N/A</v>
      </c>
      <c r="I32" s="12">
        <v>-10.4</v>
      </c>
      <c r="J32" s="12">
        <v>-64.8</v>
      </c>
      <c r="K32" s="43" t="s">
        <v>739</v>
      </c>
      <c r="L32" s="9" t="str">
        <f t="shared" si="0"/>
        <v>No</v>
      </c>
    </row>
    <row r="33" spans="1:12" x14ac:dyDescent="0.25">
      <c r="A33" s="3" t="s">
        <v>1006</v>
      </c>
      <c r="B33" s="35" t="s">
        <v>213</v>
      </c>
      <c r="C33" s="36">
        <v>47</v>
      </c>
      <c r="D33" s="11" t="str">
        <f t="shared" si="1"/>
        <v>N/A</v>
      </c>
      <c r="E33" s="36">
        <v>31</v>
      </c>
      <c r="F33" s="11" t="str">
        <f t="shared" si="2"/>
        <v>N/A</v>
      </c>
      <c r="G33" s="36">
        <v>23</v>
      </c>
      <c r="H33" s="11" t="str">
        <f t="shared" si="3"/>
        <v>N/A</v>
      </c>
      <c r="I33" s="12">
        <v>-34</v>
      </c>
      <c r="J33" s="12">
        <v>-25.8</v>
      </c>
      <c r="K33" s="43" t="s">
        <v>739</v>
      </c>
      <c r="L33" s="9" t="str">
        <f t="shared" si="0"/>
        <v>Yes</v>
      </c>
    </row>
    <row r="34" spans="1:12" x14ac:dyDescent="0.25">
      <c r="A34" s="3" t="s">
        <v>105</v>
      </c>
      <c r="B34" s="35" t="s">
        <v>213</v>
      </c>
      <c r="C34" s="36">
        <v>20652</v>
      </c>
      <c r="D34" s="11" t="str">
        <f t="shared" si="1"/>
        <v>N/A</v>
      </c>
      <c r="E34" s="36">
        <v>21924</v>
      </c>
      <c r="F34" s="11" t="str">
        <f t="shared" si="2"/>
        <v>N/A</v>
      </c>
      <c r="G34" s="36">
        <v>92364</v>
      </c>
      <c r="H34" s="11" t="str">
        <f t="shared" si="3"/>
        <v>N/A</v>
      </c>
      <c r="I34" s="12">
        <v>6.1589999999999998</v>
      </c>
      <c r="J34" s="12">
        <v>321.3</v>
      </c>
      <c r="K34" s="43" t="s">
        <v>739</v>
      </c>
      <c r="L34" s="9" t="str">
        <f t="shared" si="0"/>
        <v>No</v>
      </c>
    </row>
    <row r="35" spans="1:12" x14ac:dyDescent="0.25">
      <c r="A35" s="3" t="s">
        <v>1007</v>
      </c>
      <c r="B35" s="35" t="s">
        <v>213</v>
      </c>
      <c r="C35" s="36">
        <v>6053</v>
      </c>
      <c r="D35" s="11" t="str">
        <f t="shared" si="1"/>
        <v>N/A</v>
      </c>
      <c r="E35" s="36">
        <v>6134</v>
      </c>
      <c r="F35" s="11" t="str">
        <f t="shared" si="2"/>
        <v>N/A</v>
      </c>
      <c r="G35" s="36">
        <v>5139</v>
      </c>
      <c r="H35" s="11" t="str">
        <f t="shared" si="3"/>
        <v>N/A</v>
      </c>
      <c r="I35" s="12">
        <v>1.3380000000000001</v>
      </c>
      <c r="J35" s="12">
        <v>-16.2</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4990</v>
      </c>
      <c r="D38" s="11" t="str">
        <f t="shared" si="1"/>
        <v>N/A</v>
      </c>
      <c r="E38" s="36">
        <v>6143</v>
      </c>
      <c r="F38" s="11" t="str">
        <f t="shared" si="2"/>
        <v>N/A</v>
      </c>
      <c r="G38" s="36">
        <v>5309</v>
      </c>
      <c r="H38" s="11" t="str">
        <f t="shared" si="3"/>
        <v>N/A</v>
      </c>
      <c r="I38" s="12">
        <v>23.11</v>
      </c>
      <c r="J38" s="12">
        <v>-13.6</v>
      </c>
      <c r="K38" s="43" t="s">
        <v>739</v>
      </c>
      <c r="L38" s="9" t="str">
        <f t="shared" si="0"/>
        <v>Yes</v>
      </c>
    </row>
    <row r="39" spans="1:12" x14ac:dyDescent="0.25">
      <c r="A39" s="3" t="s">
        <v>1011</v>
      </c>
      <c r="B39" s="35" t="s">
        <v>213</v>
      </c>
      <c r="C39" s="36">
        <v>3602</v>
      </c>
      <c r="D39" s="11" t="str">
        <f t="shared" si="1"/>
        <v>N/A</v>
      </c>
      <c r="E39" s="36">
        <v>4306</v>
      </c>
      <c r="F39" s="11" t="str">
        <f t="shared" si="2"/>
        <v>N/A</v>
      </c>
      <c r="G39" s="36">
        <v>3430</v>
      </c>
      <c r="H39" s="11" t="str">
        <f t="shared" si="3"/>
        <v>N/A</v>
      </c>
      <c r="I39" s="12">
        <v>19.54</v>
      </c>
      <c r="J39" s="12">
        <v>-20.3</v>
      </c>
      <c r="K39" s="43" t="s">
        <v>739</v>
      </c>
      <c r="L39" s="9" t="str">
        <f t="shared" si="0"/>
        <v>Yes</v>
      </c>
    </row>
    <row r="40" spans="1:12" x14ac:dyDescent="0.25">
      <c r="A40" s="3" t="s">
        <v>1012</v>
      </c>
      <c r="B40" s="35" t="s">
        <v>213</v>
      </c>
      <c r="C40" s="36">
        <v>6007</v>
      </c>
      <c r="D40" s="11" t="str">
        <f t="shared" si="1"/>
        <v>N/A</v>
      </c>
      <c r="E40" s="36">
        <v>5341</v>
      </c>
      <c r="F40" s="11" t="str">
        <f t="shared" si="2"/>
        <v>N/A</v>
      </c>
      <c r="G40" s="36">
        <v>78486</v>
      </c>
      <c r="H40" s="11" t="str">
        <f t="shared" si="3"/>
        <v>N/A</v>
      </c>
      <c r="I40" s="12">
        <v>-11.1</v>
      </c>
      <c r="J40" s="12">
        <v>1370</v>
      </c>
      <c r="K40" s="43" t="s">
        <v>739</v>
      </c>
      <c r="L40" s="9" t="str">
        <f t="shared" si="0"/>
        <v>No</v>
      </c>
    </row>
    <row r="41" spans="1:12" x14ac:dyDescent="0.25">
      <c r="A41" s="44" t="s">
        <v>84</v>
      </c>
      <c r="B41" s="35" t="s">
        <v>213</v>
      </c>
      <c r="C41" s="45">
        <v>4535431565</v>
      </c>
      <c r="D41" s="11" t="str">
        <f t="shared" si="1"/>
        <v>N/A</v>
      </c>
      <c r="E41" s="45">
        <v>4512474755</v>
      </c>
      <c r="F41" s="11" t="str">
        <f t="shared" si="2"/>
        <v>N/A</v>
      </c>
      <c r="G41" s="45">
        <v>2957491856</v>
      </c>
      <c r="H41" s="11" t="str">
        <f t="shared" si="3"/>
        <v>N/A</v>
      </c>
      <c r="I41" s="12">
        <v>-0.50600000000000001</v>
      </c>
      <c r="J41" s="12">
        <v>-34.5</v>
      </c>
      <c r="K41" s="43" t="s">
        <v>739</v>
      </c>
      <c r="L41" s="9" t="str">
        <f t="shared" si="0"/>
        <v>No</v>
      </c>
    </row>
    <row r="42" spans="1:12" x14ac:dyDescent="0.25">
      <c r="A42" s="44" t="s">
        <v>1500</v>
      </c>
      <c r="B42" s="35" t="s">
        <v>213</v>
      </c>
      <c r="C42" s="45">
        <v>17392.459121</v>
      </c>
      <c r="D42" s="11" t="str">
        <f t="shared" si="1"/>
        <v>N/A</v>
      </c>
      <c r="E42" s="45">
        <v>17130.667407000001</v>
      </c>
      <c r="F42" s="11" t="str">
        <f t="shared" si="2"/>
        <v>N/A</v>
      </c>
      <c r="G42" s="45">
        <v>14888.3277</v>
      </c>
      <c r="H42" s="11" t="str">
        <f t="shared" si="3"/>
        <v>N/A</v>
      </c>
      <c r="I42" s="12">
        <v>-1.51</v>
      </c>
      <c r="J42" s="12">
        <v>-13.1</v>
      </c>
      <c r="K42" s="43" t="s">
        <v>739</v>
      </c>
      <c r="L42" s="9" t="str">
        <f t="shared" si="0"/>
        <v>Yes</v>
      </c>
    </row>
    <row r="43" spans="1:12" x14ac:dyDescent="0.25">
      <c r="A43" s="44" t="s">
        <v>1501</v>
      </c>
      <c r="B43" s="35" t="s">
        <v>213</v>
      </c>
      <c r="C43" s="45">
        <v>22071.945091000001</v>
      </c>
      <c r="D43" s="11" t="str">
        <f t="shared" si="1"/>
        <v>N/A</v>
      </c>
      <c r="E43" s="45">
        <v>21573.550105999999</v>
      </c>
      <c r="F43" s="11" t="str">
        <f t="shared" si="2"/>
        <v>N/A</v>
      </c>
      <c r="G43" s="45">
        <v>24146.338694999999</v>
      </c>
      <c r="H43" s="11" t="str">
        <f t="shared" si="3"/>
        <v>N/A</v>
      </c>
      <c r="I43" s="12">
        <v>-2.2599999999999998</v>
      </c>
      <c r="J43" s="12">
        <v>11.93</v>
      </c>
      <c r="K43" s="43" t="s">
        <v>739</v>
      </c>
      <c r="L43" s="9" t="str">
        <f t="shared" si="0"/>
        <v>Yes</v>
      </c>
    </row>
    <row r="44" spans="1:12" x14ac:dyDescent="0.25">
      <c r="A44" s="4" t="s">
        <v>107</v>
      </c>
      <c r="B44" s="35" t="s">
        <v>213</v>
      </c>
      <c r="C44" s="45">
        <v>24814517</v>
      </c>
      <c r="D44" s="11" t="str">
        <f t="shared" si="1"/>
        <v>N/A</v>
      </c>
      <c r="E44" s="45">
        <v>51372821</v>
      </c>
      <c r="F44" s="11" t="str">
        <f t="shared" si="2"/>
        <v>N/A</v>
      </c>
      <c r="G44" s="45">
        <v>16636168</v>
      </c>
      <c r="H44" s="11" t="str">
        <f t="shared" si="3"/>
        <v>N/A</v>
      </c>
      <c r="I44" s="12">
        <v>107</v>
      </c>
      <c r="J44" s="12">
        <v>-67.599999999999994</v>
      </c>
      <c r="K44" s="43" t="s">
        <v>739</v>
      </c>
      <c r="L44" s="9" t="str">
        <f t="shared" si="0"/>
        <v>No</v>
      </c>
    </row>
    <row r="45" spans="1:12" x14ac:dyDescent="0.25">
      <c r="A45" s="44" t="s">
        <v>158</v>
      </c>
      <c r="B45" s="43" t="s">
        <v>217</v>
      </c>
      <c r="C45" s="1">
        <v>457</v>
      </c>
      <c r="D45" s="11" t="str">
        <f>IF($B45="N/A","N/A",IF(C45&gt;0,"No",IF(C45&lt;0,"No","Yes")))</f>
        <v>No</v>
      </c>
      <c r="E45" s="1">
        <v>504</v>
      </c>
      <c r="F45" s="11" t="str">
        <f>IF($B45="N/A","N/A",IF(E45&gt;0,"No",IF(E45&lt;0,"No","Yes")))</f>
        <v>No</v>
      </c>
      <c r="G45" s="1">
        <v>4182</v>
      </c>
      <c r="H45" s="11" t="str">
        <f>IF($B45="N/A","N/A",IF(G45&gt;0,"No",IF(G45&lt;0,"No","Yes")))</f>
        <v>No</v>
      </c>
      <c r="I45" s="12">
        <v>10.28</v>
      </c>
      <c r="J45" s="12">
        <v>729.8</v>
      </c>
      <c r="K45" s="43" t="s">
        <v>739</v>
      </c>
      <c r="L45" s="9" t="str">
        <f t="shared" si="0"/>
        <v>No</v>
      </c>
    </row>
    <row r="46" spans="1:12" x14ac:dyDescent="0.25">
      <c r="A46" s="44" t="s">
        <v>156</v>
      </c>
      <c r="B46" s="35" t="s">
        <v>213</v>
      </c>
      <c r="C46" s="45">
        <v>686550</v>
      </c>
      <c r="D46" s="11" t="str">
        <f t="shared" ref="D46:D47" si="4">IF($B46="N/A","N/A",IF(C46&gt;10,"No",IF(C46&lt;-10,"No","Yes")))</f>
        <v>N/A</v>
      </c>
      <c r="E46" s="45">
        <v>1019275</v>
      </c>
      <c r="F46" s="11" t="str">
        <f t="shared" ref="F46:F47" si="5">IF($B46="N/A","N/A",IF(E46&gt;10,"No",IF(E46&lt;-10,"No","Yes")))</f>
        <v>N/A</v>
      </c>
      <c r="G46" s="45">
        <v>5443122</v>
      </c>
      <c r="H46" s="11" t="str">
        <f t="shared" ref="H46:H47" si="6">IF($B46="N/A","N/A",IF(G46&gt;10,"No",IF(G46&lt;-10,"No","Yes")))</f>
        <v>N/A</v>
      </c>
      <c r="I46" s="12">
        <v>48.46</v>
      </c>
      <c r="J46" s="12">
        <v>434</v>
      </c>
      <c r="K46" s="43" t="s">
        <v>739</v>
      </c>
      <c r="L46" s="9" t="str">
        <f t="shared" si="0"/>
        <v>No</v>
      </c>
    </row>
    <row r="47" spans="1:12" x14ac:dyDescent="0.25">
      <c r="A47" s="44" t="s">
        <v>1303</v>
      </c>
      <c r="B47" s="35" t="s">
        <v>213</v>
      </c>
      <c r="C47" s="45">
        <v>1502.297593</v>
      </c>
      <c r="D47" s="11" t="str">
        <f t="shared" si="4"/>
        <v>N/A</v>
      </c>
      <c r="E47" s="45">
        <v>2022.3710317</v>
      </c>
      <c r="F47" s="11" t="str">
        <f t="shared" si="5"/>
        <v>N/A</v>
      </c>
      <c r="G47" s="45">
        <v>1301.5595409</v>
      </c>
      <c r="H47" s="11" t="str">
        <f t="shared" si="6"/>
        <v>N/A</v>
      </c>
      <c r="I47" s="12">
        <v>34.619999999999997</v>
      </c>
      <c r="J47" s="12">
        <v>-35.6</v>
      </c>
      <c r="K47" s="43" t="s">
        <v>739</v>
      </c>
      <c r="L47" s="9" t="str">
        <f>IF(J47="Div by 0", "N/A", IF(OR(J47="N/A",K47="N/A"),"N/A", IF(J47&gt;VALUE(MID(K47,1,2)), "No", IF(J47&lt;-1*VALUE(MID(K47,1,2)), "No", "Yes"))))</f>
        <v>No</v>
      </c>
    </row>
    <row r="48" spans="1:12" x14ac:dyDescent="0.25">
      <c r="A48" s="44" t="s">
        <v>1502</v>
      </c>
      <c r="B48" s="35" t="s">
        <v>213</v>
      </c>
      <c r="C48" s="45">
        <v>21630.396944</v>
      </c>
      <c r="D48" s="11" t="str">
        <f t="shared" ref="D48:D74" si="7">IF($B48="N/A","N/A",IF(C48&gt;10,"No",IF(C48&lt;-10,"No","Yes")))</f>
        <v>N/A</v>
      </c>
      <c r="E48" s="45">
        <v>21137.714096</v>
      </c>
      <c r="F48" s="11" t="str">
        <f t="shared" ref="F48:F74" si="8">IF($B48="N/A","N/A",IF(E48&gt;10,"No",IF(E48&lt;-10,"No","Yes")))</f>
        <v>N/A</v>
      </c>
      <c r="G48" s="45">
        <v>35761.612314999998</v>
      </c>
      <c r="H48" s="11" t="str">
        <f t="shared" ref="H48:H74" si="9">IF($B48="N/A","N/A",IF(G48&gt;10,"No",IF(G48&lt;-10,"No","Yes")))</f>
        <v>N/A</v>
      </c>
      <c r="I48" s="12">
        <v>-2.2799999999999998</v>
      </c>
      <c r="J48" s="12">
        <v>69.180000000000007</v>
      </c>
      <c r="K48" s="43" t="s">
        <v>739</v>
      </c>
      <c r="L48" s="9" t="str">
        <f t="shared" ref="L48:L74" si="10">IF(J48="Div by 0", "N/A", IF(K48="N/A","N/A", IF(J48&gt;VALUE(MID(K48,1,2)), "No", IF(J48&lt;-1*VALUE(MID(K48,1,2)), "No", "Yes"))))</f>
        <v>No</v>
      </c>
    </row>
    <row r="49" spans="1:12" x14ac:dyDescent="0.25">
      <c r="A49" s="44" t="s">
        <v>1503</v>
      </c>
      <c r="B49" s="35" t="s">
        <v>213</v>
      </c>
      <c r="C49" s="45">
        <v>8959.1986063999993</v>
      </c>
      <c r="D49" s="11" t="str">
        <f t="shared" si="7"/>
        <v>N/A</v>
      </c>
      <c r="E49" s="45">
        <v>8748.5484579999993</v>
      </c>
      <c r="F49" s="11" t="str">
        <f t="shared" si="8"/>
        <v>N/A</v>
      </c>
      <c r="G49" s="45">
        <v>19907.830393</v>
      </c>
      <c r="H49" s="11" t="str">
        <f t="shared" si="9"/>
        <v>N/A</v>
      </c>
      <c r="I49" s="12">
        <v>-2.35</v>
      </c>
      <c r="J49" s="12">
        <v>127.6</v>
      </c>
      <c r="K49" s="43" t="s">
        <v>739</v>
      </c>
      <c r="L49" s="9" t="str">
        <f t="shared" si="10"/>
        <v>No</v>
      </c>
    </row>
    <row r="50" spans="1:12" x14ac:dyDescent="0.25">
      <c r="A50" s="44" t="s">
        <v>1504</v>
      </c>
      <c r="B50" s="35" t="s">
        <v>213</v>
      </c>
      <c r="C50" s="45">
        <v>30044.852481999998</v>
      </c>
      <c r="D50" s="11" t="str">
        <f t="shared" si="7"/>
        <v>N/A</v>
      </c>
      <c r="E50" s="45">
        <v>30158.606114999999</v>
      </c>
      <c r="F50" s="11" t="str">
        <f t="shared" si="8"/>
        <v>N/A</v>
      </c>
      <c r="G50" s="45">
        <v>28751.473153999999</v>
      </c>
      <c r="H50" s="11" t="str">
        <f t="shared" si="9"/>
        <v>N/A</v>
      </c>
      <c r="I50" s="12">
        <v>0.37859999999999999</v>
      </c>
      <c r="J50" s="12">
        <v>-4.67</v>
      </c>
      <c r="K50" s="43" t="s">
        <v>739</v>
      </c>
      <c r="L50" s="9" t="str">
        <f t="shared" si="10"/>
        <v>Yes</v>
      </c>
    </row>
    <row r="51" spans="1:12" x14ac:dyDescent="0.25">
      <c r="A51" s="44" t="s">
        <v>1505</v>
      </c>
      <c r="B51" s="35" t="s">
        <v>213</v>
      </c>
      <c r="C51" s="45">
        <v>6895.3535287000004</v>
      </c>
      <c r="D51" s="11" t="str">
        <f t="shared" si="7"/>
        <v>N/A</v>
      </c>
      <c r="E51" s="45">
        <v>6394.6254429999999</v>
      </c>
      <c r="F51" s="11" t="str">
        <f t="shared" si="8"/>
        <v>N/A</v>
      </c>
      <c r="G51" s="45">
        <v>13050.386135000001</v>
      </c>
      <c r="H51" s="11" t="str">
        <f t="shared" si="9"/>
        <v>N/A</v>
      </c>
      <c r="I51" s="12">
        <v>-7.26</v>
      </c>
      <c r="J51" s="12">
        <v>104.1</v>
      </c>
      <c r="K51" s="43" t="s">
        <v>739</v>
      </c>
      <c r="L51" s="9" t="str">
        <f t="shared" si="10"/>
        <v>No</v>
      </c>
    </row>
    <row r="52" spans="1:12" x14ac:dyDescent="0.25">
      <c r="A52" s="44" t="s">
        <v>1506</v>
      </c>
      <c r="B52" s="35" t="s">
        <v>213</v>
      </c>
      <c r="C52" s="45">
        <v>37646.229364999999</v>
      </c>
      <c r="D52" s="11" t="str">
        <f t="shared" si="7"/>
        <v>N/A</v>
      </c>
      <c r="E52" s="45">
        <v>36873.043161000001</v>
      </c>
      <c r="F52" s="11" t="str">
        <f t="shared" si="8"/>
        <v>N/A</v>
      </c>
      <c r="G52" s="45">
        <v>43234.631896999999</v>
      </c>
      <c r="H52" s="11" t="str">
        <f t="shared" si="9"/>
        <v>N/A</v>
      </c>
      <c r="I52" s="12">
        <v>-2.0499999999999998</v>
      </c>
      <c r="J52" s="12">
        <v>17.25</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23722.300640000001</v>
      </c>
      <c r="D54" s="11" t="str">
        <f t="shared" si="7"/>
        <v>N/A</v>
      </c>
      <c r="E54" s="45">
        <v>23373.042044999998</v>
      </c>
      <c r="F54" s="11" t="str">
        <f t="shared" si="8"/>
        <v>N/A</v>
      </c>
      <c r="G54" s="45">
        <v>44623.040021000001</v>
      </c>
      <c r="H54" s="11" t="str">
        <f t="shared" si="9"/>
        <v>N/A</v>
      </c>
      <c r="I54" s="12">
        <v>-1.47</v>
      </c>
      <c r="J54" s="12">
        <v>90.92</v>
      </c>
      <c r="K54" s="43" t="s">
        <v>739</v>
      </c>
      <c r="L54" s="9" t="str">
        <f t="shared" si="10"/>
        <v>No</v>
      </c>
    </row>
    <row r="55" spans="1:12" x14ac:dyDescent="0.25">
      <c r="A55" s="44" t="s">
        <v>1509</v>
      </c>
      <c r="B55" s="35" t="s">
        <v>213</v>
      </c>
      <c r="C55" s="45">
        <v>16229.725538999999</v>
      </c>
      <c r="D55" s="11" t="str">
        <f t="shared" si="7"/>
        <v>N/A</v>
      </c>
      <c r="E55" s="45">
        <v>16204.669515</v>
      </c>
      <c r="F55" s="11" t="str">
        <f t="shared" si="8"/>
        <v>N/A</v>
      </c>
      <c r="G55" s="45">
        <v>30776.286636000001</v>
      </c>
      <c r="H55" s="11" t="str">
        <f t="shared" si="9"/>
        <v>N/A</v>
      </c>
      <c r="I55" s="12">
        <v>-0.154</v>
      </c>
      <c r="J55" s="12">
        <v>89.92</v>
      </c>
      <c r="K55" s="43" t="s">
        <v>739</v>
      </c>
      <c r="L55" s="9" t="str">
        <f t="shared" si="10"/>
        <v>No</v>
      </c>
    </row>
    <row r="56" spans="1:12" x14ac:dyDescent="0.25">
      <c r="A56" s="44" t="s">
        <v>1510</v>
      </c>
      <c r="B56" s="35" t="s">
        <v>213</v>
      </c>
      <c r="C56" s="45">
        <v>16801.177936</v>
      </c>
      <c r="D56" s="11" t="str">
        <f t="shared" si="7"/>
        <v>N/A</v>
      </c>
      <c r="E56" s="45">
        <v>15655.565886</v>
      </c>
      <c r="F56" s="11" t="str">
        <f t="shared" si="8"/>
        <v>N/A</v>
      </c>
      <c r="G56" s="45">
        <v>16283.196207000001</v>
      </c>
      <c r="H56" s="11" t="str">
        <f t="shared" si="9"/>
        <v>N/A</v>
      </c>
      <c r="I56" s="12">
        <v>-6.82</v>
      </c>
      <c r="J56" s="12">
        <v>4.0090000000000003</v>
      </c>
      <c r="K56" s="43" t="s">
        <v>739</v>
      </c>
      <c r="L56" s="9" t="str">
        <f t="shared" si="10"/>
        <v>Yes</v>
      </c>
    </row>
    <row r="57" spans="1:12" x14ac:dyDescent="0.25">
      <c r="A57" s="44" t="s">
        <v>1511</v>
      </c>
      <c r="B57" s="35" t="s">
        <v>213</v>
      </c>
      <c r="C57" s="45">
        <v>7713.2525304999999</v>
      </c>
      <c r="D57" s="11" t="str">
        <f t="shared" si="7"/>
        <v>N/A</v>
      </c>
      <c r="E57" s="45">
        <v>7694.9193330999997</v>
      </c>
      <c r="F57" s="11" t="str">
        <f t="shared" si="8"/>
        <v>N/A</v>
      </c>
      <c r="G57" s="45">
        <v>13337.187692</v>
      </c>
      <c r="H57" s="11" t="str">
        <f t="shared" si="9"/>
        <v>N/A</v>
      </c>
      <c r="I57" s="12">
        <v>-0.23799999999999999</v>
      </c>
      <c r="J57" s="12">
        <v>73.319999999999993</v>
      </c>
      <c r="K57" s="43" t="s">
        <v>739</v>
      </c>
      <c r="L57" s="9" t="str">
        <f t="shared" si="10"/>
        <v>No</v>
      </c>
    </row>
    <row r="58" spans="1:12" x14ac:dyDescent="0.25">
      <c r="A58" s="44" t="s">
        <v>1512</v>
      </c>
      <c r="B58" s="35" t="s">
        <v>213</v>
      </c>
      <c r="C58" s="45">
        <v>55930.474074999998</v>
      </c>
      <c r="D58" s="11" t="str">
        <f t="shared" si="7"/>
        <v>N/A</v>
      </c>
      <c r="E58" s="45">
        <v>54270.121958000003</v>
      </c>
      <c r="F58" s="11" t="str">
        <f t="shared" si="8"/>
        <v>N/A</v>
      </c>
      <c r="G58" s="45">
        <v>85392.065396999998</v>
      </c>
      <c r="H58" s="11" t="str">
        <f t="shared" si="9"/>
        <v>N/A</v>
      </c>
      <c r="I58" s="12">
        <v>-2.97</v>
      </c>
      <c r="J58" s="12">
        <v>57.35</v>
      </c>
      <c r="K58" s="43" t="s">
        <v>739</v>
      </c>
      <c r="L58" s="9" t="str">
        <f t="shared" si="10"/>
        <v>No</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2945.9298159999998</v>
      </c>
      <c r="D60" s="11" t="str">
        <f t="shared" si="7"/>
        <v>N/A</v>
      </c>
      <c r="E60" s="45">
        <v>2630.4588586</v>
      </c>
      <c r="F60" s="11" t="str">
        <f t="shared" si="8"/>
        <v>N/A</v>
      </c>
      <c r="G60" s="45">
        <v>1354.0147979999999</v>
      </c>
      <c r="H60" s="11" t="str">
        <f t="shared" si="9"/>
        <v>N/A</v>
      </c>
      <c r="I60" s="12">
        <v>-10.7</v>
      </c>
      <c r="J60" s="12">
        <v>-48.5</v>
      </c>
      <c r="K60" s="43" t="s">
        <v>739</v>
      </c>
      <c r="L60" s="9" t="str">
        <f t="shared" si="10"/>
        <v>No</v>
      </c>
    </row>
    <row r="61" spans="1:12" x14ac:dyDescent="0.25">
      <c r="A61" s="44" t="s">
        <v>1515</v>
      </c>
      <c r="B61" s="35" t="s">
        <v>213</v>
      </c>
      <c r="C61" s="45">
        <v>786.02773474000003</v>
      </c>
      <c r="D61" s="11" t="str">
        <f t="shared" si="7"/>
        <v>N/A</v>
      </c>
      <c r="E61" s="45">
        <v>1062.8160041000001</v>
      </c>
      <c r="F61" s="11" t="str">
        <f t="shared" si="8"/>
        <v>N/A</v>
      </c>
      <c r="G61" s="45">
        <v>703.35659362000001</v>
      </c>
      <c r="H61" s="11" t="str">
        <f t="shared" si="9"/>
        <v>N/A</v>
      </c>
      <c r="I61" s="12">
        <v>35.21</v>
      </c>
      <c r="J61" s="12">
        <v>-33.799999999999997</v>
      </c>
      <c r="K61" s="43" t="s">
        <v>739</v>
      </c>
      <c r="L61" s="9" t="str">
        <f t="shared" si="10"/>
        <v>No</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1222.625</v>
      </c>
      <c r="D63" s="11" t="str">
        <f t="shared" si="7"/>
        <v>N/A</v>
      </c>
      <c r="E63" s="45">
        <v>891.82608696</v>
      </c>
      <c r="F63" s="11" t="str">
        <f t="shared" si="8"/>
        <v>N/A</v>
      </c>
      <c r="G63" s="45">
        <v>1241.5999999999999</v>
      </c>
      <c r="H63" s="11" t="str">
        <f t="shared" si="9"/>
        <v>N/A</v>
      </c>
      <c r="I63" s="12">
        <v>-27.1</v>
      </c>
      <c r="J63" s="12">
        <v>39.22</v>
      </c>
      <c r="K63" s="43" t="s">
        <v>739</v>
      </c>
      <c r="L63" s="9" t="str">
        <f t="shared" si="10"/>
        <v>No</v>
      </c>
    </row>
    <row r="64" spans="1:12" x14ac:dyDescent="0.25">
      <c r="A64" s="44" t="s">
        <v>1518</v>
      </c>
      <c r="B64" s="35" t="s">
        <v>213</v>
      </c>
      <c r="C64" s="45">
        <v>973.25718813000003</v>
      </c>
      <c r="D64" s="11" t="str">
        <f t="shared" si="7"/>
        <v>N/A</v>
      </c>
      <c r="E64" s="45">
        <v>985.11962996</v>
      </c>
      <c r="F64" s="11" t="str">
        <f t="shared" si="8"/>
        <v>N/A</v>
      </c>
      <c r="G64" s="45">
        <v>969.81732900999998</v>
      </c>
      <c r="H64" s="11" t="str">
        <f t="shared" si="9"/>
        <v>N/A</v>
      </c>
      <c r="I64" s="12">
        <v>1.2190000000000001</v>
      </c>
      <c r="J64" s="12">
        <v>-1.55</v>
      </c>
      <c r="K64" s="43" t="s">
        <v>739</v>
      </c>
      <c r="L64" s="9" t="str">
        <f t="shared" si="10"/>
        <v>Yes</v>
      </c>
    </row>
    <row r="65" spans="1:12" x14ac:dyDescent="0.25">
      <c r="A65" s="44" t="s">
        <v>1519</v>
      </c>
      <c r="B65" s="35" t="s">
        <v>213</v>
      </c>
      <c r="C65" s="45">
        <v>7350.7925117000004</v>
      </c>
      <c r="D65" s="11" t="str">
        <f t="shared" si="7"/>
        <v>N/A</v>
      </c>
      <c r="E65" s="45">
        <v>10722.808394</v>
      </c>
      <c r="F65" s="11" t="str">
        <f t="shared" si="8"/>
        <v>N/A</v>
      </c>
      <c r="G65" s="45">
        <v>17139.883085000001</v>
      </c>
      <c r="H65" s="11" t="str">
        <f t="shared" si="9"/>
        <v>N/A</v>
      </c>
      <c r="I65" s="12">
        <v>45.87</v>
      </c>
      <c r="J65" s="12">
        <v>59.85</v>
      </c>
      <c r="K65" s="43" t="s">
        <v>739</v>
      </c>
      <c r="L65" s="9" t="str">
        <f t="shared" si="10"/>
        <v>No</v>
      </c>
    </row>
    <row r="66" spans="1:12" x14ac:dyDescent="0.25">
      <c r="A66" s="44" t="s">
        <v>1520</v>
      </c>
      <c r="B66" s="35" t="s">
        <v>213</v>
      </c>
      <c r="C66" s="45">
        <v>10210.19204</v>
      </c>
      <c r="D66" s="11" t="str">
        <f t="shared" si="7"/>
        <v>N/A</v>
      </c>
      <c r="E66" s="45">
        <v>8836.8044769000007</v>
      </c>
      <c r="F66" s="11" t="str">
        <f t="shared" si="8"/>
        <v>N/A</v>
      </c>
      <c r="G66" s="45">
        <v>3547.7403565999998</v>
      </c>
      <c r="H66" s="11" t="str">
        <f t="shared" si="9"/>
        <v>N/A</v>
      </c>
      <c r="I66" s="12">
        <v>-13.5</v>
      </c>
      <c r="J66" s="12">
        <v>-59.9</v>
      </c>
      <c r="K66" s="43" t="s">
        <v>739</v>
      </c>
      <c r="L66" s="9" t="str">
        <f t="shared" si="10"/>
        <v>No</v>
      </c>
    </row>
    <row r="67" spans="1:12" x14ac:dyDescent="0.25">
      <c r="A67" s="44" t="s">
        <v>1521</v>
      </c>
      <c r="B67" s="35" t="s">
        <v>213</v>
      </c>
      <c r="C67" s="45">
        <v>1140.0425531999999</v>
      </c>
      <c r="D67" s="11" t="str">
        <f t="shared" si="7"/>
        <v>N/A</v>
      </c>
      <c r="E67" s="45">
        <v>496.70967741999999</v>
      </c>
      <c r="F67" s="11" t="str">
        <f t="shared" si="8"/>
        <v>N/A</v>
      </c>
      <c r="G67" s="45">
        <v>450.21739129999997</v>
      </c>
      <c r="H67" s="11" t="str">
        <f t="shared" si="9"/>
        <v>N/A</v>
      </c>
      <c r="I67" s="12">
        <v>-56.4</v>
      </c>
      <c r="J67" s="12">
        <v>-9.36</v>
      </c>
      <c r="K67" s="43" t="s">
        <v>739</v>
      </c>
      <c r="L67" s="9" t="str">
        <f t="shared" si="10"/>
        <v>Yes</v>
      </c>
    </row>
    <row r="68" spans="1:12" x14ac:dyDescent="0.25">
      <c r="A68" s="44" t="s">
        <v>1522</v>
      </c>
      <c r="B68" s="35" t="s">
        <v>213</v>
      </c>
      <c r="C68" s="45">
        <v>1123.9287236</v>
      </c>
      <c r="D68" s="11" t="str">
        <f t="shared" si="7"/>
        <v>N/A</v>
      </c>
      <c r="E68" s="45">
        <v>1204.4691206</v>
      </c>
      <c r="F68" s="11" t="str">
        <f t="shared" si="8"/>
        <v>N/A</v>
      </c>
      <c r="G68" s="45">
        <v>780.28811009000003</v>
      </c>
      <c r="H68" s="11" t="str">
        <f t="shared" si="9"/>
        <v>N/A</v>
      </c>
      <c r="I68" s="12">
        <v>7.1660000000000004</v>
      </c>
      <c r="J68" s="12">
        <v>-35.200000000000003</v>
      </c>
      <c r="K68" s="43" t="s">
        <v>739</v>
      </c>
      <c r="L68" s="9" t="str">
        <f t="shared" si="10"/>
        <v>No</v>
      </c>
    </row>
    <row r="69" spans="1:12" x14ac:dyDescent="0.25">
      <c r="A69" s="44" t="s">
        <v>1523</v>
      </c>
      <c r="B69" s="35" t="s">
        <v>213</v>
      </c>
      <c r="C69" s="45">
        <v>660.48983974999999</v>
      </c>
      <c r="D69" s="11" t="str">
        <f t="shared" si="7"/>
        <v>N/A</v>
      </c>
      <c r="E69" s="45">
        <v>578.58461036999995</v>
      </c>
      <c r="F69" s="11" t="str">
        <f t="shared" si="8"/>
        <v>N/A</v>
      </c>
      <c r="G69" s="45">
        <v>437.79762599999998</v>
      </c>
      <c r="H69" s="11" t="str">
        <f t="shared" si="9"/>
        <v>N/A</v>
      </c>
      <c r="I69" s="12">
        <v>-12.4</v>
      </c>
      <c r="J69" s="12">
        <v>-24.3</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2227.0072144000001</v>
      </c>
      <c r="D72" s="11" t="str">
        <f t="shared" si="7"/>
        <v>N/A</v>
      </c>
      <c r="E72" s="45">
        <v>2093.9129090000001</v>
      </c>
      <c r="F72" s="11" t="str">
        <f t="shared" si="8"/>
        <v>N/A</v>
      </c>
      <c r="G72" s="45">
        <v>2057.1363722000001</v>
      </c>
      <c r="H72" s="11" t="str">
        <f t="shared" si="9"/>
        <v>N/A</v>
      </c>
      <c r="I72" s="12">
        <v>-5.98</v>
      </c>
      <c r="J72" s="12">
        <v>-1.76</v>
      </c>
      <c r="K72" s="43" t="s">
        <v>739</v>
      </c>
      <c r="L72" s="9" t="str">
        <f t="shared" si="10"/>
        <v>Yes</v>
      </c>
    </row>
    <row r="73" spans="1:12" x14ac:dyDescent="0.25">
      <c r="A73" s="44" t="s">
        <v>1527</v>
      </c>
      <c r="B73" s="35" t="s">
        <v>213</v>
      </c>
      <c r="C73" s="45">
        <v>1475.4580788000001</v>
      </c>
      <c r="D73" s="11" t="str">
        <f t="shared" si="7"/>
        <v>N/A</v>
      </c>
      <c r="E73" s="45">
        <v>1650.7789131</v>
      </c>
      <c r="F73" s="11" t="str">
        <f t="shared" si="8"/>
        <v>N/A</v>
      </c>
      <c r="G73" s="45">
        <v>1792.6020407999999</v>
      </c>
      <c r="H73" s="11" t="str">
        <f t="shared" si="9"/>
        <v>N/A</v>
      </c>
      <c r="I73" s="12">
        <v>11.88</v>
      </c>
      <c r="J73" s="12">
        <v>8.5909999999999993</v>
      </c>
      <c r="K73" s="43" t="s">
        <v>739</v>
      </c>
      <c r="L73" s="9" t="str">
        <f t="shared" si="10"/>
        <v>Yes</v>
      </c>
    </row>
    <row r="74" spans="1:12" x14ac:dyDescent="0.25">
      <c r="A74" s="44" t="s">
        <v>1528</v>
      </c>
      <c r="B74" s="35" t="s">
        <v>213</v>
      </c>
      <c r="C74" s="45">
        <v>463.80306309000002</v>
      </c>
      <c r="D74" s="11" t="str">
        <f t="shared" si="7"/>
        <v>N/A</v>
      </c>
      <c r="E74" s="45">
        <v>540.45721775000004</v>
      </c>
      <c r="F74" s="11" t="str">
        <f t="shared" si="8"/>
        <v>N/A</v>
      </c>
      <c r="G74" s="45">
        <v>672.10364905999995</v>
      </c>
      <c r="H74" s="11" t="str">
        <f t="shared" si="9"/>
        <v>N/A</v>
      </c>
      <c r="I74" s="12">
        <v>16.53</v>
      </c>
      <c r="J74" s="12">
        <v>24.36</v>
      </c>
      <c r="K74" s="43" t="s">
        <v>739</v>
      </c>
      <c r="L74" s="9" t="str">
        <f t="shared" si="10"/>
        <v>Yes</v>
      </c>
    </row>
    <row r="75" spans="1:12" x14ac:dyDescent="0.25">
      <c r="A75" s="44" t="s">
        <v>1610</v>
      </c>
      <c r="B75" s="35" t="s">
        <v>213</v>
      </c>
      <c r="C75" s="45">
        <v>289060500</v>
      </c>
      <c r="D75" s="11" t="str">
        <f t="shared" ref="D75:D144" si="11">IF($B75="N/A","N/A",IF(C75&gt;10,"No",IF(C75&lt;-10,"No","Yes")))</f>
        <v>N/A</v>
      </c>
      <c r="E75" s="45">
        <v>292733181</v>
      </c>
      <c r="F75" s="11" t="str">
        <f t="shared" ref="F75:F144" si="12">IF($B75="N/A","N/A",IF(E75&gt;10,"No",IF(E75&lt;-10,"No","Yes")))</f>
        <v>N/A</v>
      </c>
      <c r="G75" s="45">
        <v>190520652</v>
      </c>
      <c r="H75" s="11" t="str">
        <f t="shared" ref="H75:H144" si="13">IF($B75="N/A","N/A",IF(G75&gt;10,"No",IF(G75&lt;-10,"No","Yes")))</f>
        <v>N/A</v>
      </c>
      <c r="I75" s="12">
        <v>1.2709999999999999</v>
      </c>
      <c r="J75" s="12">
        <v>-34.9</v>
      </c>
      <c r="K75" s="43" t="s">
        <v>739</v>
      </c>
      <c r="L75" s="9" t="str">
        <f t="shared" ref="L75:L135" si="14">IF(J75="Div by 0", "N/A", IF(K75="N/A","N/A", IF(J75&gt;VALUE(MID(K75,1,2)), "No", IF(J75&lt;-1*VALUE(MID(K75,1,2)), "No", "Yes"))))</f>
        <v>No</v>
      </c>
    </row>
    <row r="76" spans="1:12" x14ac:dyDescent="0.25">
      <c r="A76" s="44" t="s">
        <v>598</v>
      </c>
      <c r="B76" s="35" t="s">
        <v>213</v>
      </c>
      <c r="C76" s="36">
        <v>34430</v>
      </c>
      <c r="D76" s="11" t="str">
        <f t="shared" si="11"/>
        <v>N/A</v>
      </c>
      <c r="E76" s="36">
        <v>32016</v>
      </c>
      <c r="F76" s="11" t="str">
        <f t="shared" si="12"/>
        <v>N/A</v>
      </c>
      <c r="G76" s="36">
        <v>17407</v>
      </c>
      <c r="H76" s="11" t="str">
        <f t="shared" si="13"/>
        <v>N/A</v>
      </c>
      <c r="I76" s="12">
        <v>-7.01</v>
      </c>
      <c r="J76" s="12">
        <v>-45.6</v>
      </c>
      <c r="K76" s="43" t="s">
        <v>739</v>
      </c>
      <c r="L76" s="9" t="str">
        <f t="shared" si="14"/>
        <v>No</v>
      </c>
    </row>
    <row r="77" spans="1:12" x14ac:dyDescent="0.25">
      <c r="A77" s="44" t="s">
        <v>1437</v>
      </c>
      <c r="B77" s="35" t="s">
        <v>213</v>
      </c>
      <c r="C77" s="45">
        <v>8395.5997676000006</v>
      </c>
      <c r="D77" s="11" t="str">
        <f t="shared" si="11"/>
        <v>N/A</v>
      </c>
      <c r="E77" s="45">
        <v>9143.3402361000008</v>
      </c>
      <c r="F77" s="11" t="str">
        <f t="shared" si="12"/>
        <v>N/A</v>
      </c>
      <c r="G77" s="45">
        <v>10945.059574000001</v>
      </c>
      <c r="H77" s="11" t="str">
        <f t="shared" si="13"/>
        <v>N/A</v>
      </c>
      <c r="I77" s="12">
        <v>8.9060000000000006</v>
      </c>
      <c r="J77" s="12">
        <v>19.71</v>
      </c>
      <c r="K77" s="43" t="s">
        <v>739</v>
      </c>
      <c r="L77" s="9" t="str">
        <f t="shared" si="14"/>
        <v>Yes</v>
      </c>
    </row>
    <row r="78" spans="1:12" x14ac:dyDescent="0.25">
      <c r="A78" s="44" t="s">
        <v>1438</v>
      </c>
      <c r="B78" s="35" t="s">
        <v>213</v>
      </c>
      <c r="C78" s="36">
        <v>7.0549811211</v>
      </c>
      <c r="D78" s="11" t="str">
        <f t="shared" si="11"/>
        <v>N/A</v>
      </c>
      <c r="E78" s="36">
        <v>7.3733758120999999</v>
      </c>
      <c r="F78" s="11" t="str">
        <f t="shared" si="12"/>
        <v>N/A</v>
      </c>
      <c r="G78" s="36">
        <v>8.7212041133000007</v>
      </c>
      <c r="H78" s="11" t="str">
        <f t="shared" si="13"/>
        <v>N/A</v>
      </c>
      <c r="I78" s="12">
        <v>4.5129999999999999</v>
      </c>
      <c r="J78" s="12">
        <v>18.28</v>
      </c>
      <c r="K78" s="43" t="s">
        <v>739</v>
      </c>
      <c r="L78" s="9" t="str">
        <f t="shared" si="14"/>
        <v>Yes</v>
      </c>
    </row>
    <row r="79" spans="1:12" x14ac:dyDescent="0.25">
      <c r="A79" s="44" t="s">
        <v>599</v>
      </c>
      <c r="B79" s="35" t="s">
        <v>213</v>
      </c>
      <c r="C79" s="45">
        <v>26908272</v>
      </c>
      <c r="D79" s="11" t="str">
        <f t="shared" si="11"/>
        <v>N/A</v>
      </c>
      <c r="E79" s="45">
        <v>26610581</v>
      </c>
      <c r="F79" s="11" t="str">
        <f t="shared" si="12"/>
        <v>N/A</v>
      </c>
      <c r="G79" s="45">
        <v>22665061</v>
      </c>
      <c r="H79" s="11" t="str">
        <f t="shared" si="13"/>
        <v>N/A</v>
      </c>
      <c r="I79" s="12">
        <v>-1.1100000000000001</v>
      </c>
      <c r="J79" s="12">
        <v>-14.8</v>
      </c>
      <c r="K79" s="43" t="s">
        <v>739</v>
      </c>
      <c r="L79" s="9" t="str">
        <f t="shared" si="14"/>
        <v>Yes</v>
      </c>
    </row>
    <row r="80" spans="1:12" x14ac:dyDescent="0.25">
      <c r="A80" s="44" t="s">
        <v>600</v>
      </c>
      <c r="B80" s="35" t="s">
        <v>213</v>
      </c>
      <c r="C80" s="36">
        <v>299</v>
      </c>
      <c r="D80" s="11" t="str">
        <f t="shared" si="11"/>
        <v>N/A</v>
      </c>
      <c r="E80" s="36">
        <v>276</v>
      </c>
      <c r="F80" s="11" t="str">
        <f t="shared" si="12"/>
        <v>N/A</v>
      </c>
      <c r="G80" s="36">
        <v>258</v>
      </c>
      <c r="H80" s="11" t="str">
        <f t="shared" si="13"/>
        <v>N/A</v>
      </c>
      <c r="I80" s="12">
        <v>-7.69</v>
      </c>
      <c r="J80" s="12">
        <v>-6.52</v>
      </c>
      <c r="K80" s="43" t="s">
        <v>739</v>
      </c>
      <c r="L80" s="9" t="str">
        <f t="shared" si="14"/>
        <v>Yes</v>
      </c>
    </row>
    <row r="81" spans="1:12" x14ac:dyDescent="0.25">
      <c r="A81" s="44" t="s">
        <v>1439</v>
      </c>
      <c r="B81" s="35" t="s">
        <v>213</v>
      </c>
      <c r="C81" s="45">
        <v>89994.220736000003</v>
      </c>
      <c r="D81" s="11" t="str">
        <f t="shared" si="11"/>
        <v>N/A</v>
      </c>
      <c r="E81" s="45">
        <v>96415.148551000006</v>
      </c>
      <c r="F81" s="11" t="str">
        <f t="shared" si="12"/>
        <v>N/A</v>
      </c>
      <c r="G81" s="45">
        <v>87849.073642999996</v>
      </c>
      <c r="H81" s="11" t="str">
        <f t="shared" si="13"/>
        <v>N/A</v>
      </c>
      <c r="I81" s="12">
        <v>7.1349999999999998</v>
      </c>
      <c r="J81" s="12">
        <v>-8.8800000000000008</v>
      </c>
      <c r="K81" s="43" t="s">
        <v>739</v>
      </c>
      <c r="L81" s="9" t="str">
        <f t="shared" si="14"/>
        <v>Yes</v>
      </c>
    </row>
    <row r="82" spans="1:12" ht="25" x14ac:dyDescent="0.25">
      <c r="A82" s="44" t="s">
        <v>601</v>
      </c>
      <c r="B82" s="35" t="s">
        <v>213</v>
      </c>
      <c r="C82" s="45">
        <v>47125279</v>
      </c>
      <c r="D82" s="11" t="str">
        <f t="shared" si="11"/>
        <v>N/A</v>
      </c>
      <c r="E82" s="45">
        <v>38403950</v>
      </c>
      <c r="F82" s="11" t="str">
        <f t="shared" si="12"/>
        <v>N/A</v>
      </c>
      <c r="G82" s="45">
        <v>17033225</v>
      </c>
      <c r="H82" s="11" t="str">
        <f t="shared" si="13"/>
        <v>N/A</v>
      </c>
      <c r="I82" s="12">
        <v>-18.5</v>
      </c>
      <c r="J82" s="12">
        <v>-55.6</v>
      </c>
      <c r="K82" s="43" t="s">
        <v>739</v>
      </c>
      <c r="L82" s="9" t="str">
        <f t="shared" si="14"/>
        <v>No</v>
      </c>
    </row>
    <row r="83" spans="1:12" x14ac:dyDescent="0.25">
      <c r="A83" s="44" t="s">
        <v>602</v>
      </c>
      <c r="B83" s="35" t="s">
        <v>213</v>
      </c>
      <c r="C83" s="36">
        <v>583</v>
      </c>
      <c r="D83" s="11" t="str">
        <f t="shared" si="11"/>
        <v>N/A</v>
      </c>
      <c r="E83" s="36">
        <v>514</v>
      </c>
      <c r="F83" s="11" t="str">
        <f t="shared" si="12"/>
        <v>N/A</v>
      </c>
      <c r="G83" s="36">
        <v>268</v>
      </c>
      <c r="H83" s="11" t="str">
        <f t="shared" si="13"/>
        <v>N/A</v>
      </c>
      <c r="I83" s="12">
        <v>-11.8</v>
      </c>
      <c r="J83" s="12">
        <v>-47.9</v>
      </c>
      <c r="K83" s="43" t="s">
        <v>739</v>
      </c>
      <c r="L83" s="9" t="str">
        <f t="shared" si="14"/>
        <v>No</v>
      </c>
    </row>
    <row r="84" spans="1:12" ht="25" x14ac:dyDescent="0.25">
      <c r="A84" s="4" t="s">
        <v>1440</v>
      </c>
      <c r="B84" s="35" t="s">
        <v>213</v>
      </c>
      <c r="C84" s="45">
        <v>80832.382503999994</v>
      </c>
      <c r="D84" s="11" t="str">
        <f t="shared" si="11"/>
        <v>N/A</v>
      </c>
      <c r="E84" s="45">
        <v>74715.856031000003</v>
      </c>
      <c r="F84" s="11" t="str">
        <f t="shared" si="12"/>
        <v>N/A</v>
      </c>
      <c r="G84" s="45">
        <v>63556.809700999998</v>
      </c>
      <c r="H84" s="11" t="str">
        <f t="shared" si="13"/>
        <v>N/A</v>
      </c>
      <c r="I84" s="12">
        <v>-7.57</v>
      </c>
      <c r="J84" s="12">
        <v>-14.9</v>
      </c>
      <c r="K84" s="43" t="s">
        <v>739</v>
      </c>
      <c r="L84" s="9" t="str">
        <f t="shared" si="14"/>
        <v>Yes</v>
      </c>
    </row>
    <row r="85" spans="1:12" x14ac:dyDescent="0.25">
      <c r="A85" s="4" t="s">
        <v>603</v>
      </c>
      <c r="B85" s="35" t="s">
        <v>213</v>
      </c>
      <c r="C85" s="45">
        <v>630539884</v>
      </c>
      <c r="D85" s="11" t="str">
        <f t="shared" si="11"/>
        <v>N/A</v>
      </c>
      <c r="E85" s="45">
        <v>626132719</v>
      </c>
      <c r="F85" s="11" t="str">
        <f t="shared" si="12"/>
        <v>N/A</v>
      </c>
      <c r="G85" s="45">
        <v>629427295</v>
      </c>
      <c r="H85" s="11" t="str">
        <f t="shared" si="13"/>
        <v>N/A</v>
      </c>
      <c r="I85" s="12">
        <v>-0.69899999999999995</v>
      </c>
      <c r="J85" s="12">
        <v>0.5262</v>
      </c>
      <c r="K85" s="43" t="s">
        <v>739</v>
      </c>
      <c r="L85" s="9" t="str">
        <f t="shared" si="14"/>
        <v>Yes</v>
      </c>
    </row>
    <row r="86" spans="1:12" x14ac:dyDescent="0.25">
      <c r="A86" s="4" t="s">
        <v>604</v>
      </c>
      <c r="B86" s="35" t="s">
        <v>213</v>
      </c>
      <c r="C86" s="36">
        <v>2754</v>
      </c>
      <c r="D86" s="11" t="str">
        <f t="shared" si="11"/>
        <v>N/A</v>
      </c>
      <c r="E86" s="36">
        <v>2677</v>
      </c>
      <c r="F86" s="11" t="str">
        <f t="shared" si="12"/>
        <v>N/A</v>
      </c>
      <c r="G86" s="36">
        <v>2559</v>
      </c>
      <c r="H86" s="11" t="str">
        <f t="shared" si="13"/>
        <v>N/A</v>
      </c>
      <c r="I86" s="12">
        <v>-2.8</v>
      </c>
      <c r="J86" s="12">
        <v>-4.41</v>
      </c>
      <c r="K86" s="43" t="s">
        <v>739</v>
      </c>
      <c r="L86" s="9" t="str">
        <f t="shared" si="14"/>
        <v>Yes</v>
      </c>
    </row>
    <row r="87" spans="1:12" x14ac:dyDescent="0.25">
      <c r="A87" s="4" t="s">
        <v>1441</v>
      </c>
      <c r="B87" s="35" t="s">
        <v>213</v>
      </c>
      <c r="C87" s="45">
        <v>228954.20624999999</v>
      </c>
      <c r="D87" s="11" t="str">
        <f t="shared" si="11"/>
        <v>N/A</v>
      </c>
      <c r="E87" s="45">
        <v>233893.43257</v>
      </c>
      <c r="F87" s="11" t="str">
        <f t="shared" si="12"/>
        <v>N/A</v>
      </c>
      <c r="G87" s="45">
        <v>245966.11762</v>
      </c>
      <c r="H87" s="11" t="str">
        <f t="shared" si="13"/>
        <v>N/A</v>
      </c>
      <c r="I87" s="12">
        <v>2.157</v>
      </c>
      <c r="J87" s="12">
        <v>5.1619999999999999</v>
      </c>
      <c r="K87" s="43" t="s">
        <v>739</v>
      </c>
      <c r="L87" s="9" t="str">
        <f t="shared" si="14"/>
        <v>Yes</v>
      </c>
    </row>
    <row r="88" spans="1:12" x14ac:dyDescent="0.25">
      <c r="A88" s="44" t="s">
        <v>605</v>
      </c>
      <c r="B88" s="35" t="s">
        <v>213</v>
      </c>
      <c r="C88" s="45">
        <v>1844624472</v>
      </c>
      <c r="D88" s="11" t="str">
        <f t="shared" si="11"/>
        <v>N/A</v>
      </c>
      <c r="E88" s="45">
        <v>1815343061</v>
      </c>
      <c r="F88" s="11" t="str">
        <f t="shared" si="12"/>
        <v>N/A</v>
      </c>
      <c r="G88" s="45">
        <v>1732867204</v>
      </c>
      <c r="H88" s="11" t="str">
        <f t="shared" si="13"/>
        <v>N/A</v>
      </c>
      <c r="I88" s="12">
        <v>-1.59</v>
      </c>
      <c r="J88" s="12">
        <v>-4.54</v>
      </c>
      <c r="K88" s="43" t="s">
        <v>739</v>
      </c>
      <c r="L88" s="9" t="str">
        <f t="shared" si="14"/>
        <v>Yes</v>
      </c>
    </row>
    <row r="89" spans="1:12" x14ac:dyDescent="0.25">
      <c r="A89" s="46" t="s">
        <v>606</v>
      </c>
      <c r="B89" s="36" t="s">
        <v>213</v>
      </c>
      <c r="C89" s="36">
        <v>40078</v>
      </c>
      <c r="D89" s="11" t="str">
        <f t="shared" si="11"/>
        <v>N/A</v>
      </c>
      <c r="E89" s="36">
        <v>39516</v>
      </c>
      <c r="F89" s="11" t="str">
        <f t="shared" si="12"/>
        <v>N/A</v>
      </c>
      <c r="G89" s="36">
        <v>37821</v>
      </c>
      <c r="H89" s="11" t="str">
        <f t="shared" si="13"/>
        <v>N/A</v>
      </c>
      <c r="I89" s="12">
        <v>-1.4</v>
      </c>
      <c r="J89" s="12">
        <v>-4.29</v>
      </c>
      <c r="K89" s="1" t="s">
        <v>739</v>
      </c>
      <c r="L89" s="9" t="str">
        <f t="shared" si="14"/>
        <v>Yes</v>
      </c>
    </row>
    <row r="90" spans="1:12" x14ac:dyDescent="0.25">
      <c r="A90" s="44" t="s">
        <v>1442</v>
      </c>
      <c r="B90" s="35" t="s">
        <v>213</v>
      </c>
      <c r="C90" s="45">
        <v>46025.861369999999</v>
      </c>
      <c r="D90" s="11" t="str">
        <f t="shared" si="11"/>
        <v>N/A</v>
      </c>
      <c r="E90" s="45">
        <v>45939.443794999999</v>
      </c>
      <c r="F90" s="11" t="str">
        <f t="shared" si="12"/>
        <v>N/A</v>
      </c>
      <c r="G90" s="45">
        <v>45817.593505999997</v>
      </c>
      <c r="H90" s="11" t="str">
        <f t="shared" si="13"/>
        <v>N/A</v>
      </c>
      <c r="I90" s="12">
        <v>-0.188</v>
      </c>
      <c r="J90" s="12">
        <v>-0.26500000000000001</v>
      </c>
      <c r="K90" s="43" t="s">
        <v>739</v>
      </c>
      <c r="L90" s="9" t="str">
        <f t="shared" si="14"/>
        <v>Yes</v>
      </c>
    </row>
    <row r="91" spans="1:12" x14ac:dyDescent="0.25">
      <c r="A91" s="44" t="s">
        <v>607</v>
      </c>
      <c r="B91" s="35" t="s">
        <v>213</v>
      </c>
      <c r="C91" s="45">
        <v>36865683</v>
      </c>
      <c r="D91" s="11" t="str">
        <f t="shared" si="11"/>
        <v>N/A</v>
      </c>
      <c r="E91" s="45">
        <v>36253737</v>
      </c>
      <c r="F91" s="11" t="str">
        <f t="shared" si="12"/>
        <v>N/A</v>
      </c>
      <c r="G91" s="45">
        <v>17567532</v>
      </c>
      <c r="H91" s="11" t="str">
        <f t="shared" si="13"/>
        <v>N/A</v>
      </c>
      <c r="I91" s="12">
        <v>-1.66</v>
      </c>
      <c r="J91" s="12">
        <v>-51.5</v>
      </c>
      <c r="K91" s="43" t="s">
        <v>739</v>
      </c>
      <c r="L91" s="9" t="str">
        <f t="shared" si="14"/>
        <v>No</v>
      </c>
    </row>
    <row r="92" spans="1:12" x14ac:dyDescent="0.25">
      <c r="A92" s="44" t="s">
        <v>608</v>
      </c>
      <c r="B92" s="35" t="s">
        <v>213</v>
      </c>
      <c r="C92" s="36">
        <v>113418</v>
      </c>
      <c r="D92" s="11" t="str">
        <f t="shared" si="11"/>
        <v>N/A</v>
      </c>
      <c r="E92" s="36">
        <v>119133</v>
      </c>
      <c r="F92" s="11" t="str">
        <f t="shared" si="12"/>
        <v>N/A</v>
      </c>
      <c r="G92" s="36">
        <v>58695</v>
      </c>
      <c r="H92" s="11" t="str">
        <f t="shared" si="13"/>
        <v>N/A</v>
      </c>
      <c r="I92" s="12">
        <v>5.0389999999999997</v>
      </c>
      <c r="J92" s="12">
        <v>-50.7</v>
      </c>
      <c r="K92" s="43" t="s">
        <v>739</v>
      </c>
      <c r="L92" s="9" t="str">
        <f t="shared" si="14"/>
        <v>No</v>
      </c>
    </row>
    <row r="93" spans="1:12" x14ac:dyDescent="0.25">
      <c r="A93" s="44" t="s">
        <v>1443</v>
      </c>
      <c r="B93" s="35" t="s">
        <v>213</v>
      </c>
      <c r="C93" s="45">
        <v>325.04261228000001</v>
      </c>
      <c r="D93" s="11" t="str">
        <f t="shared" si="11"/>
        <v>N/A</v>
      </c>
      <c r="E93" s="45">
        <v>304.31313741999998</v>
      </c>
      <c r="F93" s="11" t="str">
        <f t="shared" si="12"/>
        <v>N/A</v>
      </c>
      <c r="G93" s="45">
        <v>299.30201891000002</v>
      </c>
      <c r="H93" s="11" t="str">
        <f t="shared" si="13"/>
        <v>N/A</v>
      </c>
      <c r="I93" s="12">
        <v>-6.38</v>
      </c>
      <c r="J93" s="12">
        <v>-1.65</v>
      </c>
      <c r="K93" s="43" t="s">
        <v>739</v>
      </c>
      <c r="L93" s="9" t="str">
        <f t="shared" si="14"/>
        <v>Yes</v>
      </c>
    </row>
    <row r="94" spans="1:12" x14ac:dyDescent="0.25">
      <c r="A94" s="44" t="s">
        <v>609</v>
      </c>
      <c r="B94" s="35" t="s">
        <v>213</v>
      </c>
      <c r="C94" s="45">
        <v>19571203</v>
      </c>
      <c r="D94" s="11" t="str">
        <f t="shared" si="11"/>
        <v>N/A</v>
      </c>
      <c r="E94" s="45">
        <v>17908446</v>
      </c>
      <c r="F94" s="11" t="str">
        <f t="shared" si="12"/>
        <v>N/A</v>
      </c>
      <c r="G94" s="45">
        <v>6715805</v>
      </c>
      <c r="H94" s="11" t="str">
        <f t="shared" si="13"/>
        <v>N/A</v>
      </c>
      <c r="I94" s="12">
        <v>-8.5</v>
      </c>
      <c r="J94" s="12">
        <v>-62.5</v>
      </c>
      <c r="K94" s="43" t="s">
        <v>739</v>
      </c>
      <c r="L94" s="9" t="str">
        <f t="shared" si="14"/>
        <v>No</v>
      </c>
    </row>
    <row r="95" spans="1:12" x14ac:dyDescent="0.25">
      <c r="A95" s="44" t="s">
        <v>610</v>
      </c>
      <c r="B95" s="35" t="s">
        <v>213</v>
      </c>
      <c r="C95" s="36">
        <v>55928</v>
      </c>
      <c r="D95" s="11" t="str">
        <f t="shared" si="11"/>
        <v>N/A</v>
      </c>
      <c r="E95" s="36">
        <v>55320</v>
      </c>
      <c r="F95" s="11" t="str">
        <f t="shared" si="12"/>
        <v>N/A</v>
      </c>
      <c r="G95" s="36">
        <v>28975</v>
      </c>
      <c r="H95" s="11" t="str">
        <f t="shared" si="13"/>
        <v>N/A</v>
      </c>
      <c r="I95" s="12">
        <v>-1.0900000000000001</v>
      </c>
      <c r="J95" s="12">
        <v>-47.6</v>
      </c>
      <c r="K95" s="43" t="s">
        <v>739</v>
      </c>
      <c r="L95" s="9" t="str">
        <f t="shared" si="14"/>
        <v>No</v>
      </c>
    </row>
    <row r="96" spans="1:12" x14ac:dyDescent="0.25">
      <c r="A96" s="44" t="s">
        <v>1444</v>
      </c>
      <c r="B96" s="35" t="s">
        <v>213</v>
      </c>
      <c r="C96" s="45">
        <v>349.93568517</v>
      </c>
      <c r="D96" s="11" t="str">
        <f t="shared" si="11"/>
        <v>N/A</v>
      </c>
      <c r="E96" s="45">
        <v>323.72462038999998</v>
      </c>
      <c r="F96" s="11" t="str">
        <f t="shared" si="12"/>
        <v>N/A</v>
      </c>
      <c r="G96" s="45">
        <v>231.77929248999999</v>
      </c>
      <c r="H96" s="11" t="str">
        <f t="shared" si="13"/>
        <v>N/A</v>
      </c>
      <c r="I96" s="12">
        <v>-7.49</v>
      </c>
      <c r="J96" s="12">
        <v>-28.4</v>
      </c>
      <c r="K96" s="43" t="s">
        <v>739</v>
      </c>
      <c r="L96" s="9" t="str">
        <f t="shared" si="14"/>
        <v>Yes</v>
      </c>
    </row>
    <row r="97" spans="1:12" ht="25" x14ac:dyDescent="0.25">
      <c r="A97" s="44" t="s">
        <v>611</v>
      </c>
      <c r="B97" s="35" t="s">
        <v>213</v>
      </c>
      <c r="C97" s="45">
        <v>2197582</v>
      </c>
      <c r="D97" s="11" t="str">
        <f t="shared" si="11"/>
        <v>N/A</v>
      </c>
      <c r="E97" s="45">
        <v>2121542</v>
      </c>
      <c r="F97" s="11" t="str">
        <f t="shared" si="12"/>
        <v>N/A</v>
      </c>
      <c r="G97" s="45">
        <v>776483</v>
      </c>
      <c r="H97" s="11" t="str">
        <f t="shared" si="13"/>
        <v>N/A</v>
      </c>
      <c r="I97" s="12">
        <v>-3.46</v>
      </c>
      <c r="J97" s="12">
        <v>-63.4</v>
      </c>
      <c r="K97" s="43" t="s">
        <v>739</v>
      </c>
      <c r="L97" s="9" t="str">
        <f t="shared" si="14"/>
        <v>No</v>
      </c>
    </row>
    <row r="98" spans="1:12" x14ac:dyDescent="0.25">
      <c r="A98" s="44" t="s">
        <v>612</v>
      </c>
      <c r="B98" s="35" t="s">
        <v>213</v>
      </c>
      <c r="C98" s="36">
        <v>24491</v>
      </c>
      <c r="D98" s="11" t="str">
        <f t="shared" si="11"/>
        <v>N/A</v>
      </c>
      <c r="E98" s="36">
        <v>24914</v>
      </c>
      <c r="F98" s="11" t="str">
        <f t="shared" si="12"/>
        <v>N/A</v>
      </c>
      <c r="G98" s="36">
        <v>11520</v>
      </c>
      <c r="H98" s="11" t="str">
        <f t="shared" si="13"/>
        <v>N/A</v>
      </c>
      <c r="I98" s="12">
        <v>1.7270000000000001</v>
      </c>
      <c r="J98" s="12">
        <v>-53.8</v>
      </c>
      <c r="K98" s="43" t="s">
        <v>739</v>
      </c>
      <c r="L98" s="9" t="str">
        <f t="shared" si="14"/>
        <v>No</v>
      </c>
    </row>
    <row r="99" spans="1:12" ht="25" x14ac:dyDescent="0.25">
      <c r="A99" s="44" t="s">
        <v>1445</v>
      </c>
      <c r="B99" s="35" t="s">
        <v>213</v>
      </c>
      <c r="C99" s="45">
        <v>89.730186599000007</v>
      </c>
      <c r="D99" s="11" t="str">
        <f t="shared" si="11"/>
        <v>N/A</v>
      </c>
      <c r="E99" s="45">
        <v>85.154611865000007</v>
      </c>
      <c r="F99" s="11" t="str">
        <f t="shared" si="12"/>
        <v>N/A</v>
      </c>
      <c r="G99" s="45">
        <v>67.403038194000004</v>
      </c>
      <c r="H99" s="11" t="str">
        <f t="shared" si="13"/>
        <v>N/A</v>
      </c>
      <c r="I99" s="12">
        <v>-5.0999999999999996</v>
      </c>
      <c r="J99" s="12">
        <v>-20.8</v>
      </c>
      <c r="K99" s="43" t="s">
        <v>739</v>
      </c>
      <c r="L99" s="9" t="str">
        <f t="shared" si="14"/>
        <v>Yes</v>
      </c>
    </row>
    <row r="100" spans="1:12" ht="25" x14ac:dyDescent="0.25">
      <c r="A100" s="44" t="s">
        <v>613</v>
      </c>
      <c r="B100" s="35" t="s">
        <v>213</v>
      </c>
      <c r="C100" s="45">
        <v>81636968</v>
      </c>
      <c r="D100" s="11" t="str">
        <f t="shared" si="11"/>
        <v>N/A</v>
      </c>
      <c r="E100" s="45">
        <v>85865743</v>
      </c>
      <c r="F100" s="11" t="str">
        <f t="shared" si="12"/>
        <v>N/A</v>
      </c>
      <c r="G100" s="45">
        <v>27668552</v>
      </c>
      <c r="H100" s="11" t="str">
        <f t="shared" si="13"/>
        <v>N/A</v>
      </c>
      <c r="I100" s="12">
        <v>5.18</v>
      </c>
      <c r="J100" s="12">
        <v>-67.8</v>
      </c>
      <c r="K100" s="43" t="s">
        <v>739</v>
      </c>
      <c r="L100" s="9" t="str">
        <f t="shared" si="14"/>
        <v>No</v>
      </c>
    </row>
    <row r="101" spans="1:12" x14ac:dyDescent="0.25">
      <c r="A101" s="44" t="s">
        <v>614</v>
      </c>
      <c r="B101" s="35" t="s">
        <v>213</v>
      </c>
      <c r="C101" s="36">
        <v>80515</v>
      </c>
      <c r="D101" s="11" t="str">
        <f t="shared" si="11"/>
        <v>N/A</v>
      </c>
      <c r="E101" s="36">
        <v>83088</v>
      </c>
      <c r="F101" s="11" t="str">
        <f t="shared" si="12"/>
        <v>N/A</v>
      </c>
      <c r="G101" s="36">
        <v>30674</v>
      </c>
      <c r="H101" s="11" t="str">
        <f t="shared" si="13"/>
        <v>N/A</v>
      </c>
      <c r="I101" s="12">
        <v>3.1960000000000002</v>
      </c>
      <c r="J101" s="12">
        <v>-63.1</v>
      </c>
      <c r="K101" s="43" t="s">
        <v>739</v>
      </c>
      <c r="L101" s="9" t="str">
        <f t="shared" si="14"/>
        <v>No</v>
      </c>
    </row>
    <row r="102" spans="1:12" x14ac:dyDescent="0.25">
      <c r="A102" s="44" t="s">
        <v>1446</v>
      </c>
      <c r="B102" s="35" t="s">
        <v>213</v>
      </c>
      <c r="C102" s="45">
        <v>1013.9348941</v>
      </c>
      <c r="D102" s="11" t="str">
        <f t="shared" si="11"/>
        <v>N/A</v>
      </c>
      <c r="E102" s="45">
        <v>1033.4313379</v>
      </c>
      <c r="F102" s="11" t="str">
        <f t="shared" si="12"/>
        <v>N/A</v>
      </c>
      <c r="G102" s="45">
        <v>902.01969094000003</v>
      </c>
      <c r="H102" s="11" t="str">
        <f t="shared" si="13"/>
        <v>N/A</v>
      </c>
      <c r="I102" s="12">
        <v>1.923</v>
      </c>
      <c r="J102" s="12">
        <v>-12.7</v>
      </c>
      <c r="K102" s="43" t="s">
        <v>739</v>
      </c>
      <c r="L102" s="9" t="str">
        <f t="shared" si="14"/>
        <v>Yes</v>
      </c>
    </row>
    <row r="103" spans="1:12" x14ac:dyDescent="0.25">
      <c r="A103" s="44" t="s">
        <v>615</v>
      </c>
      <c r="B103" s="35" t="s">
        <v>213</v>
      </c>
      <c r="C103" s="45">
        <v>20913406</v>
      </c>
      <c r="D103" s="11" t="str">
        <f t="shared" si="11"/>
        <v>N/A</v>
      </c>
      <c r="E103" s="45">
        <v>18141953</v>
      </c>
      <c r="F103" s="11" t="str">
        <f t="shared" si="12"/>
        <v>N/A</v>
      </c>
      <c r="G103" s="45">
        <v>8624461</v>
      </c>
      <c r="H103" s="11" t="str">
        <f t="shared" si="13"/>
        <v>N/A</v>
      </c>
      <c r="I103" s="12">
        <v>-13.3</v>
      </c>
      <c r="J103" s="12">
        <v>-52.5</v>
      </c>
      <c r="K103" s="43" t="s">
        <v>739</v>
      </c>
      <c r="L103" s="9" t="str">
        <f t="shared" si="14"/>
        <v>No</v>
      </c>
    </row>
    <row r="104" spans="1:12" x14ac:dyDescent="0.25">
      <c r="A104" s="44" t="s">
        <v>616</v>
      </c>
      <c r="B104" s="35" t="s">
        <v>213</v>
      </c>
      <c r="C104" s="36">
        <v>45794</v>
      </c>
      <c r="D104" s="11" t="str">
        <f t="shared" si="11"/>
        <v>N/A</v>
      </c>
      <c r="E104" s="36">
        <v>33930</v>
      </c>
      <c r="F104" s="11" t="str">
        <f t="shared" si="12"/>
        <v>N/A</v>
      </c>
      <c r="G104" s="36">
        <v>24925</v>
      </c>
      <c r="H104" s="11" t="str">
        <f t="shared" si="13"/>
        <v>N/A</v>
      </c>
      <c r="I104" s="12">
        <v>-25.9</v>
      </c>
      <c r="J104" s="12">
        <v>-26.5</v>
      </c>
      <c r="K104" s="43" t="s">
        <v>739</v>
      </c>
      <c r="L104" s="9" t="str">
        <f t="shared" si="14"/>
        <v>Yes</v>
      </c>
    </row>
    <row r="105" spans="1:12" x14ac:dyDescent="0.25">
      <c r="A105" s="44" t="s">
        <v>1447</v>
      </c>
      <c r="B105" s="35" t="s">
        <v>213</v>
      </c>
      <c r="C105" s="45">
        <v>456.68441281000003</v>
      </c>
      <c r="D105" s="11" t="str">
        <f t="shared" si="11"/>
        <v>N/A</v>
      </c>
      <c r="E105" s="45">
        <v>534.68768051999996</v>
      </c>
      <c r="F105" s="11" t="str">
        <f t="shared" si="12"/>
        <v>N/A</v>
      </c>
      <c r="G105" s="45">
        <v>346.01648947000001</v>
      </c>
      <c r="H105" s="11" t="str">
        <f t="shared" si="13"/>
        <v>N/A</v>
      </c>
      <c r="I105" s="12">
        <v>17.079999999999998</v>
      </c>
      <c r="J105" s="12">
        <v>-35.299999999999997</v>
      </c>
      <c r="K105" s="43" t="s">
        <v>739</v>
      </c>
      <c r="L105" s="9" t="str">
        <f t="shared" si="14"/>
        <v>No</v>
      </c>
    </row>
    <row r="106" spans="1:12" ht="25" x14ac:dyDescent="0.25">
      <c r="A106" s="44" t="s">
        <v>617</v>
      </c>
      <c r="B106" s="35" t="s">
        <v>213</v>
      </c>
      <c r="C106" s="45">
        <v>116179568</v>
      </c>
      <c r="D106" s="11" t="str">
        <f t="shared" si="11"/>
        <v>N/A</v>
      </c>
      <c r="E106" s="45">
        <v>120628731</v>
      </c>
      <c r="F106" s="11" t="str">
        <f t="shared" si="12"/>
        <v>N/A</v>
      </c>
      <c r="G106" s="45">
        <v>13426690</v>
      </c>
      <c r="H106" s="11" t="str">
        <f t="shared" si="13"/>
        <v>N/A</v>
      </c>
      <c r="I106" s="12">
        <v>3.83</v>
      </c>
      <c r="J106" s="12">
        <v>-88.9</v>
      </c>
      <c r="K106" s="43" t="s">
        <v>739</v>
      </c>
      <c r="L106" s="9" t="str">
        <f t="shared" si="14"/>
        <v>No</v>
      </c>
    </row>
    <row r="107" spans="1:12" x14ac:dyDescent="0.25">
      <c r="A107" s="44" t="s">
        <v>618</v>
      </c>
      <c r="B107" s="35" t="s">
        <v>213</v>
      </c>
      <c r="C107" s="36">
        <v>13382</v>
      </c>
      <c r="D107" s="11" t="str">
        <f t="shared" si="11"/>
        <v>N/A</v>
      </c>
      <c r="E107" s="36">
        <v>14250</v>
      </c>
      <c r="F107" s="11" t="str">
        <f t="shared" si="12"/>
        <v>N/A</v>
      </c>
      <c r="G107" s="36">
        <v>3414</v>
      </c>
      <c r="H107" s="11" t="str">
        <f t="shared" si="13"/>
        <v>N/A</v>
      </c>
      <c r="I107" s="12">
        <v>6.4859999999999998</v>
      </c>
      <c r="J107" s="12">
        <v>-76</v>
      </c>
      <c r="K107" s="43" t="s">
        <v>739</v>
      </c>
      <c r="L107" s="9" t="str">
        <f t="shared" si="14"/>
        <v>No</v>
      </c>
    </row>
    <row r="108" spans="1:12" x14ac:dyDescent="0.25">
      <c r="A108" s="44" t="s">
        <v>1448</v>
      </c>
      <c r="B108" s="35" t="s">
        <v>213</v>
      </c>
      <c r="C108" s="45">
        <v>8681.7791063000004</v>
      </c>
      <c r="D108" s="11" t="str">
        <f t="shared" si="11"/>
        <v>N/A</v>
      </c>
      <c r="E108" s="45">
        <v>8465.1741053000005</v>
      </c>
      <c r="F108" s="11" t="str">
        <f t="shared" si="12"/>
        <v>N/A</v>
      </c>
      <c r="G108" s="45">
        <v>3932.8324545999999</v>
      </c>
      <c r="H108" s="11" t="str">
        <f t="shared" si="13"/>
        <v>N/A</v>
      </c>
      <c r="I108" s="12">
        <v>-2.4900000000000002</v>
      </c>
      <c r="J108" s="12">
        <v>-53.5</v>
      </c>
      <c r="K108" s="43" t="s">
        <v>739</v>
      </c>
      <c r="L108" s="9" t="str">
        <f t="shared" si="14"/>
        <v>No</v>
      </c>
    </row>
    <row r="109" spans="1:12" x14ac:dyDescent="0.25">
      <c r="A109" s="44" t="s">
        <v>619</v>
      </c>
      <c r="B109" s="35" t="s">
        <v>213</v>
      </c>
      <c r="C109" s="45">
        <v>46847142</v>
      </c>
      <c r="D109" s="11" t="str">
        <f t="shared" si="11"/>
        <v>N/A</v>
      </c>
      <c r="E109" s="45">
        <v>48847131</v>
      </c>
      <c r="F109" s="11" t="str">
        <f t="shared" si="12"/>
        <v>N/A</v>
      </c>
      <c r="G109" s="45">
        <v>19398195</v>
      </c>
      <c r="H109" s="11" t="str">
        <f t="shared" si="13"/>
        <v>N/A</v>
      </c>
      <c r="I109" s="12">
        <v>4.2690000000000001</v>
      </c>
      <c r="J109" s="12">
        <v>-60.3</v>
      </c>
      <c r="K109" s="43" t="s">
        <v>739</v>
      </c>
      <c r="L109" s="9" t="str">
        <f t="shared" si="14"/>
        <v>No</v>
      </c>
    </row>
    <row r="110" spans="1:12" x14ac:dyDescent="0.25">
      <c r="A110" s="44" t="s">
        <v>620</v>
      </c>
      <c r="B110" s="35" t="s">
        <v>213</v>
      </c>
      <c r="C110" s="36">
        <v>98304</v>
      </c>
      <c r="D110" s="11" t="str">
        <f t="shared" si="11"/>
        <v>N/A</v>
      </c>
      <c r="E110" s="36">
        <v>98459</v>
      </c>
      <c r="F110" s="11" t="str">
        <f t="shared" si="12"/>
        <v>N/A</v>
      </c>
      <c r="G110" s="36">
        <v>49503</v>
      </c>
      <c r="H110" s="11" t="str">
        <f t="shared" si="13"/>
        <v>N/A</v>
      </c>
      <c r="I110" s="12">
        <v>0.15770000000000001</v>
      </c>
      <c r="J110" s="12">
        <v>-49.7</v>
      </c>
      <c r="K110" s="43" t="s">
        <v>739</v>
      </c>
      <c r="L110" s="9" t="str">
        <f t="shared" si="14"/>
        <v>No</v>
      </c>
    </row>
    <row r="111" spans="1:12" x14ac:dyDescent="0.25">
      <c r="A111" s="44" t="s">
        <v>1449</v>
      </c>
      <c r="B111" s="35" t="s">
        <v>213</v>
      </c>
      <c r="C111" s="45">
        <v>476.55377197000001</v>
      </c>
      <c r="D111" s="11" t="str">
        <f t="shared" si="11"/>
        <v>N/A</v>
      </c>
      <c r="E111" s="45">
        <v>496.11646472000001</v>
      </c>
      <c r="F111" s="11" t="str">
        <f t="shared" si="12"/>
        <v>N/A</v>
      </c>
      <c r="G111" s="45">
        <v>391.85897824</v>
      </c>
      <c r="H111" s="11" t="str">
        <f t="shared" si="13"/>
        <v>N/A</v>
      </c>
      <c r="I111" s="12">
        <v>4.1050000000000004</v>
      </c>
      <c r="J111" s="12">
        <v>-21</v>
      </c>
      <c r="K111" s="43" t="s">
        <v>739</v>
      </c>
      <c r="L111" s="9" t="str">
        <f t="shared" si="14"/>
        <v>Yes</v>
      </c>
    </row>
    <row r="112" spans="1:12" x14ac:dyDescent="0.25">
      <c r="A112" s="44" t="s">
        <v>621</v>
      </c>
      <c r="B112" s="35" t="s">
        <v>213</v>
      </c>
      <c r="C112" s="45">
        <v>194117648</v>
      </c>
      <c r="D112" s="11" t="str">
        <f t="shared" si="11"/>
        <v>N/A</v>
      </c>
      <c r="E112" s="45">
        <v>200318143</v>
      </c>
      <c r="F112" s="11" t="str">
        <f t="shared" si="12"/>
        <v>N/A</v>
      </c>
      <c r="G112" s="45">
        <v>73294299</v>
      </c>
      <c r="H112" s="11" t="str">
        <f t="shared" si="13"/>
        <v>N/A</v>
      </c>
      <c r="I112" s="12">
        <v>3.194</v>
      </c>
      <c r="J112" s="12">
        <v>-63.4</v>
      </c>
      <c r="K112" s="43" t="s">
        <v>739</v>
      </c>
      <c r="L112" s="9" t="str">
        <f t="shared" si="14"/>
        <v>No</v>
      </c>
    </row>
    <row r="113" spans="1:12" x14ac:dyDescent="0.25">
      <c r="A113" s="44" t="s">
        <v>622</v>
      </c>
      <c r="B113" s="35" t="s">
        <v>213</v>
      </c>
      <c r="C113" s="36">
        <v>122829</v>
      </c>
      <c r="D113" s="11" t="str">
        <f t="shared" si="11"/>
        <v>N/A</v>
      </c>
      <c r="E113" s="36">
        <v>120398</v>
      </c>
      <c r="F113" s="11" t="str">
        <f t="shared" si="12"/>
        <v>N/A</v>
      </c>
      <c r="G113" s="36">
        <v>66879</v>
      </c>
      <c r="H113" s="11" t="str">
        <f t="shared" si="13"/>
        <v>N/A</v>
      </c>
      <c r="I113" s="12">
        <v>-1.98</v>
      </c>
      <c r="J113" s="12">
        <v>-44.5</v>
      </c>
      <c r="K113" s="43" t="s">
        <v>739</v>
      </c>
      <c r="L113" s="9" t="str">
        <f t="shared" si="14"/>
        <v>No</v>
      </c>
    </row>
    <row r="114" spans="1:12" x14ac:dyDescent="0.25">
      <c r="A114" s="44" t="s">
        <v>1450</v>
      </c>
      <c r="B114" s="35" t="s">
        <v>213</v>
      </c>
      <c r="C114" s="45">
        <v>1580.3893869000001</v>
      </c>
      <c r="D114" s="11" t="str">
        <f t="shared" si="11"/>
        <v>N/A</v>
      </c>
      <c r="E114" s="45">
        <v>1663.7995897000001</v>
      </c>
      <c r="F114" s="11" t="str">
        <f t="shared" si="12"/>
        <v>N/A</v>
      </c>
      <c r="G114" s="45">
        <v>1095.9239672000001</v>
      </c>
      <c r="H114" s="11" t="str">
        <f t="shared" si="13"/>
        <v>N/A</v>
      </c>
      <c r="I114" s="12">
        <v>5.2779999999999996</v>
      </c>
      <c r="J114" s="12">
        <v>-34.1</v>
      </c>
      <c r="K114" s="43" t="s">
        <v>739</v>
      </c>
      <c r="L114" s="9" t="str">
        <f t="shared" si="14"/>
        <v>No</v>
      </c>
    </row>
    <row r="115" spans="1:12" ht="25" x14ac:dyDescent="0.25">
      <c r="A115" s="44" t="s">
        <v>623</v>
      </c>
      <c r="B115" s="35" t="s">
        <v>213</v>
      </c>
      <c r="C115" s="45">
        <v>143205911</v>
      </c>
      <c r="D115" s="11" t="str">
        <f t="shared" si="11"/>
        <v>N/A</v>
      </c>
      <c r="E115" s="45">
        <v>146222674</v>
      </c>
      <c r="F115" s="11" t="str">
        <f t="shared" si="12"/>
        <v>N/A</v>
      </c>
      <c r="G115" s="45">
        <v>16571797</v>
      </c>
      <c r="H115" s="11" t="str">
        <f t="shared" si="13"/>
        <v>N/A</v>
      </c>
      <c r="I115" s="12">
        <v>2.1070000000000002</v>
      </c>
      <c r="J115" s="12">
        <v>-88.7</v>
      </c>
      <c r="K115" s="43" t="s">
        <v>739</v>
      </c>
      <c r="L115" s="9" t="str">
        <f t="shared" si="14"/>
        <v>No</v>
      </c>
    </row>
    <row r="116" spans="1:12" x14ac:dyDescent="0.25">
      <c r="A116" s="46" t="s">
        <v>624</v>
      </c>
      <c r="B116" s="36" t="s">
        <v>213</v>
      </c>
      <c r="C116" s="36">
        <v>46764</v>
      </c>
      <c r="D116" s="11" t="str">
        <f t="shared" si="11"/>
        <v>N/A</v>
      </c>
      <c r="E116" s="36">
        <v>47070</v>
      </c>
      <c r="F116" s="11" t="str">
        <f t="shared" si="12"/>
        <v>N/A</v>
      </c>
      <c r="G116" s="36">
        <v>9135</v>
      </c>
      <c r="H116" s="11" t="str">
        <f t="shared" si="13"/>
        <v>N/A</v>
      </c>
      <c r="I116" s="12">
        <v>0.65429999999999999</v>
      </c>
      <c r="J116" s="12">
        <v>-80.599999999999994</v>
      </c>
      <c r="K116" s="1" t="s">
        <v>739</v>
      </c>
      <c r="L116" s="9" t="str">
        <f t="shared" si="14"/>
        <v>No</v>
      </c>
    </row>
    <row r="117" spans="1:12" x14ac:dyDescent="0.25">
      <c r="A117" s="44" t="s">
        <v>1451</v>
      </c>
      <c r="B117" s="35" t="s">
        <v>213</v>
      </c>
      <c r="C117" s="45">
        <v>3062.3109871000001</v>
      </c>
      <c r="D117" s="11" t="str">
        <f t="shared" si="11"/>
        <v>N/A</v>
      </c>
      <c r="E117" s="45">
        <v>3106.4940302</v>
      </c>
      <c r="F117" s="11" t="str">
        <f t="shared" si="12"/>
        <v>N/A</v>
      </c>
      <c r="G117" s="45">
        <v>1814.0992885000001</v>
      </c>
      <c r="H117" s="11" t="str">
        <f t="shared" si="13"/>
        <v>N/A</v>
      </c>
      <c r="I117" s="12">
        <v>1.4430000000000001</v>
      </c>
      <c r="J117" s="12">
        <v>-41.6</v>
      </c>
      <c r="K117" s="43" t="s">
        <v>739</v>
      </c>
      <c r="L117" s="9" t="str">
        <f t="shared" si="14"/>
        <v>No</v>
      </c>
    </row>
    <row r="118" spans="1:12" ht="25" x14ac:dyDescent="0.25">
      <c r="A118" s="44" t="s">
        <v>625</v>
      </c>
      <c r="B118" s="35" t="s">
        <v>213</v>
      </c>
      <c r="C118" s="45">
        <v>41430432</v>
      </c>
      <c r="D118" s="11" t="str">
        <f t="shared" si="11"/>
        <v>N/A</v>
      </c>
      <c r="E118" s="45">
        <v>9549387</v>
      </c>
      <c r="F118" s="11" t="str">
        <f t="shared" si="12"/>
        <v>N/A</v>
      </c>
      <c r="G118" s="45">
        <v>1524167</v>
      </c>
      <c r="H118" s="11" t="str">
        <f t="shared" si="13"/>
        <v>N/A</v>
      </c>
      <c r="I118" s="12">
        <v>-77</v>
      </c>
      <c r="J118" s="12">
        <v>-84</v>
      </c>
      <c r="K118" s="43" t="s">
        <v>739</v>
      </c>
      <c r="L118" s="9" t="str">
        <f t="shared" si="14"/>
        <v>No</v>
      </c>
    </row>
    <row r="119" spans="1:12" x14ac:dyDescent="0.25">
      <c r="A119" s="44" t="s">
        <v>626</v>
      </c>
      <c r="B119" s="35" t="s">
        <v>213</v>
      </c>
      <c r="C119" s="36">
        <v>54155</v>
      </c>
      <c r="D119" s="11" t="str">
        <f t="shared" si="11"/>
        <v>N/A</v>
      </c>
      <c r="E119" s="36">
        <v>28131</v>
      </c>
      <c r="F119" s="11" t="str">
        <f t="shared" si="12"/>
        <v>N/A</v>
      </c>
      <c r="G119" s="36">
        <v>6426</v>
      </c>
      <c r="H119" s="11" t="str">
        <f t="shared" si="13"/>
        <v>N/A</v>
      </c>
      <c r="I119" s="12">
        <v>-48.1</v>
      </c>
      <c r="J119" s="12">
        <v>-77.2</v>
      </c>
      <c r="K119" s="43" t="s">
        <v>739</v>
      </c>
      <c r="L119" s="9" t="str">
        <f t="shared" si="14"/>
        <v>No</v>
      </c>
    </row>
    <row r="120" spans="1:12" x14ac:dyDescent="0.25">
      <c r="A120" s="44" t="s">
        <v>1452</v>
      </c>
      <c r="B120" s="35" t="s">
        <v>213</v>
      </c>
      <c r="C120" s="45">
        <v>765.03429045999997</v>
      </c>
      <c r="D120" s="11" t="str">
        <f t="shared" si="11"/>
        <v>N/A</v>
      </c>
      <c r="E120" s="45">
        <v>339.46134158000001</v>
      </c>
      <c r="F120" s="11" t="str">
        <f t="shared" si="12"/>
        <v>N/A</v>
      </c>
      <c r="G120" s="45">
        <v>237.18751945</v>
      </c>
      <c r="H120" s="11" t="str">
        <f t="shared" si="13"/>
        <v>N/A</v>
      </c>
      <c r="I120" s="12">
        <v>-55.6</v>
      </c>
      <c r="J120" s="12">
        <v>-30.1</v>
      </c>
      <c r="K120" s="43" t="s">
        <v>739</v>
      </c>
      <c r="L120" s="9" t="str">
        <f t="shared" si="14"/>
        <v>No</v>
      </c>
    </row>
    <row r="121" spans="1:12" ht="25" x14ac:dyDescent="0.25">
      <c r="A121" s="44" t="s">
        <v>627</v>
      </c>
      <c r="B121" s="35" t="s">
        <v>213</v>
      </c>
      <c r="C121" s="45">
        <v>219537453</v>
      </c>
      <c r="D121" s="11" t="str">
        <f t="shared" si="11"/>
        <v>N/A</v>
      </c>
      <c r="E121" s="45">
        <v>226220662</v>
      </c>
      <c r="F121" s="11" t="str">
        <f t="shared" si="12"/>
        <v>N/A</v>
      </c>
      <c r="G121" s="45">
        <v>15318840</v>
      </c>
      <c r="H121" s="11" t="str">
        <f t="shared" si="13"/>
        <v>N/A</v>
      </c>
      <c r="I121" s="12">
        <v>3.044</v>
      </c>
      <c r="J121" s="12">
        <v>-93.2</v>
      </c>
      <c r="K121" s="43" t="s">
        <v>739</v>
      </c>
      <c r="L121" s="9" t="str">
        <f t="shared" si="14"/>
        <v>No</v>
      </c>
    </row>
    <row r="122" spans="1:12" x14ac:dyDescent="0.25">
      <c r="A122" s="44" t="s">
        <v>628</v>
      </c>
      <c r="B122" s="35" t="s">
        <v>213</v>
      </c>
      <c r="C122" s="36">
        <v>23101</v>
      </c>
      <c r="D122" s="11" t="str">
        <f t="shared" si="11"/>
        <v>N/A</v>
      </c>
      <c r="E122" s="36">
        <v>24152</v>
      </c>
      <c r="F122" s="11" t="str">
        <f t="shared" si="12"/>
        <v>N/A</v>
      </c>
      <c r="G122" s="36">
        <v>2800</v>
      </c>
      <c r="H122" s="11" t="str">
        <f t="shared" si="13"/>
        <v>N/A</v>
      </c>
      <c r="I122" s="12">
        <v>4.55</v>
      </c>
      <c r="J122" s="12">
        <v>-88.4</v>
      </c>
      <c r="K122" s="43" t="s">
        <v>739</v>
      </c>
      <c r="L122" s="9" t="str">
        <f t="shared" si="14"/>
        <v>No</v>
      </c>
    </row>
    <row r="123" spans="1:12" ht="25" x14ac:dyDescent="0.25">
      <c r="A123" s="44" t="s">
        <v>1453</v>
      </c>
      <c r="B123" s="35" t="s">
        <v>213</v>
      </c>
      <c r="C123" s="45">
        <v>9503.3744427000001</v>
      </c>
      <c r="D123" s="11" t="str">
        <f t="shared" si="11"/>
        <v>N/A</v>
      </c>
      <c r="E123" s="45">
        <v>9366.5394997999992</v>
      </c>
      <c r="F123" s="11" t="str">
        <f t="shared" si="12"/>
        <v>N/A</v>
      </c>
      <c r="G123" s="45">
        <v>5471.0142857000001</v>
      </c>
      <c r="H123" s="11" t="str">
        <f t="shared" si="13"/>
        <v>N/A</v>
      </c>
      <c r="I123" s="12">
        <v>-1.44</v>
      </c>
      <c r="J123" s="12">
        <v>-41.6</v>
      </c>
      <c r="K123" s="43" t="s">
        <v>739</v>
      </c>
      <c r="L123" s="9" t="str">
        <f t="shared" si="14"/>
        <v>No</v>
      </c>
    </row>
    <row r="124" spans="1:12" ht="25" x14ac:dyDescent="0.25">
      <c r="A124" s="44" t="s">
        <v>629</v>
      </c>
      <c r="B124" s="35" t="s">
        <v>213</v>
      </c>
      <c r="C124" s="45">
        <v>1093922</v>
      </c>
      <c r="D124" s="11" t="str">
        <f t="shared" si="11"/>
        <v>N/A</v>
      </c>
      <c r="E124" s="45">
        <v>1290413</v>
      </c>
      <c r="F124" s="11" t="str">
        <f t="shared" si="12"/>
        <v>N/A</v>
      </c>
      <c r="G124" s="45">
        <v>288141</v>
      </c>
      <c r="H124" s="11" t="str">
        <f t="shared" si="13"/>
        <v>N/A</v>
      </c>
      <c r="I124" s="12">
        <v>17.96</v>
      </c>
      <c r="J124" s="12">
        <v>-77.7</v>
      </c>
      <c r="K124" s="43" t="s">
        <v>739</v>
      </c>
      <c r="L124" s="9" t="str">
        <f t="shared" si="14"/>
        <v>No</v>
      </c>
    </row>
    <row r="125" spans="1:12" x14ac:dyDescent="0.25">
      <c r="A125" s="44" t="s">
        <v>630</v>
      </c>
      <c r="B125" s="35" t="s">
        <v>213</v>
      </c>
      <c r="C125" s="36">
        <v>859</v>
      </c>
      <c r="D125" s="11" t="str">
        <f t="shared" si="11"/>
        <v>N/A</v>
      </c>
      <c r="E125" s="36">
        <v>882</v>
      </c>
      <c r="F125" s="11" t="str">
        <f t="shared" si="12"/>
        <v>N/A</v>
      </c>
      <c r="G125" s="36">
        <v>299</v>
      </c>
      <c r="H125" s="11" t="str">
        <f t="shared" si="13"/>
        <v>N/A</v>
      </c>
      <c r="I125" s="12">
        <v>2.6779999999999999</v>
      </c>
      <c r="J125" s="12">
        <v>-66.099999999999994</v>
      </c>
      <c r="K125" s="43" t="s">
        <v>739</v>
      </c>
      <c r="L125" s="9" t="str">
        <f t="shared" si="14"/>
        <v>No</v>
      </c>
    </row>
    <row r="126" spans="1:12" ht="25" x14ac:dyDescent="0.25">
      <c r="A126" s="44" t="s">
        <v>1454</v>
      </c>
      <c r="B126" s="35" t="s">
        <v>213</v>
      </c>
      <c r="C126" s="45">
        <v>1273.4831199</v>
      </c>
      <c r="D126" s="11" t="str">
        <f t="shared" si="11"/>
        <v>N/A</v>
      </c>
      <c r="E126" s="45">
        <v>1463.0532880000001</v>
      </c>
      <c r="F126" s="11" t="str">
        <f t="shared" si="12"/>
        <v>N/A</v>
      </c>
      <c r="G126" s="45">
        <v>963.68227424999998</v>
      </c>
      <c r="H126" s="11" t="str">
        <f t="shared" si="13"/>
        <v>N/A</v>
      </c>
      <c r="I126" s="12">
        <v>14.89</v>
      </c>
      <c r="J126" s="12">
        <v>-34.1</v>
      </c>
      <c r="K126" s="43" t="s">
        <v>739</v>
      </c>
      <c r="L126" s="9" t="str">
        <f t="shared" si="14"/>
        <v>No</v>
      </c>
    </row>
    <row r="127" spans="1:12" ht="25" x14ac:dyDescent="0.25">
      <c r="A127" s="44" t="s">
        <v>631</v>
      </c>
      <c r="B127" s="35" t="s">
        <v>213</v>
      </c>
      <c r="C127" s="45">
        <v>21429323</v>
      </c>
      <c r="D127" s="11" t="str">
        <f t="shared" si="11"/>
        <v>N/A</v>
      </c>
      <c r="E127" s="45">
        <v>23246000</v>
      </c>
      <c r="F127" s="11" t="str">
        <f t="shared" si="12"/>
        <v>N/A</v>
      </c>
      <c r="G127" s="45">
        <v>4690666</v>
      </c>
      <c r="H127" s="11" t="str">
        <f t="shared" si="13"/>
        <v>N/A</v>
      </c>
      <c r="I127" s="12">
        <v>8.4779999999999998</v>
      </c>
      <c r="J127" s="12">
        <v>-79.8</v>
      </c>
      <c r="K127" s="43" t="s">
        <v>739</v>
      </c>
      <c r="L127" s="9" t="str">
        <f t="shared" si="14"/>
        <v>No</v>
      </c>
    </row>
    <row r="128" spans="1:12" x14ac:dyDescent="0.25">
      <c r="A128" s="44" t="s">
        <v>632</v>
      </c>
      <c r="B128" s="35" t="s">
        <v>213</v>
      </c>
      <c r="C128" s="36">
        <v>4883</v>
      </c>
      <c r="D128" s="11" t="str">
        <f t="shared" si="11"/>
        <v>N/A</v>
      </c>
      <c r="E128" s="36">
        <v>5059</v>
      </c>
      <c r="F128" s="11" t="str">
        <f t="shared" si="12"/>
        <v>N/A</v>
      </c>
      <c r="G128" s="36">
        <v>1347</v>
      </c>
      <c r="H128" s="11" t="str">
        <f t="shared" si="13"/>
        <v>N/A</v>
      </c>
      <c r="I128" s="12">
        <v>3.6040000000000001</v>
      </c>
      <c r="J128" s="12">
        <v>-73.400000000000006</v>
      </c>
      <c r="K128" s="43" t="s">
        <v>739</v>
      </c>
      <c r="L128" s="9" t="str">
        <f t="shared" si="14"/>
        <v>No</v>
      </c>
    </row>
    <row r="129" spans="1:12" ht="25" x14ac:dyDescent="0.25">
      <c r="A129" s="44" t="s">
        <v>1455</v>
      </c>
      <c r="B129" s="35" t="s">
        <v>213</v>
      </c>
      <c r="C129" s="45">
        <v>4388.5568297999998</v>
      </c>
      <c r="D129" s="11" t="str">
        <f t="shared" si="11"/>
        <v>N/A</v>
      </c>
      <c r="E129" s="45">
        <v>4594.9792448999997</v>
      </c>
      <c r="F129" s="11" t="str">
        <f t="shared" si="12"/>
        <v>N/A</v>
      </c>
      <c r="G129" s="45">
        <v>3482.3058649</v>
      </c>
      <c r="H129" s="11" t="str">
        <f t="shared" si="13"/>
        <v>N/A</v>
      </c>
      <c r="I129" s="12">
        <v>4.7039999999999997</v>
      </c>
      <c r="J129" s="12">
        <v>-24.2</v>
      </c>
      <c r="K129" s="43" t="s">
        <v>739</v>
      </c>
      <c r="L129" s="9" t="str">
        <f t="shared" si="14"/>
        <v>Yes</v>
      </c>
    </row>
    <row r="130" spans="1:12" ht="25" x14ac:dyDescent="0.25">
      <c r="A130" s="44" t="s">
        <v>633</v>
      </c>
      <c r="B130" s="35" t="s">
        <v>213</v>
      </c>
      <c r="C130" s="45">
        <v>0</v>
      </c>
      <c r="D130" s="11" t="str">
        <f t="shared" si="11"/>
        <v>N/A</v>
      </c>
      <c r="E130" s="45">
        <v>0</v>
      </c>
      <c r="F130" s="11" t="str">
        <f t="shared" si="12"/>
        <v>N/A</v>
      </c>
      <c r="G130" s="45">
        <v>0</v>
      </c>
      <c r="H130" s="11" t="str">
        <f t="shared" si="13"/>
        <v>N/A</v>
      </c>
      <c r="I130" s="12" t="s">
        <v>1746</v>
      </c>
      <c r="J130" s="12" t="s">
        <v>1746</v>
      </c>
      <c r="K130" s="43" t="s">
        <v>739</v>
      </c>
      <c r="L130" s="9" t="str">
        <f t="shared" si="14"/>
        <v>N/A</v>
      </c>
    </row>
    <row r="131" spans="1:12" x14ac:dyDescent="0.25">
      <c r="A131" s="44" t="s">
        <v>634</v>
      </c>
      <c r="B131" s="35" t="s">
        <v>213</v>
      </c>
      <c r="C131" s="36">
        <v>0</v>
      </c>
      <c r="D131" s="11" t="str">
        <f t="shared" si="11"/>
        <v>N/A</v>
      </c>
      <c r="E131" s="36">
        <v>0</v>
      </c>
      <c r="F131" s="11" t="str">
        <f t="shared" si="12"/>
        <v>N/A</v>
      </c>
      <c r="G131" s="36">
        <v>0</v>
      </c>
      <c r="H131" s="11" t="str">
        <f t="shared" si="13"/>
        <v>N/A</v>
      </c>
      <c r="I131" s="12" t="s">
        <v>1746</v>
      </c>
      <c r="J131" s="12" t="s">
        <v>1746</v>
      </c>
      <c r="K131" s="43" t="s">
        <v>739</v>
      </c>
      <c r="L131" s="9" t="str">
        <f t="shared" si="14"/>
        <v>N/A</v>
      </c>
    </row>
    <row r="132" spans="1:12" ht="25" x14ac:dyDescent="0.25">
      <c r="A132" s="44" t="s">
        <v>1456</v>
      </c>
      <c r="B132" s="35" t="s">
        <v>213</v>
      </c>
      <c r="C132" s="45" t="s">
        <v>1746</v>
      </c>
      <c r="D132" s="11" t="str">
        <f t="shared" si="11"/>
        <v>N/A</v>
      </c>
      <c r="E132" s="45" t="s">
        <v>1746</v>
      </c>
      <c r="F132" s="11" t="str">
        <f t="shared" si="12"/>
        <v>N/A</v>
      </c>
      <c r="G132" s="45" t="s">
        <v>1746</v>
      </c>
      <c r="H132" s="11" t="str">
        <f t="shared" si="13"/>
        <v>N/A</v>
      </c>
      <c r="I132" s="12" t="s">
        <v>1746</v>
      </c>
      <c r="J132" s="12" t="s">
        <v>1746</v>
      </c>
      <c r="K132" s="43" t="s">
        <v>739</v>
      </c>
      <c r="L132" s="9" t="str">
        <f t="shared" si="14"/>
        <v>N/A</v>
      </c>
    </row>
    <row r="133" spans="1:12" x14ac:dyDescent="0.25">
      <c r="A133" s="44" t="s">
        <v>635</v>
      </c>
      <c r="B133" s="35" t="s">
        <v>213</v>
      </c>
      <c r="C133" s="45">
        <v>77399278</v>
      </c>
      <c r="D133" s="11" t="str">
        <f t="shared" si="11"/>
        <v>N/A</v>
      </c>
      <c r="E133" s="45">
        <v>81185725</v>
      </c>
      <c r="F133" s="11" t="str">
        <f t="shared" si="12"/>
        <v>N/A</v>
      </c>
      <c r="G133" s="45">
        <v>83714211</v>
      </c>
      <c r="H133" s="11" t="str">
        <f t="shared" si="13"/>
        <v>N/A</v>
      </c>
      <c r="I133" s="12">
        <v>4.8920000000000003</v>
      </c>
      <c r="J133" s="12">
        <v>3.1139999999999999</v>
      </c>
      <c r="K133" s="43" t="s">
        <v>739</v>
      </c>
      <c r="L133" s="9" t="str">
        <f t="shared" si="14"/>
        <v>Yes</v>
      </c>
    </row>
    <row r="134" spans="1:12" x14ac:dyDescent="0.25">
      <c r="A134" s="44" t="s">
        <v>636</v>
      </c>
      <c r="B134" s="35" t="s">
        <v>213</v>
      </c>
      <c r="C134" s="36">
        <v>4882</v>
      </c>
      <c r="D134" s="11" t="str">
        <f t="shared" si="11"/>
        <v>N/A</v>
      </c>
      <c r="E134" s="36">
        <v>5187</v>
      </c>
      <c r="F134" s="11" t="str">
        <f t="shared" si="12"/>
        <v>N/A</v>
      </c>
      <c r="G134" s="36">
        <v>5078</v>
      </c>
      <c r="H134" s="11" t="str">
        <f t="shared" si="13"/>
        <v>N/A</v>
      </c>
      <c r="I134" s="12">
        <v>6.2469999999999999</v>
      </c>
      <c r="J134" s="12">
        <v>-2.1</v>
      </c>
      <c r="K134" s="43" t="s">
        <v>739</v>
      </c>
      <c r="L134" s="9" t="str">
        <f t="shared" si="14"/>
        <v>Yes</v>
      </c>
    </row>
    <row r="135" spans="1:12" x14ac:dyDescent="0.25">
      <c r="A135" s="44" t="s">
        <v>1457</v>
      </c>
      <c r="B135" s="35" t="s">
        <v>213</v>
      </c>
      <c r="C135" s="45">
        <v>15854.010242</v>
      </c>
      <c r="D135" s="11" t="str">
        <f t="shared" si="11"/>
        <v>N/A</v>
      </c>
      <c r="E135" s="45">
        <v>15651.768845000001</v>
      </c>
      <c r="F135" s="11" t="str">
        <f t="shared" si="12"/>
        <v>N/A</v>
      </c>
      <c r="G135" s="45">
        <v>16485.665813</v>
      </c>
      <c r="H135" s="11" t="str">
        <f t="shared" si="13"/>
        <v>N/A</v>
      </c>
      <c r="I135" s="12">
        <v>-1.28</v>
      </c>
      <c r="J135" s="12">
        <v>5.3280000000000003</v>
      </c>
      <c r="K135" s="43" t="s">
        <v>739</v>
      </c>
      <c r="L135" s="9" t="str">
        <f t="shared" si="14"/>
        <v>Yes</v>
      </c>
    </row>
    <row r="136" spans="1:12" ht="25" x14ac:dyDescent="0.25">
      <c r="A136" s="44" t="s">
        <v>637</v>
      </c>
      <c r="B136" s="35" t="s">
        <v>213</v>
      </c>
      <c r="C136" s="45">
        <v>192671</v>
      </c>
      <c r="D136" s="11" t="str">
        <f t="shared" si="11"/>
        <v>N/A</v>
      </c>
      <c r="E136" s="45">
        <v>265867</v>
      </c>
      <c r="F136" s="11" t="str">
        <f t="shared" si="12"/>
        <v>N/A</v>
      </c>
      <c r="G136" s="45">
        <v>232595</v>
      </c>
      <c r="H136" s="11" t="str">
        <f t="shared" si="13"/>
        <v>N/A</v>
      </c>
      <c r="I136" s="12">
        <v>37.99</v>
      </c>
      <c r="J136" s="12">
        <v>-12.5</v>
      </c>
      <c r="K136" s="43" t="s">
        <v>739</v>
      </c>
      <c r="L136" s="9" t="str">
        <f>IF(J136="Div by 0", "N/A", IF(OR(J136="N/A",K136="N/A"),"N/A", IF(J136&gt;VALUE(MID(K136,1,2)), "No", IF(J136&lt;-1*VALUE(MID(K136,1,2)), "No", "Yes"))))</f>
        <v>Yes</v>
      </c>
    </row>
    <row r="137" spans="1:12" x14ac:dyDescent="0.25">
      <c r="A137" s="44" t="s">
        <v>638</v>
      </c>
      <c r="B137" s="35" t="s">
        <v>213</v>
      </c>
      <c r="C137" s="36">
        <v>3521</v>
      </c>
      <c r="D137" s="11" t="str">
        <f t="shared" si="11"/>
        <v>N/A</v>
      </c>
      <c r="E137" s="36">
        <v>4366</v>
      </c>
      <c r="F137" s="11" t="str">
        <f t="shared" si="12"/>
        <v>N/A</v>
      </c>
      <c r="G137" s="36">
        <v>3202</v>
      </c>
      <c r="H137" s="11" t="str">
        <f t="shared" si="13"/>
        <v>N/A</v>
      </c>
      <c r="I137" s="12">
        <v>24</v>
      </c>
      <c r="J137" s="12">
        <v>-26.7</v>
      </c>
      <c r="K137" s="43" t="s">
        <v>739</v>
      </c>
      <c r="L137" s="9" t="str">
        <f t="shared" ref="L137:L141" si="15">IF(J137="Div by 0", "N/A", IF(OR(J137="N/A",K137="N/A"),"N/A", IF(J137&gt;VALUE(MID(K137,1,2)), "No", IF(J137&lt;-1*VALUE(MID(K137,1,2)), "No", "Yes"))))</f>
        <v>Yes</v>
      </c>
    </row>
    <row r="138" spans="1:12" ht="25" x14ac:dyDescent="0.25">
      <c r="A138" s="44" t="s">
        <v>1458</v>
      </c>
      <c r="B138" s="35" t="s">
        <v>213</v>
      </c>
      <c r="C138" s="45">
        <v>54.720533938999999</v>
      </c>
      <c r="D138" s="11" t="str">
        <f t="shared" si="11"/>
        <v>N/A</v>
      </c>
      <c r="E138" s="45">
        <v>60.894869446000001</v>
      </c>
      <c r="F138" s="11" t="str">
        <f t="shared" si="12"/>
        <v>N/A</v>
      </c>
      <c r="G138" s="45">
        <v>72.640537163999994</v>
      </c>
      <c r="H138" s="11" t="str">
        <f t="shared" si="13"/>
        <v>N/A</v>
      </c>
      <c r="I138" s="12">
        <v>11.28</v>
      </c>
      <c r="J138" s="12">
        <v>19.29</v>
      </c>
      <c r="K138" s="43" t="s">
        <v>739</v>
      </c>
      <c r="L138" s="9" t="str">
        <f t="shared" si="15"/>
        <v>Yes</v>
      </c>
    </row>
    <row r="139" spans="1:12" ht="25" x14ac:dyDescent="0.25">
      <c r="A139" s="44" t="s">
        <v>639</v>
      </c>
      <c r="B139" s="35" t="s">
        <v>213</v>
      </c>
      <c r="C139" s="45">
        <v>30319036</v>
      </c>
      <c r="D139" s="11" t="str">
        <f t="shared" si="11"/>
        <v>N/A</v>
      </c>
      <c r="E139" s="45">
        <v>40595758</v>
      </c>
      <c r="F139" s="11" t="str">
        <f t="shared" si="12"/>
        <v>N/A</v>
      </c>
      <c r="G139" s="45">
        <v>543658</v>
      </c>
      <c r="H139" s="11" t="str">
        <f t="shared" si="13"/>
        <v>N/A</v>
      </c>
      <c r="I139" s="12">
        <v>33.9</v>
      </c>
      <c r="J139" s="12">
        <v>-98.7</v>
      </c>
      <c r="K139" s="43" t="s">
        <v>739</v>
      </c>
      <c r="L139" s="9" t="str">
        <f t="shared" si="15"/>
        <v>No</v>
      </c>
    </row>
    <row r="140" spans="1:12" x14ac:dyDescent="0.25">
      <c r="A140" s="44" t="s">
        <v>640</v>
      </c>
      <c r="B140" s="35" t="s">
        <v>213</v>
      </c>
      <c r="C140" s="36">
        <v>291</v>
      </c>
      <c r="D140" s="11" t="str">
        <f t="shared" si="11"/>
        <v>N/A</v>
      </c>
      <c r="E140" s="36">
        <v>347</v>
      </c>
      <c r="F140" s="11" t="str">
        <f t="shared" si="12"/>
        <v>N/A</v>
      </c>
      <c r="G140" s="36">
        <v>18</v>
      </c>
      <c r="H140" s="11" t="str">
        <f t="shared" si="13"/>
        <v>N/A</v>
      </c>
      <c r="I140" s="12">
        <v>19.239999999999998</v>
      </c>
      <c r="J140" s="12">
        <v>-94.8</v>
      </c>
      <c r="K140" s="43" t="s">
        <v>739</v>
      </c>
      <c r="L140" s="9" t="str">
        <f t="shared" si="15"/>
        <v>No</v>
      </c>
    </row>
    <row r="141" spans="1:12" ht="25" x14ac:dyDescent="0.25">
      <c r="A141" s="44" t="s">
        <v>1459</v>
      </c>
      <c r="B141" s="35" t="s">
        <v>213</v>
      </c>
      <c r="C141" s="45">
        <v>104189.12715</v>
      </c>
      <c r="D141" s="11" t="str">
        <f t="shared" si="11"/>
        <v>N/A</v>
      </c>
      <c r="E141" s="45">
        <v>116990.65706</v>
      </c>
      <c r="F141" s="11" t="str">
        <f t="shared" si="12"/>
        <v>N/A</v>
      </c>
      <c r="G141" s="45">
        <v>30203.222222</v>
      </c>
      <c r="H141" s="11" t="str">
        <f t="shared" si="13"/>
        <v>N/A</v>
      </c>
      <c r="I141" s="12">
        <v>12.29</v>
      </c>
      <c r="J141" s="12">
        <v>-74.2</v>
      </c>
      <c r="K141" s="43" t="s">
        <v>739</v>
      </c>
      <c r="L141" s="9" t="str">
        <f t="shared" si="15"/>
        <v>No</v>
      </c>
    </row>
    <row r="142" spans="1:12" ht="25" x14ac:dyDescent="0.25">
      <c r="A142" s="44" t="s">
        <v>641</v>
      </c>
      <c r="B142" s="35" t="s">
        <v>213</v>
      </c>
      <c r="C142" s="45">
        <v>65031116</v>
      </c>
      <c r="D142" s="11" t="str">
        <f t="shared" si="11"/>
        <v>N/A</v>
      </c>
      <c r="E142" s="45">
        <v>63630310</v>
      </c>
      <c r="F142" s="11" t="str">
        <f t="shared" si="12"/>
        <v>N/A</v>
      </c>
      <c r="G142" s="45">
        <v>14589997</v>
      </c>
      <c r="H142" s="11" t="str">
        <f t="shared" si="13"/>
        <v>N/A</v>
      </c>
      <c r="I142" s="12">
        <v>-2.15</v>
      </c>
      <c r="J142" s="12">
        <v>-77.099999999999994</v>
      </c>
      <c r="K142" s="43" t="s">
        <v>739</v>
      </c>
      <c r="L142" s="9" t="str">
        <f t="shared" ref="L142:L153" si="16">IF(J142="Div by 0", "N/A", IF(K142="N/A","N/A", IF(J142&gt;VALUE(MID(K142,1,2)), "No", IF(J142&lt;-1*VALUE(MID(K142,1,2)), "No", "Yes"))))</f>
        <v>No</v>
      </c>
    </row>
    <row r="143" spans="1:12" x14ac:dyDescent="0.25">
      <c r="A143" s="44" t="s">
        <v>642</v>
      </c>
      <c r="B143" s="35" t="s">
        <v>213</v>
      </c>
      <c r="C143" s="36">
        <v>71460</v>
      </c>
      <c r="D143" s="11" t="str">
        <f t="shared" si="11"/>
        <v>N/A</v>
      </c>
      <c r="E143" s="36">
        <v>72960</v>
      </c>
      <c r="F143" s="11" t="str">
        <f t="shared" si="12"/>
        <v>N/A</v>
      </c>
      <c r="G143" s="36">
        <v>23997</v>
      </c>
      <c r="H143" s="11" t="str">
        <f t="shared" si="13"/>
        <v>N/A</v>
      </c>
      <c r="I143" s="12">
        <v>2.0990000000000002</v>
      </c>
      <c r="J143" s="12">
        <v>-67.099999999999994</v>
      </c>
      <c r="K143" s="43" t="s">
        <v>739</v>
      </c>
      <c r="L143" s="9" t="str">
        <f t="shared" si="16"/>
        <v>No</v>
      </c>
    </row>
    <row r="144" spans="1:12" ht="25" x14ac:dyDescent="0.25">
      <c r="A144" s="44" t="s">
        <v>1460</v>
      </c>
      <c r="B144" s="35" t="s">
        <v>213</v>
      </c>
      <c r="C144" s="45">
        <v>910.03520850999996</v>
      </c>
      <c r="D144" s="11" t="str">
        <f t="shared" si="11"/>
        <v>N/A</v>
      </c>
      <c r="E144" s="45">
        <v>872.12595942999997</v>
      </c>
      <c r="F144" s="11" t="str">
        <f t="shared" si="12"/>
        <v>N/A</v>
      </c>
      <c r="G144" s="45">
        <v>607.99254072999997</v>
      </c>
      <c r="H144" s="11" t="str">
        <f t="shared" si="13"/>
        <v>N/A</v>
      </c>
      <c r="I144" s="12">
        <v>-4.17</v>
      </c>
      <c r="J144" s="12">
        <v>-30.3</v>
      </c>
      <c r="K144" s="43" t="s">
        <v>739</v>
      </c>
      <c r="L144" s="9" t="str">
        <f t="shared" si="16"/>
        <v>No</v>
      </c>
    </row>
    <row r="145" spans="1:12" ht="25" x14ac:dyDescent="0.25">
      <c r="A145" s="44" t="s">
        <v>643</v>
      </c>
      <c r="B145" s="35" t="s">
        <v>213</v>
      </c>
      <c r="C145" s="45">
        <v>292814846</v>
      </c>
      <c r="D145" s="11" t="str">
        <f t="shared" ref="D145:D153" si="17">IF($B145="N/A","N/A",IF(C145&gt;10,"No",IF(C145&lt;-10,"No","Yes")))</f>
        <v>N/A</v>
      </c>
      <c r="E145" s="45">
        <v>306533625</v>
      </c>
      <c r="F145" s="11" t="str">
        <f t="shared" ref="F145:F153" si="18">IF($B145="N/A","N/A",IF(E145&gt;10,"No",IF(E145&lt;-10,"No","Yes")))</f>
        <v>N/A</v>
      </c>
      <c r="G145" s="45">
        <v>22173732</v>
      </c>
      <c r="H145" s="11" t="str">
        <f t="shared" ref="H145:H153" si="19">IF($B145="N/A","N/A",IF(G145&gt;10,"No",IF(G145&lt;-10,"No","Yes")))</f>
        <v>N/A</v>
      </c>
      <c r="I145" s="12">
        <v>4.6849999999999996</v>
      </c>
      <c r="J145" s="12">
        <v>-92.8</v>
      </c>
      <c r="K145" s="43" t="s">
        <v>739</v>
      </c>
      <c r="L145" s="9" t="str">
        <f t="shared" si="16"/>
        <v>No</v>
      </c>
    </row>
    <row r="146" spans="1:12" x14ac:dyDescent="0.25">
      <c r="A146" s="44" t="s">
        <v>644</v>
      </c>
      <c r="B146" s="35" t="s">
        <v>213</v>
      </c>
      <c r="C146" s="36">
        <v>7307</v>
      </c>
      <c r="D146" s="11" t="str">
        <f t="shared" si="17"/>
        <v>N/A</v>
      </c>
      <c r="E146" s="36">
        <v>7618</v>
      </c>
      <c r="F146" s="11" t="str">
        <f t="shared" si="18"/>
        <v>N/A</v>
      </c>
      <c r="G146" s="36">
        <v>1303</v>
      </c>
      <c r="H146" s="11" t="str">
        <f t="shared" si="19"/>
        <v>N/A</v>
      </c>
      <c r="I146" s="12">
        <v>4.2560000000000002</v>
      </c>
      <c r="J146" s="12">
        <v>-82.9</v>
      </c>
      <c r="K146" s="43" t="s">
        <v>739</v>
      </c>
      <c r="L146" s="9" t="str">
        <f t="shared" si="16"/>
        <v>No</v>
      </c>
    </row>
    <row r="147" spans="1:12" ht="25" x14ac:dyDescent="0.25">
      <c r="A147" s="44" t="s">
        <v>1461</v>
      </c>
      <c r="B147" s="35" t="s">
        <v>213</v>
      </c>
      <c r="C147" s="45">
        <v>40073.196387000004</v>
      </c>
      <c r="D147" s="11" t="str">
        <f t="shared" si="17"/>
        <v>N/A</v>
      </c>
      <c r="E147" s="45">
        <v>40238.071016000002</v>
      </c>
      <c r="F147" s="11" t="str">
        <f t="shared" si="18"/>
        <v>N/A</v>
      </c>
      <c r="G147" s="45">
        <v>17017.445894</v>
      </c>
      <c r="H147" s="11" t="str">
        <f t="shared" si="19"/>
        <v>N/A</v>
      </c>
      <c r="I147" s="12">
        <v>0.41139999999999999</v>
      </c>
      <c r="J147" s="12">
        <v>-57.7</v>
      </c>
      <c r="K147" s="43" t="s">
        <v>739</v>
      </c>
      <c r="L147" s="9" t="str">
        <f t="shared" si="16"/>
        <v>No</v>
      </c>
    </row>
    <row r="148" spans="1:12" ht="25" x14ac:dyDescent="0.25">
      <c r="A148" s="44" t="s">
        <v>645</v>
      </c>
      <c r="B148" s="35" t="s">
        <v>213</v>
      </c>
      <c r="C148" s="45">
        <v>140056592</v>
      </c>
      <c r="D148" s="11" t="str">
        <f t="shared" si="17"/>
        <v>N/A</v>
      </c>
      <c r="E148" s="45">
        <v>135457200</v>
      </c>
      <c r="F148" s="11" t="str">
        <f t="shared" si="18"/>
        <v>N/A</v>
      </c>
      <c r="G148" s="45">
        <v>32058684</v>
      </c>
      <c r="H148" s="11" t="str">
        <f t="shared" si="19"/>
        <v>N/A</v>
      </c>
      <c r="I148" s="12">
        <v>-3.28</v>
      </c>
      <c r="J148" s="12">
        <v>-76.3</v>
      </c>
      <c r="K148" s="43" t="s">
        <v>739</v>
      </c>
      <c r="L148" s="9" t="str">
        <f t="shared" si="16"/>
        <v>No</v>
      </c>
    </row>
    <row r="149" spans="1:12" x14ac:dyDescent="0.25">
      <c r="A149" s="44" t="s">
        <v>646</v>
      </c>
      <c r="B149" s="35" t="s">
        <v>213</v>
      </c>
      <c r="C149" s="36">
        <v>23788</v>
      </c>
      <c r="D149" s="11" t="str">
        <f t="shared" si="17"/>
        <v>N/A</v>
      </c>
      <c r="E149" s="36">
        <v>21822</v>
      </c>
      <c r="F149" s="11" t="str">
        <f t="shared" si="18"/>
        <v>N/A</v>
      </c>
      <c r="G149" s="36">
        <v>12434</v>
      </c>
      <c r="H149" s="11" t="str">
        <f t="shared" si="19"/>
        <v>N/A</v>
      </c>
      <c r="I149" s="12">
        <v>-8.26</v>
      </c>
      <c r="J149" s="12">
        <v>-43</v>
      </c>
      <c r="K149" s="43" t="s">
        <v>739</v>
      </c>
      <c r="L149" s="9" t="str">
        <f t="shared" si="16"/>
        <v>No</v>
      </c>
    </row>
    <row r="150" spans="1:12" ht="25" x14ac:dyDescent="0.25">
      <c r="A150" s="44" t="s">
        <v>1462</v>
      </c>
      <c r="B150" s="35" t="s">
        <v>213</v>
      </c>
      <c r="C150" s="45">
        <v>5887.6993442000003</v>
      </c>
      <c r="D150" s="11" t="str">
        <f t="shared" si="17"/>
        <v>N/A</v>
      </c>
      <c r="E150" s="45">
        <v>6207.3687104999999</v>
      </c>
      <c r="F150" s="11" t="str">
        <f t="shared" si="18"/>
        <v>N/A</v>
      </c>
      <c r="G150" s="45">
        <v>2578.3081871999998</v>
      </c>
      <c r="H150" s="11" t="str">
        <f t="shared" si="19"/>
        <v>N/A</v>
      </c>
      <c r="I150" s="12">
        <v>5.4290000000000003</v>
      </c>
      <c r="J150" s="12">
        <v>-58.5</v>
      </c>
      <c r="K150" s="43" t="s">
        <v>739</v>
      </c>
      <c r="L150" s="9" t="str">
        <f t="shared" si="16"/>
        <v>No</v>
      </c>
    </row>
    <row r="151" spans="1:12" ht="25" x14ac:dyDescent="0.25">
      <c r="A151" s="44" t="s">
        <v>647</v>
      </c>
      <c r="B151" s="35" t="s">
        <v>213</v>
      </c>
      <c r="C151" s="45">
        <v>146140555</v>
      </c>
      <c r="D151" s="11" t="str">
        <f t="shared" si="17"/>
        <v>N/A</v>
      </c>
      <c r="E151" s="45">
        <v>148742089</v>
      </c>
      <c r="F151" s="11" t="str">
        <f t="shared" si="18"/>
        <v>N/A</v>
      </c>
      <c r="G151" s="45">
        <v>5543130</v>
      </c>
      <c r="H151" s="11" t="str">
        <f t="shared" si="19"/>
        <v>N/A</v>
      </c>
      <c r="I151" s="12">
        <v>1.78</v>
      </c>
      <c r="J151" s="12">
        <v>-96.3</v>
      </c>
      <c r="K151" s="43" t="s">
        <v>739</v>
      </c>
      <c r="L151" s="9" t="str">
        <f t="shared" si="16"/>
        <v>No</v>
      </c>
    </row>
    <row r="152" spans="1:12" x14ac:dyDescent="0.25">
      <c r="A152" s="44" t="s">
        <v>648</v>
      </c>
      <c r="B152" s="35" t="s">
        <v>213</v>
      </c>
      <c r="C152" s="36">
        <v>12374</v>
      </c>
      <c r="D152" s="11" t="str">
        <f t="shared" si="17"/>
        <v>N/A</v>
      </c>
      <c r="E152" s="36">
        <v>12734</v>
      </c>
      <c r="F152" s="11" t="str">
        <f t="shared" si="18"/>
        <v>N/A</v>
      </c>
      <c r="G152" s="36">
        <v>973</v>
      </c>
      <c r="H152" s="11" t="str">
        <f t="shared" si="19"/>
        <v>N/A</v>
      </c>
      <c r="I152" s="12">
        <v>2.9089999999999998</v>
      </c>
      <c r="J152" s="12">
        <v>-92.4</v>
      </c>
      <c r="K152" s="43" t="s">
        <v>739</v>
      </c>
      <c r="L152" s="9" t="str">
        <f t="shared" si="16"/>
        <v>No</v>
      </c>
    </row>
    <row r="153" spans="1:12" ht="25" x14ac:dyDescent="0.25">
      <c r="A153" s="44" t="s">
        <v>1463</v>
      </c>
      <c r="B153" s="35" t="s">
        <v>213</v>
      </c>
      <c r="C153" s="45">
        <v>11810.292144999999</v>
      </c>
      <c r="D153" s="11" t="str">
        <f t="shared" si="17"/>
        <v>N/A</v>
      </c>
      <c r="E153" s="45">
        <v>11680.704335</v>
      </c>
      <c r="F153" s="11" t="str">
        <f t="shared" si="18"/>
        <v>N/A</v>
      </c>
      <c r="G153" s="45">
        <v>5696.9475848000002</v>
      </c>
      <c r="H153" s="11" t="str">
        <f t="shared" si="19"/>
        <v>N/A</v>
      </c>
      <c r="I153" s="12">
        <v>-1.1000000000000001</v>
      </c>
      <c r="J153" s="12">
        <v>-51.2</v>
      </c>
      <c r="K153" s="43" t="s">
        <v>739</v>
      </c>
      <c r="L153" s="9" t="str">
        <f t="shared" si="16"/>
        <v>No</v>
      </c>
    </row>
    <row r="154" spans="1:12" x14ac:dyDescent="0.25">
      <c r="A154" s="44" t="s">
        <v>1529</v>
      </c>
      <c r="B154" s="35" t="s">
        <v>213</v>
      </c>
      <c r="C154" s="45">
        <v>1108.488323</v>
      </c>
      <c r="D154" s="11" t="str">
        <f t="shared" ref="D154:D173" si="20">IF($B154="N/A","N/A",IF(C154&gt;10,"No",IF(C154&lt;-10,"No","Yes")))</f>
        <v>N/A</v>
      </c>
      <c r="E154" s="45">
        <v>1111.3003474</v>
      </c>
      <c r="F154" s="11" t="str">
        <f t="shared" ref="F154:F173" si="21">IF($B154="N/A","N/A",IF(E154&gt;10,"No",IF(E154&lt;-10,"No","Yes")))</f>
        <v>N/A</v>
      </c>
      <c r="G154" s="45">
        <v>959.10117043000002</v>
      </c>
      <c r="H154" s="11" t="str">
        <f t="shared" ref="H154:H173" si="22">IF($B154="N/A","N/A",IF(G154&gt;10,"No",IF(G154&lt;-10,"No","Yes")))</f>
        <v>N/A</v>
      </c>
      <c r="I154" s="12">
        <v>0.25369999999999998</v>
      </c>
      <c r="J154" s="12">
        <v>-13.7</v>
      </c>
      <c r="K154" s="43" t="s">
        <v>739</v>
      </c>
      <c r="L154" s="9" t="str">
        <f t="shared" ref="L154:L173" si="23">IF(J154="Div by 0", "N/A", IF(K154="N/A","N/A", IF(J154&gt;VALUE(MID(K154,1,2)), "No", IF(J154&lt;-1*VALUE(MID(K154,1,2)), "No", "Yes"))))</f>
        <v>Yes</v>
      </c>
    </row>
    <row r="155" spans="1:12" x14ac:dyDescent="0.25">
      <c r="A155" s="47" t="s">
        <v>1530</v>
      </c>
      <c r="B155" s="35" t="s">
        <v>213</v>
      </c>
      <c r="C155" s="45">
        <v>568.91393907999998</v>
      </c>
      <c r="D155" s="11" t="str">
        <f t="shared" si="20"/>
        <v>N/A</v>
      </c>
      <c r="E155" s="45">
        <v>497.44925003999998</v>
      </c>
      <c r="F155" s="11" t="str">
        <f t="shared" si="21"/>
        <v>N/A</v>
      </c>
      <c r="G155" s="45">
        <v>595.78653824000003</v>
      </c>
      <c r="H155" s="11" t="str">
        <f t="shared" si="22"/>
        <v>N/A</v>
      </c>
      <c r="I155" s="12">
        <v>-12.6</v>
      </c>
      <c r="J155" s="12">
        <v>19.77</v>
      </c>
      <c r="K155" s="43" t="s">
        <v>739</v>
      </c>
      <c r="L155" s="9" t="str">
        <f t="shared" si="23"/>
        <v>Yes</v>
      </c>
    </row>
    <row r="156" spans="1:12" x14ac:dyDescent="0.25">
      <c r="A156" s="47" t="s">
        <v>1531</v>
      </c>
      <c r="B156" s="35" t="s">
        <v>213</v>
      </c>
      <c r="C156" s="45">
        <v>2036.5970947999999</v>
      </c>
      <c r="D156" s="11" t="str">
        <f t="shared" si="20"/>
        <v>N/A</v>
      </c>
      <c r="E156" s="45">
        <v>2091.2285098000002</v>
      </c>
      <c r="F156" s="11" t="str">
        <f t="shared" si="21"/>
        <v>N/A</v>
      </c>
      <c r="G156" s="45">
        <v>4494.9436291000002</v>
      </c>
      <c r="H156" s="11" t="str">
        <f t="shared" si="22"/>
        <v>N/A</v>
      </c>
      <c r="I156" s="12">
        <v>2.6819999999999999</v>
      </c>
      <c r="J156" s="12">
        <v>114.9</v>
      </c>
      <c r="K156" s="43" t="s">
        <v>739</v>
      </c>
      <c r="L156" s="9" t="str">
        <f t="shared" si="23"/>
        <v>No</v>
      </c>
    </row>
    <row r="157" spans="1:12" x14ac:dyDescent="0.25">
      <c r="A157" s="47" t="s">
        <v>1532</v>
      </c>
      <c r="B157" s="35" t="s">
        <v>213</v>
      </c>
      <c r="C157" s="45">
        <v>584.44968559999995</v>
      </c>
      <c r="D157" s="11" t="str">
        <f t="shared" si="20"/>
        <v>N/A</v>
      </c>
      <c r="E157" s="45">
        <v>561.39664421999998</v>
      </c>
      <c r="F157" s="11" t="str">
        <f t="shared" si="21"/>
        <v>N/A</v>
      </c>
      <c r="G157" s="45">
        <v>551.47212496999998</v>
      </c>
      <c r="H157" s="11" t="str">
        <f t="shared" si="22"/>
        <v>N/A</v>
      </c>
      <c r="I157" s="12">
        <v>-3.94</v>
      </c>
      <c r="J157" s="12">
        <v>-1.77</v>
      </c>
      <c r="K157" s="43" t="s">
        <v>739</v>
      </c>
      <c r="L157" s="9" t="str">
        <f t="shared" si="23"/>
        <v>Yes</v>
      </c>
    </row>
    <row r="158" spans="1:12" x14ac:dyDescent="0.25">
      <c r="A158" s="47" t="s">
        <v>1533</v>
      </c>
      <c r="B158" s="35" t="s">
        <v>213</v>
      </c>
      <c r="C158" s="45">
        <v>521.56067209000003</v>
      </c>
      <c r="D158" s="11" t="str">
        <f t="shared" si="20"/>
        <v>N/A</v>
      </c>
      <c r="E158" s="45">
        <v>592.97641854000005</v>
      </c>
      <c r="F158" s="11" t="str">
        <f t="shared" si="21"/>
        <v>N/A</v>
      </c>
      <c r="G158" s="45">
        <v>182.52601662999999</v>
      </c>
      <c r="H158" s="11" t="str">
        <f t="shared" si="22"/>
        <v>N/A</v>
      </c>
      <c r="I158" s="12">
        <v>13.69</v>
      </c>
      <c r="J158" s="12">
        <v>-69.2</v>
      </c>
      <c r="K158" s="43" t="s">
        <v>739</v>
      </c>
      <c r="L158" s="9" t="str">
        <f t="shared" si="23"/>
        <v>No</v>
      </c>
    </row>
    <row r="159" spans="1:12" x14ac:dyDescent="0.25">
      <c r="A159" s="44" t="s">
        <v>1534</v>
      </c>
      <c r="B159" s="35" t="s">
        <v>213</v>
      </c>
      <c r="C159" s="45">
        <v>9775.6563523000004</v>
      </c>
      <c r="D159" s="11" t="str">
        <f t="shared" si="20"/>
        <v>N/A</v>
      </c>
      <c r="E159" s="45">
        <v>9515.3666685999997</v>
      </c>
      <c r="F159" s="11" t="str">
        <f t="shared" si="21"/>
        <v>N/A</v>
      </c>
      <c r="G159" s="45">
        <v>12091.886456</v>
      </c>
      <c r="H159" s="11" t="str">
        <f t="shared" si="22"/>
        <v>N/A</v>
      </c>
      <c r="I159" s="12">
        <v>-2.66</v>
      </c>
      <c r="J159" s="12">
        <v>27.08</v>
      </c>
      <c r="K159" s="43" t="s">
        <v>739</v>
      </c>
      <c r="L159" s="9" t="str">
        <f t="shared" si="23"/>
        <v>Yes</v>
      </c>
    </row>
    <row r="160" spans="1:12" x14ac:dyDescent="0.25">
      <c r="A160" s="47" t="s">
        <v>1535</v>
      </c>
      <c r="B160" s="35" t="s">
        <v>213</v>
      </c>
      <c r="C160" s="45">
        <v>15423.309592</v>
      </c>
      <c r="D160" s="11" t="str">
        <f t="shared" si="20"/>
        <v>N/A</v>
      </c>
      <c r="E160" s="45">
        <v>15044.538315</v>
      </c>
      <c r="F160" s="11" t="str">
        <f t="shared" si="21"/>
        <v>N/A</v>
      </c>
      <c r="G160" s="45">
        <v>32209.395779999999</v>
      </c>
      <c r="H160" s="11" t="str">
        <f t="shared" si="22"/>
        <v>N/A</v>
      </c>
      <c r="I160" s="12">
        <v>-2.46</v>
      </c>
      <c r="J160" s="12">
        <v>114.1</v>
      </c>
      <c r="K160" s="43" t="s">
        <v>739</v>
      </c>
      <c r="L160" s="9" t="str">
        <f t="shared" si="23"/>
        <v>No</v>
      </c>
    </row>
    <row r="161" spans="1:12" x14ac:dyDescent="0.25">
      <c r="A161" s="47" t="s">
        <v>1536</v>
      </c>
      <c r="B161" s="35" t="s">
        <v>213</v>
      </c>
      <c r="C161" s="45">
        <v>10590.019764000001</v>
      </c>
      <c r="D161" s="11" t="str">
        <f t="shared" si="20"/>
        <v>N/A</v>
      </c>
      <c r="E161" s="45">
        <v>10203.902281999999</v>
      </c>
      <c r="F161" s="11" t="str">
        <f t="shared" si="21"/>
        <v>N/A</v>
      </c>
      <c r="G161" s="45">
        <v>34382.034895999997</v>
      </c>
      <c r="H161" s="11" t="str">
        <f t="shared" si="22"/>
        <v>N/A</v>
      </c>
      <c r="I161" s="12">
        <v>-3.65</v>
      </c>
      <c r="J161" s="12">
        <v>236.9</v>
      </c>
      <c r="K161" s="43" t="s">
        <v>739</v>
      </c>
      <c r="L161" s="9" t="str">
        <f t="shared" si="23"/>
        <v>No</v>
      </c>
    </row>
    <row r="162" spans="1:12" x14ac:dyDescent="0.25">
      <c r="A162" s="47" t="s">
        <v>1537</v>
      </c>
      <c r="B162" s="35" t="s">
        <v>213</v>
      </c>
      <c r="C162" s="45">
        <v>810.08561811000004</v>
      </c>
      <c r="D162" s="11" t="str">
        <f t="shared" si="20"/>
        <v>N/A</v>
      </c>
      <c r="E162" s="45">
        <v>674.70175515999995</v>
      </c>
      <c r="F162" s="11" t="str">
        <f t="shared" si="21"/>
        <v>N/A</v>
      </c>
      <c r="G162" s="45">
        <v>307.27948574999999</v>
      </c>
      <c r="H162" s="11" t="str">
        <f t="shared" si="22"/>
        <v>N/A</v>
      </c>
      <c r="I162" s="12">
        <v>-16.7</v>
      </c>
      <c r="J162" s="12">
        <v>-54.5</v>
      </c>
      <c r="K162" s="43" t="s">
        <v>739</v>
      </c>
      <c r="L162" s="9" t="str">
        <f t="shared" si="23"/>
        <v>No</v>
      </c>
    </row>
    <row r="163" spans="1:12" x14ac:dyDescent="0.25">
      <c r="A163" s="47" t="s">
        <v>1538</v>
      </c>
      <c r="B163" s="35" t="s">
        <v>213</v>
      </c>
      <c r="C163" s="45">
        <v>8.4762250628999993</v>
      </c>
      <c r="D163" s="11" t="str">
        <f t="shared" si="20"/>
        <v>N/A</v>
      </c>
      <c r="E163" s="45">
        <v>9.2206257982000004</v>
      </c>
      <c r="F163" s="11" t="str">
        <f t="shared" si="21"/>
        <v>N/A</v>
      </c>
      <c r="G163" s="45">
        <v>8.7552942705000003</v>
      </c>
      <c r="H163" s="11" t="str">
        <f t="shared" si="22"/>
        <v>N/A</v>
      </c>
      <c r="I163" s="12">
        <v>8.782</v>
      </c>
      <c r="J163" s="12">
        <v>-5.05</v>
      </c>
      <c r="K163" s="43" t="s">
        <v>739</v>
      </c>
      <c r="L163" s="9" t="str">
        <f t="shared" si="23"/>
        <v>Yes</v>
      </c>
    </row>
    <row r="164" spans="1:12" x14ac:dyDescent="0.25">
      <c r="A164" s="44" t="s">
        <v>1539</v>
      </c>
      <c r="B164" s="35" t="s">
        <v>213</v>
      </c>
      <c r="C164" s="45">
        <v>744.40176400999997</v>
      </c>
      <c r="D164" s="11" t="str">
        <f t="shared" si="20"/>
        <v>N/A</v>
      </c>
      <c r="E164" s="45">
        <v>760.46596814999998</v>
      </c>
      <c r="F164" s="11" t="str">
        <f t="shared" si="21"/>
        <v>N/A</v>
      </c>
      <c r="G164" s="45">
        <v>368.97127539000002</v>
      </c>
      <c r="H164" s="11" t="str">
        <f t="shared" si="22"/>
        <v>N/A</v>
      </c>
      <c r="I164" s="12">
        <v>2.1579999999999999</v>
      </c>
      <c r="J164" s="12">
        <v>-51.5</v>
      </c>
      <c r="K164" s="43" t="s">
        <v>739</v>
      </c>
      <c r="L164" s="9" t="str">
        <f t="shared" si="23"/>
        <v>No</v>
      </c>
    </row>
    <row r="165" spans="1:12" x14ac:dyDescent="0.25">
      <c r="A165" s="47" t="s">
        <v>1540</v>
      </c>
      <c r="B165" s="35" t="s">
        <v>213</v>
      </c>
      <c r="C165" s="45">
        <v>167.95887454999999</v>
      </c>
      <c r="D165" s="11" t="str">
        <f t="shared" si="20"/>
        <v>N/A</v>
      </c>
      <c r="E165" s="45">
        <v>164.74148887999999</v>
      </c>
      <c r="F165" s="11" t="str">
        <f t="shared" si="21"/>
        <v>N/A</v>
      </c>
      <c r="G165" s="45">
        <v>142.86545121</v>
      </c>
      <c r="H165" s="11" t="str">
        <f t="shared" si="22"/>
        <v>N/A</v>
      </c>
      <c r="I165" s="12">
        <v>-1.92</v>
      </c>
      <c r="J165" s="12">
        <v>-13.3</v>
      </c>
      <c r="K165" s="43" t="s">
        <v>739</v>
      </c>
      <c r="L165" s="9" t="str">
        <f t="shared" si="23"/>
        <v>Yes</v>
      </c>
    </row>
    <row r="166" spans="1:12" x14ac:dyDescent="0.25">
      <c r="A166" s="47" t="s">
        <v>1541</v>
      </c>
      <c r="B166" s="35" t="s">
        <v>213</v>
      </c>
      <c r="C166" s="45">
        <v>1721.2522518000001</v>
      </c>
      <c r="D166" s="11" t="str">
        <f t="shared" si="20"/>
        <v>N/A</v>
      </c>
      <c r="E166" s="45">
        <v>1768.0610838</v>
      </c>
      <c r="F166" s="11" t="str">
        <f t="shared" si="21"/>
        <v>N/A</v>
      </c>
      <c r="G166" s="45">
        <v>1494.1432107000001</v>
      </c>
      <c r="H166" s="11" t="str">
        <f t="shared" si="22"/>
        <v>N/A</v>
      </c>
      <c r="I166" s="12">
        <v>2.7189999999999999</v>
      </c>
      <c r="J166" s="12">
        <v>-15.5</v>
      </c>
      <c r="K166" s="43" t="s">
        <v>739</v>
      </c>
      <c r="L166" s="9" t="str">
        <f t="shared" si="23"/>
        <v>Yes</v>
      </c>
    </row>
    <row r="167" spans="1:12" x14ac:dyDescent="0.25">
      <c r="A167" s="47" t="s">
        <v>1542</v>
      </c>
      <c r="B167" s="35" t="s">
        <v>213</v>
      </c>
      <c r="C167" s="45">
        <v>237.15055151999999</v>
      </c>
      <c r="D167" s="11" t="str">
        <f t="shared" si="20"/>
        <v>N/A</v>
      </c>
      <c r="E167" s="45">
        <v>201.94827244000001</v>
      </c>
      <c r="F167" s="11" t="str">
        <f t="shared" si="21"/>
        <v>N/A</v>
      </c>
      <c r="G167" s="45">
        <v>32.482833691000003</v>
      </c>
      <c r="H167" s="11" t="str">
        <f t="shared" si="22"/>
        <v>N/A</v>
      </c>
      <c r="I167" s="12">
        <v>-14.8</v>
      </c>
      <c r="J167" s="12">
        <v>-83.9</v>
      </c>
      <c r="K167" s="43" t="s">
        <v>739</v>
      </c>
      <c r="L167" s="9" t="str">
        <f t="shared" si="23"/>
        <v>No</v>
      </c>
    </row>
    <row r="168" spans="1:12" x14ac:dyDescent="0.25">
      <c r="A168" s="47" t="s">
        <v>1543</v>
      </c>
      <c r="B168" s="35" t="s">
        <v>213</v>
      </c>
      <c r="C168" s="45">
        <v>65.322438504999994</v>
      </c>
      <c r="D168" s="11" t="str">
        <f t="shared" si="20"/>
        <v>N/A</v>
      </c>
      <c r="E168" s="45">
        <v>54.938834153999998</v>
      </c>
      <c r="F168" s="11" t="str">
        <f t="shared" si="21"/>
        <v>N/A</v>
      </c>
      <c r="G168" s="45">
        <v>250.10858127</v>
      </c>
      <c r="H168" s="11" t="str">
        <f t="shared" si="22"/>
        <v>N/A</v>
      </c>
      <c r="I168" s="12">
        <v>-15.9</v>
      </c>
      <c r="J168" s="12">
        <v>355.2</v>
      </c>
      <c r="K168" s="43" t="s">
        <v>739</v>
      </c>
      <c r="L168" s="9" t="str">
        <f t="shared" si="23"/>
        <v>No</v>
      </c>
    </row>
    <row r="169" spans="1:12" x14ac:dyDescent="0.25">
      <c r="A169" s="44" t="s">
        <v>1544</v>
      </c>
      <c r="B169" s="35" t="s">
        <v>213</v>
      </c>
      <c r="C169" s="45">
        <v>5763.9126816999997</v>
      </c>
      <c r="D169" s="11" t="str">
        <f t="shared" si="20"/>
        <v>N/A</v>
      </c>
      <c r="E169" s="45">
        <v>5743.5344229000002</v>
      </c>
      <c r="F169" s="11" t="str">
        <f t="shared" si="21"/>
        <v>N/A</v>
      </c>
      <c r="G169" s="45">
        <v>1468.3687986</v>
      </c>
      <c r="H169" s="11" t="str">
        <f t="shared" si="22"/>
        <v>N/A</v>
      </c>
      <c r="I169" s="12">
        <v>-0.35399999999999998</v>
      </c>
      <c r="J169" s="12">
        <v>-74.400000000000006</v>
      </c>
      <c r="K169" s="43" t="s">
        <v>739</v>
      </c>
      <c r="L169" s="9" t="str">
        <f t="shared" si="23"/>
        <v>No</v>
      </c>
    </row>
    <row r="170" spans="1:12" x14ac:dyDescent="0.25">
      <c r="A170" s="47" t="s">
        <v>1545</v>
      </c>
      <c r="B170" s="35" t="s">
        <v>213</v>
      </c>
      <c r="C170" s="45">
        <v>5470.2145379000003</v>
      </c>
      <c r="D170" s="11" t="str">
        <f t="shared" si="20"/>
        <v>N/A</v>
      </c>
      <c r="E170" s="45">
        <v>5430.9850416999998</v>
      </c>
      <c r="F170" s="11" t="str">
        <f t="shared" si="21"/>
        <v>N/A</v>
      </c>
      <c r="G170" s="45">
        <v>2813.5645454</v>
      </c>
      <c r="H170" s="11" t="str">
        <f t="shared" si="22"/>
        <v>N/A</v>
      </c>
      <c r="I170" s="12">
        <v>-0.71699999999999997</v>
      </c>
      <c r="J170" s="12">
        <v>-48.2</v>
      </c>
      <c r="K170" s="43" t="s">
        <v>739</v>
      </c>
      <c r="L170" s="9" t="str">
        <f t="shared" si="23"/>
        <v>No</v>
      </c>
    </row>
    <row r="171" spans="1:12" x14ac:dyDescent="0.25">
      <c r="A171" s="47" t="s">
        <v>1546</v>
      </c>
      <c r="B171" s="35" t="s">
        <v>213</v>
      </c>
      <c r="C171" s="45">
        <v>9374.4315301999995</v>
      </c>
      <c r="D171" s="11" t="str">
        <f t="shared" si="20"/>
        <v>N/A</v>
      </c>
      <c r="E171" s="45">
        <v>9309.8501687999997</v>
      </c>
      <c r="F171" s="11" t="str">
        <f t="shared" si="21"/>
        <v>N/A</v>
      </c>
      <c r="G171" s="45">
        <v>4251.9182848</v>
      </c>
      <c r="H171" s="11" t="str">
        <f t="shared" si="22"/>
        <v>N/A</v>
      </c>
      <c r="I171" s="12">
        <v>-0.68899999999999995</v>
      </c>
      <c r="J171" s="12">
        <v>-54.3</v>
      </c>
      <c r="K171" s="43" t="s">
        <v>739</v>
      </c>
      <c r="L171" s="9" t="str">
        <f t="shared" si="23"/>
        <v>No</v>
      </c>
    </row>
    <row r="172" spans="1:12" x14ac:dyDescent="0.25">
      <c r="A172" s="47" t="s">
        <v>1547</v>
      </c>
      <c r="B172" s="35" t="s">
        <v>213</v>
      </c>
      <c r="C172" s="45">
        <v>1314.2439608</v>
      </c>
      <c r="D172" s="11" t="str">
        <f t="shared" si="20"/>
        <v>N/A</v>
      </c>
      <c r="E172" s="45">
        <v>1192.4121868</v>
      </c>
      <c r="F172" s="11" t="str">
        <f t="shared" si="21"/>
        <v>N/A</v>
      </c>
      <c r="G172" s="45">
        <v>462.78035362000003</v>
      </c>
      <c r="H172" s="11" t="str">
        <f t="shared" si="22"/>
        <v>N/A</v>
      </c>
      <c r="I172" s="12">
        <v>-9.27</v>
      </c>
      <c r="J172" s="12">
        <v>-61.2</v>
      </c>
      <c r="K172" s="43" t="s">
        <v>739</v>
      </c>
      <c r="L172" s="9" t="str">
        <f t="shared" si="23"/>
        <v>No</v>
      </c>
    </row>
    <row r="173" spans="1:12" x14ac:dyDescent="0.25">
      <c r="A173" s="47" t="s">
        <v>1548</v>
      </c>
      <c r="B173" s="35" t="s">
        <v>213</v>
      </c>
      <c r="C173" s="45">
        <v>528.56938794999996</v>
      </c>
      <c r="D173" s="11" t="str">
        <f t="shared" si="20"/>
        <v>N/A</v>
      </c>
      <c r="E173" s="45">
        <v>547.33324211000001</v>
      </c>
      <c r="F173" s="11" t="str">
        <f t="shared" si="21"/>
        <v>N/A</v>
      </c>
      <c r="G173" s="45">
        <v>338.89821791999998</v>
      </c>
      <c r="H173" s="11" t="str">
        <f t="shared" si="22"/>
        <v>N/A</v>
      </c>
      <c r="I173" s="12">
        <v>3.55</v>
      </c>
      <c r="J173" s="12">
        <v>-38.1</v>
      </c>
      <c r="K173" s="43" t="s">
        <v>739</v>
      </c>
      <c r="L173" s="9" t="str">
        <f t="shared" si="23"/>
        <v>No</v>
      </c>
    </row>
    <row r="174" spans="1:12" x14ac:dyDescent="0.25">
      <c r="A174" s="44" t="s">
        <v>373</v>
      </c>
      <c r="B174" s="35" t="s">
        <v>213</v>
      </c>
      <c r="C174" s="8">
        <v>13.20320589</v>
      </c>
      <c r="D174" s="11" t="str">
        <f t="shared" ref="D174:D203" si="24">IF($B174="N/A","N/A",IF(C174&gt;10,"No",IF(C174&lt;-10,"No","Yes")))</f>
        <v>N/A</v>
      </c>
      <c r="E174" s="8">
        <v>12.154205341000001</v>
      </c>
      <c r="F174" s="11" t="str">
        <f t="shared" ref="F174:F203" si="25">IF($B174="N/A","N/A",IF(E174&gt;10,"No",IF(E174&lt;-10,"No","Yes")))</f>
        <v>N/A</v>
      </c>
      <c r="G174" s="8">
        <v>8.7628684335999996</v>
      </c>
      <c r="H174" s="11" t="str">
        <f t="shared" ref="H174:H203" si="26">IF($B174="N/A","N/A",IF(G174&gt;10,"No",IF(G174&lt;-10,"No","Yes")))</f>
        <v>N/A</v>
      </c>
      <c r="I174" s="12">
        <v>-7.95</v>
      </c>
      <c r="J174" s="12">
        <v>-27.9</v>
      </c>
      <c r="K174" s="43" t="s">
        <v>739</v>
      </c>
      <c r="L174" s="9" t="str">
        <f t="shared" ref="L174:L203" si="27">IF(J174="Div by 0", "N/A", IF(K174="N/A","N/A", IF(J174&gt;VALUE(MID(K174,1,2)), "No", IF(J174&lt;-1*VALUE(MID(K174,1,2)), "No", "Yes"))))</f>
        <v>Yes</v>
      </c>
    </row>
    <row r="175" spans="1:12" x14ac:dyDescent="0.25">
      <c r="A175" s="47" t="s">
        <v>483</v>
      </c>
      <c r="B175" s="35" t="s">
        <v>213</v>
      </c>
      <c r="C175" s="8">
        <v>12.810531750000001</v>
      </c>
      <c r="D175" s="11" t="str">
        <f t="shared" si="24"/>
        <v>N/A</v>
      </c>
      <c r="E175" s="8">
        <v>11.127799574999999</v>
      </c>
      <c r="F175" s="11" t="str">
        <f t="shared" si="25"/>
        <v>N/A</v>
      </c>
      <c r="G175" s="8">
        <v>12.326568054000001</v>
      </c>
      <c r="H175" s="11" t="str">
        <f t="shared" si="26"/>
        <v>N/A</v>
      </c>
      <c r="I175" s="12">
        <v>-13.1</v>
      </c>
      <c r="J175" s="12">
        <v>10.77</v>
      </c>
      <c r="K175" s="43" t="s">
        <v>739</v>
      </c>
      <c r="L175" s="9" t="str">
        <f t="shared" si="27"/>
        <v>Yes</v>
      </c>
    </row>
    <row r="176" spans="1:12" x14ac:dyDescent="0.25">
      <c r="A176" s="47" t="s">
        <v>484</v>
      </c>
      <c r="B176" s="35" t="s">
        <v>213</v>
      </c>
      <c r="C176" s="8">
        <v>15.548497942999999</v>
      </c>
      <c r="D176" s="11" t="str">
        <f t="shared" si="24"/>
        <v>N/A</v>
      </c>
      <c r="E176" s="8">
        <v>14.226435050999999</v>
      </c>
      <c r="F176" s="11" t="str">
        <f t="shared" si="25"/>
        <v>N/A</v>
      </c>
      <c r="G176" s="8">
        <v>18.713613386999999</v>
      </c>
      <c r="H176" s="11" t="str">
        <f t="shared" si="26"/>
        <v>N/A</v>
      </c>
      <c r="I176" s="12">
        <v>-8.5</v>
      </c>
      <c r="J176" s="12">
        <v>31.54</v>
      </c>
      <c r="K176" s="43" t="s">
        <v>739</v>
      </c>
      <c r="L176" s="9" t="str">
        <f t="shared" si="27"/>
        <v>No</v>
      </c>
    </row>
    <row r="177" spans="1:12" x14ac:dyDescent="0.25">
      <c r="A177" s="47" t="s">
        <v>485</v>
      </c>
      <c r="B177" s="35" t="s">
        <v>213</v>
      </c>
      <c r="C177" s="8">
        <v>10.710731903999999</v>
      </c>
      <c r="D177" s="11" t="str">
        <f t="shared" si="24"/>
        <v>N/A</v>
      </c>
      <c r="E177" s="8">
        <v>10.418368472999999</v>
      </c>
      <c r="F177" s="11" t="str">
        <f t="shared" si="25"/>
        <v>N/A</v>
      </c>
      <c r="G177" s="8">
        <v>12.556264894</v>
      </c>
      <c r="H177" s="11" t="str">
        <f t="shared" si="26"/>
        <v>N/A</v>
      </c>
      <c r="I177" s="12">
        <v>-2.73</v>
      </c>
      <c r="J177" s="12">
        <v>20.52</v>
      </c>
      <c r="K177" s="43" t="s">
        <v>739</v>
      </c>
      <c r="L177" s="9" t="str">
        <f t="shared" si="27"/>
        <v>Yes</v>
      </c>
    </row>
    <row r="178" spans="1:12" x14ac:dyDescent="0.25">
      <c r="A178" s="47" t="s">
        <v>486</v>
      </c>
      <c r="B178" s="35" t="s">
        <v>213</v>
      </c>
      <c r="C178" s="8">
        <v>9.8392407515000002</v>
      </c>
      <c r="D178" s="11" t="str">
        <f t="shared" si="24"/>
        <v>N/A</v>
      </c>
      <c r="E178" s="8">
        <v>11.029009305000001</v>
      </c>
      <c r="F178" s="11" t="str">
        <f t="shared" si="25"/>
        <v>N/A</v>
      </c>
      <c r="G178" s="8">
        <v>2.5940842753000002</v>
      </c>
      <c r="H178" s="11" t="str">
        <f t="shared" si="26"/>
        <v>N/A</v>
      </c>
      <c r="I178" s="12">
        <v>12.09</v>
      </c>
      <c r="J178" s="12">
        <v>-76.5</v>
      </c>
      <c r="K178" s="43" t="s">
        <v>739</v>
      </c>
      <c r="L178" s="9" t="str">
        <f t="shared" si="27"/>
        <v>No</v>
      </c>
    </row>
    <row r="179" spans="1:12" x14ac:dyDescent="0.25">
      <c r="A179" s="44" t="s">
        <v>1549</v>
      </c>
      <c r="B179" s="35" t="s">
        <v>213</v>
      </c>
      <c r="C179" s="8">
        <v>16.718180772</v>
      </c>
      <c r="D179" s="11" t="str">
        <f t="shared" si="24"/>
        <v>N/A</v>
      </c>
      <c r="E179" s="8">
        <v>16.275079248000001</v>
      </c>
      <c r="F179" s="11" t="str">
        <f t="shared" si="25"/>
        <v>N/A</v>
      </c>
      <c r="G179" s="8">
        <v>20.531601600999998</v>
      </c>
      <c r="H179" s="11" t="str">
        <f t="shared" si="26"/>
        <v>N/A</v>
      </c>
      <c r="I179" s="12">
        <v>-2.65</v>
      </c>
      <c r="J179" s="12">
        <v>26.15</v>
      </c>
      <c r="K179" s="43" t="s">
        <v>739</v>
      </c>
      <c r="L179" s="9" t="str">
        <f t="shared" si="27"/>
        <v>Yes</v>
      </c>
    </row>
    <row r="180" spans="1:12" x14ac:dyDescent="0.25">
      <c r="A180" s="47" t="s">
        <v>1550</v>
      </c>
      <c r="B180" s="35" t="s">
        <v>213</v>
      </c>
      <c r="C180" s="8">
        <v>33.749096541</v>
      </c>
      <c r="D180" s="11" t="str">
        <f t="shared" si="24"/>
        <v>N/A</v>
      </c>
      <c r="E180" s="8">
        <v>32.829614190000001</v>
      </c>
      <c r="F180" s="11" t="str">
        <f t="shared" si="25"/>
        <v>N/A</v>
      </c>
      <c r="G180" s="8">
        <v>70.792340327999995</v>
      </c>
      <c r="H180" s="11" t="str">
        <f t="shared" si="26"/>
        <v>N/A</v>
      </c>
      <c r="I180" s="12">
        <v>-2.72</v>
      </c>
      <c r="J180" s="12">
        <v>115.6</v>
      </c>
      <c r="K180" s="43" t="s">
        <v>739</v>
      </c>
      <c r="L180" s="9" t="str">
        <f t="shared" si="27"/>
        <v>No</v>
      </c>
    </row>
    <row r="181" spans="1:12" x14ac:dyDescent="0.25">
      <c r="A181" s="47" t="s">
        <v>1551</v>
      </c>
      <c r="B181" s="35" t="s">
        <v>213</v>
      </c>
      <c r="C181" s="8">
        <v>10.90644036</v>
      </c>
      <c r="D181" s="11" t="str">
        <f t="shared" si="24"/>
        <v>N/A</v>
      </c>
      <c r="E181" s="8">
        <v>10.559985355</v>
      </c>
      <c r="F181" s="11" t="str">
        <f t="shared" si="25"/>
        <v>N/A</v>
      </c>
      <c r="G181" s="8">
        <v>34.014293185</v>
      </c>
      <c r="H181" s="11" t="str">
        <f t="shared" si="26"/>
        <v>N/A</v>
      </c>
      <c r="I181" s="12">
        <v>-3.18</v>
      </c>
      <c r="J181" s="12">
        <v>222.1</v>
      </c>
      <c r="K181" s="43" t="s">
        <v>739</v>
      </c>
      <c r="L181" s="9" t="str">
        <f t="shared" si="27"/>
        <v>No</v>
      </c>
    </row>
    <row r="182" spans="1:12" x14ac:dyDescent="0.25">
      <c r="A182" s="47" t="s">
        <v>1552</v>
      </c>
      <c r="B182" s="35" t="s">
        <v>213</v>
      </c>
      <c r="C182" s="8">
        <v>0.91249761819999997</v>
      </c>
      <c r="D182" s="11" t="str">
        <f t="shared" si="24"/>
        <v>N/A</v>
      </c>
      <c r="E182" s="8">
        <v>0.77933546750000005</v>
      </c>
      <c r="F182" s="11" t="str">
        <f t="shared" si="25"/>
        <v>N/A</v>
      </c>
      <c r="G182" s="8">
        <v>0.38539613430000003</v>
      </c>
      <c r="H182" s="11" t="str">
        <f t="shared" si="26"/>
        <v>N/A</v>
      </c>
      <c r="I182" s="12">
        <v>-14.6</v>
      </c>
      <c r="J182" s="12">
        <v>-50.5</v>
      </c>
      <c r="K182" s="43" t="s">
        <v>739</v>
      </c>
      <c r="L182" s="9" t="str">
        <f t="shared" si="27"/>
        <v>No</v>
      </c>
    </row>
    <row r="183" spans="1:12" x14ac:dyDescent="0.25">
      <c r="A183" s="47" t="s">
        <v>1553</v>
      </c>
      <c r="B183" s="35" t="s">
        <v>213</v>
      </c>
      <c r="C183" s="8">
        <v>2.4210730199999999E-2</v>
      </c>
      <c r="D183" s="11" t="str">
        <f t="shared" si="24"/>
        <v>N/A</v>
      </c>
      <c r="E183" s="8">
        <v>1.8244845799999999E-2</v>
      </c>
      <c r="F183" s="11" t="str">
        <f t="shared" si="25"/>
        <v>N/A</v>
      </c>
      <c r="G183" s="8">
        <v>3.0314841299999999E-2</v>
      </c>
      <c r="H183" s="11" t="str">
        <f t="shared" si="26"/>
        <v>N/A</v>
      </c>
      <c r="I183" s="12">
        <v>-24.6</v>
      </c>
      <c r="J183" s="12">
        <v>66.16</v>
      </c>
      <c r="K183" s="43" t="s">
        <v>739</v>
      </c>
      <c r="L183" s="9" t="str">
        <f t="shared" si="27"/>
        <v>No</v>
      </c>
    </row>
    <row r="184" spans="1:12" x14ac:dyDescent="0.25">
      <c r="A184" s="44" t="s">
        <v>97</v>
      </c>
      <c r="B184" s="35" t="s">
        <v>213</v>
      </c>
      <c r="C184" s="8">
        <v>47.102427425999998</v>
      </c>
      <c r="D184" s="11" t="str">
        <f t="shared" si="24"/>
        <v>N/A</v>
      </c>
      <c r="E184" s="8">
        <v>45.706584667000001</v>
      </c>
      <c r="F184" s="11" t="str">
        <f t="shared" si="25"/>
        <v>N/A</v>
      </c>
      <c r="G184" s="8">
        <v>33.667597976000003</v>
      </c>
      <c r="H184" s="11" t="str">
        <f t="shared" si="26"/>
        <v>N/A</v>
      </c>
      <c r="I184" s="12">
        <v>-2.96</v>
      </c>
      <c r="J184" s="12">
        <v>-26.3</v>
      </c>
      <c r="K184" s="43" t="s">
        <v>739</v>
      </c>
      <c r="L184" s="9" t="str">
        <f t="shared" si="27"/>
        <v>Yes</v>
      </c>
    </row>
    <row r="185" spans="1:12" x14ac:dyDescent="0.25">
      <c r="A185" s="47" t="s">
        <v>487</v>
      </c>
      <c r="B185" s="35" t="s">
        <v>213</v>
      </c>
      <c r="C185" s="8">
        <v>52.679401136000003</v>
      </c>
      <c r="D185" s="11" t="str">
        <f t="shared" si="24"/>
        <v>N/A</v>
      </c>
      <c r="E185" s="8">
        <v>50.445479810000002</v>
      </c>
      <c r="F185" s="11" t="str">
        <f t="shared" si="25"/>
        <v>N/A</v>
      </c>
      <c r="G185" s="8">
        <v>45.325077399000001</v>
      </c>
      <c r="H185" s="11" t="str">
        <f t="shared" si="26"/>
        <v>N/A</v>
      </c>
      <c r="I185" s="12">
        <v>-4.24</v>
      </c>
      <c r="J185" s="12">
        <v>-10.199999999999999</v>
      </c>
      <c r="K185" s="43" t="s">
        <v>739</v>
      </c>
      <c r="L185" s="9" t="str">
        <f t="shared" si="27"/>
        <v>Yes</v>
      </c>
    </row>
    <row r="186" spans="1:12" x14ac:dyDescent="0.25">
      <c r="A186" s="47" t="s">
        <v>488</v>
      </c>
      <c r="B186" s="35" t="s">
        <v>213</v>
      </c>
      <c r="C186" s="8">
        <v>63.324829489000003</v>
      </c>
      <c r="D186" s="11" t="str">
        <f t="shared" si="24"/>
        <v>N/A</v>
      </c>
      <c r="E186" s="8">
        <v>61.814002684999998</v>
      </c>
      <c r="F186" s="11" t="str">
        <f t="shared" si="25"/>
        <v>N/A</v>
      </c>
      <c r="G186" s="8">
        <v>52.504793446000001</v>
      </c>
      <c r="H186" s="11" t="str">
        <f t="shared" si="26"/>
        <v>N/A</v>
      </c>
      <c r="I186" s="12">
        <v>-2.39</v>
      </c>
      <c r="J186" s="12">
        <v>-15.1</v>
      </c>
      <c r="K186" s="43" t="s">
        <v>739</v>
      </c>
      <c r="L186" s="9" t="str">
        <f t="shared" si="27"/>
        <v>Yes</v>
      </c>
    </row>
    <row r="187" spans="1:12" x14ac:dyDescent="0.25">
      <c r="A187" s="47" t="s">
        <v>489</v>
      </c>
      <c r="B187" s="35" t="s">
        <v>213</v>
      </c>
      <c r="C187" s="8">
        <v>16.316981770999998</v>
      </c>
      <c r="D187" s="11" t="str">
        <f t="shared" si="24"/>
        <v>N/A</v>
      </c>
      <c r="E187" s="8">
        <v>15.204768738</v>
      </c>
      <c r="F187" s="11" t="str">
        <f t="shared" si="25"/>
        <v>N/A</v>
      </c>
      <c r="G187" s="8">
        <v>7.9903503869000003</v>
      </c>
      <c r="H187" s="11" t="str">
        <f t="shared" si="26"/>
        <v>N/A</v>
      </c>
      <c r="I187" s="12">
        <v>-6.82</v>
      </c>
      <c r="J187" s="12">
        <v>-47.4</v>
      </c>
      <c r="K187" s="43" t="s">
        <v>739</v>
      </c>
      <c r="L187" s="9" t="str">
        <f t="shared" si="27"/>
        <v>No</v>
      </c>
    </row>
    <row r="188" spans="1:12" x14ac:dyDescent="0.25">
      <c r="A188" s="47" t="s">
        <v>490</v>
      </c>
      <c r="B188" s="35" t="s">
        <v>213</v>
      </c>
      <c r="C188" s="8">
        <v>15.920976177</v>
      </c>
      <c r="D188" s="11" t="str">
        <f t="shared" si="24"/>
        <v>N/A</v>
      </c>
      <c r="E188" s="8">
        <v>15.33023171</v>
      </c>
      <c r="F188" s="11" t="str">
        <f t="shared" si="25"/>
        <v>N/A</v>
      </c>
      <c r="G188" s="8">
        <v>31.763457624000001</v>
      </c>
      <c r="H188" s="11" t="str">
        <f t="shared" si="26"/>
        <v>N/A</v>
      </c>
      <c r="I188" s="12">
        <v>-3.71</v>
      </c>
      <c r="J188" s="12">
        <v>107.2</v>
      </c>
      <c r="K188" s="43" t="s">
        <v>739</v>
      </c>
      <c r="L188" s="9" t="str">
        <f t="shared" si="27"/>
        <v>No</v>
      </c>
    </row>
    <row r="189" spans="1:12" x14ac:dyDescent="0.25">
      <c r="A189" s="44" t="s">
        <v>118</v>
      </c>
      <c r="B189" s="35" t="s">
        <v>213</v>
      </c>
      <c r="C189" s="8">
        <v>73.996625378999994</v>
      </c>
      <c r="D189" s="11" t="str">
        <f t="shared" si="24"/>
        <v>N/A</v>
      </c>
      <c r="E189" s="8">
        <v>74.517016874999996</v>
      </c>
      <c r="F189" s="11" t="str">
        <f t="shared" si="25"/>
        <v>N/A</v>
      </c>
      <c r="G189" s="8">
        <v>54.652269123000004</v>
      </c>
      <c r="H189" s="11" t="str">
        <f t="shared" si="26"/>
        <v>N/A</v>
      </c>
      <c r="I189" s="12">
        <v>0.70330000000000004</v>
      </c>
      <c r="J189" s="12">
        <v>-26.7</v>
      </c>
      <c r="K189" s="43" t="s">
        <v>739</v>
      </c>
      <c r="L189" s="9" t="str">
        <f t="shared" si="27"/>
        <v>Yes</v>
      </c>
    </row>
    <row r="190" spans="1:12" x14ac:dyDescent="0.25">
      <c r="A190" s="47" t="s">
        <v>491</v>
      </c>
      <c r="B190" s="35" t="s">
        <v>213</v>
      </c>
      <c r="C190" s="8">
        <v>84.195147134999999</v>
      </c>
      <c r="D190" s="11" t="str">
        <f t="shared" si="24"/>
        <v>N/A</v>
      </c>
      <c r="E190" s="8">
        <v>83.623508255999994</v>
      </c>
      <c r="F190" s="11" t="str">
        <f t="shared" si="25"/>
        <v>N/A</v>
      </c>
      <c r="G190" s="8">
        <v>75.456943011000007</v>
      </c>
      <c r="H190" s="11" t="str">
        <f t="shared" si="26"/>
        <v>N/A</v>
      </c>
      <c r="I190" s="12">
        <v>-0.67900000000000005</v>
      </c>
      <c r="J190" s="12">
        <v>-9.77</v>
      </c>
      <c r="K190" s="43" t="s">
        <v>739</v>
      </c>
      <c r="L190" s="9" t="str">
        <f t="shared" si="27"/>
        <v>Yes</v>
      </c>
    </row>
    <row r="191" spans="1:12" x14ac:dyDescent="0.25">
      <c r="A191" s="47" t="s">
        <v>492</v>
      </c>
      <c r="B191" s="35" t="s">
        <v>213</v>
      </c>
      <c r="C191" s="8">
        <v>85.795803613000004</v>
      </c>
      <c r="D191" s="11" t="str">
        <f t="shared" si="24"/>
        <v>N/A</v>
      </c>
      <c r="E191" s="8">
        <v>85.834587690000006</v>
      </c>
      <c r="F191" s="11" t="str">
        <f t="shared" si="25"/>
        <v>N/A</v>
      </c>
      <c r="G191" s="8">
        <v>74.913717970999997</v>
      </c>
      <c r="H191" s="11" t="str">
        <f t="shared" si="26"/>
        <v>N/A</v>
      </c>
      <c r="I191" s="12">
        <v>4.5199999999999997E-2</v>
      </c>
      <c r="J191" s="12">
        <v>-12.7</v>
      </c>
      <c r="K191" s="43" t="s">
        <v>739</v>
      </c>
      <c r="L191" s="9" t="str">
        <f t="shared" si="27"/>
        <v>Yes</v>
      </c>
    </row>
    <row r="192" spans="1:12" x14ac:dyDescent="0.25">
      <c r="A192" s="47" t="s">
        <v>493</v>
      </c>
      <c r="B192" s="35" t="s">
        <v>213</v>
      </c>
      <c r="C192" s="8">
        <v>44.022187877</v>
      </c>
      <c r="D192" s="11" t="str">
        <f t="shared" si="24"/>
        <v>N/A</v>
      </c>
      <c r="E192" s="8">
        <v>45.819626890000002</v>
      </c>
      <c r="F192" s="11" t="str">
        <f t="shared" si="25"/>
        <v>N/A</v>
      </c>
      <c r="G192" s="8">
        <v>44.985437322000003</v>
      </c>
      <c r="H192" s="11" t="str">
        <f t="shared" si="26"/>
        <v>N/A</v>
      </c>
      <c r="I192" s="12">
        <v>4.0830000000000002</v>
      </c>
      <c r="J192" s="12">
        <v>-1.82</v>
      </c>
      <c r="K192" s="43" t="s">
        <v>739</v>
      </c>
      <c r="L192" s="9" t="str">
        <f t="shared" si="27"/>
        <v>Yes</v>
      </c>
    </row>
    <row r="193" spans="1:12" x14ac:dyDescent="0.25">
      <c r="A193" s="47" t="s">
        <v>494</v>
      </c>
      <c r="B193" s="35" t="s">
        <v>213</v>
      </c>
      <c r="C193" s="8">
        <v>39.855704048</v>
      </c>
      <c r="D193" s="11" t="str">
        <f t="shared" si="24"/>
        <v>N/A</v>
      </c>
      <c r="E193" s="8">
        <v>42.396460500000003</v>
      </c>
      <c r="F193" s="11" t="str">
        <f t="shared" si="25"/>
        <v>N/A</v>
      </c>
      <c r="G193" s="8">
        <v>42.095405135999997</v>
      </c>
      <c r="H193" s="11" t="str">
        <f t="shared" si="26"/>
        <v>N/A</v>
      </c>
      <c r="I193" s="12">
        <v>6.375</v>
      </c>
      <c r="J193" s="12">
        <v>-0.71</v>
      </c>
      <c r="K193" s="43" t="s">
        <v>739</v>
      </c>
      <c r="L193" s="9" t="str">
        <f t="shared" si="27"/>
        <v>Yes</v>
      </c>
    </row>
    <row r="194" spans="1:12" x14ac:dyDescent="0.25">
      <c r="A194" s="44" t="s">
        <v>1554</v>
      </c>
      <c r="B194" s="35" t="s">
        <v>213</v>
      </c>
      <c r="C194" s="36">
        <v>7.0549811211</v>
      </c>
      <c r="D194" s="11" t="str">
        <f t="shared" si="24"/>
        <v>N/A</v>
      </c>
      <c r="E194" s="36">
        <v>7.3733758120999999</v>
      </c>
      <c r="F194" s="11" t="str">
        <f t="shared" si="25"/>
        <v>N/A</v>
      </c>
      <c r="G194" s="36">
        <v>8.7212041133000007</v>
      </c>
      <c r="H194" s="11" t="str">
        <f t="shared" si="26"/>
        <v>N/A</v>
      </c>
      <c r="I194" s="12">
        <v>4.5129999999999999</v>
      </c>
      <c r="J194" s="12">
        <v>18.28</v>
      </c>
      <c r="K194" s="43" t="s">
        <v>739</v>
      </c>
      <c r="L194" s="9" t="str">
        <f t="shared" si="27"/>
        <v>Yes</v>
      </c>
    </row>
    <row r="195" spans="1:12" x14ac:dyDescent="0.25">
      <c r="A195" s="47" t="s">
        <v>1555</v>
      </c>
      <c r="B195" s="35" t="s">
        <v>213</v>
      </c>
      <c r="C195" s="36">
        <v>3.2233416620000002</v>
      </c>
      <c r="D195" s="11" t="str">
        <f t="shared" si="24"/>
        <v>N/A</v>
      </c>
      <c r="E195" s="36">
        <v>3.2427692590000001</v>
      </c>
      <c r="F195" s="11" t="str">
        <f t="shared" si="25"/>
        <v>N/A</v>
      </c>
      <c r="G195" s="36">
        <v>3.0576744186</v>
      </c>
      <c r="H195" s="11" t="str">
        <f t="shared" si="26"/>
        <v>N/A</v>
      </c>
      <c r="I195" s="12">
        <v>0.60270000000000001</v>
      </c>
      <c r="J195" s="12">
        <v>-5.71</v>
      </c>
      <c r="K195" s="43" t="s">
        <v>739</v>
      </c>
      <c r="L195" s="9" t="str">
        <f t="shared" si="27"/>
        <v>Yes</v>
      </c>
    </row>
    <row r="196" spans="1:12" x14ac:dyDescent="0.25">
      <c r="A196" s="47" t="s">
        <v>1556</v>
      </c>
      <c r="B196" s="35" t="s">
        <v>213</v>
      </c>
      <c r="C196" s="36">
        <v>11.031275114</v>
      </c>
      <c r="D196" s="11" t="str">
        <f t="shared" si="24"/>
        <v>N/A</v>
      </c>
      <c r="E196" s="36">
        <v>11.686517015</v>
      </c>
      <c r="F196" s="11" t="str">
        <f t="shared" si="25"/>
        <v>N/A</v>
      </c>
      <c r="G196" s="36">
        <v>19.126862890999998</v>
      </c>
      <c r="H196" s="11" t="str">
        <f t="shared" si="26"/>
        <v>N/A</v>
      </c>
      <c r="I196" s="12">
        <v>5.94</v>
      </c>
      <c r="J196" s="12">
        <v>63.67</v>
      </c>
      <c r="K196" s="43" t="s">
        <v>739</v>
      </c>
      <c r="L196" s="9" t="str">
        <f t="shared" si="27"/>
        <v>No</v>
      </c>
    </row>
    <row r="197" spans="1:12" x14ac:dyDescent="0.25">
      <c r="A197" s="47" t="s">
        <v>1557</v>
      </c>
      <c r="B197" s="35" t="s">
        <v>213</v>
      </c>
      <c r="C197" s="36">
        <v>5.5845028662000002</v>
      </c>
      <c r="D197" s="11" t="str">
        <f t="shared" si="24"/>
        <v>N/A</v>
      </c>
      <c r="E197" s="36">
        <v>5.6043653316000004</v>
      </c>
      <c r="F197" s="11" t="str">
        <f t="shared" si="25"/>
        <v>N/A</v>
      </c>
      <c r="G197" s="36">
        <v>4.4421274602</v>
      </c>
      <c r="H197" s="11" t="str">
        <f t="shared" si="26"/>
        <v>N/A</v>
      </c>
      <c r="I197" s="12">
        <v>0.35570000000000002</v>
      </c>
      <c r="J197" s="12">
        <v>-20.7</v>
      </c>
      <c r="K197" s="43" t="s">
        <v>739</v>
      </c>
      <c r="L197" s="9" t="str">
        <f t="shared" si="27"/>
        <v>Yes</v>
      </c>
    </row>
    <row r="198" spans="1:12" x14ac:dyDescent="0.25">
      <c r="A198" s="47" t="s">
        <v>1558</v>
      </c>
      <c r="B198" s="35" t="s">
        <v>213</v>
      </c>
      <c r="C198" s="36">
        <v>4.8917322834999997</v>
      </c>
      <c r="D198" s="11" t="str">
        <f t="shared" si="24"/>
        <v>N/A</v>
      </c>
      <c r="E198" s="36">
        <v>4.4793217534999998</v>
      </c>
      <c r="F198" s="11" t="str">
        <f t="shared" si="25"/>
        <v>N/A</v>
      </c>
      <c r="G198" s="36">
        <v>5.7358096828000003</v>
      </c>
      <c r="H198" s="11" t="str">
        <f t="shared" si="26"/>
        <v>N/A</v>
      </c>
      <c r="I198" s="12">
        <v>-8.43</v>
      </c>
      <c r="J198" s="12">
        <v>28.05</v>
      </c>
      <c r="K198" s="43" t="s">
        <v>739</v>
      </c>
      <c r="L198" s="9" t="str">
        <f t="shared" si="27"/>
        <v>Yes</v>
      </c>
    </row>
    <row r="199" spans="1:12" x14ac:dyDescent="0.25">
      <c r="A199" s="44" t="s">
        <v>1559</v>
      </c>
      <c r="B199" s="35" t="s">
        <v>213</v>
      </c>
      <c r="C199" s="36">
        <v>251.84686669000001</v>
      </c>
      <c r="D199" s="11" t="str">
        <f t="shared" si="24"/>
        <v>N/A</v>
      </c>
      <c r="E199" s="36">
        <v>254.10708871</v>
      </c>
      <c r="F199" s="11" t="str">
        <f t="shared" si="25"/>
        <v>N/A</v>
      </c>
      <c r="G199" s="36">
        <v>261.73664337000002</v>
      </c>
      <c r="H199" s="11" t="str">
        <f t="shared" si="26"/>
        <v>N/A</v>
      </c>
      <c r="I199" s="12">
        <v>0.89749999999999996</v>
      </c>
      <c r="J199" s="12">
        <v>3.0019999999999998</v>
      </c>
      <c r="K199" s="43" t="s">
        <v>739</v>
      </c>
      <c r="L199" s="9" t="str">
        <f t="shared" si="27"/>
        <v>Yes</v>
      </c>
    </row>
    <row r="200" spans="1:12" x14ac:dyDescent="0.25">
      <c r="A200" s="47" t="s">
        <v>1560</v>
      </c>
      <c r="B200" s="35" t="s">
        <v>213</v>
      </c>
      <c r="C200" s="36">
        <v>247.01324726000001</v>
      </c>
      <c r="D200" s="11" t="str">
        <f t="shared" si="24"/>
        <v>N/A</v>
      </c>
      <c r="E200" s="36">
        <v>249.41872334999999</v>
      </c>
      <c r="F200" s="11" t="str">
        <f t="shared" si="25"/>
        <v>N/A</v>
      </c>
      <c r="G200" s="36">
        <v>254.37195892</v>
      </c>
      <c r="H200" s="11" t="str">
        <f t="shared" si="26"/>
        <v>N/A</v>
      </c>
      <c r="I200" s="12">
        <v>0.9738</v>
      </c>
      <c r="J200" s="12">
        <v>1.986</v>
      </c>
      <c r="K200" s="43" t="s">
        <v>739</v>
      </c>
      <c r="L200" s="9" t="str">
        <f t="shared" si="27"/>
        <v>Yes</v>
      </c>
    </row>
    <row r="201" spans="1:12" x14ac:dyDescent="0.25">
      <c r="A201" s="47" t="s">
        <v>1561</v>
      </c>
      <c r="B201" s="35" t="s">
        <v>213</v>
      </c>
      <c r="C201" s="36">
        <v>270.49331677999999</v>
      </c>
      <c r="D201" s="11" t="str">
        <f t="shared" si="24"/>
        <v>N/A</v>
      </c>
      <c r="E201" s="36">
        <v>271.65212365999997</v>
      </c>
      <c r="F201" s="11" t="str">
        <f t="shared" si="25"/>
        <v>N/A</v>
      </c>
      <c r="G201" s="36">
        <v>286.88715794000001</v>
      </c>
      <c r="H201" s="11" t="str">
        <f t="shared" si="26"/>
        <v>N/A</v>
      </c>
      <c r="I201" s="12">
        <v>0.4284</v>
      </c>
      <c r="J201" s="12">
        <v>5.6079999999999997</v>
      </c>
      <c r="K201" s="43" t="s">
        <v>739</v>
      </c>
      <c r="L201" s="9" t="str">
        <f t="shared" si="27"/>
        <v>Yes</v>
      </c>
    </row>
    <row r="202" spans="1:12" x14ac:dyDescent="0.25">
      <c r="A202" s="47" t="s">
        <v>1562</v>
      </c>
      <c r="B202" s="35" t="s">
        <v>213</v>
      </c>
      <c r="C202" s="36">
        <v>166.93735498999999</v>
      </c>
      <c r="D202" s="11" t="str">
        <f t="shared" si="24"/>
        <v>N/A</v>
      </c>
      <c r="E202" s="36">
        <v>165.20963173000001</v>
      </c>
      <c r="F202" s="11" t="str">
        <f t="shared" si="25"/>
        <v>N/A</v>
      </c>
      <c r="G202" s="36">
        <v>156.67175573</v>
      </c>
      <c r="H202" s="11" t="str">
        <f t="shared" si="26"/>
        <v>N/A</v>
      </c>
      <c r="I202" s="12">
        <v>-1.03</v>
      </c>
      <c r="J202" s="12">
        <v>-5.17</v>
      </c>
      <c r="K202" s="43" t="s">
        <v>739</v>
      </c>
      <c r="L202" s="9" t="str">
        <f t="shared" si="27"/>
        <v>Yes</v>
      </c>
    </row>
    <row r="203" spans="1:12" x14ac:dyDescent="0.25">
      <c r="A203" s="47" t="s">
        <v>1563</v>
      </c>
      <c r="B203" s="35" t="s">
        <v>213</v>
      </c>
      <c r="C203" s="36">
        <v>108.8</v>
      </c>
      <c r="D203" s="11" t="str">
        <f t="shared" si="24"/>
        <v>N/A</v>
      </c>
      <c r="E203" s="36">
        <v>217.25</v>
      </c>
      <c r="F203" s="11" t="str">
        <f t="shared" si="25"/>
        <v>N/A</v>
      </c>
      <c r="G203" s="36">
        <v>108.53571429</v>
      </c>
      <c r="H203" s="11" t="str">
        <f t="shared" si="26"/>
        <v>N/A</v>
      </c>
      <c r="I203" s="12">
        <v>99.68</v>
      </c>
      <c r="J203" s="12">
        <v>-50</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16</v>
      </c>
      <c r="D205" s="11" t="str">
        <f t="shared" si="28"/>
        <v>N/A</v>
      </c>
      <c r="E205" s="36">
        <v>17</v>
      </c>
      <c r="F205" s="11" t="str">
        <f t="shared" si="29"/>
        <v>N/A</v>
      </c>
      <c r="G205" s="36">
        <v>11</v>
      </c>
      <c r="H205" s="11" t="str">
        <f t="shared" si="30"/>
        <v>N/A</v>
      </c>
      <c r="I205" s="12">
        <v>6.25</v>
      </c>
      <c r="J205" s="12">
        <v>-82.4</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-14.3</v>
      </c>
      <c r="J206" s="12">
        <v>-50</v>
      </c>
      <c r="K206" s="14" t="s">
        <v>213</v>
      </c>
      <c r="L206" s="9" t="str">
        <f t="shared" si="31"/>
        <v>N/A</v>
      </c>
    </row>
    <row r="207" spans="1:12" ht="25" x14ac:dyDescent="0.25">
      <c r="A207" s="44" t="s">
        <v>1564</v>
      </c>
      <c r="B207" s="35" t="s">
        <v>213</v>
      </c>
      <c r="C207" s="36">
        <v>2673</v>
      </c>
      <c r="D207" s="11" t="str">
        <f t="shared" si="28"/>
        <v>N/A</v>
      </c>
      <c r="E207" s="36">
        <v>2656</v>
      </c>
      <c r="F207" s="11" t="str">
        <f t="shared" si="29"/>
        <v>N/A</v>
      </c>
      <c r="G207" s="36">
        <v>2575</v>
      </c>
      <c r="H207" s="11" t="str">
        <f t="shared" si="30"/>
        <v>N/A</v>
      </c>
      <c r="I207" s="12">
        <v>-0.63600000000000001</v>
      </c>
      <c r="J207" s="12">
        <v>-3.05</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0</v>
      </c>
      <c r="H208" s="11" t="str">
        <f t="shared" si="30"/>
        <v>N/A</v>
      </c>
      <c r="I208" s="12">
        <v>10</v>
      </c>
      <c r="J208" s="12">
        <v>-100</v>
      </c>
      <c r="K208" s="14" t="s">
        <v>213</v>
      </c>
      <c r="L208" s="9" t="str">
        <f t="shared" si="31"/>
        <v>N/A</v>
      </c>
    </row>
    <row r="209" spans="1:12" x14ac:dyDescent="0.25">
      <c r="A209" s="44" t="s">
        <v>1613</v>
      </c>
      <c r="B209" s="35" t="s">
        <v>213</v>
      </c>
      <c r="C209" s="36">
        <v>80</v>
      </c>
      <c r="D209" s="11" t="str">
        <f t="shared" si="28"/>
        <v>N/A</v>
      </c>
      <c r="E209" s="36">
        <v>104</v>
      </c>
      <c r="F209" s="11" t="str">
        <f t="shared" si="29"/>
        <v>N/A</v>
      </c>
      <c r="G209" s="36">
        <v>11</v>
      </c>
      <c r="H209" s="11" t="str">
        <f t="shared" si="30"/>
        <v>N/A</v>
      </c>
      <c r="I209" s="12">
        <v>30</v>
      </c>
      <c r="J209" s="12">
        <v>-97.1</v>
      </c>
      <c r="K209" s="14" t="s">
        <v>213</v>
      </c>
      <c r="L209" s="9" t="str">
        <f t="shared" si="31"/>
        <v>N/A</v>
      </c>
    </row>
    <row r="210" spans="1:12" x14ac:dyDescent="0.25">
      <c r="A210" s="44" t="s">
        <v>125</v>
      </c>
      <c r="B210" s="35" t="s">
        <v>213</v>
      </c>
      <c r="C210" s="45">
        <v>1600901</v>
      </c>
      <c r="D210" s="11" t="str">
        <f t="shared" si="28"/>
        <v>N/A</v>
      </c>
      <c r="E210" s="45">
        <v>1355922</v>
      </c>
      <c r="F210" s="11" t="str">
        <f t="shared" si="29"/>
        <v>N/A</v>
      </c>
      <c r="G210" s="45">
        <v>1718328</v>
      </c>
      <c r="H210" s="11" t="str">
        <f t="shared" si="30"/>
        <v>N/A</v>
      </c>
      <c r="I210" s="12">
        <v>-15.3</v>
      </c>
      <c r="J210" s="12">
        <v>26.73</v>
      </c>
      <c r="K210" s="14" t="s">
        <v>213</v>
      </c>
      <c r="L210" s="9" t="str">
        <f t="shared" si="31"/>
        <v>N/A</v>
      </c>
    </row>
    <row r="211" spans="1:12" x14ac:dyDescent="0.25">
      <c r="A211" s="44" t="s">
        <v>1614</v>
      </c>
      <c r="B211" s="35" t="s">
        <v>213</v>
      </c>
      <c r="C211" s="45">
        <v>951357</v>
      </c>
      <c r="D211" s="11" t="str">
        <f t="shared" si="28"/>
        <v>N/A</v>
      </c>
      <c r="E211" s="45">
        <v>1285557</v>
      </c>
      <c r="F211" s="11" t="str">
        <f t="shared" si="29"/>
        <v>N/A</v>
      </c>
      <c r="G211" s="45">
        <v>1716885</v>
      </c>
      <c r="H211" s="11" t="str">
        <f t="shared" si="30"/>
        <v>N/A</v>
      </c>
      <c r="I211" s="12">
        <v>35.130000000000003</v>
      </c>
      <c r="J211" s="12">
        <v>33.549999999999997</v>
      </c>
      <c r="K211" s="14" t="s">
        <v>213</v>
      </c>
      <c r="L211" s="9" t="str">
        <f t="shared" si="31"/>
        <v>N/A</v>
      </c>
    </row>
    <row r="212" spans="1:12" x14ac:dyDescent="0.25">
      <c r="A212" s="44" t="s">
        <v>1565</v>
      </c>
      <c r="B212" s="35" t="s">
        <v>213</v>
      </c>
      <c r="C212" s="45">
        <v>426566</v>
      </c>
      <c r="D212" s="11" t="str">
        <f t="shared" si="28"/>
        <v>N/A</v>
      </c>
      <c r="E212" s="45">
        <v>398519</v>
      </c>
      <c r="F212" s="11" t="str">
        <f t="shared" si="29"/>
        <v>N/A</v>
      </c>
      <c r="G212" s="45">
        <v>406956</v>
      </c>
      <c r="H212" s="11" t="str">
        <f t="shared" si="30"/>
        <v>N/A</v>
      </c>
      <c r="I212" s="12">
        <v>-6.58</v>
      </c>
      <c r="J212" s="12">
        <v>2.117</v>
      </c>
      <c r="K212" s="14" t="s">
        <v>213</v>
      </c>
      <c r="L212" s="9" t="str">
        <f t="shared" si="31"/>
        <v>N/A</v>
      </c>
    </row>
    <row r="213" spans="1:12" x14ac:dyDescent="0.25">
      <c r="A213" s="44" t="s">
        <v>1615</v>
      </c>
      <c r="B213" s="35" t="s">
        <v>213</v>
      </c>
      <c r="C213" s="45">
        <v>1598878</v>
      </c>
      <c r="D213" s="11" t="str">
        <f t="shared" si="28"/>
        <v>N/A</v>
      </c>
      <c r="E213" s="45">
        <v>1076419</v>
      </c>
      <c r="F213" s="11" t="str">
        <f t="shared" si="29"/>
        <v>N/A</v>
      </c>
      <c r="G213" s="45">
        <v>93512</v>
      </c>
      <c r="H213" s="11" t="str">
        <f t="shared" si="30"/>
        <v>N/A</v>
      </c>
      <c r="I213" s="12">
        <v>-32.700000000000003</v>
      </c>
      <c r="J213" s="12">
        <v>-91.3</v>
      </c>
      <c r="K213" s="14" t="s">
        <v>213</v>
      </c>
      <c r="L213" s="9" t="str">
        <f t="shared" si="31"/>
        <v>N/A</v>
      </c>
    </row>
    <row r="214" spans="1:12" x14ac:dyDescent="0.25">
      <c r="A214" s="47" t="s">
        <v>1616</v>
      </c>
      <c r="B214" s="35" t="s">
        <v>213</v>
      </c>
      <c r="C214" s="45">
        <v>715512</v>
      </c>
      <c r="D214" s="11" t="str">
        <f t="shared" si="28"/>
        <v>N/A</v>
      </c>
      <c r="E214" s="45">
        <v>610116</v>
      </c>
      <c r="F214" s="11" t="str">
        <f t="shared" si="29"/>
        <v>N/A</v>
      </c>
      <c r="G214" s="45">
        <v>322935</v>
      </c>
      <c r="H214" s="11" t="str">
        <f t="shared" si="30"/>
        <v>N/A</v>
      </c>
      <c r="I214" s="12">
        <v>-14.7</v>
      </c>
      <c r="J214" s="12">
        <v>-47.1</v>
      </c>
      <c r="K214" s="14" t="s">
        <v>213</v>
      </c>
      <c r="L214" s="9" t="str">
        <f t="shared" si="31"/>
        <v>N/A</v>
      </c>
    </row>
    <row r="215" spans="1:12" ht="25" x14ac:dyDescent="0.25">
      <c r="A215" s="44" t="s">
        <v>1379</v>
      </c>
      <c r="B215" s="35" t="s">
        <v>213</v>
      </c>
      <c r="C215" s="45">
        <v>498783</v>
      </c>
      <c r="D215" s="11" t="str">
        <f t="shared" ref="D215:D229" si="32">IF($B215="N/A","N/A",IF(C215&gt;10,"No",IF(C215&lt;-10,"No","Yes")))</f>
        <v>N/A</v>
      </c>
      <c r="E215" s="45">
        <v>650353</v>
      </c>
      <c r="F215" s="11" t="str">
        <f t="shared" ref="F215:F229" si="33">IF($B215="N/A","N/A",IF(E215&gt;10,"No",IF(E215&lt;-10,"No","Yes")))</f>
        <v>N/A</v>
      </c>
      <c r="G215" s="45">
        <v>429314</v>
      </c>
      <c r="H215" s="11" t="str">
        <f t="shared" ref="H215:H229" si="34">IF($B215="N/A","N/A",IF(G215&gt;10,"No",IF(G215&lt;-10,"No","Yes")))</f>
        <v>N/A</v>
      </c>
      <c r="I215" s="12">
        <v>30.39</v>
      </c>
      <c r="J215" s="12">
        <v>-34</v>
      </c>
      <c r="K215" s="43" t="s">
        <v>739</v>
      </c>
      <c r="L215" s="9" t="str">
        <f t="shared" ref="L215:L229" si="35">IF(J215="Div by 0", "N/A", IF(K215="N/A","N/A", IF(J215&gt;VALUE(MID(K215,1,2)), "No", IF(J215&lt;-1*VALUE(MID(K215,1,2)), "No", "Yes"))))</f>
        <v>No</v>
      </c>
    </row>
    <row r="216" spans="1:12" x14ac:dyDescent="0.25">
      <c r="A216" s="44" t="s">
        <v>649</v>
      </c>
      <c r="B216" s="35" t="s">
        <v>213</v>
      </c>
      <c r="C216" s="36">
        <v>2331</v>
      </c>
      <c r="D216" s="11" t="str">
        <f t="shared" si="32"/>
        <v>N/A</v>
      </c>
      <c r="E216" s="36">
        <v>2460</v>
      </c>
      <c r="F216" s="11" t="str">
        <f t="shared" si="33"/>
        <v>N/A</v>
      </c>
      <c r="G216" s="36">
        <v>1728</v>
      </c>
      <c r="H216" s="11" t="str">
        <f t="shared" si="34"/>
        <v>N/A</v>
      </c>
      <c r="I216" s="12">
        <v>5.5339999999999998</v>
      </c>
      <c r="J216" s="12">
        <v>-29.8</v>
      </c>
      <c r="K216" s="43" t="s">
        <v>739</v>
      </c>
      <c r="L216" s="9" t="str">
        <f t="shared" si="35"/>
        <v>Yes</v>
      </c>
    </row>
    <row r="217" spans="1:12" x14ac:dyDescent="0.25">
      <c r="A217" s="44" t="s">
        <v>1380</v>
      </c>
      <c r="B217" s="35" t="s">
        <v>213</v>
      </c>
      <c r="C217" s="45">
        <v>213.97812098</v>
      </c>
      <c r="D217" s="11" t="str">
        <f t="shared" si="32"/>
        <v>N/A</v>
      </c>
      <c r="E217" s="45">
        <v>264.37113821000003</v>
      </c>
      <c r="F217" s="11" t="str">
        <f t="shared" si="33"/>
        <v>N/A</v>
      </c>
      <c r="G217" s="45">
        <v>248.44560185</v>
      </c>
      <c r="H217" s="11" t="str">
        <f t="shared" si="34"/>
        <v>N/A</v>
      </c>
      <c r="I217" s="12">
        <v>23.55</v>
      </c>
      <c r="J217" s="12">
        <v>-6.02</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6259192</v>
      </c>
      <c r="D221" s="11" t="str">
        <f t="shared" si="32"/>
        <v>N/A</v>
      </c>
      <c r="E221" s="45">
        <v>6981215</v>
      </c>
      <c r="F221" s="11" t="str">
        <f t="shared" si="33"/>
        <v>N/A</v>
      </c>
      <c r="G221" s="45">
        <v>6344396</v>
      </c>
      <c r="H221" s="11" t="str">
        <f t="shared" si="34"/>
        <v>N/A</v>
      </c>
      <c r="I221" s="12">
        <v>11.54</v>
      </c>
      <c r="J221" s="12">
        <v>-9.1199999999999992</v>
      </c>
      <c r="K221" s="43" t="s">
        <v>739</v>
      </c>
      <c r="L221" s="9" t="str">
        <f t="shared" si="35"/>
        <v>Yes</v>
      </c>
    </row>
    <row r="222" spans="1:12" x14ac:dyDescent="0.25">
      <c r="A222" s="44" t="s">
        <v>517</v>
      </c>
      <c r="B222" s="35" t="s">
        <v>213</v>
      </c>
      <c r="C222" s="36">
        <v>15936</v>
      </c>
      <c r="D222" s="11" t="str">
        <f t="shared" si="32"/>
        <v>N/A</v>
      </c>
      <c r="E222" s="36">
        <v>17510</v>
      </c>
      <c r="F222" s="11" t="str">
        <f t="shared" si="33"/>
        <v>N/A</v>
      </c>
      <c r="G222" s="36">
        <v>19328</v>
      </c>
      <c r="H222" s="11" t="str">
        <f t="shared" si="34"/>
        <v>N/A</v>
      </c>
      <c r="I222" s="12">
        <v>9.8770000000000007</v>
      </c>
      <c r="J222" s="12">
        <v>10.38</v>
      </c>
      <c r="K222" s="43" t="s">
        <v>739</v>
      </c>
      <c r="L222" s="9" t="str">
        <f t="shared" si="35"/>
        <v>Yes</v>
      </c>
    </row>
    <row r="223" spans="1:12" ht="25" x14ac:dyDescent="0.25">
      <c r="A223" s="44" t="s">
        <v>1384</v>
      </c>
      <c r="B223" s="35" t="s">
        <v>213</v>
      </c>
      <c r="C223" s="45">
        <v>392.77058233000002</v>
      </c>
      <c r="D223" s="11" t="str">
        <f t="shared" si="32"/>
        <v>N/A</v>
      </c>
      <c r="E223" s="45">
        <v>398.69874357999998</v>
      </c>
      <c r="F223" s="11" t="str">
        <f t="shared" si="33"/>
        <v>N/A</v>
      </c>
      <c r="G223" s="45">
        <v>328.24896523000001</v>
      </c>
      <c r="H223" s="11" t="str">
        <f t="shared" si="34"/>
        <v>N/A</v>
      </c>
      <c r="I223" s="12">
        <v>1.5089999999999999</v>
      </c>
      <c r="J223" s="12">
        <v>-17.7</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538836827</v>
      </c>
      <c r="D227" s="11" t="str">
        <f t="shared" si="32"/>
        <v>N/A</v>
      </c>
      <c r="E227" s="45">
        <v>559366456</v>
      </c>
      <c r="F227" s="11" t="str">
        <f t="shared" si="33"/>
        <v>N/A</v>
      </c>
      <c r="G227" s="45">
        <v>49016199</v>
      </c>
      <c r="H227" s="11" t="str">
        <f t="shared" si="34"/>
        <v>N/A</v>
      </c>
      <c r="I227" s="12">
        <v>3.81</v>
      </c>
      <c r="J227" s="12">
        <v>-91.2</v>
      </c>
      <c r="K227" s="43" t="s">
        <v>739</v>
      </c>
      <c r="L227" s="9" t="str">
        <f t="shared" si="35"/>
        <v>No</v>
      </c>
    </row>
    <row r="228" spans="1:12" ht="25" x14ac:dyDescent="0.25">
      <c r="A228" s="44" t="s">
        <v>519</v>
      </c>
      <c r="B228" s="35" t="s">
        <v>213</v>
      </c>
      <c r="C228" s="36">
        <v>18521</v>
      </c>
      <c r="D228" s="11" t="str">
        <f t="shared" si="32"/>
        <v>N/A</v>
      </c>
      <c r="E228" s="36">
        <v>19493</v>
      </c>
      <c r="F228" s="11" t="str">
        <f t="shared" si="33"/>
        <v>N/A</v>
      </c>
      <c r="G228" s="36">
        <v>3575</v>
      </c>
      <c r="H228" s="11" t="str">
        <f t="shared" si="34"/>
        <v>N/A</v>
      </c>
      <c r="I228" s="12">
        <v>5.2480000000000002</v>
      </c>
      <c r="J228" s="12">
        <v>-81.7</v>
      </c>
      <c r="K228" s="43" t="s">
        <v>739</v>
      </c>
      <c r="L228" s="9" t="str">
        <f t="shared" si="35"/>
        <v>No</v>
      </c>
    </row>
    <row r="229" spans="1:12" ht="25" x14ac:dyDescent="0.25">
      <c r="A229" s="44" t="s">
        <v>1388</v>
      </c>
      <c r="B229" s="35" t="s">
        <v>213</v>
      </c>
      <c r="C229" s="45">
        <v>29093.290156999999</v>
      </c>
      <c r="D229" s="11" t="str">
        <f t="shared" si="32"/>
        <v>N/A</v>
      </c>
      <c r="E229" s="45">
        <v>28695.760323999999</v>
      </c>
      <c r="F229" s="11" t="str">
        <f t="shared" si="33"/>
        <v>N/A</v>
      </c>
      <c r="G229" s="45">
        <v>13710.824895</v>
      </c>
      <c r="H229" s="11" t="str">
        <f t="shared" si="34"/>
        <v>N/A</v>
      </c>
      <c r="I229" s="12">
        <v>-1.37</v>
      </c>
      <c r="J229" s="12">
        <v>-52.2</v>
      </c>
      <c r="K229" s="43" t="s">
        <v>739</v>
      </c>
      <c r="L229" s="9" t="str">
        <f t="shared" si="35"/>
        <v>No</v>
      </c>
    </row>
    <row r="230" spans="1:12" x14ac:dyDescent="0.25">
      <c r="A230" s="4" t="s">
        <v>1389</v>
      </c>
      <c r="B230" s="35" t="s">
        <v>213</v>
      </c>
      <c r="C230" s="14">
        <v>945826495</v>
      </c>
      <c r="D230" s="11" t="str">
        <f t="shared" ref="D230:D253" si="36">IF($B230="N/A","N/A",IF(C230&gt;10,"No",IF(C230&lt;-10,"No","Yes")))</f>
        <v>N/A</v>
      </c>
      <c r="E230" s="14">
        <v>985903081</v>
      </c>
      <c r="F230" s="11" t="str">
        <f t="shared" ref="F230:F253" si="37">IF($B230="N/A","N/A",IF(E230&gt;10,"No",IF(E230&lt;-10,"No","Yes")))</f>
        <v>N/A</v>
      </c>
      <c r="G230" s="14">
        <v>71862480</v>
      </c>
      <c r="H230" s="11" t="str">
        <f t="shared" ref="H230:H253" si="38">IF($B230="N/A","N/A",IF(G230&gt;10,"No",IF(G230&lt;-10,"No","Yes")))</f>
        <v>N/A</v>
      </c>
      <c r="I230" s="12">
        <v>4.2370000000000001</v>
      </c>
      <c r="J230" s="12">
        <v>-92.7</v>
      </c>
      <c r="K230" s="43" t="s">
        <v>739</v>
      </c>
      <c r="L230" s="9" t="str">
        <f t="shared" ref="L230:L253" si="39">IF(J230="Div by 0", "N/A", IF(K230="N/A","N/A", IF(J230&gt;VALUE(MID(K230,1,2)), "No", IF(J230&lt;-1*VALUE(MID(K230,1,2)), "No", "Yes"))))</f>
        <v>No</v>
      </c>
    </row>
    <row r="231" spans="1:12" x14ac:dyDescent="0.25">
      <c r="A231" s="4" t="s">
        <v>1566</v>
      </c>
      <c r="B231" s="35" t="s">
        <v>213</v>
      </c>
      <c r="C231" s="1">
        <v>46029</v>
      </c>
      <c r="D231" s="1" t="str">
        <f t="shared" si="36"/>
        <v>N/A</v>
      </c>
      <c r="E231" s="1">
        <v>48048</v>
      </c>
      <c r="F231" s="1" t="str">
        <f t="shared" si="37"/>
        <v>N/A</v>
      </c>
      <c r="G231" s="1">
        <v>7232</v>
      </c>
      <c r="H231" s="11" t="str">
        <f t="shared" si="38"/>
        <v>N/A</v>
      </c>
      <c r="I231" s="12">
        <v>4.3860000000000001</v>
      </c>
      <c r="J231" s="12">
        <v>-84.9</v>
      </c>
      <c r="K231" s="43" t="s">
        <v>739</v>
      </c>
      <c r="L231" s="9" t="str">
        <f t="shared" si="39"/>
        <v>No</v>
      </c>
    </row>
    <row r="232" spans="1:12" x14ac:dyDescent="0.25">
      <c r="A232" s="4" t="s">
        <v>1567</v>
      </c>
      <c r="B232" s="35" t="s">
        <v>213</v>
      </c>
      <c r="C232" s="14">
        <v>20548.49106</v>
      </c>
      <c r="D232" s="11" t="str">
        <f t="shared" si="36"/>
        <v>N/A</v>
      </c>
      <c r="E232" s="14">
        <v>20519.128391999999</v>
      </c>
      <c r="F232" s="11" t="str">
        <f t="shared" si="37"/>
        <v>N/A</v>
      </c>
      <c r="G232" s="14">
        <v>9936.7367257000005</v>
      </c>
      <c r="H232" s="11" t="str">
        <f t="shared" si="38"/>
        <v>N/A</v>
      </c>
      <c r="I232" s="12">
        <v>-0.14299999999999999</v>
      </c>
      <c r="J232" s="12">
        <v>-51.6</v>
      </c>
      <c r="K232" s="43" t="s">
        <v>739</v>
      </c>
      <c r="L232" s="9" t="str">
        <f t="shared" si="39"/>
        <v>No</v>
      </c>
    </row>
    <row r="233" spans="1:12" x14ac:dyDescent="0.25">
      <c r="A233" s="48" t="s">
        <v>1568</v>
      </c>
      <c r="B233" s="35" t="s">
        <v>213</v>
      </c>
      <c r="C233" s="14">
        <v>15360.407057</v>
      </c>
      <c r="D233" s="11" t="str">
        <f t="shared" si="36"/>
        <v>N/A</v>
      </c>
      <c r="E233" s="14">
        <v>15145.945012</v>
      </c>
      <c r="F233" s="11" t="str">
        <f t="shared" si="37"/>
        <v>N/A</v>
      </c>
      <c r="G233" s="14">
        <v>7050.1454033999999</v>
      </c>
      <c r="H233" s="11" t="str">
        <f t="shared" si="38"/>
        <v>N/A</v>
      </c>
      <c r="I233" s="12">
        <v>-1.4</v>
      </c>
      <c r="J233" s="12">
        <v>-53.5</v>
      </c>
      <c r="K233" s="43" t="s">
        <v>739</v>
      </c>
      <c r="L233" s="9" t="str">
        <f t="shared" si="39"/>
        <v>No</v>
      </c>
    </row>
    <row r="234" spans="1:12" x14ac:dyDescent="0.25">
      <c r="A234" s="48" t="s">
        <v>1569</v>
      </c>
      <c r="B234" s="35" t="s">
        <v>213</v>
      </c>
      <c r="C234" s="14">
        <v>26677.253407</v>
      </c>
      <c r="D234" s="11" t="str">
        <f t="shared" si="36"/>
        <v>N/A</v>
      </c>
      <c r="E234" s="14">
        <v>26908.711558999999</v>
      </c>
      <c r="F234" s="11" t="str">
        <f t="shared" si="37"/>
        <v>N/A</v>
      </c>
      <c r="G234" s="14">
        <v>15862.563244999999</v>
      </c>
      <c r="H234" s="11" t="str">
        <f t="shared" si="38"/>
        <v>N/A</v>
      </c>
      <c r="I234" s="12">
        <v>0.86760000000000004</v>
      </c>
      <c r="J234" s="12">
        <v>-41.1</v>
      </c>
      <c r="K234" s="43" t="s">
        <v>739</v>
      </c>
      <c r="L234" s="9" t="str">
        <f t="shared" si="39"/>
        <v>No</v>
      </c>
    </row>
    <row r="235" spans="1:12" x14ac:dyDescent="0.25">
      <c r="A235" s="48" t="s">
        <v>1570</v>
      </c>
      <c r="B235" s="35" t="s">
        <v>213</v>
      </c>
      <c r="C235" s="14">
        <v>17329.786957</v>
      </c>
      <c r="D235" s="11" t="str">
        <f t="shared" si="36"/>
        <v>N/A</v>
      </c>
      <c r="E235" s="14">
        <v>15766.955465999999</v>
      </c>
      <c r="F235" s="11" t="str">
        <f t="shared" si="37"/>
        <v>N/A</v>
      </c>
      <c r="G235" s="14">
        <v>1834.9230769000001</v>
      </c>
      <c r="H235" s="11" t="str">
        <f t="shared" si="38"/>
        <v>N/A</v>
      </c>
      <c r="I235" s="12">
        <v>-9.02</v>
      </c>
      <c r="J235" s="12">
        <v>-88.4</v>
      </c>
      <c r="K235" s="43" t="s">
        <v>739</v>
      </c>
      <c r="L235" s="9" t="str">
        <f t="shared" si="39"/>
        <v>No</v>
      </c>
    </row>
    <row r="236" spans="1:12" x14ac:dyDescent="0.25">
      <c r="A236" s="48" t="s">
        <v>1571</v>
      </c>
      <c r="B236" s="35" t="s">
        <v>213</v>
      </c>
      <c r="C236" s="14">
        <v>1755.5161290000001</v>
      </c>
      <c r="D236" s="11" t="str">
        <f t="shared" si="36"/>
        <v>N/A</v>
      </c>
      <c r="E236" s="14">
        <v>851.93333332999998</v>
      </c>
      <c r="F236" s="11" t="str">
        <f t="shared" si="37"/>
        <v>N/A</v>
      </c>
      <c r="G236" s="14">
        <v>1400.2086093</v>
      </c>
      <c r="H236" s="11" t="str">
        <f t="shared" si="38"/>
        <v>N/A</v>
      </c>
      <c r="I236" s="12">
        <v>-51.5</v>
      </c>
      <c r="J236" s="12">
        <v>64.36</v>
      </c>
      <c r="K236" s="43" t="s">
        <v>739</v>
      </c>
      <c r="L236" s="9" t="str">
        <f t="shared" si="39"/>
        <v>No</v>
      </c>
    </row>
    <row r="237" spans="1:12" x14ac:dyDescent="0.25">
      <c r="A237" s="44" t="s">
        <v>1572</v>
      </c>
      <c r="B237" s="35" t="s">
        <v>213</v>
      </c>
      <c r="C237" s="11">
        <v>17.65118687</v>
      </c>
      <c r="D237" s="11" t="str">
        <f t="shared" si="36"/>
        <v>N/A</v>
      </c>
      <c r="E237" s="11">
        <v>18.240419111000001</v>
      </c>
      <c r="F237" s="11" t="str">
        <f t="shared" si="37"/>
        <v>N/A</v>
      </c>
      <c r="G237" s="11">
        <v>3.6406655088000002</v>
      </c>
      <c r="H237" s="11" t="str">
        <f t="shared" si="38"/>
        <v>N/A</v>
      </c>
      <c r="I237" s="12">
        <v>3.3380000000000001</v>
      </c>
      <c r="J237" s="12">
        <v>-80</v>
      </c>
      <c r="K237" s="43" t="s">
        <v>739</v>
      </c>
      <c r="L237" s="9" t="str">
        <f t="shared" si="39"/>
        <v>No</v>
      </c>
    </row>
    <row r="238" spans="1:12" x14ac:dyDescent="0.25">
      <c r="A238" s="47" t="s">
        <v>1573</v>
      </c>
      <c r="B238" s="35" t="s">
        <v>213</v>
      </c>
      <c r="C238" s="11">
        <v>25.401135777</v>
      </c>
      <c r="D238" s="11" t="str">
        <f t="shared" si="36"/>
        <v>N/A</v>
      </c>
      <c r="E238" s="11">
        <v>26.292504495999999</v>
      </c>
      <c r="F238" s="11" t="str">
        <f t="shared" si="37"/>
        <v>N/A</v>
      </c>
      <c r="G238" s="11">
        <v>9.7786951038000005</v>
      </c>
      <c r="H238" s="11" t="str">
        <f t="shared" si="38"/>
        <v>N/A</v>
      </c>
      <c r="I238" s="12">
        <v>3.5089999999999999</v>
      </c>
      <c r="J238" s="12">
        <v>-62.8</v>
      </c>
      <c r="K238" s="43" t="s">
        <v>739</v>
      </c>
      <c r="L238" s="9" t="str">
        <f t="shared" si="39"/>
        <v>No</v>
      </c>
    </row>
    <row r="239" spans="1:12" x14ac:dyDescent="0.25">
      <c r="A239" s="47" t="s">
        <v>1574</v>
      </c>
      <c r="B239" s="35" t="s">
        <v>213</v>
      </c>
      <c r="C239" s="11">
        <v>22.008642682000001</v>
      </c>
      <c r="D239" s="11" t="str">
        <f t="shared" si="36"/>
        <v>N/A</v>
      </c>
      <c r="E239" s="11">
        <v>22.383141451</v>
      </c>
      <c r="F239" s="11" t="str">
        <f t="shared" si="37"/>
        <v>N/A</v>
      </c>
      <c r="G239" s="11">
        <v>9.067456859</v>
      </c>
      <c r="H239" s="11" t="str">
        <f t="shared" si="38"/>
        <v>N/A</v>
      </c>
      <c r="I239" s="12">
        <v>1.702</v>
      </c>
      <c r="J239" s="12">
        <v>-59.5</v>
      </c>
      <c r="K239" s="43" t="s">
        <v>739</v>
      </c>
      <c r="L239" s="9" t="str">
        <f t="shared" si="39"/>
        <v>No</v>
      </c>
    </row>
    <row r="240" spans="1:12" x14ac:dyDescent="0.25">
      <c r="A240" s="47" t="s">
        <v>1575</v>
      </c>
      <c r="B240" s="35" t="s">
        <v>213</v>
      </c>
      <c r="C240" s="11">
        <v>0.48694768490000001</v>
      </c>
      <c r="D240" s="11" t="str">
        <f t="shared" si="36"/>
        <v>N/A</v>
      </c>
      <c r="E240" s="11">
        <v>0.54531405229999996</v>
      </c>
      <c r="F240" s="11" t="str">
        <f t="shared" si="37"/>
        <v>N/A</v>
      </c>
      <c r="G240" s="11">
        <v>0.1912270895</v>
      </c>
      <c r="H240" s="11" t="str">
        <f t="shared" si="38"/>
        <v>N/A</v>
      </c>
      <c r="I240" s="12">
        <v>11.99</v>
      </c>
      <c r="J240" s="12">
        <v>-64.900000000000006</v>
      </c>
      <c r="K240" s="43" t="s">
        <v>739</v>
      </c>
      <c r="L240" s="9" t="str">
        <f t="shared" si="39"/>
        <v>No</v>
      </c>
    </row>
    <row r="241" spans="1:12" x14ac:dyDescent="0.25">
      <c r="A241" s="47" t="s">
        <v>1576</v>
      </c>
      <c r="B241" s="35" t="s">
        <v>213</v>
      </c>
      <c r="C241" s="11">
        <v>0.30021305440000001</v>
      </c>
      <c r="D241" s="11" t="str">
        <f t="shared" si="36"/>
        <v>N/A</v>
      </c>
      <c r="E241" s="11">
        <v>0.27367268750000001</v>
      </c>
      <c r="F241" s="11" t="str">
        <f t="shared" si="37"/>
        <v>N/A</v>
      </c>
      <c r="G241" s="11">
        <v>0.32696721670000001</v>
      </c>
      <c r="H241" s="11" t="str">
        <f t="shared" si="38"/>
        <v>N/A</v>
      </c>
      <c r="I241" s="12">
        <v>-8.84</v>
      </c>
      <c r="J241" s="12">
        <v>19.47</v>
      </c>
      <c r="K241" s="43" t="s">
        <v>739</v>
      </c>
      <c r="L241" s="9" t="str">
        <f t="shared" si="39"/>
        <v>Yes</v>
      </c>
    </row>
    <row r="242" spans="1:12" x14ac:dyDescent="0.25">
      <c r="A242" s="4" t="s">
        <v>1401</v>
      </c>
      <c r="B242" s="35" t="s">
        <v>213</v>
      </c>
      <c r="C242" s="14">
        <v>538836827</v>
      </c>
      <c r="D242" s="11" t="str">
        <f t="shared" si="36"/>
        <v>N/A</v>
      </c>
      <c r="E242" s="14">
        <v>559366456</v>
      </c>
      <c r="F242" s="11" t="str">
        <f t="shared" si="37"/>
        <v>N/A</v>
      </c>
      <c r="G242" s="14">
        <v>49016199</v>
      </c>
      <c r="H242" s="11" t="str">
        <f t="shared" si="38"/>
        <v>N/A</v>
      </c>
      <c r="I242" s="12">
        <v>3.81</v>
      </c>
      <c r="J242" s="12">
        <v>-91.2</v>
      </c>
      <c r="K242" s="43" t="s">
        <v>739</v>
      </c>
      <c r="L242" s="9" t="str">
        <f t="shared" si="39"/>
        <v>No</v>
      </c>
    </row>
    <row r="243" spans="1:12" x14ac:dyDescent="0.25">
      <c r="A243" s="4" t="s">
        <v>1577</v>
      </c>
      <c r="B243" s="35" t="s">
        <v>213</v>
      </c>
      <c r="C243" s="1">
        <v>18521</v>
      </c>
      <c r="D243" s="1" t="str">
        <f t="shared" si="36"/>
        <v>N/A</v>
      </c>
      <c r="E243" s="1">
        <v>19493</v>
      </c>
      <c r="F243" s="1" t="str">
        <f t="shared" si="37"/>
        <v>N/A</v>
      </c>
      <c r="G243" s="1">
        <v>3575</v>
      </c>
      <c r="H243" s="11" t="str">
        <f t="shared" si="38"/>
        <v>N/A</v>
      </c>
      <c r="I243" s="12">
        <v>5.2480000000000002</v>
      </c>
      <c r="J243" s="12">
        <v>-81.7</v>
      </c>
      <c r="K243" s="43" t="s">
        <v>739</v>
      </c>
      <c r="L243" s="9" t="str">
        <f t="shared" si="39"/>
        <v>No</v>
      </c>
    </row>
    <row r="244" spans="1:12" ht="25" x14ac:dyDescent="0.25">
      <c r="A244" s="4" t="s">
        <v>1578</v>
      </c>
      <c r="B244" s="35" t="s">
        <v>213</v>
      </c>
      <c r="C244" s="14">
        <v>29093.290156999999</v>
      </c>
      <c r="D244" s="11" t="str">
        <f t="shared" si="36"/>
        <v>N/A</v>
      </c>
      <c r="E244" s="14">
        <v>28695.760323999999</v>
      </c>
      <c r="F244" s="11" t="str">
        <f t="shared" si="37"/>
        <v>N/A</v>
      </c>
      <c r="G244" s="14">
        <v>13710.824895</v>
      </c>
      <c r="H244" s="11" t="str">
        <f t="shared" si="38"/>
        <v>N/A</v>
      </c>
      <c r="I244" s="12">
        <v>-1.37</v>
      </c>
      <c r="J244" s="12">
        <v>-52.2</v>
      </c>
      <c r="K244" s="43" t="s">
        <v>739</v>
      </c>
      <c r="L244" s="9" t="str">
        <f t="shared" si="39"/>
        <v>No</v>
      </c>
    </row>
    <row r="245" spans="1:12" ht="25" x14ac:dyDescent="0.25">
      <c r="A245" s="48" t="s">
        <v>1579</v>
      </c>
      <c r="B245" s="35" t="s">
        <v>213</v>
      </c>
      <c r="C245" s="14">
        <v>16971.644552999998</v>
      </c>
      <c r="D245" s="11" t="str">
        <f t="shared" si="36"/>
        <v>N/A</v>
      </c>
      <c r="E245" s="14">
        <v>16579.499811000002</v>
      </c>
      <c r="F245" s="11" t="str">
        <f t="shared" si="37"/>
        <v>N/A</v>
      </c>
      <c r="G245" s="14">
        <v>7179.1504286999998</v>
      </c>
      <c r="H245" s="11" t="str">
        <f t="shared" si="38"/>
        <v>N/A</v>
      </c>
      <c r="I245" s="12">
        <v>-2.31</v>
      </c>
      <c r="J245" s="12">
        <v>-56.7</v>
      </c>
      <c r="K245" s="43" t="s">
        <v>739</v>
      </c>
      <c r="L245" s="9" t="str">
        <f t="shared" si="39"/>
        <v>No</v>
      </c>
    </row>
    <row r="246" spans="1:12" ht="25" x14ac:dyDescent="0.25">
      <c r="A246" s="48" t="s">
        <v>1580</v>
      </c>
      <c r="B246" s="35" t="s">
        <v>213</v>
      </c>
      <c r="C246" s="14">
        <v>42927.173581000003</v>
      </c>
      <c r="D246" s="11" t="str">
        <f t="shared" si="36"/>
        <v>N/A</v>
      </c>
      <c r="E246" s="14">
        <v>43086.512287999998</v>
      </c>
      <c r="F246" s="11" t="str">
        <f t="shared" si="37"/>
        <v>N/A</v>
      </c>
      <c r="G246" s="14">
        <v>30321.604558999999</v>
      </c>
      <c r="H246" s="11" t="str">
        <f t="shared" si="38"/>
        <v>N/A</v>
      </c>
      <c r="I246" s="12">
        <v>0.37119999999999997</v>
      </c>
      <c r="J246" s="12">
        <v>-29.6</v>
      </c>
      <c r="K246" s="43" t="s">
        <v>739</v>
      </c>
      <c r="L246" s="9" t="str">
        <f t="shared" si="39"/>
        <v>Yes</v>
      </c>
    </row>
    <row r="247" spans="1:12" ht="25" x14ac:dyDescent="0.25">
      <c r="A247" s="48" t="s">
        <v>1581</v>
      </c>
      <c r="B247" s="35" t="s">
        <v>213</v>
      </c>
      <c r="C247" s="14">
        <v>8851.3333332999991</v>
      </c>
      <c r="D247" s="11" t="str">
        <f t="shared" si="36"/>
        <v>N/A</v>
      </c>
      <c r="E247" s="14">
        <v>12959.166667</v>
      </c>
      <c r="F247" s="11" t="str">
        <f t="shared" si="37"/>
        <v>N/A</v>
      </c>
      <c r="G247" s="14" t="s">
        <v>1746</v>
      </c>
      <c r="H247" s="11" t="str">
        <f t="shared" si="38"/>
        <v>N/A</v>
      </c>
      <c r="I247" s="12">
        <v>46.41</v>
      </c>
      <c r="J247" s="12" t="s">
        <v>1746</v>
      </c>
      <c r="K247" s="43" t="s">
        <v>739</v>
      </c>
      <c r="L247" s="9" t="str">
        <f t="shared" si="39"/>
        <v>N/A</v>
      </c>
    </row>
    <row r="248" spans="1:12" ht="25" x14ac:dyDescent="0.25">
      <c r="A248" s="48" t="s">
        <v>1582</v>
      </c>
      <c r="B248" s="35" t="s">
        <v>213</v>
      </c>
      <c r="C248" s="14">
        <v>1860</v>
      </c>
      <c r="D248" s="11" t="str">
        <f t="shared" si="36"/>
        <v>N/A</v>
      </c>
      <c r="E248" s="14" t="s">
        <v>1746</v>
      </c>
      <c r="F248" s="11" t="str">
        <f t="shared" si="37"/>
        <v>N/A</v>
      </c>
      <c r="G248" s="14" t="s">
        <v>1746</v>
      </c>
      <c r="H248" s="11" t="str">
        <f t="shared" si="38"/>
        <v>N/A</v>
      </c>
      <c r="I248" s="12" t="s">
        <v>1746</v>
      </c>
      <c r="J248" s="12" t="s">
        <v>1746</v>
      </c>
      <c r="K248" s="43" t="s">
        <v>739</v>
      </c>
      <c r="L248" s="9" t="str">
        <f t="shared" si="39"/>
        <v>N/A</v>
      </c>
    </row>
    <row r="249" spans="1:12" ht="25" x14ac:dyDescent="0.25">
      <c r="A249" s="44" t="s">
        <v>1583</v>
      </c>
      <c r="B249" s="35" t="s">
        <v>213</v>
      </c>
      <c r="C249" s="11">
        <v>7.1024274265000003</v>
      </c>
      <c r="D249" s="11" t="str">
        <f t="shared" si="36"/>
        <v>N/A</v>
      </c>
      <c r="E249" s="11">
        <v>7.4001100924000003</v>
      </c>
      <c r="F249" s="11" t="str">
        <f t="shared" si="37"/>
        <v>N/A</v>
      </c>
      <c r="G249" s="11">
        <v>1.7996929195</v>
      </c>
      <c r="H249" s="11" t="str">
        <f t="shared" si="38"/>
        <v>N/A</v>
      </c>
      <c r="I249" s="12">
        <v>4.1909999999999998</v>
      </c>
      <c r="J249" s="12">
        <v>-75.7</v>
      </c>
      <c r="K249" s="43" t="s">
        <v>739</v>
      </c>
      <c r="L249" s="9" t="str">
        <f t="shared" si="39"/>
        <v>No</v>
      </c>
    </row>
    <row r="250" spans="1:12" ht="25" x14ac:dyDescent="0.25">
      <c r="A250" s="47" t="s">
        <v>1584</v>
      </c>
      <c r="B250" s="35" t="s">
        <v>213</v>
      </c>
      <c r="C250" s="11">
        <v>10.178626742000001</v>
      </c>
      <c r="D250" s="11" t="str">
        <f t="shared" si="36"/>
        <v>N/A</v>
      </c>
      <c r="E250" s="11">
        <v>10.805950629</v>
      </c>
      <c r="F250" s="11" t="str">
        <f t="shared" si="37"/>
        <v>N/A</v>
      </c>
      <c r="G250" s="11">
        <v>5.8846462561999999</v>
      </c>
      <c r="H250" s="11" t="str">
        <f t="shared" si="38"/>
        <v>N/A</v>
      </c>
      <c r="I250" s="12">
        <v>6.1630000000000003</v>
      </c>
      <c r="J250" s="12">
        <v>-45.5</v>
      </c>
      <c r="K250" s="43" t="s">
        <v>739</v>
      </c>
      <c r="L250" s="9" t="str">
        <f t="shared" si="39"/>
        <v>No</v>
      </c>
    </row>
    <row r="251" spans="1:12" ht="25" x14ac:dyDescent="0.25">
      <c r="A251" s="47" t="s">
        <v>1585</v>
      </c>
      <c r="B251" s="35" t="s">
        <v>213</v>
      </c>
      <c r="C251" s="11">
        <v>9.0102566772999992</v>
      </c>
      <c r="D251" s="11" t="str">
        <f t="shared" si="36"/>
        <v>N/A</v>
      </c>
      <c r="E251" s="11">
        <v>9.0628941051999998</v>
      </c>
      <c r="F251" s="11" t="str">
        <f t="shared" si="37"/>
        <v>N/A</v>
      </c>
      <c r="G251" s="11">
        <v>3.5175178665</v>
      </c>
      <c r="H251" s="11" t="str">
        <f t="shared" si="38"/>
        <v>N/A</v>
      </c>
      <c r="I251" s="12">
        <v>0.58420000000000005</v>
      </c>
      <c r="J251" s="12">
        <v>-61.2</v>
      </c>
      <c r="K251" s="43" t="s">
        <v>739</v>
      </c>
      <c r="L251" s="9" t="str">
        <f t="shared" si="39"/>
        <v>No</v>
      </c>
    </row>
    <row r="252" spans="1:12" ht="25" x14ac:dyDescent="0.25">
      <c r="A252" s="47" t="s">
        <v>1586</v>
      </c>
      <c r="B252" s="35" t="s">
        <v>213</v>
      </c>
      <c r="C252" s="11">
        <v>1.9054474599999999E-2</v>
      </c>
      <c r="D252" s="11" t="str">
        <f t="shared" si="36"/>
        <v>N/A</v>
      </c>
      <c r="E252" s="11">
        <v>1.32464952E-2</v>
      </c>
      <c r="F252" s="11" t="str">
        <f t="shared" si="37"/>
        <v>N/A</v>
      </c>
      <c r="G252" s="11">
        <v>0</v>
      </c>
      <c r="H252" s="11" t="str">
        <f t="shared" si="38"/>
        <v>N/A</v>
      </c>
      <c r="I252" s="12">
        <v>-30.5</v>
      </c>
      <c r="J252" s="12">
        <v>-100</v>
      </c>
      <c r="K252" s="43" t="s">
        <v>739</v>
      </c>
      <c r="L252" s="9" t="str">
        <f t="shared" si="39"/>
        <v>No</v>
      </c>
    </row>
    <row r="253" spans="1:12" ht="25" x14ac:dyDescent="0.25">
      <c r="A253" s="47" t="s">
        <v>1587</v>
      </c>
      <c r="B253" s="35" t="s">
        <v>213</v>
      </c>
      <c r="C253" s="11">
        <v>4.8421460000000003E-3</v>
      </c>
      <c r="D253" s="11" t="str">
        <f t="shared" si="36"/>
        <v>N/A</v>
      </c>
      <c r="E253" s="11">
        <v>0</v>
      </c>
      <c r="F253" s="11" t="str">
        <f t="shared" si="37"/>
        <v>N/A</v>
      </c>
      <c r="G253" s="11">
        <v>0</v>
      </c>
      <c r="H253" s="11" t="str">
        <f t="shared" si="38"/>
        <v>N/A</v>
      </c>
      <c r="I253" s="12">
        <v>-100</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157359</v>
      </c>
      <c r="D7" s="32" t="str">
        <f>IF($B7="N/A","N/A",IF(C7&gt;15,"No",IF(C7&lt;-15,"No","Yes")))</f>
        <v>N/A</v>
      </c>
      <c r="E7" s="31">
        <v>155380</v>
      </c>
      <c r="F7" s="32" t="str">
        <f>IF($B7="N/A","N/A",IF(E7&gt;15,"No",IF(E7&lt;-15,"No","Yes")))</f>
        <v>N/A</v>
      </c>
      <c r="G7" s="31">
        <v>162066</v>
      </c>
      <c r="H7" s="32" t="str">
        <f>IF($B7="N/A","N/A",IF(G7&gt;15,"No",IF(G7&lt;-15,"No","Yes")))</f>
        <v>N/A</v>
      </c>
      <c r="I7" s="33">
        <v>-1.26</v>
      </c>
      <c r="J7" s="33">
        <v>4.3029999999999999</v>
      </c>
      <c r="K7" s="32" t="str">
        <f t="shared" ref="K7:K24" si="0">IF(J7="Div by 0", "N/A", IF(J7="N/A","N/A", IF(J7&gt;30, "No", IF(J7&lt;-30, "No", "Yes"))))</f>
        <v>Yes</v>
      </c>
    </row>
    <row r="8" spans="1:11" x14ac:dyDescent="0.25">
      <c r="A8" s="26" t="s">
        <v>361</v>
      </c>
      <c r="B8" s="30" t="s">
        <v>213</v>
      </c>
      <c r="C8" s="34" t="s">
        <v>213</v>
      </c>
      <c r="D8" s="32" t="str">
        <f>IF($B8="N/A","N/A",IF(C8&gt;15,"No",IF(C8&lt;-15,"No","Yes")))</f>
        <v>N/A</v>
      </c>
      <c r="E8" s="34">
        <v>55.202728794000002</v>
      </c>
      <c r="F8" s="32" t="str">
        <f>IF($B8="N/A","N/A",IF(E8&gt;15,"No",IF(E8&lt;-15,"No","Yes")))</f>
        <v>N/A</v>
      </c>
      <c r="G8" s="34">
        <v>47.800895930999999</v>
      </c>
      <c r="H8" s="32" t="str">
        <f>IF($B8="N/A","N/A",IF(G8&gt;15,"No",IF(G8&lt;-15,"No","Yes")))</f>
        <v>N/A</v>
      </c>
      <c r="I8" s="33" t="s">
        <v>213</v>
      </c>
      <c r="J8" s="33">
        <v>-13.4</v>
      </c>
      <c r="K8" s="32" t="str">
        <f t="shared" si="0"/>
        <v>Yes</v>
      </c>
    </row>
    <row r="9" spans="1:11" x14ac:dyDescent="0.25">
      <c r="A9" s="26" t="s">
        <v>302</v>
      </c>
      <c r="B9" s="35" t="s">
        <v>213</v>
      </c>
      <c r="C9" s="9">
        <v>42.024288411000001</v>
      </c>
      <c r="D9" s="9" t="str">
        <f>IF($B9="N/A","N/A",IF(C9&gt;15,"No",IF(C9&lt;-15,"No","Yes")))</f>
        <v>N/A</v>
      </c>
      <c r="E9" s="9">
        <v>44.797271205999998</v>
      </c>
      <c r="F9" s="9" t="str">
        <f>IF($B9="N/A","N/A",IF(E9&gt;15,"No",IF(E9&lt;-15,"No","Yes")))</f>
        <v>N/A</v>
      </c>
      <c r="G9" s="9">
        <v>52.199104069000001</v>
      </c>
      <c r="H9" s="9" t="str">
        <f>IF($B9="N/A","N/A",IF(G9&gt;15,"No",IF(G9&lt;-15,"No","Yes")))</f>
        <v>N/A</v>
      </c>
      <c r="I9" s="10">
        <v>6.5990000000000002</v>
      </c>
      <c r="J9" s="10">
        <v>16.52</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57.835903889000001</v>
      </c>
      <c r="D11" s="9" t="str">
        <f>IF(OR($B11="N/A",$C11="N/A"),"N/A",IF(C11&gt;100,"No",IF(C11&lt;95,"No","Yes")))</f>
        <v>No</v>
      </c>
      <c r="E11" s="9">
        <v>54.995494915999998</v>
      </c>
      <c r="F11" s="9" t="str">
        <f>IF(OR($B11="N/A",$E11="N/A"),"N/A",IF(E11&gt;100,"No",IF(E11&lt;95,"No","Yes")))</f>
        <v>No</v>
      </c>
      <c r="G11" s="9">
        <v>58.801969567999997</v>
      </c>
      <c r="H11" s="9" t="str">
        <f>IF($B11="N/A","N/A",IF(G11&gt;100,"No",IF(G11&lt;95,"No","Yes")))</f>
        <v>No</v>
      </c>
      <c r="I11" s="10">
        <v>-4.91</v>
      </c>
      <c r="J11" s="10">
        <v>6.9210000000000003</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88.399138276000002</v>
      </c>
      <c r="D13" s="9" t="str">
        <f t="shared" si="1"/>
        <v>No</v>
      </c>
      <c r="E13" s="9">
        <v>89.647316257</v>
      </c>
      <c r="F13" s="9" t="str">
        <f t="shared" si="2"/>
        <v>No</v>
      </c>
      <c r="G13" s="9">
        <v>89.934964766999997</v>
      </c>
      <c r="H13" s="9" t="str">
        <f t="shared" si="3"/>
        <v>No</v>
      </c>
      <c r="I13" s="10">
        <v>1.4119999999999999</v>
      </c>
      <c r="J13" s="10">
        <v>0.32090000000000002</v>
      </c>
      <c r="K13" s="9" t="str">
        <f t="shared" si="0"/>
        <v>Yes</v>
      </c>
    </row>
    <row r="14" spans="1:11" x14ac:dyDescent="0.25">
      <c r="A14" s="29" t="s">
        <v>305</v>
      </c>
      <c r="B14" s="35" t="s">
        <v>213</v>
      </c>
      <c r="C14" s="36">
        <v>91230</v>
      </c>
      <c r="D14" s="9" t="str">
        <f>IF($B14="N/A","N/A",IF(C14&gt;15,"No",IF(C14&lt;-15,"No","Yes")))</f>
        <v>N/A</v>
      </c>
      <c r="E14" s="36">
        <v>85774</v>
      </c>
      <c r="F14" s="9" t="str">
        <f>IF($B14="N/A","N/A",IF(E14&gt;15,"No",IF(E14&lt;-15,"No","Yes")))</f>
        <v>N/A</v>
      </c>
      <c r="G14" s="36">
        <v>77469</v>
      </c>
      <c r="H14" s="9" t="str">
        <f>IF($B14="N/A","N/A",IF(G14&gt;15,"No",IF(G14&lt;-15,"No","Yes")))</f>
        <v>N/A</v>
      </c>
      <c r="I14" s="10">
        <v>-5.98</v>
      </c>
      <c r="J14" s="10">
        <v>-9.68</v>
      </c>
      <c r="K14" s="9" t="str">
        <f t="shared" si="0"/>
        <v>Yes</v>
      </c>
    </row>
    <row r="15" spans="1:11" x14ac:dyDescent="0.25">
      <c r="A15" s="26" t="s">
        <v>435</v>
      </c>
      <c r="B15" s="35" t="s">
        <v>215</v>
      </c>
      <c r="C15" s="9">
        <v>22.009207497999999</v>
      </c>
      <c r="D15" s="9" t="str">
        <f>IF($B15="N/A","N/A",IF(C15&gt;20,"No",IF(C15&lt;5,"No","Yes")))</f>
        <v>No</v>
      </c>
      <c r="E15" s="9">
        <v>19.919789214000001</v>
      </c>
      <c r="F15" s="9" t="str">
        <f>IF($B15="N/A","N/A",IF(E15&gt;20,"No",IF(E15&lt;5,"No","Yes")))</f>
        <v>Yes</v>
      </c>
      <c r="G15" s="9">
        <v>19.172830422000001</v>
      </c>
      <c r="H15" s="9" t="str">
        <f>IF($B15="N/A","N/A",IF(G15&gt;20,"No",IF(G15&lt;5,"No","Yes")))</f>
        <v>Yes</v>
      </c>
      <c r="I15" s="10">
        <v>-9.49</v>
      </c>
      <c r="J15" s="10">
        <v>-3.75</v>
      </c>
      <c r="K15" s="9" t="str">
        <f t="shared" si="0"/>
        <v>Yes</v>
      </c>
    </row>
    <row r="16" spans="1:11" x14ac:dyDescent="0.25">
      <c r="A16" s="26" t="s">
        <v>436</v>
      </c>
      <c r="B16" s="35" t="s">
        <v>213</v>
      </c>
      <c r="C16" s="9" t="s">
        <v>213</v>
      </c>
      <c r="D16" s="9" t="str">
        <f>IF($B16="N/A","N/A",IF(C16&gt;15,"No",IF(C16&lt;-15,"No","Yes")))</f>
        <v>N/A</v>
      </c>
      <c r="E16" s="9">
        <v>80.080210785999995</v>
      </c>
      <c r="F16" s="9" t="str">
        <f>IF($B16="N/A","N/A",IF(E16&gt;15,"No",IF(E16&lt;-15,"No","Yes")))</f>
        <v>N/A</v>
      </c>
      <c r="G16" s="9">
        <v>80.827169577999996</v>
      </c>
      <c r="H16" s="9" t="str">
        <f>IF($B16="N/A","N/A",IF(G16&gt;15,"No",IF(G16&lt;-15,"No","Yes")))</f>
        <v>N/A</v>
      </c>
      <c r="I16" s="10" t="s">
        <v>213</v>
      </c>
      <c r="J16" s="10">
        <v>0.93279999999999996</v>
      </c>
      <c r="K16" s="9" t="str">
        <f t="shared" si="0"/>
        <v>Yes</v>
      </c>
    </row>
    <row r="17" spans="1:11" x14ac:dyDescent="0.25">
      <c r="A17" s="26" t="s">
        <v>437</v>
      </c>
      <c r="B17" s="35" t="s">
        <v>213</v>
      </c>
      <c r="C17" s="9">
        <v>2.2591252876999999</v>
      </c>
      <c r="D17" s="9" t="str">
        <f>IF($B17="N/A","N/A",IF(C17&gt;15,"No",IF(C17&lt;-15,"No","Yes")))</f>
        <v>N/A</v>
      </c>
      <c r="E17" s="9">
        <v>1.7954158603000001</v>
      </c>
      <c r="F17" s="9" t="str">
        <f>IF($B17="N/A","N/A",IF(E17&gt;15,"No",IF(E17&lt;-15,"No","Yes")))</f>
        <v>N/A</v>
      </c>
      <c r="G17" s="9">
        <v>2.2396055196</v>
      </c>
      <c r="H17" s="9" t="str">
        <f>IF($B17="N/A","N/A",IF(G17&gt;15,"No",IF(G17&lt;-15,"No","Yes")))</f>
        <v>N/A</v>
      </c>
      <c r="I17" s="10">
        <v>-20.5</v>
      </c>
      <c r="J17" s="10">
        <v>24.74</v>
      </c>
      <c r="K17" s="9" t="str">
        <f t="shared" si="0"/>
        <v>Yes</v>
      </c>
    </row>
    <row r="18" spans="1:11" x14ac:dyDescent="0.25">
      <c r="A18" s="26" t="s">
        <v>819</v>
      </c>
      <c r="B18" s="35" t="s">
        <v>213</v>
      </c>
      <c r="C18" s="82">
        <v>9681.8922853000004</v>
      </c>
      <c r="D18" s="9" t="str">
        <f>IF($B18="N/A","N/A",IF(C18&gt;15,"No",IF(C18&lt;-15,"No","Yes")))</f>
        <v>N/A</v>
      </c>
      <c r="E18" s="82">
        <v>12695.090909</v>
      </c>
      <c r="F18" s="9" t="str">
        <f>IF($B18="N/A","N/A",IF(E18&gt;15,"No",IF(E18&lt;-15,"No","Yes")))</f>
        <v>N/A</v>
      </c>
      <c r="G18" s="82">
        <v>25033.148702999999</v>
      </c>
      <c r="H18" s="9" t="str">
        <f>IF($B18="N/A","N/A",IF(G18&gt;15,"No",IF(G18&lt;-15,"No","Yes")))</f>
        <v>N/A</v>
      </c>
      <c r="I18" s="10">
        <v>31.12</v>
      </c>
      <c r="J18" s="10">
        <v>97.19</v>
      </c>
      <c r="K18" s="9" t="str">
        <f t="shared" si="0"/>
        <v>No</v>
      </c>
    </row>
    <row r="19" spans="1:11" x14ac:dyDescent="0.25">
      <c r="A19" s="3" t="s">
        <v>306</v>
      </c>
      <c r="B19" s="35" t="s">
        <v>213</v>
      </c>
      <c r="C19" s="36">
        <v>787</v>
      </c>
      <c r="D19" s="35" t="s">
        <v>213</v>
      </c>
      <c r="E19" s="36">
        <v>727</v>
      </c>
      <c r="F19" s="35" t="s">
        <v>213</v>
      </c>
      <c r="G19" s="36">
        <v>532</v>
      </c>
      <c r="H19" s="9" t="str">
        <f>IF($B19="N/A","N/A",IF(G19&gt;15,"No",IF(G19&lt;-15,"No","Yes")))</f>
        <v>N/A</v>
      </c>
      <c r="I19" s="10">
        <v>-7.62</v>
      </c>
      <c r="J19" s="10">
        <v>-26.8</v>
      </c>
      <c r="K19" s="9" t="str">
        <f t="shared" si="0"/>
        <v>Yes</v>
      </c>
    </row>
    <row r="20" spans="1:11" x14ac:dyDescent="0.25">
      <c r="A20" s="3" t="s">
        <v>346</v>
      </c>
      <c r="B20" s="35" t="s">
        <v>213</v>
      </c>
      <c r="C20" s="8" t="s">
        <v>213</v>
      </c>
      <c r="D20" s="35" t="s">
        <v>213</v>
      </c>
      <c r="E20" s="8">
        <v>0.46788518470000001</v>
      </c>
      <c r="F20" s="35" t="s">
        <v>213</v>
      </c>
      <c r="G20" s="8">
        <v>0.32826132559999999</v>
      </c>
      <c r="H20" s="9" t="str">
        <f>IF($B20="N/A","N/A",IF(G20&gt;15,"No",IF(G20&lt;-15,"No","Yes")))</f>
        <v>N/A</v>
      </c>
      <c r="I20" s="10" t="s">
        <v>213</v>
      </c>
      <c r="J20" s="10">
        <v>-29.8</v>
      </c>
      <c r="K20" s="9" t="str">
        <f t="shared" si="0"/>
        <v>Yes</v>
      </c>
    </row>
    <row r="21" spans="1:11" ht="25" x14ac:dyDescent="0.25">
      <c r="A21" s="3" t="s">
        <v>820</v>
      </c>
      <c r="B21" s="35" t="s">
        <v>213</v>
      </c>
      <c r="C21" s="37">
        <v>9016.2998728999992</v>
      </c>
      <c r="D21" s="9" t="str">
        <f>IF($B21="N/A","N/A",IF(C21&gt;60,"No",IF(C21&lt;15,"No","Yes")))</f>
        <v>N/A</v>
      </c>
      <c r="E21" s="37">
        <v>6371.6712516999996</v>
      </c>
      <c r="F21" s="9" t="str">
        <f>IF($B21="N/A","N/A",IF(E21&gt;60,"No",IF(E21&lt;15,"No","Yes")))</f>
        <v>N/A</v>
      </c>
      <c r="G21" s="37">
        <v>6679.7030075000002</v>
      </c>
      <c r="H21" s="9" t="str">
        <f>IF($B21="N/A","N/A",IF(G21&gt;60,"No",IF(G21&lt;15,"No","Yes")))</f>
        <v>N/A</v>
      </c>
      <c r="I21" s="10">
        <v>-29.3</v>
      </c>
      <c r="J21" s="10">
        <v>4.8339999999999996</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300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71151</v>
      </c>
      <c r="D6" s="9" t="str">
        <f>IF($B6="N/A","N/A",IF(C6&gt;15,"No",IF(C6&lt;-15,"No","Yes")))</f>
        <v>N/A</v>
      </c>
      <c r="E6" s="36">
        <v>68688</v>
      </c>
      <c r="F6" s="9" t="str">
        <f>IF($B6="N/A","N/A",IF(E6&gt;15,"No",IF(E6&lt;-15,"No","Yes")))</f>
        <v>N/A</v>
      </c>
      <c r="G6" s="36">
        <v>62616</v>
      </c>
      <c r="H6" s="9" t="str">
        <f>IF($B6="N/A","N/A",IF(G6&gt;15,"No",IF(G6&lt;-15,"No","Yes")))</f>
        <v>N/A</v>
      </c>
      <c r="I6" s="10">
        <v>-3.46</v>
      </c>
      <c r="J6" s="10">
        <v>-8.84</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6921.7426881000001</v>
      </c>
      <c r="D9" s="9" t="str">
        <f>IF($B9="N/A","N/A",IF(C9&gt;7000,"No",IF(C9&lt;2000,"No","Yes")))</f>
        <v>Yes</v>
      </c>
      <c r="E9" s="82">
        <v>7111.4560039999997</v>
      </c>
      <c r="F9" s="9" t="str">
        <f>IF($B9="N/A","N/A",IF(E9&gt;7000,"No",IF(E9&lt;2000,"No","Yes")))</f>
        <v>No</v>
      </c>
      <c r="G9" s="82">
        <v>7772.5382171000001</v>
      </c>
      <c r="H9" s="9" t="str">
        <f>IF($B9="N/A","N/A",IF(G9&gt;7000,"No",IF(G9&lt;2000,"No","Yes")))</f>
        <v>No</v>
      </c>
      <c r="I9" s="10">
        <v>2.7410000000000001</v>
      </c>
      <c r="J9" s="10">
        <v>9.2959999999999994</v>
      </c>
      <c r="K9" s="9" t="str">
        <f t="shared" si="0"/>
        <v>Yes</v>
      </c>
    </row>
    <row r="10" spans="1:11" x14ac:dyDescent="0.25">
      <c r="A10" s="96" t="s">
        <v>825</v>
      </c>
      <c r="B10" s="35" t="s">
        <v>213</v>
      </c>
      <c r="C10" s="82">
        <v>1045.6484419000001</v>
      </c>
      <c r="D10" s="9" t="str">
        <f>IF($B10="N/A","N/A",IF(C10&gt;15,"No",IF(C10&lt;-15,"No","Yes")))</f>
        <v>N/A</v>
      </c>
      <c r="E10" s="82">
        <v>1087.096262</v>
      </c>
      <c r="F10" s="9" t="str">
        <f>IF($B10="N/A","N/A",IF(E10&gt;15,"No",IF(E10&lt;-15,"No","Yes")))</f>
        <v>N/A</v>
      </c>
      <c r="G10" s="82">
        <v>1146.1395874</v>
      </c>
      <c r="H10" s="9" t="str">
        <f>IF($B10="N/A","N/A",IF(G10&gt;15,"No",IF(G10&lt;-15,"No","Yes")))</f>
        <v>N/A</v>
      </c>
      <c r="I10" s="10">
        <v>3.964</v>
      </c>
      <c r="J10" s="10">
        <v>5.431</v>
      </c>
      <c r="K10" s="9" t="str">
        <f t="shared" si="0"/>
        <v>Yes</v>
      </c>
    </row>
    <row r="11" spans="1:11" x14ac:dyDescent="0.25">
      <c r="A11" s="96" t="s">
        <v>309</v>
      </c>
      <c r="B11" s="35" t="s">
        <v>219</v>
      </c>
      <c r="C11" s="9">
        <v>8.5634776741999996</v>
      </c>
      <c r="D11" s="9" t="str">
        <f>IF($B11="N/A","N/A",IF(C11&gt;10,"No",IF(C11&lt;=0,"No","Yes")))</f>
        <v>Yes</v>
      </c>
      <c r="E11" s="9">
        <v>8.0581761006000008</v>
      </c>
      <c r="F11" s="9" t="str">
        <f>IF($B11="N/A","N/A",IF(E11&gt;10,"No",IF(E11&lt;=0,"No","Yes")))</f>
        <v>Yes</v>
      </c>
      <c r="G11" s="9">
        <v>7.0301520377999998</v>
      </c>
      <c r="H11" s="9" t="str">
        <f>IF($B11="N/A","N/A",IF(G11&gt;10,"No",IF(G11&lt;=0,"No","Yes")))</f>
        <v>Yes</v>
      </c>
      <c r="I11" s="10">
        <v>-5.9</v>
      </c>
      <c r="J11" s="10">
        <v>-12.8</v>
      </c>
      <c r="K11" s="9" t="str">
        <f t="shared" si="0"/>
        <v>Yes</v>
      </c>
    </row>
    <row r="12" spans="1:11" x14ac:dyDescent="0.25">
      <c r="A12" s="96" t="s">
        <v>826</v>
      </c>
      <c r="B12" s="35" t="s">
        <v>213</v>
      </c>
      <c r="C12" s="82">
        <v>1576.4562613000001</v>
      </c>
      <c r="D12" s="9" t="str">
        <f>IF($B12="N/A","N/A",IF(C12&gt;15,"No",IF(C12&lt;-15,"No","Yes")))</f>
        <v>N/A</v>
      </c>
      <c r="E12" s="82">
        <v>1837.999458</v>
      </c>
      <c r="F12" s="9" t="str">
        <f>IF($B12="N/A","N/A",IF(E12&gt;15,"No",IF(E12&lt;-15,"No","Yes")))</f>
        <v>N/A</v>
      </c>
      <c r="G12" s="82">
        <v>1826.8239437</v>
      </c>
      <c r="H12" s="9" t="str">
        <f>IF($B12="N/A","N/A",IF(G12&gt;15,"No",IF(G12&lt;-15,"No","Yes")))</f>
        <v>N/A</v>
      </c>
      <c r="I12" s="10">
        <v>16.59</v>
      </c>
      <c r="J12" s="10">
        <v>-0.60799999999999998</v>
      </c>
      <c r="K12" s="9" t="str">
        <f t="shared" si="0"/>
        <v>Yes</v>
      </c>
    </row>
    <row r="13" spans="1:11" x14ac:dyDescent="0.25">
      <c r="A13" s="96" t="s">
        <v>310</v>
      </c>
      <c r="B13" s="35" t="s">
        <v>214</v>
      </c>
      <c r="C13" s="8">
        <v>100</v>
      </c>
      <c r="D13" s="9" t="str">
        <f>IF($B13="N/A","N/A",IF(C13&gt;100,"No",IF(C13&lt;95,"No","Yes")))</f>
        <v>Yes</v>
      </c>
      <c r="E13" s="8">
        <v>99.998544142</v>
      </c>
      <c r="F13" s="9" t="str">
        <f>IF($B13="N/A","N/A",IF(E13&gt;100,"No",IF(E13&lt;95,"No","Yes")))</f>
        <v>Yes</v>
      </c>
      <c r="G13" s="8">
        <v>100</v>
      </c>
      <c r="H13" s="9" t="str">
        <f>IF($B13="N/A","N/A",IF(G13&gt;100,"No",IF(G13&lt;95,"No","Yes")))</f>
        <v>Yes</v>
      </c>
      <c r="I13" s="10">
        <v>-1E-3</v>
      </c>
      <c r="J13" s="10">
        <v>1.5E-3</v>
      </c>
      <c r="K13" s="9" t="str">
        <f t="shared" si="0"/>
        <v>Yes</v>
      </c>
    </row>
    <row r="14" spans="1:11" x14ac:dyDescent="0.25">
      <c r="A14" s="96" t="s">
        <v>827</v>
      </c>
      <c r="B14" s="35" t="s">
        <v>220</v>
      </c>
      <c r="C14" s="8">
        <v>1.1968489550000001</v>
      </c>
      <c r="D14" s="9" t="str">
        <f>IF($B14="N/A","N/A",IF(C14&gt;1,"Yes","No"))</f>
        <v>Yes</v>
      </c>
      <c r="E14" s="8">
        <v>1.2067640165</v>
      </c>
      <c r="F14" s="9" t="str">
        <f>IF($B14="N/A","N/A",IF(E14&gt;1,"Yes","No"))</f>
        <v>Yes</v>
      </c>
      <c r="G14" s="8">
        <v>1.2094991694999999</v>
      </c>
      <c r="H14" s="9" t="str">
        <f>IF($B14="N/A","N/A",IF(G14&gt;1,"Yes","No"))</f>
        <v>Yes</v>
      </c>
      <c r="I14" s="10">
        <v>0.82840000000000003</v>
      </c>
      <c r="J14" s="10">
        <v>0.22670000000000001</v>
      </c>
      <c r="K14" s="9" t="str">
        <f t="shared" si="0"/>
        <v>Yes</v>
      </c>
    </row>
    <row r="15" spans="1:11" x14ac:dyDescent="0.25">
      <c r="A15" s="96" t="s">
        <v>311</v>
      </c>
      <c r="B15" s="35" t="s">
        <v>214</v>
      </c>
      <c r="C15" s="8">
        <v>99.817289989000002</v>
      </c>
      <c r="D15" s="9" t="str">
        <f>IF($B15="N/A","N/A",IF(C15&gt;100,"No",IF(C15&lt;95,"No","Yes")))</f>
        <v>Yes</v>
      </c>
      <c r="E15" s="8">
        <v>99.858781738000005</v>
      </c>
      <c r="F15" s="9" t="str">
        <f>IF($B15="N/A","N/A",IF(E15&gt;100,"No",IF(E15&lt;95,"No","Yes")))</f>
        <v>Yes</v>
      </c>
      <c r="G15" s="8">
        <v>99.803564584</v>
      </c>
      <c r="H15" s="9" t="str">
        <f>IF($B15="N/A","N/A",IF(G15&gt;100,"No",IF(G15&lt;95,"No","Yes")))</f>
        <v>Yes</v>
      </c>
      <c r="I15" s="10">
        <v>4.1599999999999998E-2</v>
      </c>
      <c r="J15" s="10">
        <v>-5.5E-2</v>
      </c>
      <c r="K15" s="9" t="str">
        <f t="shared" si="0"/>
        <v>Yes</v>
      </c>
    </row>
    <row r="16" spans="1:11" x14ac:dyDescent="0.25">
      <c r="A16" s="96" t="s">
        <v>828</v>
      </c>
      <c r="B16" s="35" t="s">
        <v>221</v>
      </c>
      <c r="C16" s="8">
        <v>10.56745188</v>
      </c>
      <c r="D16" s="9" t="str">
        <f>IF($B16="N/A","N/A",IF(C16&gt;3,"Yes","No"))</f>
        <v>Yes</v>
      </c>
      <c r="E16" s="8">
        <v>10.538948259</v>
      </c>
      <c r="F16" s="9" t="str">
        <f>IF($B16="N/A","N/A",IF(E16&gt;3,"Yes","No"))</f>
        <v>Yes</v>
      </c>
      <c r="G16" s="8">
        <v>10.447602131</v>
      </c>
      <c r="H16" s="9" t="str">
        <f>IF($B16="N/A","N/A",IF(G16&gt;3,"Yes","No"))</f>
        <v>Yes</v>
      </c>
      <c r="I16" s="10">
        <v>-0.27</v>
      </c>
      <c r="J16" s="10">
        <v>-0.86699999999999999</v>
      </c>
      <c r="K16" s="9" t="str">
        <f t="shared" si="0"/>
        <v>Yes</v>
      </c>
    </row>
    <row r="17" spans="1:11" x14ac:dyDescent="0.25">
      <c r="A17" s="96" t="s">
        <v>829</v>
      </c>
      <c r="B17" s="35" t="s">
        <v>222</v>
      </c>
      <c r="C17" s="8">
        <v>6.4914334705999996</v>
      </c>
      <c r="D17" s="9" t="str">
        <f>IF($B17="N/A","N/A",IF(C17&gt;=8,"No",IF(C17&lt;2,"No","Yes")))</f>
        <v>Yes</v>
      </c>
      <c r="E17" s="8">
        <v>6.4889862710999999</v>
      </c>
      <c r="F17" s="9" t="str">
        <f>IF($B17="N/A","N/A",IF(E17&gt;=8,"No",IF(E17&lt;2,"No","Yes")))</f>
        <v>Yes</v>
      </c>
      <c r="G17" s="8">
        <v>6.7737000128</v>
      </c>
      <c r="H17" s="9" t="str">
        <f>IF($B17="N/A","N/A",IF(G17&gt;=8,"No",IF(G17&lt;2,"No","Yes")))</f>
        <v>Yes</v>
      </c>
      <c r="I17" s="10">
        <v>-3.7999999999999999E-2</v>
      </c>
      <c r="J17" s="10">
        <v>4.3879999999999999</v>
      </c>
      <c r="K17" s="9" t="str">
        <f t="shared" si="0"/>
        <v>Yes</v>
      </c>
    </row>
    <row r="18" spans="1:11" x14ac:dyDescent="0.25">
      <c r="A18" s="96" t="s">
        <v>830</v>
      </c>
      <c r="B18" s="35" t="s">
        <v>222</v>
      </c>
      <c r="C18" s="8">
        <v>6.6195696476999997</v>
      </c>
      <c r="D18" s="9" t="str">
        <f>IF($B18="N/A","N/A",IF(C18&gt;=8,"No",IF(C18&lt;2,"No","Yes")))</f>
        <v>Yes</v>
      </c>
      <c r="E18" s="8">
        <v>6.541791023</v>
      </c>
      <c r="F18" s="9" t="str">
        <f>IF($B18="N/A","N/A",IF(E18&gt;=8,"No",IF(E18&lt;2,"No","Yes")))</f>
        <v>Yes</v>
      </c>
      <c r="G18" s="8">
        <v>6.7814935480000003</v>
      </c>
      <c r="H18" s="9" t="str">
        <f>IF($B18="N/A","N/A",IF(G18&gt;=8,"No",IF(G18&lt;2,"No","Yes")))</f>
        <v>Yes</v>
      </c>
      <c r="I18" s="10">
        <v>-1.17</v>
      </c>
      <c r="J18" s="10">
        <v>3.6640000000000001</v>
      </c>
      <c r="K18" s="9" t="str">
        <f t="shared" si="0"/>
        <v>Yes</v>
      </c>
    </row>
    <row r="19" spans="1:11" x14ac:dyDescent="0.25">
      <c r="A19" s="96" t="s">
        <v>312</v>
      </c>
      <c r="B19" s="35" t="s">
        <v>223</v>
      </c>
      <c r="C19" s="8">
        <v>99.998594538000006</v>
      </c>
      <c r="D19" s="9" t="str">
        <f>IF(OR($B19="N/A",$C19="N/A"),"N/A",IF(C19&gt;100,"No",IF(C19&lt;98,"No","Yes")))</f>
        <v>Yes</v>
      </c>
      <c r="E19" s="8">
        <v>100</v>
      </c>
      <c r="F19" s="9" t="str">
        <f>IF(OR($B19="N/A",$E19="N/A"),"N/A",IF(E19&gt;100,"No",IF(E19&lt;98,"No","Yes")))</f>
        <v>Yes</v>
      </c>
      <c r="G19" s="8">
        <v>100</v>
      </c>
      <c r="H19" s="9" t="str">
        <f>IF($B19="N/A","N/A",IF(G19&gt;100,"No",IF(G19&lt;98,"No","Yes")))</f>
        <v>Yes</v>
      </c>
      <c r="I19" s="10">
        <v>1.4E-3</v>
      </c>
      <c r="J19" s="10">
        <v>0</v>
      </c>
      <c r="K19" s="9" t="str">
        <f t="shared" si="0"/>
        <v>Yes</v>
      </c>
    </row>
    <row r="20" spans="1:11" x14ac:dyDescent="0.25">
      <c r="A20" s="96" t="s">
        <v>31</v>
      </c>
      <c r="B20" s="51" t="s">
        <v>214</v>
      </c>
      <c r="C20" s="8">
        <v>99.714691290000005</v>
      </c>
      <c r="D20" s="9" t="str">
        <f>IF($B20="N/A","N/A",IF(C20&gt;100,"No",IF(C20&lt;95,"No","Yes")))</f>
        <v>Yes</v>
      </c>
      <c r="E20" s="8">
        <v>99.812194270000006</v>
      </c>
      <c r="F20" s="9" t="str">
        <f>IF($B20="N/A","N/A",IF(E20&gt;100,"No",IF(E20&lt;95,"No","Yes")))</f>
        <v>Yes</v>
      </c>
      <c r="G20" s="8">
        <v>99.822729014999993</v>
      </c>
      <c r="H20" s="9" t="str">
        <f>IF($B20="N/A","N/A",IF(G20&gt;100,"No",IF(G20&lt;95,"No","Yes")))</f>
        <v>Yes</v>
      </c>
      <c r="I20" s="10">
        <v>9.7799999999999998E-2</v>
      </c>
      <c r="J20" s="10">
        <v>1.06E-2</v>
      </c>
      <c r="K20" s="9" t="str">
        <f t="shared" si="0"/>
        <v>Yes</v>
      </c>
    </row>
    <row r="21" spans="1:11" x14ac:dyDescent="0.25">
      <c r="A21" s="96" t="s">
        <v>313</v>
      </c>
      <c r="B21" s="35" t="s">
        <v>214</v>
      </c>
      <c r="C21" s="8">
        <v>99.530575818000003</v>
      </c>
      <c r="D21" s="9" t="str">
        <f>IF($B21="N/A","N/A",IF(C21&gt;100,"No",IF(C21&lt;95,"No","Yes")))</f>
        <v>Yes</v>
      </c>
      <c r="E21" s="8">
        <v>99.408921500000005</v>
      </c>
      <c r="F21" s="9" t="str">
        <f>IF($B21="N/A","N/A",IF(E21&gt;100,"No",IF(E21&lt;95,"No","Yes")))</f>
        <v>Yes</v>
      </c>
      <c r="G21" s="8">
        <v>99.402708572999998</v>
      </c>
      <c r="H21" s="9" t="str">
        <f>IF($B21="N/A","N/A",IF(G21&gt;100,"No",IF(G21&lt;95,"No","Yes")))</f>
        <v>Yes</v>
      </c>
      <c r="I21" s="10">
        <v>-0.122</v>
      </c>
      <c r="J21" s="10">
        <v>-6.0000000000000001E-3</v>
      </c>
      <c r="K21" s="9" t="str">
        <f t="shared" si="0"/>
        <v>Yes</v>
      </c>
    </row>
    <row r="22" spans="1:11" x14ac:dyDescent="0.25">
      <c r="A22" s="96" t="s">
        <v>1708</v>
      </c>
      <c r="B22" s="35" t="s">
        <v>224</v>
      </c>
      <c r="C22" s="8">
        <v>0.4694241824</v>
      </c>
      <c r="D22" s="9" t="str">
        <f>IF($B22="N/A","N/A",IF(C22&gt;5,"No",IF(C22&lt;=0,"No","Yes")))</f>
        <v>Yes</v>
      </c>
      <c r="E22" s="8">
        <v>0.59253435830000001</v>
      </c>
      <c r="F22" s="9" t="str">
        <f>IF($B22="N/A","N/A",IF(E22&gt;5,"No",IF(E22&lt;=0,"No","Yes")))</f>
        <v>Yes</v>
      </c>
      <c r="G22" s="8">
        <v>0.59729142710000005</v>
      </c>
      <c r="H22" s="9" t="str">
        <f>IF($B22="N/A","N/A",IF(G22&gt;5,"No",IF(G22&lt;=0,"No","Yes")))</f>
        <v>Yes</v>
      </c>
      <c r="I22" s="10">
        <v>26.23</v>
      </c>
      <c r="J22" s="10">
        <v>0.80279999999999996</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4.2820058748000003</v>
      </c>
      <c r="D24" s="9" t="str">
        <f>IF($B24="N/A","N/A",IF(C24&gt;=2,"Yes","No"))</f>
        <v>Yes</v>
      </c>
      <c r="E24" s="8">
        <v>5.3817988585999998</v>
      </c>
      <c r="F24" s="9" t="str">
        <f>IF($B24="N/A","N/A",IF(E24&gt;=2,"Yes","No"))</f>
        <v>Yes</v>
      </c>
      <c r="G24" s="8">
        <v>5.4410534048999999</v>
      </c>
      <c r="H24" s="9" t="str">
        <f>IF($B24="N/A","N/A",IF(G24&gt;=2,"Yes","No"))</f>
        <v>Yes</v>
      </c>
      <c r="I24" s="10">
        <v>25.68</v>
      </c>
      <c r="J24" s="10">
        <v>1.101</v>
      </c>
      <c r="K24" s="9" t="str">
        <f t="shared" si="0"/>
        <v>Yes</v>
      </c>
    </row>
    <row r="25" spans="1:11" x14ac:dyDescent="0.25">
      <c r="A25" s="96" t="s">
        <v>832</v>
      </c>
      <c r="B25" s="35" t="s">
        <v>226</v>
      </c>
      <c r="C25" s="8">
        <v>5.3590251717999999</v>
      </c>
      <c r="D25" s="9" t="str">
        <f>IF($B25="N/A","N/A",IF(C25&gt;30,"No",IF(C25&lt;5,"No","Yes")))</f>
        <v>Yes</v>
      </c>
      <c r="E25" s="8">
        <v>4.7446424411999999</v>
      </c>
      <c r="F25" s="9" t="str">
        <f>IF($B25="N/A","N/A",IF(E25&gt;30,"No",IF(E25&lt;5,"No","Yes")))</f>
        <v>No</v>
      </c>
      <c r="G25" s="8">
        <v>4.6218218986000004</v>
      </c>
      <c r="H25" s="9" t="str">
        <f>IF($B25="N/A","N/A",IF(G25&gt;30,"No",IF(G25&lt;5,"No","Yes")))</f>
        <v>No</v>
      </c>
      <c r="I25" s="10">
        <v>-11.5</v>
      </c>
      <c r="J25" s="10">
        <v>-2.59</v>
      </c>
      <c r="K25" s="9" t="str">
        <f t="shared" si="0"/>
        <v>Yes</v>
      </c>
    </row>
    <row r="26" spans="1:11" x14ac:dyDescent="0.25">
      <c r="A26" s="96" t="s">
        <v>833</v>
      </c>
      <c r="B26" s="35" t="s">
        <v>227</v>
      </c>
      <c r="C26" s="8">
        <v>18.405925426</v>
      </c>
      <c r="D26" s="9" t="str">
        <f>IF($B26="N/A","N/A",IF(C26&gt;75,"No",IF(C26&lt;15,"No","Yes")))</f>
        <v>Yes</v>
      </c>
      <c r="E26" s="8">
        <v>18.477754483999998</v>
      </c>
      <c r="F26" s="9" t="str">
        <f>IF($B26="N/A","N/A",IF(E26&gt;75,"No",IF(E26&lt;15,"No","Yes")))</f>
        <v>Yes</v>
      </c>
      <c r="G26" s="8">
        <v>17.968250926</v>
      </c>
      <c r="H26" s="9" t="str">
        <f>IF($B26="N/A","N/A",IF(G26&gt;75,"No",IF(G26&lt;15,"No","Yes")))</f>
        <v>Yes</v>
      </c>
      <c r="I26" s="10">
        <v>0.39019999999999999</v>
      </c>
      <c r="J26" s="10">
        <v>-2.76</v>
      </c>
      <c r="K26" s="9" t="str">
        <f t="shared" si="0"/>
        <v>Yes</v>
      </c>
    </row>
    <row r="27" spans="1:11" x14ac:dyDescent="0.25">
      <c r="A27" s="96" t="s">
        <v>834</v>
      </c>
      <c r="B27" s="35" t="s">
        <v>228</v>
      </c>
      <c r="C27" s="8">
        <v>76.235049402000001</v>
      </c>
      <c r="D27" s="9" t="str">
        <f>IF($B27="N/A","N/A",IF(C27&gt;70,"No",IF(C27&lt;25,"No","Yes")))</f>
        <v>No</v>
      </c>
      <c r="E27" s="8">
        <v>76.777603075000002</v>
      </c>
      <c r="F27" s="9" t="str">
        <f>IF($B27="N/A","N/A",IF(E27&gt;70,"No",IF(E27&lt;25,"No","Yes")))</f>
        <v>No</v>
      </c>
      <c r="G27" s="8">
        <v>77.409927175000007</v>
      </c>
      <c r="H27" s="9" t="str">
        <f>IF($B27="N/A","N/A",IF(G27&gt;70,"No",IF(G27&lt;25,"No","Yes")))</f>
        <v>No</v>
      </c>
      <c r="I27" s="10">
        <v>0.7117</v>
      </c>
      <c r="J27" s="10">
        <v>0.8236</v>
      </c>
      <c r="K27" s="9" t="str">
        <f t="shared" si="0"/>
        <v>Yes</v>
      </c>
    </row>
    <row r="28" spans="1:11" x14ac:dyDescent="0.25">
      <c r="A28" s="96" t="s">
        <v>318</v>
      </c>
      <c r="B28" s="35" t="s">
        <v>229</v>
      </c>
      <c r="C28" s="8">
        <v>68.204241683000006</v>
      </c>
      <c r="D28" s="9" t="str">
        <f>IF($B28="N/A","N/A",IF(C28&gt;70,"No",IF(C28&lt;35,"No","Yes")))</f>
        <v>Yes</v>
      </c>
      <c r="E28" s="8">
        <v>67.461565339000003</v>
      </c>
      <c r="F28" s="9" t="str">
        <f>IF($B28="N/A","N/A",IF(E28&gt;70,"No",IF(E28&lt;35,"No","Yes")))</f>
        <v>Yes</v>
      </c>
      <c r="G28" s="8">
        <v>68.284464034999999</v>
      </c>
      <c r="H28" s="9" t="str">
        <f>IF($B28="N/A","N/A",IF(G28&gt;70,"No",IF(G28&lt;35,"No","Yes")))</f>
        <v>Yes</v>
      </c>
      <c r="I28" s="10">
        <v>-1.0900000000000001</v>
      </c>
      <c r="J28" s="10">
        <v>1.22</v>
      </c>
      <c r="K28" s="9" t="str">
        <f t="shared" si="0"/>
        <v>Yes</v>
      </c>
    </row>
    <row r="29" spans="1:11" x14ac:dyDescent="0.25">
      <c r="A29" s="96" t="s">
        <v>835</v>
      </c>
      <c r="B29" s="35" t="s">
        <v>220</v>
      </c>
      <c r="C29" s="8">
        <v>1.5661679854999999</v>
      </c>
      <c r="D29" s="9" t="str">
        <f>IF($B29="N/A","N/A",IF(C29&gt;1,"Yes","No"))</f>
        <v>Yes</v>
      </c>
      <c r="E29" s="8">
        <v>1.5660365142999999</v>
      </c>
      <c r="F29" s="9" t="str">
        <f>IF($B29="N/A","N/A",IF(E29&gt;1,"Yes","No"))</f>
        <v>Yes</v>
      </c>
      <c r="G29" s="8">
        <v>1.5713216549</v>
      </c>
      <c r="H29" s="9" t="str">
        <f>IF($B29="N/A","N/A",IF(G29&gt;1,"Yes","No"))</f>
        <v>Yes</v>
      </c>
      <c r="I29" s="10">
        <v>-8.0000000000000002E-3</v>
      </c>
      <c r="J29" s="10">
        <v>0.33750000000000002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98.903739932999997</v>
      </c>
      <c r="D34" s="9" t="str">
        <f>IF($B34="N/A","N/A",IF(C34&gt;=90,"Yes","No"))</f>
        <v>Yes</v>
      </c>
      <c r="E34" s="8">
        <v>98.864430467999995</v>
      </c>
      <c r="F34" s="9" t="str">
        <f>IF($B34="N/A","N/A",IF(E34&gt;=90,"Yes","No"))</f>
        <v>Yes</v>
      </c>
      <c r="G34" s="8">
        <v>98.976299987000004</v>
      </c>
      <c r="H34" s="9" t="str">
        <f>IF($B34="N/A","N/A",IF(G34&gt;=90,"Yes","No"))</f>
        <v>Yes</v>
      </c>
      <c r="I34" s="10">
        <v>-0.04</v>
      </c>
      <c r="J34" s="10">
        <v>0.1132</v>
      </c>
      <c r="K34" s="9" t="str">
        <f t="shared" si="0"/>
        <v>Yes</v>
      </c>
    </row>
    <row r="35" spans="1:11" x14ac:dyDescent="0.25">
      <c r="A35" s="96" t="s">
        <v>323</v>
      </c>
      <c r="B35" s="35" t="s">
        <v>213</v>
      </c>
      <c r="C35" s="8">
        <v>18.403114503000001</v>
      </c>
      <c r="D35" s="9" t="str">
        <f>IF($B35="N/A","N/A",IF(C35&gt;15,"No",IF(C35&lt;-15,"No","Yes")))</f>
        <v>N/A</v>
      </c>
      <c r="E35" s="8">
        <v>17.551828558</v>
      </c>
      <c r="F35" s="9" t="str">
        <f>IF($B35="N/A","N/A",IF(E35&gt;15,"No",IF(E35&lt;-15,"No","Yes")))</f>
        <v>N/A</v>
      </c>
      <c r="G35" s="8">
        <v>17.243196627</v>
      </c>
      <c r="H35" s="9" t="str">
        <f>IF($B35="N/A","N/A",IF(G35&gt;15,"No",IF(G35&lt;-15,"No","Yes")))</f>
        <v>N/A</v>
      </c>
      <c r="I35" s="10">
        <v>-4.63</v>
      </c>
      <c r="J35" s="10">
        <v>-1.76</v>
      </c>
      <c r="K35" s="9" t="str">
        <f t="shared" si="0"/>
        <v>Yes</v>
      </c>
    </row>
    <row r="36" spans="1:11" ht="25" x14ac:dyDescent="0.25">
      <c r="A36" s="96" t="s">
        <v>369</v>
      </c>
      <c r="B36" s="35" t="s">
        <v>213</v>
      </c>
      <c r="C36" s="8">
        <v>23.641269975</v>
      </c>
      <c r="D36" s="9" t="str">
        <f>IF($B36="N/A","N/A",IF(C36&gt;15,"No",IF(C36&lt;-15,"No","Yes")))</f>
        <v>N/A</v>
      </c>
      <c r="E36" s="8">
        <v>22.497379455000001</v>
      </c>
      <c r="F36" s="9" t="str">
        <f>IF($B36="N/A","N/A",IF(E36&gt;15,"No",IF(E36&lt;-15,"No","Yes")))</f>
        <v>N/A</v>
      </c>
      <c r="G36" s="8">
        <v>23.623355053000001</v>
      </c>
      <c r="H36" s="9" t="str">
        <f>IF($B36="N/A","N/A",IF(G36&gt;15,"No",IF(G36&lt;-15,"No","Yes")))</f>
        <v>N/A</v>
      </c>
      <c r="I36" s="10">
        <v>-4.84</v>
      </c>
      <c r="J36" s="10">
        <v>5.0049999999999999</v>
      </c>
      <c r="K36" s="9" t="str">
        <f t="shared" si="0"/>
        <v>Yes</v>
      </c>
    </row>
    <row r="37" spans="1:11" x14ac:dyDescent="0.25">
      <c r="A37" s="96" t="s">
        <v>374</v>
      </c>
      <c r="B37" s="35" t="s">
        <v>231</v>
      </c>
      <c r="C37" s="8">
        <v>81.461961181000007</v>
      </c>
      <c r="D37" s="9" t="str">
        <f>IF($B37="N/A","N/A",IF(C37&gt;90,"No",IF(C37&lt;75,"No","Yes")))</f>
        <v>Yes</v>
      </c>
      <c r="E37" s="8">
        <v>80.456557185999998</v>
      </c>
      <c r="F37" s="9" t="str">
        <f>IF($B37="N/A","N/A",IF(E37&gt;90,"No",IF(E37&lt;75,"No","Yes")))</f>
        <v>Yes</v>
      </c>
      <c r="G37" s="8">
        <v>81.014437204999993</v>
      </c>
      <c r="H37" s="9" t="str">
        <f>IF($B37="N/A","N/A",IF(G37&gt;90,"No",IF(G37&lt;75,"No","Yes")))</f>
        <v>Yes</v>
      </c>
      <c r="I37" s="10">
        <v>-1.23</v>
      </c>
      <c r="J37" s="10">
        <v>0.69340000000000002</v>
      </c>
      <c r="K37" s="9" t="str">
        <f>IF(J37="Div by 0", "N/A", IF(J37="N/A","N/A", IF(J37&gt;30, "No", IF(J37&lt;-30, "No", "Yes"))))</f>
        <v>Yes</v>
      </c>
    </row>
    <row r="38" spans="1:11" x14ac:dyDescent="0.25">
      <c r="A38" s="96" t="s">
        <v>375</v>
      </c>
      <c r="B38" s="35" t="s">
        <v>232</v>
      </c>
      <c r="C38" s="8">
        <v>14.956922601</v>
      </c>
      <c r="D38" s="9" t="str">
        <f>IF($B38="N/A","N/A",IF(C38&gt;10,"No",IF(C38&lt;1,"No","Yes")))</f>
        <v>No</v>
      </c>
      <c r="E38" s="8">
        <v>15.41026089</v>
      </c>
      <c r="F38" s="9" t="str">
        <f>IF($B38="N/A","N/A",IF(E38&gt;10,"No",IF(E38&lt;1,"No","Yes")))</f>
        <v>No</v>
      </c>
      <c r="G38" s="8">
        <v>14.528235595</v>
      </c>
      <c r="H38" s="9" t="str">
        <f>IF($B38="N/A","N/A",IF(G38&gt;10,"No",IF(G38&lt;1,"No","Yes")))</f>
        <v>No</v>
      </c>
      <c r="I38" s="10">
        <v>3.0310000000000001</v>
      </c>
      <c r="J38" s="10">
        <v>-5.72</v>
      </c>
      <c r="K38" s="9" t="str">
        <f>IF(J38="Div by 0", "N/A", IF(J38="N/A","N/A", IF(J38&gt;30, "No", IF(J38&lt;-30, "No", "Yes"))))</f>
        <v>Yes</v>
      </c>
    </row>
    <row r="39" spans="1:11" x14ac:dyDescent="0.25">
      <c r="A39" s="96" t="s">
        <v>376</v>
      </c>
      <c r="B39" s="35" t="s">
        <v>233</v>
      </c>
      <c r="C39" s="8">
        <v>0.20519739710000001</v>
      </c>
      <c r="D39" s="9" t="str">
        <f>IF($B39="N/A","N/A",IF(C39&gt;2,"No",IF(C39&lt;=0,"No","Yes")))</f>
        <v>Yes</v>
      </c>
      <c r="E39" s="8">
        <v>0.1179245283</v>
      </c>
      <c r="F39" s="9" t="str">
        <f>IF($B39="N/A","N/A",IF(E39&gt;2,"No",IF(E39&lt;=0,"No","Yes")))</f>
        <v>Yes</v>
      </c>
      <c r="G39" s="8">
        <v>0.1724798773</v>
      </c>
      <c r="H39" s="9" t="str">
        <f>IF($B39="N/A","N/A",IF(G39&gt;2,"No",IF(G39&lt;=0,"No","Yes")))</f>
        <v>Yes</v>
      </c>
      <c r="I39" s="10">
        <v>-42.5</v>
      </c>
      <c r="J39" s="10">
        <v>46.26</v>
      </c>
      <c r="K39" s="9" t="str">
        <f>IF(J39="Div by 0", "N/A", IF(J39="N/A","N/A", IF(J39&gt;30, "No", IF(J39&lt;-30, "No", "Yes"))))</f>
        <v>No</v>
      </c>
    </row>
    <row r="40" spans="1:11" x14ac:dyDescent="0.25">
      <c r="A40" s="96" t="s">
        <v>377</v>
      </c>
      <c r="B40" s="35" t="s">
        <v>234</v>
      </c>
      <c r="C40" s="8">
        <v>1.2227516128</v>
      </c>
      <c r="D40" s="9" t="str">
        <f>IF($B40="N/A","N/A",IF(C40&gt;3,"No",IF(C40&lt;=0,"No","Yes")))</f>
        <v>Yes</v>
      </c>
      <c r="E40" s="8">
        <v>1.2156417423999999</v>
      </c>
      <c r="F40" s="9" t="str">
        <f>IF($B40="N/A","N/A",IF(E40&gt;3,"No",IF(E40&lt;=0,"No","Yes")))</f>
        <v>Yes</v>
      </c>
      <c r="G40" s="8">
        <v>1.197776926</v>
      </c>
      <c r="H40" s="9" t="str">
        <f>IF($B40="N/A","N/A",IF(G40&gt;3,"No",IF(G40&lt;=0,"No","Yes")))</f>
        <v>Yes</v>
      </c>
      <c r="I40" s="10">
        <v>-0.58099999999999996</v>
      </c>
      <c r="J40" s="10">
        <v>-1.47</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20079</v>
      </c>
      <c r="D6" s="9" t="str">
        <f>IF($B6="N/A","N/A",IF(C6&gt;15,"No",IF(C6&lt;-15,"No","Yes")))</f>
        <v>N/A</v>
      </c>
      <c r="E6" s="36">
        <v>17086</v>
      </c>
      <c r="F6" s="9" t="str">
        <f>IF($B6="N/A","N/A",IF(E6&gt;15,"No",IF(E6&lt;-15,"No","Yes")))</f>
        <v>N/A</v>
      </c>
      <c r="G6" s="36">
        <v>14853</v>
      </c>
      <c r="H6" s="9" t="str">
        <f>IF($B6="N/A","N/A",IF(G6&gt;15,"No",IF(G6&lt;-15,"No","Yes")))</f>
        <v>N/A</v>
      </c>
      <c r="I6" s="10">
        <v>-14.9</v>
      </c>
      <c r="J6" s="10">
        <v>-13.1</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1075.5539619000001</v>
      </c>
      <c r="D9" s="9" t="str">
        <f>IF($B9="N/A","N/A",IF(C9&gt;15,"No",IF(C9&lt;-15,"No","Yes")))</f>
        <v>N/A</v>
      </c>
      <c r="E9" s="82">
        <v>980.75383354999997</v>
      </c>
      <c r="F9" s="9" t="str">
        <f>IF($B9="N/A","N/A",IF(E9&gt;15,"No",IF(E9&lt;-15,"No","Yes")))</f>
        <v>N/A</v>
      </c>
      <c r="G9" s="82">
        <v>1055.2145020999999</v>
      </c>
      <c r="H9" s="9" t="str">
        <f>IF($B9="N/A","N/A",IF(G9&gt;15,"No",IF(G9&lt;-15,"No","Yes")))</f>
        <v>N/A</v>
      </c>
      <c r="I9" s="10">
        <v>-8.81</v>
      </c>
      <c r="J9" s="10">
        <v>7.5919999999999996</v>
      </c>
      <c r="K9" s="9" t="str">
        <f t="shared" si="0"/>
        <v>Yes</v>
      </c>
    </row>
    <row r="10" spans="1:11" x14ac:dyDescent="0.25">
      <c r="A10" s="96" t="s">
        <v>309</v>
      </c>
      <c r="B10" s="35" t="s">
        <v>213</v>
      </c>
      <c r="C10" s="8">
        <v>0.40340654419999999</v>
      </c>
      <c r="D10" s="9" t="str">
        <f>IF($B10="N/A","N/A",IF(C10&gt;15,"No",IF(C10&lt;-15,"No","Yes")))</f>
        <v>N/A</v>
      </c>
      <c r="E10" s="8">
        <v>0.30434273670000001</v>
      </c>
      <c r="F10" s="9" t="str">
        <f>IF($B10="N/A","N/A",IF(E10&gt;15,"No",IF(E10&lt;-15,"No","Yes")))</f>
        <v>N/A</v>
      </c>
      <c r="G10" s="8">
        <v>0.30970174379999998</v>
      </c>
      <c r="H10" s="9" t="str">
        <f>IF($B10="N/A","N/A",IF(G10&gt;15,"No",IF(G10&lt;-15,"No","Yes")))</f>
        <v>N/A</v>
      </c>
      <c r="I10" s="10">
        <v>-24.6</v>
      </c>
      <c r="J10" s="10">
        <v>1.7609999999999999</v>
      </c>
      <c r="K10" s="9" t="str">
        <f t="shared" si="0"/>
        <v>Yes</v>
      </c>
    </row>
    <row r="11" spans="1:11" x14ac:dyDescent="0.25">
      <c r="A11" s="96" t="s">
        <v>826</v>
      </c>
      <c r="B11" s="35" t="s">
        <v>213</v>
      </c>
      <c r="C11" s="82">
        <v>460.98765431999999</v>
      </c>
      <c r="D11" s="9" t="str">
        <f>IF($B11="N/A","N/A",IF(C11&gt;15,"No",IF(C11&lt;-15,"No","Yes")))</f>
        <v>N/A</v>
      </c>
      <c r="E11" s="82">
        <v>844.94230769000001</v>
      </c>
      <c r="F11" s="9" t="str">
        <f>IF($B11="N/A","N/A",IF(E11&gt;15,"No",IF(E11&lt;-15,"No","Yes")))</f>
        <v>N/A</v>
      </c>
      <c r="G11" s="82">
        <v>737.54347826000003</v>
      </c>
      <c r="H11" s="9" t="str">
        <f>IF($B11="N/A","N/A",IF(G11&gt;15,"No",IF(G11&lt;-15,"No","Yes")))</f>
        <v>N/A</v>
      </c>
      <c r="I11" s="10">
        <v>83.29</v>
      </c>
      <c r="J11" s="10">
        <v>-12.7</v>
      </c>
      <c r="K11" s="9" t="str">
        <f t="shared" si="0"/>
        <v>Yes</v>
      </c>
    </row>
    <row r="12" spans="1:11" x14ac:dyDescent="0.25">
      <c r="A12" s="96"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6" t="s">
        <v>827</v>
      </c>
      <c r="B13" s="35" t="s">
        <v>220</v>
      </c>
      <c r="C13" s="8">
        <v>1.2084765178000001</v>
      </c>
      <c r="D13" s="9" t="str">
        <f>IF($B13="N/A","N/A",IF(C13&gt;1,"Yes","No"))</f>
        <v>Yes</v>
      </c>
      <c r="E13" s="8">
        <v>1.2277303055</v>
      </c>
      <c r="F13" s="9" t="str">
        <f>IF($B13="N/A","N/A",IF(E13&gt;1,"Yes","No"))</f>
        <v>Yes</v>
      </c>
      <c r="G13" s="8">
        <v>1.2311317579000001</v>
      </c>
      <c r="H13" s="9" t="str">
        <f>IF($B13="N/A","N/A",IF(G13&gt;1,"Yes","No"))</f>
        <v>Yes</v>
      </c>
      <c r="I13" s="10">
        <v>1.593</v>
      </c>
      <c r="J13" s="10">
        <v>0.27710000000000001</v>
      </c>
      <c r="K13" s="9" t="str">
        <f t="shared" si="0"/>
        <v>Yes</v>
      </c>
    </row>
    <row r="14" spans="1:11" x14ac:dyDescent="0.25">
      <c r="A14" s="96" t="s">
        <v>311</v>
      </c>
      <c r="B14" s="35" t="s">
        <v>214</v>
      </c>
      <c r="C14" s="8">
        <v>99.985059016999998</v>
      </c>
      <c r="D14" s="9" t="str">
        <f>IF($B14="N/A","N/A",IF(C14&gt;100,"No",IF(C14&lt;95,"No","Yes")))</f>
        <v>Yes</v>
      </c>
      <c r="E14" s="8">
        <v>99.970736274999993</v>
      </c>
      <c r="F14" s="9" t="str">
        <f>IF($B14="N/A","N/A",IF(E14&gt;100,"No",IF(E14&lt;95,"No","Yes")))</f>
        <v>Yes</v>
      </c>
      <c r="G14" s="8">
        <v>99.966336767000001</v>
      </c>
      <c r="H14" s="9" t="str">
        <f>IF($B14="N/A","N/A",IF(G14&gt;100,"No",IF(G14&lt;95,"No","Yes")))</f>
        <v>Yes</v>
      </c>
      <c r="I14" s="10">
        <v>-1.4E-2</v>
      </c>
      <c r="J14" s="10">
        <v>-4.0000000000000001E-3</v>
      </c>
      <c r="K14" s="9" t="str">
        <f t="shared" si="0"/>
        <v>Yes</v>
      </c>
    </row>
    <row r="15" spans="1:11" x14ac:dyDescent="0.25">
      <c r="A15" s="96" t="s">
        <v>828</v>
      </c>
      <c r="B15" s="35" t="s">
        <v>221</v>
      </c>
      <c r="C15" s="8">
        <v>13.905658497999999</v>
      </c>
      <c r="D15" s="9" t="str">
        <f>IF($B15="N/A","N/A",IF(C15&gt;3,"Yes","No"))</f>
        <v>Yes</v>
      </c>
      <c r="E15" s="8">
        <v>13.862420233</v>
      </c>
      <c r="F15" s="9" t="str">
        <f>IF($B15="N/A","N/A",IF(E15&gt;3,"Yes","No"))</f>
        <v>Yes</v>
      </c>
      <c r="G15" s="8">
        <v>13.919181033999999</v>
      </c>
      <c r="H15" s="9" t="str">
        <f>IF($B15="N/A","N/A",IF(G15&gt;3,"Yes","No"))</f>
        <v>Yes</v>
      </c>
      <c r="I15" s="10">
        <v>-0.311</v>
      </c>
      <c r="J15" s="10">
        <v>0.40949999999999998</v>
      </c>
      <c r="K15" s="9" t="str">
        <f t="shared" si="0"/>
        <v>Yes</v>
      </c>
    </row>
    <row r="16" spans="1:11" x14ac:dyDescent="0.25">
      <c r="A16" s="96" t="s">
        <v>829</v>
      </c>
      <c r="B16" s="35" t="s">
        <v>222</v>
      </c>
      <c r="C16" s="8">
        <v>6.0116041636000004</v>
      </c>
      <c r="D16" s="9" t="str">
        <f>IF($B16="N/A","N/A",IF(C16&gt;=8,"No",IF(C16&lt;2,"No","Yes")))</f>
        <v>Yes</v>
      </c>
      <c r="E16" s="8">
        <v>5.8190916540000002</v>
      </c>
      <c r="F16" s="9" t="str">
        <f>IF($B16="N/A","N/A",IF(E16&gt;=8,"No",IF(E16&lt;2,"No","Yes")))</f>
        <v>Yes</v>
      </c>
      <c r="G16" s="8">
        <v>6.1385578671000003</v>
      </c>
      <c r="H16" s="9" t="str">
        <f>IF($B16="N/A","N/A",IF(G16&gt;=8,"No",IF(G16&lt;2,"No","Yes")))</f>
        <v>Yes</v>
      </c>
      <c r="I16" s="10">
        <v>-3.2</v>
      </c>
      <c r="J16" s="10">
        <v>5.49</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99.980078688999996</v>
      </c>
      <c r="D18" s="9" t="str">
        <f>IF($B18="N/A","N/A",IF(C18&gt;100,"No",IF(C18&lt;95,"No","Yes")))</f>
        <v>Yes</v>
      </c>
      <c r="E18" s="8">
        <v>99.970736274999993</v>
      </c>
      <c r="F18" s="9" t="str">
        <f>IF($B18="N/A","N/A",IF(E18&gt;100,"No",IF(E18&lt;95,"No","Yes")))</f>
        <v>Yes</v>
      </c>
      <c r="G18" s="8">
        <v>99.959604119999995</v>
      </c>
      <c r="H18" s="9" t="str">
        <f>IF($B18="N/A","N/A",IF(G18&gt;100,"No",IF(G18&lt;95,"No","Yes")))</f>
        <v>Yes</v>
      </c>
      <c r="I18" s="10">
        <v>-8.9999999999999993E-3</v>
      </c>
      <c r="J18" s="10">
        <v>-1.0999999999999999E-2</v>
      </c>
      <c r="K18" s="9" t="str">
        <f t="shared" si="0"/>
        <v>Yes</v>
      </c>
    </row>
    <row r="19" spans="1:11" x14ac:dyDescent="0.25">
      <c r="A19" s="96" t="s">
        <v>313</v>
      </c>
      <c r="B19" s="35" t="s">
        <v>214</v>
      </c>
      <c r="C19" s="8">
        <v>99.995019671999998</v>
      </c>
      <c r="D19" s="9" t="str">
        <f>IF($B19="N/A","N/A",IF(C19&gt;100,"No",IF(C19&lt;95,"No","Yes")))</f>
        <v>Yes</v>
      </c>
      <c r="E19" s="8">
        <v>99.994147255000001</v>
      </c>
      <c r="F19" s="9" t="str">
        <f>IF($B19="N/A","N/A",IF(E19&gt;100,"No",IF(E19&lt;95,"No","Yes")))</f>
        <v>Yes</v>
      </c>
      <c r="G19" s="8">
        <v>100</v>
      </c>
      <c r="H19" s="9" t="str">
        <f>IF($B19="N/A","N/A",IF(G19&gt;100,"No",IF(G19&lt;95,"No","Yes")))</f>
        <v>Yes</v>
      </c>
      <c r="I19" s="10">
        <v>-1E-3</v>
      </c>
      <c r="J19" s="10">
        <v>5.8999999999999999E-3</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5.8782309876000003</v>
      </c>
      <c r="D21" s="9" t="str">
        <f>IF($B21="N/A","N/A",IF(C21&gt;=2,"Yes","No"))</f>
        <v>Yes</v>
      </c>
      <c r="E21" s="8">
        <v>8.0719887627000002</v>
      </c>
      <c r="F21" s="9" t="str">
        <f>IF($B21="N/A","N/A",IF(E21&gt;=2,"Yes","No"))</f>
        <v>Yes</v>
      </c>
      <c r="G21" s="8">
        <v>8.1689221032999999</v>
      </c>
      <c r="H21" s="9" t="str">
        <f>IF($B21="N/A","N/A",IF(G21&gt;=2,"Yes","No"))</f>
        <v>Yes</v>
      </c>
      <c r="I21" s="10">
        <v>37.32</v>
      </c>
      <c r="J21" s="10">
        <v>1.2010000000000001</v>
      </c>
      <c r="K21" s="9" t="str">
        <f t="shared" si="0"/>
        <v>Yes</v>
      </c>
    </row>
    <row r="22" spans="1:11" x14ac:dyDescent="0.25">
      <c r="A22" s="96" t="s">
        <v>832</v>
      </c>
      <c r="B22" s="35" t="s">
        <v>226</v>
      </c>
      <c r="C22" s="8">
        <v>8.5761243090000008</v>
      </c>
      <c r="D22" s="9" t="str">
        <f>IF($B22="N/A","N/A",IF(C22&gt;30,"No",IF(C22&lt;5,"No","Yes")))</f>
        <v>Yes</v>
      </c>
      <c r="E22" s="8">
        <v>6.2858480627000004</v>
      </c>
      <c r="F22" s="9" t="str">
        <f>IF($B22="N/A","N/A",IF(E22&gt;30,"No",IF(E22&lt;5,"No","Yes")))</f>
        <v>Yes</v>
      </c>
      <c r="G22" s="8">
        <v>5.0023564263000004</v>
      </c>
      <c r="H22" s="9" t="str">
        <f>IF($B22="N/A","N/A",IF(G22&gt;30,"No",IF(G22&lt;5,"No","Yes")))</f>
        <v>Yes</v>
      </c>
      <c r="I22" s="10">
        <v>-26.7</v>
      </c>
      <c r="J22" s="10">
        <v>-20.399999999999999</v>
      </c>
      <c r="K22" s="9" t="str">
        <f t="shared" si="0"/>
        <v>Yes</v>
      </c>
    </row>
    <row r="23" spans="1:11" x14ac:dyDescent="0.25">
      <c r="A23" s="96" t="s">
        <v>833</v>
      </c>
      <c r="B23" s="35" t="s">
        <v>227</v>
      </c>
      <c r="C23" s="8">
        <v>37.188106976999997</v>
      </c>
      <c r="D23" s="9" t="str">
        <f>IF($B23="N/A","N/A",IF(C23&gt;75,"No",IF(C23&lt;15,"No","Yes")))</f>
        <v>Yes</v>
      </c>
      <c r="E23" s="8">
        <v>37.328807210999997</v>
      </c>
      <c r="F23" s="9" t="str">
        <f>IF($B23="N/A","N/A",IF(E23&gt;75,"No",IF(E23&lt;15,"No","Yes")))</f>
        <v>Yes</v>
      </c>
      <c r="G23" s="8">
        <v>36.968962499</v>
      </c>
      <c r="H23" s="9" t="str">
        <f>IF($B23="N/A","N/A",IF(G23&gt;75,"No",IF(G23&lt;15,"No","Yes")))</f>
        <v>Yes</v>
      </c>
      <c r="I23" s="10">
        <v>0.37830000000000003</v>
      </c>
      <c r="J23" s="10">
        <v>-0.96399999999999997</v>
      </c>
      <c r="K23" s="9" t="str">
        <f t="shared" si="0"/>
        <v>Yes</v>
      </c>
    </row>
    <row r="24" spans="1:11" x14ac:dyDescent="0.25">
      <c r="A24" s="96" t="s">
        <v>834</v>
      </c>
      <c r="B24" s="35" t="s">
        <v>228</v>
      </c>
      <c r="C24" s="8">
        <v>54.235768714000002</v>
      </c>
      <c r="D24" s="9" t="str">
        <f>IF($B24="N/A","N/A",IF(C24&gt;70,"No",IF(C24&lt;25,"No","Yes")))</f>
        <v>Yes</v>
      </c>
      <c r="E24" s="8">
        <v>56.385344727000003</v>
      </c>
      <c r="F24" s="9" t="str">
        <f>IF($B24="N/A","N/A",IF(E24&gt;70,"No",IF(E24&lt;25,"No","Yes")))</f>
        <v>Yes</v>
      </c>
      <c r="G24" s="8">
        <v>58.028681075000001</v>
      </c>
      <c r="H24" s="9" t="str">
        <f>IF($B24="N/A","N/A",IF(G24&gt;70,"No",IF(G24&lt;25,"No","Yes")))</f>
        <v>Yes</v>
      </c>
      <c r="I24" s="10">
        <v>3.9630000000000001</v>
      </c>
      <c r="J24" s="10">
        <v>2.9140000000000001</v>
      </c>
      <c r="K24" s="9" t="str">
        <f t="shared" si="0"/>
        <v>Yes</v>
      </c>
    </row>
    <row r="25" spans="1:11" x14ac:dyDescent="0.25">
      <c r="A25" s="96" t="s">
        <v>318</v>
      </c>
      <c r="B25" s="35" t="s">
        <v>229</v>
      </c>
      <c r="C25" s="8">
        <v>49.120972160000001</v>
      </c>
      <c r="D25" s="9" t="str">
        <f>IF($B25="N/A","N/A",IF(C25&gt;70,"No",IF(C25&lt;35,"No","Yes")))</f>
        <v>Yes</v>
      </c>
      <c r="E25" s="8">
        <v>50.749151351999998</v>
      </c>
      <c r="F25" s="9" t="str">
        <f>IF($B25="N/A","N/A",IF(E25&gt;70,"No",IF(E25&lt;35,"No","Yes")))</f>
        <v>Yes</v>
      </c>
      <c r="G25" s="8">
        <v>51.363360937000003</v>
      </c>
      <c r="H25" s="9" t="str">
        <f>IF($B25="N/A","N/A",IF(G25&gt;70,"No",IF(G25&lt;35,"No","Yes")))</f>
        <v>Yes</v>
      </c>
      <c r="I25" s="10">
        <v>3.3149999999999999</v>
      </c>
      <c r="J25" s="10">
        <v>1.21</v>
      </c>
      <c r="K25" s="9" t="str">
        <f t="shared" si="0"/>
        <v>Yes</v>
      </c>
    </row>
    <row r="26" spans="1:11" x14ac:dyDescent="0.25">
      <c r="A26" s="96" t="s">
        <v>835</v>
      </c>
      <c r="B26" s="35" t="s">
        <v>220</v>
      </c>
      <c r="C26" s="8">
        <v>1.5312785157</v>
      </c>
      <c r="D26" s="9" t="str">
        <f>IF($B26="N/A","N/A",IF(C26&gt;1,"Yes","No"))</f>
        <v>Yes</v>
      </c>
      <c r="E26" s="8">
        <v>1.5542613309</v>
      </c>
      <c r="F26" s="9" t="str">
        <f>IF($B26="N/A","N/A",IF(E26&gt;1,"Yes","No"))</f>
        <v>Yes</v>
      </c>
      <c r="G26" s="8">
        <v>1.5682265041000001</v>
      </c>
      <c r="H26" s="9" t="str">
        <f>IF($B26="N/A","N/A",IF(G26&gt;1,"Yes","No"))</f>
        <v>Yes</v>
      </c>
      <c r="I26" s="10">
        <v>1.5009999999999999</v>
      </c>
      <c r="J26" s="10">
        <v>0.89849999999999997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99.810747547000005</v>
      </c>
      <c r="D31" s="9" t="str">
        <f>IF($B31="N/A","N/A",IF(C31&gt;=90,"Yes","No"))</f>
        <v>Yes</v>
      </c>
      <c r="E31" s="8">
        <v>99.812712161999997</v>
      </c>
      <c r="F31" s="9" t="str">
        <f>IF($B31="N/A","N/A",IF(E31&gt;=90,"Yes","No"))</f>
        <v>Yes</v>
      </c>
      <c r="G31" s="8">
        <v>99.697030902999998</v>
      </c>
      <c r="H31" s="9" t="str">
        <f>IF($B31="N/A","N/A",IF(G31&gt;=90,"Yes","No"))</f>
        <v>Yes</v>
      </c>
      <c r="I31" s="10">
        <v>2E-3</v>
      </c>
      <c r="J31" s="10">
        <v>-0.11600000000000001</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66129</v>
      </c>
      <c r="D6" s="9" t="str">
        <f>IF(OR($B6="N/A",$C6="N/A"),"N/A",IF(C6&lt;0,"No","Yes"))</f>
        <v>N/A</v>
      </c>
      <c r="E6" s="36">
        <v>69606</v>
      </c>
      <c r="F6" s="9" t="str">
        <f>IF($B6="N/A","N/A",IF(E6&lt;0,"No","Yes"))</f>
        <v>N/A</v>
      </c>
      <c r="G6" s="36">
        <v>84597</v>
      </c>
      <c r="H6" s="9" t="str">
        <f>IF($B6="N/A","N/A",IF(G6&lt;0,"No","Yes"))</f>
        <v>N/A</v>
      </c>
      <c r="I6" s="10">
        <v>5.258</v>
      </c>
      <c r="J6" s="10">
        <v>21.54</v>
      </c>
      <c r="K6" s="9" t="str">
        <f t="shared" ref="K6:K35" si="0">IF(J6="Div by 0", "N/A", IF(J6="N/A","N/A", IF(J6&gt;30, "No", IF(J6&lt;-30, "No", "Yes"))))</f>
        <v>Yes</v>
      </c>
    </row>
    <row r="7" spans="1:11" x14ac:dyDescent="0.25">
      <c r="A7" s="96" t="s">
        <v>438</v>
      </c>
      <c r="B7" s="91" t="s">
        <v>213</v>
      </c>
      <c r="C7" s="9">
        <v>3.8712214006000001</v>
      </c>
      <c r="D7" s="9" t="str">
        <f t="shared" ref="D7:D17" si="1">IF(OR($B7="N/A",$C7="N/A"),"N/A",IF(C7&lt;0,"No","Yes"))</f>
        <v>N/A</v>
      </c>
      <c r="E7" s="9">
        <v>3.9924719133000002</v>
      </c>
      <c r="F7" s="9" t="str">
        <f t="shared" ref="F7:F17" si="2">IF($B7="N/A","N/A",IF(E7&lt;0,"No","Yes"))</f>
        <v>N/A</v>
      </c>
      <c r="G7" s="9">
        <v>7.8844403465999999</v>
      </c>
      <c r="H7" s="9" t="str">
        <f t="shared" ref="H7:H17" si="3">IF($B7="N/A","N/A",IF(G7&lt;0,"No","Yes"))</f>
        <v>N/A</v>
      </c>
      <c r="I7" s="10">
        <v>3.1320000000000001</v>
      </c>
      <c r="J7" s="10">
        <v>97.48</v>
      </c>
      <c r="K7" s="9" t="str">
        <f t="shared" si="0"/>
        <v>No</v>
      </c>
    </row>
    <row r="8" spans="1:11" x14ac:dyDescent="0.25">
      <c r="A8" s="96" t="s">
        <v>439</v>
      </c>
      <c r="B8" s="91" t="s">
        <v>213</v>
      </c>
      <c r="C8" s="9">
        <v>35.545675875999997</v>
      </c>
      <c r="D8" s="9" t="str">
        <f t="shared" si="1"/>
        <v>N/A</v>
      </c>
      <c r="E8" s="9">
        <v>35.206735051999999</v>
      </c>
      <c r="F8" s="9" t="str">
        <f t="shared" si="2"/>
        <v>N/A</v>
      </c>
      <c r="G8" s="9">
        <v>39.225977280999999</v>
      </c>
      <c r="H8" s="9" t="str">
        <f t="shared" si="3"/>
        <v>N/A</v>
      </c>
      <c r="I8" s="10">
        <v>-0.95399999999999996</v>
      </c>
      <c r="J8" s="10">
        <v>11.42</v>
      </c>
      <c r="K8" s="9" t="str">
        <f t="shared" si="0"/>
        <v>Yes</v>
      </c>
    </row>
    <row r="9" spans="1:11" x14ac:dyDescent="0.25">
      <c r="A9" s="96" t="s">
        <v>440</v>
      </c>
      <c r="B9" s="91" t="s">
        <v>213</v>
      </c>
      <c r="C9" s="9">
        <v>36.014456592000002</v>
      </c>
      <c r="D9" s="9" t="str">
        <f t="shared" si="1"/>
        <v>N/A</v>
      </c>
      <c r="E9" s="9">
        <v>35.346090854000003</v>
      </c>
      <c r="F9" s="9" t="str">
        <f t="shared" si="2"/>
        <v>N/A</v>
      </c>
      <c r="G9" s="9">
        <v>27.606179888</v>
      </c>
      <c r="H9" s="9" t="str">
        <f t="shared" si="3"/>
        <v>N/A</v>
      </c>
      <c r="I9" s="10">
        <v>-1.86</v>
      </c>
      <c r="J9" s="10">
        <v>-21.9</v>
      </c>
      <c r="K9" s="9" t="str">
        <f t="shared" si="0"/>
        <v>Yes</v>
      </c>
    </row>
    <row r="10" spans="1:11" x14ac:dyDescent="0.25">
      <c r="A10" s="96" t="s">
        <v>441</v>
      </c>
      <c r="B10" s="91" t="s">
        <v>213</v>
      </c>
      <c r="C10" s="9">
        <v>23.960743395000001</v>
      </c>
      <c r="D10" s="9" t="str">
        <f t="shared" si="1"/>
        <v>N/A</v>
      </c>
      <c r="E10" s="9">
        <v>24.500761429000001</v>
      </c>
      <c r="F10" s="9" t="str">
        <f t="shared" si="2"/>
        <v>N/A</v>
      </c>
      <c r="G10" s="9">
        <v>24.299916072999999</v>
      </c>
      <c r="H10" s="9" t="str">
        <f t="shared" si="3"/>
        <v>N/A</v>
      </c>
      <c r="I10" s="10">
        <v>2.254</v>
      </c>
      <c r="J10" s="10">
        <v>-0.82</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99.340682604999998</v>
      </c>
      <c r="D12" s="9" t="str">
        <f t="shared" si="1"/>
        <v>N/A</v>
      </c>
      <c r="E12" s="9">
        <v>99.329080825999995</v>
      </c>
      <c r="F12" s="9" t="str">
        <f t="shared" si="2"/>
        <v>N/A</v>
      </c>
      <c r="G12" s="9">
        <v>99.077981488999995</v>
      </c>
      <c r="H12" s="9" t="str">
        <f t="shared" si="3"/>
        <v>N/A</v>
      </c>
      <c r="I12" s="10">
        <v>-1.2E-2</v>
      </c>
      <c r="J12" s="10">
        <v>-0.253</v>
      </c>
      <c r="K12" s="9" t="str">
        <f t="shared" si="0"/>
        <v>Yes</v>
      </c>
    </row>
    <row r="13" spans="1:11" x14ac:dyDescent="0.25">
      <c r="A13" s="26" t="s">
        <v>827</v>
      </c>
      <c r="B13" s="91" t="s">
        <v>213</v>
      </c>
      <c r="C13" s="9">
        <v>1.1785121702000001</v>
      </c>
      <c r="D13" s="9" t="str">
        <f t="shared" si="1"/>
        <v>N/A</v>
      </c>
      <c r="E13" s="9">
        <v>1.1864649474</v>
      </c>
      <c r="F13" s="9" t="str">
        <f t="shared" si="2"/>
        <v>N/A</v>
      </c>
      <c r="G13" s="9">
        <v>1.1932066287</v>
      </c>
      <c r="H13" s="9" t="str">
        <f t="shared" si="3"/>
        <v>N/A</v>
      </c>
      <c r="I13" s="10">
        <v>0.67479999999999996</v>
      </c>
      <c r="J13" s="10">
        <v>0.56820000000000004</v>
      </c>
      <c r="K13" s="9" t="str">
        <f t="shared" si="0"/>
        <v>Yes</v>
      </c>
    </row>
    <row r="14" spans="1:11" x14ac:dyDescent="0.25">
      <c r="A14" s="26" t="s">
        <v>311</v>
      </c>
      <c r="B14" s="91" t="s">
        <v>213</v>
      </c>
      <c r="C14" s="9">
        <v>99.659755931999996</v>
      </c>
      <c r="D14" s="9" t="str">
        <f t="shared" si="1"/>
        <v>N/A</v>
      </c>
      <c r="E14" s="9">
        <v>99.724161710000004</v>
      </c>
      <c r="F14" s="9" t="str">
        <f t="shared" si="2"/>
        <v>N/A</v>
      </c>
      <c r="G14" s="9">
        <v>99.656016171000005</v>
      </c>
      <c r="H14" s="9" t="str">
        <f t="shared" si="3"/>
        <v>N/A</v>
      </c>
      <c r="I14" s="10">
        <v>6.4600000000000005E-2</v>
      </c>
      <c r="J14" s="10">
        <v>-6.8000000000000005E-2</v>
      </c>
      <c r="K14" s="9" t="str">
        <f t="shared" si="0"/>
        <v>Yes</v>
      </c>
    </row>
    <row r="15" spans="1:11" x14ac:dyDescent="0.25">
      <c r="A15" s="26" t="s">
        <v>828</v>
      </c>
      <c r="B15" s="91" t="s">
        <v>213</v>
      </c>
      <c r="C15" s="9">
        <v>11.452066642</v>
      </c>
      <c r="D15" s="9" t="str">
        <f t="shared" si="1"/>
        <v>N/A</v>
      </c>
      <c r="E15" s="9">
        <v>11.449001642000001</v>
      </c>
      <c r="F15" s="9" t="str">
        <f t="shared" si="2"/>
        <v>N/A</v>
      </c>
      <c r="G15" s="9">
        <v>11.760752497</v>
      </c>
      <c r="H15" s="9" t="str">
        <f t="shared" si="3"/>
        <v>N/A</v>
      </c>
      <c r="I15" s="10">
        <v>-2.7E-2</v>
      </c>
      <c r="J15" s="10">
        <v>2.7229999999999999</v>
      </c>
      <c r="K15" s="9" t="str">
        <f t="shared" si="0"/>
        <v>Yes</v>
      </c>
    </row>
    <row r="16" spans="1:11" x14ac:dyDescent="0.25">
      <c r="A16" s="26" t="s">
        <v>837</v>
      </c>
      <c r="B16" s="91" t="s">
        <v>213</v>
      </c>
      <c r="C16" s="9">
        <v>4.7856008709999998</v>
      </c>
      <c r="D16" s="9" t="str">
        <f t="shared" si="1"/>
        <v>N/A</v>
      </c>
      <c r="E16" s="9">
        <v>4.6561627385</v>
      </c>
      <c r="F16" s="9" t="str">
        <f t="shared" si="2"/>
        <v>N/A</v>
      </c>
      <c r="G16" s="9">
        <v>4.8114442065</v>
      </c>
      <c r="H16" s="9" t="str">
        <f t="shared" si="3"/>
        <v>N/A</v>
      </c>
      <c r="I16" s="10">
        <v>-2.7</v>
      </c>
      <c r="J16" s="10">
        <v>3.335</v>
      </c>
      <c r="K16" s="9" t="str">
        <f t="shared" si="0"/>
        <v>Yes</v>
      </c>
    </row>
    <row r="17" spans="1:11" x14ac:dyDescent="0.25">
      <c r="A17" s="26" t="s">
        <v>830</v>
      </c>
      <c r="B17" s="91" t="s">
        <v>213</v>
      </c>
      <c r="C17" s="9">
        <v>4.7624209574999998</v>
      </c>
      <c r="D17" s="9" t="str">
        <f t="shared" si="1"/>
        <v>N/A</v>
      </c>
      <c r="E17" s="9">
        <v>4.8790352390000002</v>
      </c>
      <c r="F17" s="9" t="str">
        <f t="shared" si="2"/>
        <v>N/A</v>
      </c>
      <c r="G17" s="9">
        <v>4.9542046876999999</v>
      </c>
      <c r="H17" s="9" t="str">
        <f t="shared" si="3"/>
        <v>N/A</v>
      </c>
      <c r="I17" s="10">
        <v>2.4489999999999998</v>
      </c>
      <c r="J17" s="10">
        <v>1.5409999999999999</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100</v>
      </c>
      <c r="D19" s="9" t="str">
        <f>IF(OR($B19="N/A",$C19="N/A"),"N/A",IF(C19&gt;100,"No",IF(C19&lt;95,"No","Yes")))</f>
        <v>Yes</v>
      </c>
      <c r="E19" s="9">
        <v>99.997126683999994</v>
      </c>
      <c r="F19" s="9" t="str">
        <f>IF(OR($B19="N/A",$E19="N/A"),"N/A",IF(E19&gt;100,"No",IF(E19&lt;98,"No","Yes")))</f>
        <v>Yes</v>
      </c>
      <c r="G19" s="9">
        <v>99.996453775000006</v>
      </c>
      <c r="H19" s="9" t="str">
        <f>IF($B19="N/A","N/A",IF(G19&gt;100,"No",IF(G19&lt;95,"No","Yes")))</f>
        <v>Yes</v>
      </c>
      <c r="I19" s="10">
        <v>-3.0000000000000001E-3</v>
      </c>
      <c r="J19" s="10">
        <v>-1E-3</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3.7652920806000001</v>
      </c>
      <c r="D23" s="9" t="str">
        <f t="shared" si="4"/>
        <v>N/A</v>
      </c>
      <c r="E23" s="9">
        <v>3.8155187770999999</v>
      </c>
      <c r="F23" s="9" t="str">
        <f t="shared" si="5"/>
        <v>N/A</v>
      </c>
      <c r="G23" s="9">
        <v>3.9495490383999998</v>
      </c>
      <c r="H23" s="9" t="str">
        <f t="shared" si="6"/>
        <v>N/A</v>
      </c>
      <c r="I23" s="10">
        <v>1.3340000000000001</v>
      </c>
      <c r="J23" s="10">
        <v>3.5129999999999999</v>
      </c>
      <c r="K23" s="9" t="str">
        <f t="shared" si="0"/>
        <v>Yes</v>
      </c>
    </row>
    <row r="24" spans="1:11" x14ac:dyDescent="0.25">
      <c r="A24" s="26" t="s">
        <v>315</v>
      </c>
      <c r="B24" s="91" t="s">
        <v>213</v>
      </c>
      <c r="C24" s="9">
        <v>5.9126858111000002</v>
      </c>
      <c r="D24" s="9" t="str">
        <f t="shared" si="4"/>
        <v>N/A</v>
      </c>
      <c r="E24" s="9">
        <v>5.4219463838999999</v>
      </c>
      <c r="F24" s="9" t="str">
        <f t="shared" si="5"/>
        <v>N/A</v>
      </c>
      <c r="G24" s="9">
        <v>5.4682790170000004</v>
      </c>
      <c r="H24" s="9" t="str">
        <f t="shared" si="6"/>
        <v>N/A</v>
      </c>
      <c r="I24" s="10">
        <v>-8.3000000000000007</v>
      </c>
      <c r="J24" s="10">
        <v>0.85450000000000004</v>
      </c>
      <c r="K24" s="9" t="str">
        <f t="shared" si="0"/>
        <v>Yes</v>
      </c>
    </row>
    <row r="25" spans="1:11" x14ac:dyDescent="0.25">
      <c r="A25" s="26" t="s">
        <v>316</v>
      </c>
      <c r="B25" s="91" t="s">
        <v>213</v>
      </c>
      <c r="C25" s="9">
        <v>29.504453417000001</v>
      </c>
      <c r="D25" s="9" t="str">
        <f t="shared" si="4"/>
        <v>N/A</v>
      </c>
      <c r="E25" s="9">
        <v>28.672815562</v>
      </c>
      <c r="F25" s="9" t="str">
        <f t="shared" si="5"/>
        <v>N/A</v>
      </c>
      <c r="G25" s="9">
        <v>29.324916958999999</v>
      </c>
      <c r="H25" s="9" t="str">
        <f t="shared" si="6"/>
        <v>N/A</v>
      </c>
      <c r="I25" s="10">
        <v>-2.82</v>
      </c>
      <c r="J25" s="10">
        <v>2.274</v>
      </c>
      <c r="K25" s="9" t="str">
        <f t="shared" si="0"/>
        <v>Yes</v>
      </c>
    </row>
    <row r="26" spans="1:11" x14ac:dyDescent="0.25">
      <c r="A26" s="26" t="s">
        <v>317</v>
      </c>
      <c r="B26" s="91" t="s">
        <v>213</v>
      </c>
      <c r="C26" s="9">
        <v>64.582860772000004</v>
      </c>
      <c r="D26" s="9" t="str">
        <f t="shared" si="4"/>
        <v>N/A</v>
      </c>
      <c r="E26" s="9">
        <v>65.905238053999994</v>
      </c>
      <c r="F26" s="9" t="str">
        <f t="shared" si="5"/>
        <v>N/A</v>
      </c>
      <c r="G26" s="9">
        <v>65.206804023999993</v>
      </c>
      <c r="H26" s="9" t="str">
        <f t="shared" si="6"/>
        <v>N/A</v>
      </c>
      <c r="I26" s="10">
        <v>2.048</v>
      </c>
      <c r="J26" s="10">
        <v>-1.06</v>
      </c>
      <c r="K26" s="9" t="str">
        <f t="shared" si="0"/>
        <v>Yes</v>
      </c>
    </row>
    <row r="27" spans="1:11" x14ac:dyDescent="0.25">
      <c r="A27" s="26" t="s">
        <v>318</v>
      </c>
      <c r="B27" s="91" t="s">
        <v>213</v>
      </c>
      <c r="C27" s="9">
        <v>56.045002949000001</v>
      </c>
      <c r="D27" s="9" t="str">
        <f t="shared" si="4"/>
        <v>N/A</v>
      </c>
      <c r="E27" s="9">
        <v>58.207625778999997</v>
      </c>
      <c r="F27" s="9" t="str">
        <f t="shared" si="5"/>
        <v>N/A</v>
      </c>
      <c r="G27" s="9">
        <v>58.337766115000001</v>
      </c>
      <c r="H27" s="9" t="str">
        <f t="shared" si="6"/>
        <v>N/A</v>
      </c>
      <c r="I27" s="10">
        <v>3.859</v>
      </c>
      <c r="J27" s="10">
        <v>0.22359999999999999</v>
      </c>
      <c r="K27" s="9" t="str">
        <f t="shared" si="0"/>
        <v>Yes</v>
      </c>
    </row>
    <row r="28" spans="1:11" x14ac:dyDescent="0.25">
      <c r="A28" s="26" t="s">
        <v>835</v>
      </c>
      <c r="B28" s="91" t="s">
        <v>213</v>
      </c>
      <c r="C28" s="9">
        <v>1.5155415249999999</v>
      </c>
      <c r="D28" s="9" t="str">
        <f t="shared" si="4"/>
        <v>N/A</v>
      </c>
      <c r="E28" s="9">
        <v>1.5170549905999999</v>
      </c>
      <c r="F28" s="9" t="str">
        <f t="shared" si="5"/>
        <v>N/A</v>
      </c>
      <c r="G28" s="9">
        <v>1.5340411735999999</v>
      </c>
      <c r="H28" s="9" t="str">
        <f t="shared" si="6"/>
        <v>N/A</v>
      </c>
      <c r="I28" s="10">
        <v>9.9900000000000003E-2</v>
      </c>
      <c r="J28" s="10">
        <v>1.1200000000000001</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99.940640009000006</v>
      </c>
      <c r="D30" s="9" t="str">
        <f t="shared" si="4"/>
        <v>N/A</v>
      </c>
      <c r="E30" s="9">
        <v>99.913614374999995</v>
      </c>
      <c r="F30" s="9" t="str">
        <f t="shared" si="5"/>
        <v>N/A</v>
      </c>
      <c r="G30" s="9">
        <v>99.854109256000001</v>
      </c>
      <c r="H30" s="9" t="str">
        <f t="shared" si="6"/>
        <v>N/A</v>
      </c>
      <c r="I30" s="10">
        <v>-2.7E-2</v>
      </c>
      <c r="J30" s="10">
        <v>-0.06</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99.954103672000002</v>
      </c>
      <c r="D32" s="9" t="str">
        <f t="shared" si="4"/>
        <v>N/A</v>
      </c>
      <c r="E32" s="9">
        <v>99.992589116000005</v>
      </c>
      <c r="F32" s="9" t="str">
        <f t="shared" si="5"/>
        <v>N/A</v>
      </c>
      <c r="G32" s="9">
        <v>99.981737013</v>
      </c>
      <c r="H32" s="9" t="str">
        <f t="shared" si="6"/>
        <v>N/A</v>
      </c>
      <c r="I32" s="10">
        <v>3.85E-2</v>
      </c>
      <c r="J32" s="10">
        <v>-1.0999999999999999E-2</v>
      </c>
      <c r="K32" s="9" t="str">
        <f t="shared" si="0"/>
        <v>Yes</v>
      </c>
    </row>
    <row r="33" spans="1:11" x14ac:dyDescent="0.25">
      <c r="A33" s="26" t="s">
        <v>322</v>
      </c>
      <c r="B33" s="91" t="s">
        <v>213</v>
      </c>
      <c r="C33" s="9">
        <v>86.502139756999995</v>
      </c>
      <c r="D33" s="9" t="str">
        <f t="shared" si="4"/>
        <v>N/A</v>
      </c>
      <c r="E33" s="9">
        <v>87.923454875000004</v>
      </c>
      <c r="F33" s="9" t="str">
        <f t="shared" si="5"/>
        <v>N/A</v>
      </c>
      <c r="G33" s="9">
        <v>86.633095736000001</v>
      </c>
      <c r="H33" s="9" t="str">
        <f t="shared" si="6"/>
        <v>N/A</v>
      </c>
      <c r="I33" s="10">
        <v>1.643</v>
      </c>
      <c r="J33" s="10">
        <v>-1.47</v>
      </c>
      <c r="K33" s="9" t="str">
        <f t="shared" si="0"/>
        <v>Yes</v>
      </c>
    </row>
    <row r="34" spans="1:11" x14ac:dyDescent="0.25">
      <c r="A34" s="26" t="s">
        <v>323</v>
      </c>
      <c r="B34" s="91" t="s">
        <v>213</v>
      </c>
      <c r="C34" s="9">
        <v>1.2520981717999999</v>
      </c>
      <c r="D34" s="9" t="str">
        <f t="shared" si="4"/>
        <v>N/A</v>
      </c>
      <c r="E34" s="9">
        <v>0.83469815820000004</v>
      </c>
      <c r="F34" s="9" t="str">
        <f t="shared" si="5"/>
        <v>N/A</v>
      </c>
      <c r="G34" s="9">
        <v>0.70097048360000003</v>
      </c>
      <c r="H34" s="9" t="str">
        <f t="shared" si="6"/>
        <v>N/A</v>
      </c>
      <c r="I34" s="10">
        <v>-33.299999999999997</v>
      </c>
      <c r="J34" s="10">
        <v>-16</v>
      </c>
      <c r="K34" s="9" t="str">
        <f t="shared" si="0"/>
        <v>Yes</v>
      </c>
    </row>
    <row r="35" spans="1:11" ht="25" x14ac:dyDescent="0.25">
      <c r="A35" s="26" t="s">
        <v>370</v>
      </c>
      <c r="B35" s="91" t="s">
        <v>213</v>
      </c>
      <c r="C35" s="9">
        <v>17.310106005000002</v>
      </c>
      <c r="D35" s="9" t="str">
        <f t="shared" si="4"/>
        <v>N/A</v>
      </c>
      <c r="E35" s="9">
        <v>18.193833864999998</v>
      </c>
      <c r="F35" s="9" t="str">
        <f>IF($B35="N/A","N/A",IF(E35&lt;0,"No","Yes"))</f>
        <v>N/A</v>
      </c>
      <c r="G35" s="9">
        <v>15.569110016</v>
      </c>
      <c r="H35" s="9" t="str">
        <f t="shared" si="6"/>
        <v>N/A</v>
      </c>
      <c r="I35" s="10">
        <v>5.1050000000000004</v>
      </c>
      <c r="J35" s="10">
        <v>-14.4</v>
      </c>
      <c r="K35" s="9" t="str">
        <f t="shared" si="0"/>
        <v>Yes</v>
      </c>
    </row>
    <row r="36" spans="1:11" x14ac:dyDescent="0.25">
      <c r="A36" s="29" t="s">
        <v>374</v>
      </c>
      <c r="B36" s="1" t="s">
        <v>213</v>
      </c>
      <c r="C36" s="8">
        <v>89.559799784999996</v>
      </c>
      <c r="D36" s="9" t="str">
        <f t="shared" ref="D36:D39" si="7">IF($B36="N/A","N/A",IF(C36&lt;0,"No","Yes"))</f>
        <v>N/A</v>
      </c>
      <c r="E36" s="8">
        <v>88.238082923999997</v>
      </c>
      <c r="F36" s="9" t="str">
        <f t="shared" ref="F36:F39" si="8">IF($B36="N/A","N/A",IF(E36&lt;0,"No","Yes"))</f>
        <v>N/A</v>
      </c>
      <c r="G36" s="8">
        <v>84.659030462000004</v>
      </c>
      <c r="H36" s="9" t="str">
        <f t="shared" ref="H36:H39" si="9">IF($B36="N/A","N/A",IF(G36&lt;0,"No","Yes"))</f>
        <v>N/A</v>
      </c>
      <c r="I36" s="10">
        <v>-1.48</v>
      </c>
      <c r="J36" s="10">
        <v>-4.0599999999999996</v>
      </c>
      <c r="K36" s="9" t="str">
        <f>IF(J36="Div by 0", "N/A", IF(J36="N/A","N/A", IF(J36&gt;30, "No", IF(J36&lt;-30, "No", "Yes"))))</f>
        <v>Yes</v>
      </c>
    </row>
    <row r="37" spans="1:11" x14ac:dyDescent="0.25">
      <c r="A37" s="29" t="s">
        <v>375</v>
      </c>
      <c r="B37" s="1" t="s">
        <v>213</v>
      </c>
      <c r="C37" s="8">
        <v>2.3000499025000001</v>
      </c>
      <c r="D37" s="9" t="str">
        <f t="shared" si="7"/>
        <v>N/A</v>
      </c>
      <c r="E37" s="8">
        <v>2.3934718270999999</v>
      </c>
      <c r="F37" s="9" t="str">
        <f t="shared" si="8"/>
        <v>N/A</v>
      </c>
      <c r="G37" s="8">
        <v>2.9587337612</v>
      </c>
      <c r="H37" s="9" t="str">
        <f t="shared" si="9"/>
        <v>N/A</v>
      </c>
      <c r="I37" s="10">
        <v>4.0620000000000003</v>
      </c>
      <c r="J37" s="10">
        <v>23.62</v>
      </c>
      <c r="K37" s="9" t="str">
        <f>IF(J37="Div by 0", "N/A", IF(J37="N/A","N/A", IF(J37&gt;30, "No", IF(J37&lt;-30, "No", "Yes"))))</f>
        <v>Yes</v>
      </c>
    </row>
    <row r="38" spans="1:11" x14ac:dyDescent="0.25">
      <c r="A38" s="29" t="s">
        <v>376</v>
      </c>
      <c r="B38" s="1" t="s">
        <v>213</v>
      </c>
      <c r="C38" s="8">
        <v>0</v>
      </c>
      <c r="D38" s="9" t="str">
        <f t="shared" si="7"/>
        <v>N/A</v>
      </c>
      <c r="E38" s="8">
        <v>0</v>
      </c>
      <c r="F38" s="9" t="str">
        <f t="shared" si="8"/>
        <v>N/A</v>
      </c>
      <c r="G38" s="8">
        <v>0</v>
      </c>
      <c r="H38" s="9" t="str">
        <f t="shared" si="9"/>
        <v>N/A</v>
      </c>
      <c r="I38" s="10" t="s">
        <v>1746</v>
      </c>
      <c r="J38" s="10" t="s">
        <v>1746</v>
      </c>
      <c r="K38" s="9" t="str">
        <f>IF(J38="Div by 0", "N/A", IF(J38="N/A","N/A", IF(J38&gt;30, "No", IF(J38&lt;-30, "No", "Yes"))))</f>
        <v>N/A</v>
      </c>
    </row>
    <row r="39" spans="1:11" x14ac:dyDescent="0.25">
      <c r="A39" s="29" t="s">
        <v>377</v>
      </c>
      <c r="B39" s="1" t="s">
        <v>213</v>
      </c>
      <c r="C39" s="8">
        <v>1.5031226845000001</v>
      </c>
      <c r="D39" s="9" t="str">
        <f t="shared" si="7"/>
        <v>N/A</v>
      </c>
      <c r="E39" s="8">
        <v>1.8259920122</v>
      </c>
      <c r="F39" s="9" t="str">
        <f t="shared" si="8"/>
        <v>N/A</v>
      </c>
      <c r="G39" s="8">
        <v>2.9291818858999998</v>
      </c>
      <c r="H39" s="9" t="str">
        <f t="shared" si="9"/>
        <v>N/A</v>
      </c>
      <c r="I39" s="10">
        <v>21.48</v>
      </c>
      <c r="J39" s="10">
        <v>60.42</v>
      </c>
      <c r="K39" s="9" t="str">
        <f>IF(J39="Div by 0", "N/A", IF(J39="N/A","N/A", IF(J39&gt;30, "No", IF(J39&lt;-30, "No", "Yes"))))</f>
        <v>No</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453514</v>
      </c>
      <c r="D7" s="32" t="str">
        <f>IF($B7="N/A","N/A",IF(C7&gt;15,"No",IF(C7&lt;-15,"No","Yes")))</f>
        <v>N/A</v>
      </c>
      <c r="E7" s="31">
        <v>453079</v>
      </c>
      <c r="F7" s="32" t="str">
        <f>IF($B7="N/A","N/A",IF(E7&gt;15,"No",IF(E7&lt;-15,"No","Yes")))</f>
        <v>N/A</v>
      </c>
      <c r="G7" s="31">
        <v>454730</v>
      </c>
      <c r="H7" s="32" t="str">
        <f>IF($B7="N/A","N/A",IF(G7&gt;15,"No",IF(G7&lt;-15,"No","Yes")))</f>
        <v>N/A</v>
      </c>
      <c r="I7" s="33">
        <v>-9.6000000000000002E-2</v>
      </c>
      <c r="J7" s="33">
        <v>0.3644</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73.449110722</v>
      </c>
      <c r="D11" s="9" t="str">
        <f>IF(OR($B11="N/A",$C11="N/A"),"N/A",IF(C11&gt;100,"No",IF(C11&lt;95,"No","Yes")))</f>
        <v>No</v>
      </c>
      <c r="E11" s="8">
        <v>73.987980020999998</v>
      </c>
      <c r="F11" s="9" t="str">
        <f>IF(OR($B11="N/A",$E11="N/A"),"N/A",IF(E11&gt;100,"No",IF(E11&lt;95,"No","Yes")))</f>
        <v>No</v>
      </c>
      <c r="G11" s="8">
        <v>74.078024322000005</v>
      </c>
      <c r="H11" s="9" t="str">
        <f>IF($B11="N/A","N/A",IF(G11&gt;100,"No",IF(G11&lt;95,"No","Yes")))</f>
        <v>No</v>
      </c>
      <c r="I11" s="10">
        <v>0.73370000000000002</v>
      </c>
      <c r="J11" s="10">
        <v>0.1217</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71.159875991000007</v>
      </c>
      <c r="D13" s="9" t="str">
        <f t="shared" si="1"/>
        <v>No</v>
      </c>
      <c r="E13" s="8">
        <v>72.387817577000007</v>
      </c>
      <c r="F13" s="9" t="str">
        <f t="shared" si="2"/>
        <v>No</v>
      </c>
      <c r="G13" s="8">
        <v>72.993204758999994</v>
      </c>
      <c r="H13" s="9" t="str">
        <f t="shared" si="3"/>
        <v>No</v>
      </c>
      <c r="I13" s="10">
        <v>1.726</v>
      </c>
      <c r="J13" s="10">
        <v>0.83630000000000004</v>
      </c>
      <c r="K13" s="9" t="str">
        <f t="shared" si="0"/>
        <v>Yes</v>
      </c>
    </row>
    <row r="14" spans="1:11" x14ac:dyDescent="0.25">
      <c r="A14" s="93" t="s">
        <v>13</v>
      </c>
      <c r="B14" s="35" t="s">
        <v>213</v>
      </c>
      <c r="C14" s="36">
        <v>453514</v>
      </c>
      <c r="D14" s="9" t="str">
        <f>IF($B14="N/A","N/A",IF(C14&gt;15,"No",IF(C14&lt;-15,"No","Yes")))</f>
        <v>N/A</v>
      </c>
      <c r="E14" s="36">
        <v>453079</v>
      </c>
      <c r="F14" s="9" t="str">
        <f>IF($B14="N/A","N/A",IF(E14&gt;15,"No",IF(E14&lt;-15,"No","Yes")))</f>
        <v>N/A</v>
      </c>
      <c r="G14" s="36">
        <v>454730</v>
      </c>
      <c r="H14" s="9" t="str">
        <f>IF($B14="N/A","N/A",IF(G14&gt;15,"No",IF(G14&lt;-15,"No","Yes")))</f>
        <v>N/A</v>
      </c>
      <c r="I14" s="10">
        <v>-9.6000000000000002E-2</v>
      </c>
      <c r="J14" s="10">
        <v>0.3644</v>
      </c>
      <c r="K14" s="9" t="str">
        <f t="shared" si="0"/>
        <v>Yes</v>
      </c>
    </row>
    <row r="15" spans="1:11" x14ac:dyDescent="0.25">
      <c r="A15" s="93" t="s">
        <v>442</v>
      </c>
      <c r="B15" s="35" t="s">
        <v>215</v>
      </c>
      <c r="C15" s="8">
        <v>0.6185035082</v>
      </c>
      <c r="D15" s="9" t="str">
        <f>IF($B15="N/A","N/A",IF(C15&gt;20,"No",IF(C15&lt;5,"No","Yes")))</f>
        <v>No</v>
      </c>
      <c r="E15" s="8">
        <v>0.64116853789999995</v>
      </c>
      <c r="F15" s="9" t="str">
        <f>IF($B15="N/A","N/A",IF(E15&gt;20,"No",IF(E15&lt;5,"No","Yes")))</f>
        <v>No</v>
      </c>
      <c r="G15" s="8">
        <v>0.42002946800000002</v>
      </c>
      <c r="H15" s="9" t="str">
        <f>IF($B15="N/A","N/A",IF(G15&gt;20,"No",IF(G15&lt;5,"No","Yes")))</f>
        <v>No</v>
      </c>
      <c r="I15" s="10">
        <v>3.6640000000000001</v>
      </c>
      <c r="J15" s="10">
        <v>-34.5</v>
      </c>
      <c r="K15" s="9" t="str">
        <f t="shared" si="0"/>
        <v>No</v>
      </c>
    </row>
    <row r="16" spans="1:11" x14ac:dyDescent="0.25">
      <c r="A16" s="93" t="s">
        <v>443</v>
      </c>
      <c r="B16" s="30" t="s">
        <v>213</v>
      </c>
      <c r="C16" s="8" t="s">
        <v>213</v>
      </c>
      <c r="D16" s="9" t="str">
        <f>IF($B16="N/A","N/A",IF(C16&gt;15,"No",IF(C16&lt;-15,"No","Yes")))</f>
        <v>N/A</v>
      </c>
      <c r="E16" s="8">
        <v>99.358831461999998</v>
      </c>
      <c r="F16" s="9" t="str">
        <f>IF($B16="N/A","N/A",IF(E16&gt;15,"No",IF(E16&lt;-15,"No","Yes")))</f>
        <v>N/A</v>
      </c>
      <c r="G16" s="8">
        <v>99.579970532000004</v>
      </c>
      <c r="H16" s="9" t="str">
        <f>IF($B16="N/A","N/A",IF(G16&gt;15,"No",IF(G16&lt;-15,"No","Yes")))</f>
        <v>N/A</v>
      </c>
      <c r="I16" s="10" t="s">
        <v>213</v>
      </c>
      <c r="J16" s="10">
        <v>0.22259999999999999</v>
      </c>
      <c r="K16" s="9" t="str">
        <f t="shared" si="0"/>
        <v>Yes</v>
      </c>
    </row>
    <row r="17" spans="1:11" x14ac:dyDescent="0.25">
      <c r="A17" s="93" t="s">
        <v>444</v>
      </c>
      <c r="B17" s="35" t="s">
        <v>235</v>
      </c>
      <c r="C17" s="8">
        <v>78.915755633000003</v>
      </c>
      <c r="D17" s="9" t="str">
        <f>IF($B17="N/A","N/A",IF(C17&gt;1,"Yes","No"))</f>
        <v>Yes</v>
      </c>
      <c r="E17" s="8">
        <v>67.281644040000003</v>
      </c>
      <c r="F17" s="9" t="str">
        <f>IF($B17="N/A","N/A",IF(E17&gt;1,"Yes","No"))</f>
        <v>Yes</v>
      </c>
      <c r="G17" s="8">
        <v>58.603786863000003</v>
      </c>
      <c r="H17" s="9" t="str">
        <f>IF($B17="N/A","N/A",IF(G17&gt;1,"Yes","No"))</f>
        <v>Yes</v>
      </c>
      <c r="I17" s="10">
        <v>-14.7</v>
      </c>
      <c r="J17" s="10">
        <v>-12.9</v>
      </c>
      <c r="K17" s="9" t="str">
        <f t="shared" si="0"/>
        <v>Yes</v>
      </c>
    </row>
    <row r="18" spans="1:11" x14ac:dyDescent="0.25">
      <c r="A18" s="93" t="s">
        <v>862</v>
      </c>
      <c r="B18" s="35" t="s">
        <v>213</v>
      </c>
      <c r="C18" s="94">
        <v>6585.4096157000004</v>
      </c>
      <c r="D18" s="9" t="str">
        <f>IF($B18="N/A","N/A",IF(C18&gt;15,"No",IF(C18&lt;-15,"No","Yes")))</f>
        <v>N/A</v>
      </c>
      <c r="E18" s="94">
        <v>6640.3012771000003</v>
      </c>
      <c r="F18" s="9" t="str">
        <f>IF($B18="N/A","N/A",IF(E18&gt;15,"No",IF(E18&lt;-15,"No","Yes")))</f>
        <v>N/A</v>
      </c>
      <c r="G18" s="94">
        <v>6747.0585764999996</v>
      </c>
      <c r="H18" s="9" t="str">
        <f>IF($B18="N/A","N/A",IF(G18&gt;15,"No",IF(G18&lt;-15,"No","Yes")))</f>
        <v>N/A</v>
      </c>
      <c r="I18" s="10">
        <v>0.83350000000000002</v>
      </c>
      <c r="J18" s="10">
        <v>1.6080000000000001</v>
      </c>
      <c r="K18" s="9" t="str">
        <f t="shared" si="0"/>
        <v>Yes</v>
      </c>
    </row>
    <row r="19" spans="1:11" x14ac:dyDescent="0.25">
      <c r="A19" s="3" t="s">
        <v>131</v>
      </c>
      <c r="B19" s="35" t="s">
        <v>213</v>
      </c>
      <c r="C19" s="36">
        <v>1799</v>
      </c>
      <c r="D19" s="35" t="s">
        <v>213</v>
      </c>
      <c r="E19" s="36">
        <v>1646</v>
      </c>
      <c r="F19" s="35" t="s">
        <v>213</v>
      </c>
      <c r="G19" s="36">
        <v>1802</v>
      </c>
      <c r="H19" s="9" t="str">
        <f>IF($B19="N/A","N/A",IF(G19&gt;15,"No",IF(G19&lt;-15,"No","Yes")))</f>
        <v>N/A</v>
      </c>
      <c r="I19" s="10">
        <v>-8.5</v>
      </c>
      <c r="J19" s="10">
        <v>9.4779999999999998</v>
      </c>
      <c r="K19" s="9" t="str">
        <f t="shared" si="0"/>
        <v>Yes</v>
      </c>
    </row>
    <row r="20" spans="1:11" x14ac:dyDescent="0.25">
      <c r="A20" s="3" t="s">
        <v>346</v>
      </c>
      <c r="B20" s="30" t="s">
        <v>213</v>
      </c>
      <c r="C20" s="8" t="s">
        <v>213</v>
      </c>
      <c r="D20" s="35" t="s">
        <v>213</v>
      </c>
      <c r="E20" s="8">
        <v>0.36329205279999999</v>
      </c>
      <c r="F20" s="35" t="s">
        <v>213</v>
      </c>
      <c r="G20" s="8">
        <v>0.39627911069999999</v>
      </c>
      <c r="H20" s="9" t="str">
        <f>IF($B20="N/A","N/A",IF(G20&gt;15,"No",IF(G20&lt;-15,"No","Yes")))</f>
        <v>N/A</v>
      </c>
      <c r="I20" s="10" t="s">
        <v>213</v>
      </c>
      <c r="J20" s="10">
        <v>9.08</v>
      </c>
      <c r="K20" s="9" t="str">
        <f t="shared" si="0"/>
        <v>Yes</v>
      </c>
    </row>
    <row r="21" spans="1:11" ht="25" x14ac:dyDescent="0.25">
      <c r="A21" s="3" t="s">
        <v>841</v>
      </c>
      <c r="B21" s="35" t="s">
        <v>213</v>
      </c>
      <c r="C21" s="94">
        <v>6323.7632018000004</v>
      </c>
      <c r="D21" s="9" t="str">
        <f>IF($B21="N/A","N/A",IF(C21&gt;60,"No",IF(C21&lt;15,"No","Yes")))</f>
        <v>N/A</v>
      </c>
      <c r="E21" s="94">
        <v>7939.0923450999999</v>
      </c>
      <c r="F21" s="9" t="str">
        <f>IF($B21="N/A","N/A",IF(E21&gt;60,"No",IF(E21&lt;15,"No","Yes")))</f>
        <v>N/A</v>
      </c>
      <c r="G21" s="94">
        <v>5898.8118757000002</v>
      </c>
      <c r="H21" s="9" t="str">
        <f>IF($B21="N/A","N/A",IF(G21&gt;60,"No",IF(G21&lt;15,"No","Yes")))</f>
        <v>N/A</v>
      </c>
      <c r="I21" s="10">
        <v>25.54</v>
      </c>
      <c r="J21" s="10">
        <v>-25.7</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450709</v>
      </c>
      <c r="D6" s="9" t="str">
        <f>IF($B6="N/A","N/A",IF(C6&gt;15,"No",IF(C6&lt;-15,"No","Yes")))</f>
        <v>N/A</v>
      </c>
      <c r="E6" s="36">
        <v>450174</v>
      </c>
      <c r="F6" s="9" t="str">
        <f>IF($B6="N/A","N/A",IF(E6&gt;15,"No",IF(E6&lt;-15,"No","Yes")))</f>
        <v>N/A</v>
      </c>
      <c r="G6" s="36">
        <v>452820</v>
      </c>
      <c r="H6" s="9" t="str">
        <f>IF($B6="N/A","N/A",IF(G6&gt;15,"No",IF(G6&lt;-15,"No","Yes")))</f>
        <v>N/A</v>
      </c>
      <c r="I6" s="10">
        <v>-0.11899999999999999</v>
      </c>
      <c r="J6" s="10">
        <v>0.58779999999999999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186.55795419</v>
      </c>
      <c r="D9" s="9" t="str">
        <f>IF($B9="N/A","N/A",IF(C9&gt;100,"No",IF(C9&lt;50,"No","Yes")))</f>
        <v>No</v>
      </c>
      <c r="E9" s="37">
        <v>184.34784556</v>
      </c>
      <c r="F9" s="9" t="str">
        <f>IF($B9="N/A","N/A",IF(E9&gt;100,"No",IF(E9&lt;50,"No","Yes")))</f>
        <v>No</v>
      </c>
      <c r="G9" s="37">
        <v>178.57286846</v>
      </c>
      <c r="H9" s="9" t="str">
        <f>IF($B9="N/A","N/A",IF(G9&gt;100,"No",IF(G9&lt;50,"No","Yes")))</f>
        <v>No</v>
      </c>
      <c r="I9" s="10">
        <v>-1.18</v>
      </c>
      <c r="J9" s="10">
        <v>-3.13</v>
      </c>
      <c r="K9" s="9" t="str">
        <f t="shared" si="0"/>
        <v>Yes</v>
      </c>
    </row>
    <row r="10" spans="1:11" ht="25" x14ac:dyDescent="0.25">
      <c r="A10" s="75" t="s">
        <v>844</v>
      </c>
      <c r="B10" s="35" t="s">
        <v>213</v>
      </c>
      <c r="C10" s="37">
        <v>661.2247132</v>
      </c>
      <c r="D10" s="9" t="str">
        <f>IF($B10="N/A","N/A",IF(C10&gt;15,"No",IF(C10&lt;-15,"No","Yes")))</f>
        <v>N/A</v>
      </c>
      <c r="E10" s="37">
        <v>673.78357648999997</v>
      </c>
      <c r="F10" s="9" t="str">
        <f>IF($B10="N/A","N/A",IF(E10&gt;15,"No",IF(E10&lt;-15,"No","Yes")))</f>
        <v>N/A</v>
      </c>
      <c r="G10" s="37">
        <v>705.97926431999997</v>
      </c>
      <c r="H10" s="9" t="str">
        <f>IF($B10="N/A","N/A",IF(G10&gt;15,"No",IF(G10&lt;-15,"No","Yes")))</f>
        <v>N/A</v>
      </c>
      <c r="I10" s="10">
        <v>1.899</v>
      </c>
      <c r="J10" s="10">
        <v>4.7779999999999996</v>
      </c>
      <c r="K10" s="9" t="str">
        <f t="shared" si="0"/>
        <v>Yes</v>
      </c>
    </row>
    <row r="11" spans="1:11" ht="25" x14ac:dyDescent="0.25">
      <c r="A11" s="75" t="s">
        <v>845</v>
      </c>
      <c r="B11" s="35" t="s">
        <v>213</v>
      </c>
      <c r="C11" s="37">
        <v>483.5031204</v>
      </c>
      <c r="D11" s="9" t="str">
        <f>IF($B11="N/A","N/A",IF(C11&gt;15,"No",IF(C11&lt;-15,"No","Yes")))</f>
        <v>N/A</v>
      </c>
      <c r="E11" s="37">
        <v>531.48096634000001</v>
      </c>
      <c r="F11" s="9" t="str">
        <f>IF($B11="N/A","N/A",IF(E11&gt;15,"No",IF(E11&lt;-15,"No","Yes")))</f>
        <v>N/A</v>
      </c>
      <c r="G11" s="37">
        <v>522.88927756999999</v>
      </c>
      <c r="H11" s="9" t="str">
        <f>IF($B11="N/A","N/A",IF(G11&gt;15,"No",IF(G11&lt;-15,"No","Yes")))</f>
        <v>N/A</v>
      </c>
      <c r="I11" s="10">
        <v>9.923</v>
      </c>
      <c r="J11" s="10">
        <v>-1.62</v>
      </c>
      <c r="K11" s="9" t="str">
        <f t="shared" si="0"/>
        <v>Yes</v>
      </c>
    </row>
    <row r="12" spans="1:11" ht="25" x14ac:dyDescent="0.25">
      <c r="A12" s="75" t="s">
        <v>846</v>
      </c>
      <c r="B12" s="35" t="s">
        <v>213</v>
      </c>
      <c r="C12" s="37">
        <v>496.54778943000002</v>
      </c>
      <c r="D12" s="9" t="str">
        <f>IF($B12="N/A","N/A",IF(C12&gt;15,"No",IF(C12&lt;-15,"No","Yes")))</f>
        <v>N/A</v>
      </c>
      <c r="E12" s="37">
        <v>484.36337085000002</v>
      </c>
      <c r="F12" s="9" t="str">
        <f>IF($B12="N/A","N/A",IF(E12&gt;15,"No",IF(E12&lt;-15,"No","Yes")))</f>
        <v>N/A</v>
      </c>
      <c r="G12" s="37">
        <v>450.98980988</v>
      </c>
      <c r="H12" s="9" t="str">
        <f>IF($B12="N/A","N/A",IF(G12&gt;15,"No",IF(G12&lt;-15,"No","Yes")))</f>
        <v>N/A</v>
      </c>
      <c r="I12" s="10">
        <v>-2.4500000000000002</v>
      </c>
      <c r="J12" s="10">
        <v>-6.89</v>
      </c>
      <c r="K12" s="9" t="str">
        <f t="shared" si="0"/>
        <v>Yes</v>
      </c>
    </row>
    <row r="13" spans="1:11" x14ac:dyDescent="0.25">
      <c r="A13" s="75" t="s">
        <v>655</v>
      </c>
      <c r="B13" s="35" t="s">
        <v>237</v>
      </c>
      <c r="C13" s="8">
        <v>79.167933189999999</v>
      </c>
      <c r="D13" s="9" t="str">
        <f>IF($B13="N/A","N/A",IF(C13&gt;99,"No",IF(C13&lt;75,"No","Yes")))</f>
        <v>Yes</v>
      </c>
      <c r="E13" s="8">
        <v>78.500535349000003</v>
      </c>
      <c r="F13" s="9" t="str">
        <f>IF($B13="N/A","N/A",IF(E13&gt;99,"No",IF(E13&lt;75,"No","Yes")))</f>
        <v>Yes</v>
      </c>
      <c r="G13" s="8">
        <v>76.852833355000001</v>
      </c>
      <c r="H13" s="9" t="str">
        <f>IF($B13="N/A","N/A",IF(G13&gt;99,"No",IF(G13&lt;75,"No","Yes")))</f>
        <v>Yes</v>
      </c>
      <c r="I13" s="10">
        <v>-0.84299999999999997</v>
      </c>
      <c r="J13" s="10">
        <v>-2.1</v>
      </c>
      <c r="K13" s="9" t="str">
        <f t="shared" ref="K13:K24" si="1">IF(J13="Div by 0", "N/A", IF(J13="N/A","N/A", IF(J13&gt;30, "No", IF(J13&lt;-30, "No", "Yes"))))</f>
        <v>Yes</v>
      </c>
    </row>
    <row r="14" spans="1:11" x14ac:dyDescent="0.25">
      <c r="A14" s="75" t="s">
        <v>495</v>
      </c>
      <c r="B14" s="35" t="s">
        <v>213</v>
      </c>
      <c r="C14" s="9">
        <v>98.229344454</v>
      </c>
      <c r="D14" s="9" t="str">
        <f>IF($B14="N/A","N/A",IF(C14&gt;15,"No",IF(C14&lt;-15,"No","Yes")))</f>
        <v>N/A</v>
      </c>
      <c r="E14" s="9">
        <v>98.228580969000006</v>
      </c>
      <c r="F14" s="9" t="str">
        <f>IF($B14="N/A","N/A",IF(E14&gt;15,"No",IF(E14&lt;-15,"No","Yes")))</f>
        <v>N/A</v>
      </c>
      <c r="G14" s="9">
        <v>98.669559344999996</v>
      </c>
      <c r="H14" s="9" t="str">
        <f>IF($B14="N/A","N/A",IF(G14&gt;15,"No",IF(G14&lt;-15,"No","Yes")))</f>
        <v>N/A</v>
      </c>
      <c r="I14" s="10">
        <v>-1E-3</v>
      </c>
      <c r="J14" s="10">
        <v>0.44890000000000002</v>
      </c>
      <c r="K14" s="9" t="str">
        <f t="shared" si="1"/>
        <v>Yes</v>
      </c>
    </row>
    <row r="15" spans="1:11" x14ac:dyDescent="0.25">
      <c r="A15" s="75" t="s">
        <v>847</v>
      </c>
      <c r="B15" s="35" t="s">
        <v>213</v>
      </c>
      <c r="C15" s="36">
        <v>28.518178369000001</v>
      </c>
      <c r="D15" s="9" t="str">
        <f>IF($B15="N/A","N/A",IF(C15&gt;15,"No",IF(C15&lt;-15,"No","Yes")))</f>
        <v>N/A</v>
      </c>
      <c r="E15" s="10">
        <v>28.661506241000001</v>
      </c>
      <c r="F15" s="9" t="str">
        <f>IF($B15="N/A","N/A",IF(E15&gt;15,"No",IF(E15&lt;-15,"No","Yes")))</f>
        <v>N/A</v>
      </c>
      <c r="G15" s="10">
        <v>28.811057881</v>
      </c>
      <c r="H15" s="9" t="str">
        <f>IF($B15="N/A","N/A",IF(G15&gt;15,"No",IF(G15&lt;-15,"No","Yes")))</f>
        <v>N/A</v>
      </c>
      <c r="I15" s="10">
        <v>0.50260000000000005</v>
      </c>
      <c r="J15" s="10">
        <v>0.52180000000000004</v>
      </c>
      <c r="K15" s="9" t="str">
        <f t="shared" si="1"/>
        <v>Yes</v>
      </c>
    </row>
    <row r="16" spans="1:11" x14ac:dyDescent="0.25">
      <c r="A16" s="72" t="s">
        <v>656</v>
      </c>
      <c r="B16" s="51" t="s">
        <v>238</v>
      </c>
      <c r="C16" s="9">
        <v>7.2002112228000001</v>
      </c>
      <c r="D16" s="9" t="str">
        <f>IF($B16="N/A","N/A",IF(C16&gt;20,"No",IF(C16&lt;=0,"No","Yes")))</f>
        <v>Yes</v>
      </c>
      <c r="E16" s="9">
        <v>7.0123996498999999</v>
      </c>
      <c r="F16" s="9" t="str">
        <f>IF($B16="N/A","N/A",IF(E16&gt;20,"No",IF(E16&lt;=0,"No","Yes")))</f>
        <v>Yes</v>
      </c>
      <c r="G16" s="9">
        <v>6.7375557617000004</v>
      </c>
      <c r="H16" s="9" t="str">
        <f>IF($B16="N/A","N/A",IF(G16&gt;20,"No",IF(G16&lt;=0,"No","Yes")))</f>
        <v>Yes</v>
      </c>
      <c r="I16" s="10">
        <v>-2.61</v>
      </c>
      <c r="J16" s="10">
        <v>-3.92</v>
      </c>
      <c r="K16" s="9" t="str">
        <f t="shared" si="1"/>
        <v>Yes</v>
      </c>
    </row>
    <row r="17" spans="1:11" x14ac:dyDescent="0.25">
      <c r="A17" s="72" t="s">
        <v>371</v>
      </c>
      <c r="B17" s="35" t="s">
        <v>213</v>
      </c>
      <c r="C17" s="9">
        <v>99.926044619999999</v>
      </c>
      <c r="D17" s="9" t="str">
        <f>IF($B17="N/A","N/A",IF(C17&gt;15,"No",IF(C17&lt;-15,"No","Yes")))</f>
        <v>N/A</v>
      </c>
      <c r="E17" s="9">
        <v>99.930309174000001</v>
      </c>
      <c r="F17" s="9" t="str">
        <f>IF($B17="N/A","N/A",IF(E17&gt;15,"No",IF(E17&lt;-15,"No","Yes")))</f>
        <v>N/A</v>
      </c>
      <c r="G17" s="9">
        <v>99.852502540000003</v>
      </c>
      <c r="H17" s="9" t="str">
        <f>IF($B17="N/A","N/A",IF(G17&gt;15,"No",IF(G17&lt;-15,"No","Yes")))</f>
        <v>N/A</v>
      </c>
      <c r="I17" s="10">
        <v>4.3E-3</v>
      </c>
      <c r="J17" s="10">
        <v>-7.8E-2</v>
      </c>
      <c r="K17" s="9" t="str">
        <f t="shared" si="1"/>
        <v>Yes</v>
      </c>
    </row>
    <row r="18" spans="1:11" x14ac:dyDescent="0.25">
      <c r="A18" s="72" t="s">
        <v>848</v>
      </c>
      <c r="B18" s="35" t="s">
        <v>213</v>
      </c>
      <c r="C18" s="10">
        <v>29.773158998</v>
      </c>
      <c r="D18" s="9" t="str">
        <f>IF($B18="N/A","N/A",IF(C18&gt;15,"No",IF(C18&lt;-15,"No","Yes")))</f>
        <v>N/A</v>
      </c>
      <c r="E18" s="10">
        <v>29.807994674</v>
      </c>
      <c r="F18" s="9" t="str">
        <f>IF($B18="N/A","N/A",IF(E18&gt;15,"No",IF(E18&lt;-15,"No","Yes")))</f>
        <v>N/A</v>
      </c>
      <c r="G18" s="10">
        <v>29.748686974999998</v>
      </c>
      <c r="H18" s="9" t="str">
        <f>IF($B18="N/A","N/A",IF(G18&gt;15,"No",IF(G18&lt;-15,"No","Yes")))</f>
        <v>N/A</v>
      </c>
      <c r="I18" s="10">
        <v>0.11700000000000001</v>
      </c>
      <c r="J18" s="10">
        <v>-0.19900000000000001</v>
      </c>
      <c r="K18" s="9" t="str">
        <f t="shared" si="1"/>
        <v>Yes</v>
      </c>
    </row>
    <row r="19" spans="1:11" x14ac:dyDescent="0.25">
      <c r="A19" s="75" t="s">
        <v>657</v>
      </c>
      <c r="B19" s="51" t="s">
        <v>239</v>
      </c>
      <c r="C19" s="9">
        <v>0.4550608042</v>
      </c>
      <c r="D19" s="9" t="str">
        <f>IF($B19="N/A","N/A",IF(C19&gt;10,"No",IF(C19&lt;=0,"No","Yes")))</f>
        <v>Yes</v>
      </c>
      <c r="E19" s="9">
        <v>0.40539880140000001</v>
      </c>
      <c r="F19" s="9" t="str">
        <f>IF($B19="N/A","N/A",IF(E19&gt;10,"No",IF(E19&lt;=0,"No","Yes")))</f>
        <v>Yes</v>
      </c>
      <c r="G19" s="9">
        <v>0.36394152200000002</v>
      </c>
      <c r="H19" s="9" t="str">
        <f>IF($B19="N/A","N/A",IF(G19&gt;10,"No",IF(G19&lt;=0,"No","Yes")))</f>
        <v>Yes</v>
      </c>
      <c r="I19" s="10">
        <v>-10.9</v>
      </c>
      <c r="J19" s="10">
        <v>-10.199999999999999</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27.812774256000001</v>
      </c>
      <c r="D21" s="9" t="str">
        <f>IF($B21="N/A","N/A",IF(C21&gt;15,"No",IF(C21&lt;-15,"No","Yes")))</f>
        <v>N/A</v>
      </c>
      <c r="E21" s="10">
        <v>27.852602739999998</v>
      </c>
      <c r="F21" s="9" t="str">
        <f>IF($B21="N/A","N/A",IF(E21&gt;15,"No",IF(E21&lt;-15,"No","Yes")))</f>
        <v>N/A</v>
      </c>
      <c r="G21" s="10">
        <v>27.927791262</v>
      </c>
      <c r="H21" s="9" t="str">
        <f>IF($B21="N/A","N/A",IF(G21&gt;15,"No",IF(G21&lt;-15,"No","Yes")))</f>
        <v>N/A</v>
      </c>
      <c r="I21" s="10">
        <v>0.14319999999999999</v>
      </c>
      <c r="J21" s="10">
        <v>0.27</v>
      </c>
      <c r="K21" s="9" t="str">
        <f t="shared" si="1"/>
        <v>Yes</v>
      </c>
    </row>
    <row r="22" spans="1:11" x14ac:dyDescent="0.25">
      <c r="A22" s="75" t="s">
        <v>1709</v>
      </c>
      <c r="B22" s="51" t="s">
        <v>224</v>
      </c>
      <c r="C22" s="9">
        <v>13.176794783</v>
      </c>
      <c r="D22" s="9" t="str">
        <f>IF($B22="N/A","N/A",IF(C22&gt;5,"No",IF(C22&lt;=0,"No","Yes")))</f>
        <v>No</v>
      </c>
      <c r="E22" s="9">
        <v>14.081666200000001</v>
      </c>
      <c r="F22" s="9" t="str">
        <f>IF($B22="N/A","N/A",IF(E22&gt;5,"No",IF(E22&lt;=0,"No","Yes")))</f>
        <v>No</v>
      </c>
      <c r="G22" s="9">
        <v>16.045669361000002</v>
      </c>
      <c r="H22" s="9" t="str">
        <f>IF($B22="N/A","N/A",IF(G22&gt;5,"No",IF(G22&lt;=0,"No","Yes")))</f>
        <v>No</v>
      </c>
      <c r="I22" s="10">
        <v>6.867</v>
      </c>
      <c r="J22" s="10">
        <v>13.95</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3.6706797555000001</v>
      </c>
      <c r="D24" s="9" t="str">
        <f>IF($B24="N/A","N/A",IF(C24&gt;15,"No",IF(C24&lt;-15,"No","Yes")))</f>
        <v>N/A</v>
      </c>
      <c r="E24" s="10">
        <v>3.3162859667000002</v>
      </c>
      <c r="F24" s="9" t="str">
        <f>IF($B24="N/A","N/A",IF(E24&gt;15,"No",IF(E24&lt;-15,"No","Yes")))</f>
        <v>N/A</v>
      </c>
      <c r="G24" s="10">
        <v>2.8457843596000001</v>
      </c>
      <c r="H24" s="9" t="str">
        <f>IF($B24="N/A","N/A",IF(G24&gt;15,"No",IF(G24&lt;-15,"No","Yes")))</f>
        <v>N/A</v>
      </c>
      <c r="I24" s="10">
        <v>-9.65</v>
      </c>
      <c r="J24" s="10">
        <v>-14.2</v>
      </c>
      <c r="K24" s="9" t="str">
        <f t="shared" si="1"/>
        <v>Yes</v>
      </c>
    </row>
    <row r="25" spans="1:11" x14ac:dyDescent="0.25">
      <c r="A25" s="75" t="s">
        <v>15</v>
      </c>
      <c r="B25" s="35" t="s">
        <v>240</v>
      </c>
      <c r="C25" s="9">
        <v>6.8973550561000003</v>
      </c>
      <c r="D25" s="9" t="str">
        <f>IF($B25="N/A","N/A",IF(C25&gt;20,"No",IF(C25&lt;1,"No","Yes")))</f>
        <v>Yes</v>
      </c>
      <c r="E25" s="9">
        <v>6.0167846211000002</v>
      </c>
      <c r="F25" s="9" t="str">
        <f>IF($B25="N/A","N/A",IF(E25&gt;20,"No",IF(E25&lt;1,"No","Yes")))</f>
        <v>Yes</v>
      </c>
      <c r="G25" s="9">
        <v>3.0961529967999999</v>
      </c>
      <c r="H25" s="9" t="str">
        <f>IF($B25="N/A","N/A",IF(G25&gt;20,"No",IF(G25&lt;1,"No","Yes")))</f>
        <v>Yes</v>
      </c>
      <c r="I25" s="10">
        <v>-12.8</v>
      </c>
      <c r="J25" s="10">
        <v>-48.5</v>
      </c>
      <c r="K25" s="9" t="str">
        <f t="shared" ref="K25:K34" si="2">IF(J25="Div by 0", "N/A", IF(J25="N/A","N/A", IF(J25&gt;30, "No", IF(J25&lt;-30, "No", "Yes"))))</f>
        <v>No</v>
      </c>
    </row>
    <row r="26" spans="1:11" x14ac:dyDescent="0.25">
      <c r="A26" s="75" t="s">
        <v>159</v>
      </c>
      <c r="B26" s="35" t="s">
        <v>214</v>
      </c>
      <c r="C26" s="9">
        <v>87.455320395000001</v>
      </c>
      <c r="D26" s="9" t="str">
        <f>IF($B26="N/A","N/A",IF(C26&gt;100,"No",IF(C26&lt;95,"No","Yes")))</f>
        <v>No</v>
      </c>
      <c r="E26" s="9">
        <v>86.503885163999996</v>
      </c>
      <c r="F26" s="9" t="str">
        <f>IF($B26="N/A","N/A",IF(E26&gt;100,"No",IF(E26&lt;95,"No","Yes")))</f>
        <v>No</v>
      </c>
      <c r="G26" s="9">
        <v>84.365089881000003</v>
      </c>
      <c r="H26" s="9" t="str">
        <f>IF($B26="N/A","N/A",IF(G26&gt;100,"No",IF(G26&lt;95,"No","Yes")))</f>
        <v>No</v>
      </c>
      <c r="I26" s="10">
        <v>-1.0900000000000001</v>
      </c>
      <c r="J26" s="10">
        <v>-2.4700000000000002</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10.897718927</v>
      </c>
      <c r="D28" s="9" t="str">
        <f>IF($B28="N/A","N/A",IF(C28&gt;30,"No",IF(C28&lt;5,"No","Yes")))</f>
        <v>Yes</v>
      </c>
      <c r="E28" s="9">
        <v>10.533260473</v>
      </c>
      <c r="F28" s="9" t="str">
        <f>IF($B28="N/A","N/A",IF(E28&gt;30,"No",IF(E28&lt;5,"No","Yes")))</f>
        <v>Yes</v>
      </c>
      <c r="G28" s="9">
        <v>9.4494501125999992</v>
      </c>
      <c r="H28" s="9" t="str">
        <f>IF($B28="N/A","N/A",IF(G28&gt;30,"No",IF(G28&lt;5,"No","Yes")))</f>
        <v>Yes</v>
      </c>
      <c r="I28" s="10">
        <v>-3.34</v>
      </c>
      <c r="J28" s="10">
        <v>-10.3</v>
      </c>
      <c r="K28" s="9" t="str">
        <f t="shared" si="2"/>
        <v>Yes</v>
      </c>
    </row>
    <row r="29" spans="1:11" x14ac:dyDescent="0.25">
      <c r="A29" s="75" t="s">
        <v>852</v>
      </c>
      <c r="B29" s="35" t="s">
        <v>227</v>
      </c>
      <c r="C29" s="9">
        <v>54.971611394</v>
      </c>
      <c r="D29" s="9" t="str">
        <f>IF($B29="N/A","N/A",IF(C29&gt;75,"No",IF(C29&lt;15,"No","Yes")))</f>
        <v>Yes</v>
      </c>
      <c r="E29" s="9">
        <v>52.941973548</v>
      </c>
      <c r="F29" s="9" t="str">
        <f>IF($B29="N/A","N/A",IF(E29&gt;75,"No",IF(E29&lt;15,"No","Yes")))</f>
        <v>Yes</v>
      </c>
      <c r="G29" s="9">
        <v>50.552316593999997</v>
      </c>
      <c r="H29" s="9" t="str">
        <f>IF($B29="N/A","N/A",IF(G29&gt;75,"No",IF(G29&lt;15,"No","Yes")))</f>
        <v>Yes</v>
      </c>
      <c r="I29" s="10">
        <v>-3.69</v>
      </c>
      <c r="J29" s="10">
        <v>-4.51</v>
      </c>
      <c r="K29" s="9" t="str">
        <f t="shared" si="2"/>
        <v>Yes</v>
      </c>
    </row>
    <row r="30" spans="1:11" x14ac:dyDescent="0.25">
      <c r="A30" s="75" t="s">
        <v>853</v>
      </c>
      <c r="B30" s="35" t="s">
        <v>228</v>
      </c>
      <c r="C30" s="9">
        <v>34.130669677999997</v>
      </c>
      <c r="D30" s="9" t="str">
        <f>IF($B30="N/A","N/A",IF(C30&gt;70,"No",IF(C30&lt;25,"No","Yes")))</f>
        <v>Yes</v>
      </c>
      <c r="E30" s="9">
        <v>36.524765979000001</v>
      </c>
      <c r="F30" s="9" t="str">
        <f>IF($B30="N/A","N/A",IF(E30&gt;70,"No",IF(E30&lt;25,"No","Yes")))</f>
        <v>Yes</v>
      </c>
      <c r="G30" s="9">
        <v>39.998233294000002</v>
      </c>
      <c r="H30" s="9" t="str">
        <f>IF($B30="N/A","N/A",IF(G30&gt;70,"No",IF(G30&lt;25,"No","Yes")))</f>
        <v>Yes</v>
      </c>
      <c r="I30" s="10">
        <v>7.0149999999999997</v>
      </c>
      <c r="J30" s="10">
        <v>9.51</v>
      </c>
      <c r="K30" s="9" t="str">
        <f t="shared" si="2"/>
        <v>Yes</v>
      </c>
    </row>
    <row r="31" spans="1:11" x14ac:dyDescent="0.25">
      <c r="A31" s="75" t="s">
        <v>160</v>
      </c>
      <c r="B31" s="35" t="s">
        <v>214</v>
      </c>
      <c r="C31" s="9">
        <v>87.265841151999993</v>
      </c>
      <c r="D31" s="9" t="str">
        <f>IF($B31="N/A","N/A",IF(C31&gt;100,"No",IF(C31&lt;95,"No","Yes")))</f>
        <v>No</v>
      </c>
      <c r="E31" s="9">
        <v>86.325731828000002</v>
      </c>
      <c r="F31" s="9" t="str">
        <f>IF($B31="N/A","N/A",IF(E31&gt;100,"No",IF(E31&lt;95,"No","Yes")))</f>
        <v>No</v>
      </c>
      <c r="G31" s="9">
        <v>84.230599354999995</v>
      </c>
      <c r="H31" s="9" t="str">
        <f>IF($B31="N/A","N/A",IF(G31&gt;100,"No",IF(G31&lt;95,"No","Yes")))</f>
        <v>No</v>
      </c>
      <c r="I31" s="10">
        <v>-1.08</v>
      </c>
      <c r="J31" s="10">
        <v>-2.4300000000000002</v>
      </c>
      <c r="K31" s="9" t="str">
        <f t="shared" si="2"/>
        <v>Yes</v>
      </c>
    </row>
    <row r="32" spans="1:11" x14ac:dyDescent="0.25">
      <c r="A32" s="29" t="s">
        <v>374</v>
      </c>
      <c r="B32" s="35" t="s">
        <v>241</v>
      </c>
      <c r="C32" s="9">
        <v>0.69845510070000005</v>
      </c>
      <c r="D32" s="9" t="str">
        <f>IF($B32="N/A","N/A",IF(C32&gt;5,"No",IF(C32&lt;1,"No","Yes")))</f>
        <v>No</v>
      </c>
      <c r="E32" s="9">
        <v>0.69462030239999994</v>
      </c>
      <c r="F32" s="9" t="str">
        <f>IF($B32="N/A","N/A",IF(E32&gt;5,"No",IF(E32&lt;1,"No","Yes")))</f>
        <v>No</v>
      </c>
      <c r="G32" s="9">
        <v>0.68967801780000004</v>
      </c>
      <c r="H32" s="9" t="str">
        <f>IF($B32="N/A","N/A",IF(G32&gt;5,"No",IF(G32&lt;1,"No","Yes")))</f>
        <v>No</v>
      </c>
      <c r="I32" s="10">
        <v>-0.54900000000000004</v>
      </c>
      <c r="J32" s="10">
        <v>-0.71199999999999997</v>
      </c>
      <c r="K32" s="9" t="str">
        <f t="shared" si="2"/>
        <v>Yes</v>
      </c>
    </row>
    <row r="33" spans="1:11" x14ac:dyDescent="0.25">
      <c r="A33" s="29" t="s">
        <v>376</v>
      </c>
      <c r="B33" s="35" t="s">
        <v>242</v>
      </c>
      <c r="C33" s="9">
        <v>85.632636579000007</v>
      </c>
      <c r="D33" s="9" t="str">
        <f>IF($B33="N/A","N/A",IF(C33&gt;98,"No",IF(C33&lt;8,"No","Yes")))</f>
        <v>Yes</v>
      </c>
      <c r="E33" s="9">
        <v>84.738789890000007</v>
      </c>
      <c r="F33" s="9" t="str">
        <f>IF($B33="N/A","N/A",IF(E33&gt;98,"No",IF(E33&lt;8,"No","Yes")))</f>
        <v>Yes</v>
      </c>
      <c r="G33" s="9">
        <v>82.710790158999998</v>
      </c>
      <c r="H33" s="9" t="str">
        <f>IF($B33="N/A","N/A",IF(G33&gt;98,"No",IF(G33&lt;8,"No","Yes")))</f>
        <v>Yes</v>
      </c>
      <c r="I33" s="10">
        <v>-1.04</v>
      </c>
      <c r="J33" s="10">
        <v>-2.39</v>
      </c>
      <c r="K33" s="9" t="str">
        <f t="shared" si="2"/>
        <v>Yes</v>
      </c>
    </row>
    <row r="34" spans="1:11" x14ac:dyDescent="0.25">
      <c r="A34" s="29" t="s">
        <v>377</v>
      </c>
      <c r="B34" s="51" t="s">
        <v>224</v>
      </c>
      <c r="C34" s="9">
        <v>0.63122768789999995</v>
      </c>
      <c r="D34" s="9" t="str">
        <f>IF($B34="N/A","N/A",IF(C34&gt;5,"No",IF(C34&lt;=0,"No","Yes")))</f>
        <v>Yes</v>
      </c>
      <c r="E34" s="9">
        <v>0.58999409120000001</v>
      </c>
      <c r="F34" s="9" t="str">
        <f>IF($B34="N/A","N/A",IF(E34&gt;5,"No",IF(E34&lt;=0,"No","Yes")))</f>
        <v>Yes</v>
      </c>
      <c r="G34" s="9">
        <v>0.56821695149999996</v>
      </c>
      <c r="H34" s="9" t="str">
        <f>IF($B34="N/A","N/A",IF(G34&gt;5,"No",IF(G34&lt;=0,"No","Yes")))</f>
        <v>Yes</v>
      </c>
      <c r="I34" s="10">
        <v>-6.53</v>
      </c>
      <c r="J34" s="10">
        <v>-3.69</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2805</v>
      </c>
      <c r="D6" s="9" t="str">
        <f>IF($B6="N/A","N/A",IF(C6&gt;15,"No",IF(C6&lt;-15,"No","Yes")))</f>
        <v>N/A</v>
      </c>
      <c r="E6" s="36">
        <v>2905</v>
      </c>
      <c r="F6" s="9" t="str">
        <f>IF($B6="N/A","N/A",IF(E6&gt;15,"No",IF(E6&lt;-15,"No","Yes")))</f>
        <v>N/A</v>
      </c>
      <c r="G6" s="36">
        <v>1910</v>
      </c>
      <c r="H6" s="9" t="str">
        <f>IF($B6="N/A","N/A",IF(G6&gt;15,"No",IF(G6&lt;-15,"No","Yes")))</f>
        <v>N/A</v>
      </c>
      <c r="I6" s="10">
        <v>3.5649999999999999</v>
      </c>
      <c r="J6" s="10">
        <v>-34.299999999999997</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818.96791443999996</v>
      </c>
      <c r="D9" s="9" t="str">
        <f>IF($B9="N/A","N/A",IF(C9&gt;15,"No",IF(C9&lt;-15,"No","Yes")))</f>
        <v>N/A</v>
      </c>
      <c r="E9" s="37">
        <v>809.22960412999998</v>
      </c>
      <c r="F9" s="9" t="str">
        <f>IF($B9="N/A","N/A",IF(E9&gt;15,"No",IF(E9&lt;-15,"No","Yes")))</f>
        <v>N/A</v>
      </c>
      <c r="G9" s="37">
        <v>762.09319372000004</v>
      </c>
      <c r="H9" s="9" t="str">
        <f>IF($B9="N/A","N/A",IF(G9&gt;15,"No",IF(G9&lt;-15,"No","Yes")))</f>
        <v>N/A</v>
      </c>
      <c r="I9" s="10">
        <v>-1.19</v>
      </c>
      <c r="J9" s="10">
        <v>-5.82</v>
      </c>
      <c r="K9" s="9" t="str">
        <f t="shared" si="0"/>
        <v>Yes</v>
      </c>
    </row>
    <row r="10" spans="1:11" x14ac:dyDescent="0.25">
      <c r="A10" s="75" t="s">
        <v>655</v>
      </c>
      <c r="B10" s="35" t="s">
        <v>237</v>
      </c>
      <c r="C10" s="8">
        <v>98.930481283000006</v>
      </c>
      <c r="D10" s="9" t="str">
        <f>IF($B10="N/A","N/A",IF(C10&gt;99,"No",IF(C10&lt;75,"No","Yes")))</f>
        <v>Yes</v>
      </c>
      <c r="E10" s="8">
        <v>99.036144578000005</v>
      </c>
      <c r="F10" s="9" t="str">
        <f>IF($B10="N/A","N/A",IF(E10&gt;99,"No",IF(E10&lt;75,"No","Yes")))</f>
        <v>No</v>
      </c>
      <c r="G10" s="8">
        <v>95.235602094000001</v>
      </c>
      <c r="H10" s="9" t="str">
        <f>IF($B10="N/A","N/A",IF(G10&gt;99,"No",IF(G10&lt;75,"No","Yes")))</f>
        <v>Yes</v>
      </c>
      <c r="I10" s="10">
        <v>0.10680000000000001</v>
      </c>
      <c r="J10" s="10">
        <v>-3.84</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1.0695187166</v>
      </c>
      <c r="D12" s="9" t="str">
        <f>IF($B12="N/A","N/A",IF(C12&gt;10,"No",IF(C12&lt;=0,"No","Yes")))</f>
        <v>Yes</v>
      </c>
      <c r="E12" s="9">
        <v>0.86058519789999999</v>
      </c>
      <c r="F12" s="9" t="str">
        <f>IF($B12="N/A","N/A",IF(E12&gt;10,"No",IF(E12&lt;=0,"No","Yes")))</f>
        <v>Yes</v>
      </c>
      <c r="G12" s="9">
        <v>4.554973822</v>
      </c>
      <c r="H12" s="9" t="str">
        <f>IF($B12="N/A","N/A",IF(G12&gt;10,"No",IF(G12&lt;=0,"No","Yes")))</f>
        <v>Yes</v>
      </c>
      <c r="I12" s="10">
        <v>-19.5</v>
      </c>
      <c r="J12" s="10">
        <v>429.3</v>
      </c>
      <c r="K12" s="9" t="str">
        <f t="shared" si="0"/>
        <v>No</v>
      </c>
    </row>
    <row r="13" spans="1:11" x14ac:dyDescent="0.25">
      <c r="A13" s="75" t="s">
        <v>658</v>
      </c>
      <c r="B13" s="51" t="s">
        <v>224</v>
      </c>
      <c r="C13" s="9">
        <v>0</v>
      </c>
      <c r="D13" s="9" t="str">
        <f>IF($B13="N/A","N/A",IF(C13&gt;5,"No",IF(C13&lt;=0,"No","Yes")))</f>
        <v>No</v>
      </c>
      <c r="E13" s="9">
        <v>0.10327022380000001</v>
      </c>
      <c r="F13" s="9" t="str">
        <f>IF($B13="N/A","N/A",IF(E13&gt;5,"No",IF(E13&lt;=0,"No","Yes")))</f>
        <v>Yes</v>
      </c>
      <c r="G13" s="9">
        <v>0.20942408379999999</v>
      </c>
      <c r="H13" s="9" t="str">
        <f>IF($B13="N/A","N/A",IF(G13&gt;5,"No",IF(G13&lt;=0,"No","Yes")))</f>
        <v>Yes</v>
      </c>
      <c r="I13" s="10" t="s">
        <v>1746</v>
      </c>
      <c r="J13" s="10">
        <v>102.8</v>
      </c>
      <c r="K13" s="9" t="str">
        <f t="shared" si="0"/>
        <v>No</v>
      </c>
    </row>
    <row r="14" spans="1:11" x14ac:dyDescent="0.25">
      <c r="A14" s="75" t="s">
        <v>159</v>
      </c>
      <c r="B14" s="35" t="s">
        <v>214</v>
      </c>
      <c r="C14" s="9">
        <v>99.857397504000005</v>
      </c>
      <c r="D14" s="9" t="str">
        <f>IF($B14="N/A","N/A",IF(C14&gt;100,"No",IF(C14&lt;95,"No","Yes")))</f>
        <v>Yes</v>
      </c>
      <c r="E14" s="9">
        <v>99.931153183999996</v>
      </c>
      <c r="F14" s="9" t="str">
        <f>IF($B14="N/A","N/A",IF(E14&gt;100,"No",IF(E14&lt;95,"No","Yes")))</f>
        <v>Yes</v>
      </c>
      <c r="G14" s="9">
        <v>99.633507852999998</v>
      </c>
      <c r="H14" s="9" t="str">
        <f>IF($B14="N/A","N/A",IF(G14&gt;100,"No",IF(G14&lt;95,"No","Yes")))</f>
        <v>Yes</v>
      </c>
      <c r="I14" s="10">
        <v>7.3899999999999993E-2</v>
      </c>
      <c r="J14" s="10">
        <v>-0.29799999999999999</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14.010695187</v>
      </c>
      <c r="D16" s="9" t="str">
        <f>IF($B16="N/A","N/A",IF(C16&gt;30,"No",IF(C16&lt;5,"No","Yes")))</f>
        <v>Yes</v>
      </c>
      <c r="E16" s="9">
        <v>11.428571429</v>
      </c>
      <c r="F16" s="9" t="str">
        <f>IF($B16="N/A","N/A",IF(E16&gt;30,"No",IF(E16&lt;5,"No","Yes")))</f>
        <v>Yes</v>
      </c>
      <c r="G16" s="9">
        <v>10.418848168</v>
      </c>
      <c r="H16" s="9" t="str">
        <f>IF($B16="N/A","N/A",IF(G16&gt;30,"No",IF(G16&lt;5,"No","Yes")))</f>
        <v>Yes</v>
      </c>
      <c r="I16" s="10">
        <v>-18.399999999999999</v>
      </c>
      <c r="J16" s="10">
        <v>-8.84</v>
      </c>
      <c r="K16" s="9" t="str">
        <f t="shared" si="0"/>
        <v>Yes</v>
      </c>
    </row>
    <row r="17" spans="1:11" x14ac:dyDescent="0.25">
      <c r="A17" s="75" t="s">
        <v>852</v>
      </c>
      <c r="B17" s="35" t="s">
        <v>227</v>
      </c>
      <c r="C17" s="9">
        <v>55.294117647</v>
      </c>
      <c r="D17" s="9" t="str">
        <f>IF($B17="N/A","N/A",IF(C17&gt;75,"No",IF(C17&lt;15,"No","Yes")))</f>
        <v>Yes</v>
      </c>
      <c r="E17" s="9">
        <v>57.555938038000001</v>
      </c>
      <c r="F17" s="9" t="str">
        <f>IF($B17="N/A","N/A",IF(E17&gt;75,"No",IF(E17&lt;15,"No","Yes")))</f>
        <v>Yes</v>
      </c>
      <c r="G17" s="9">
        <v>53.403141361000003</v>
      </c>
      <c r="H17" s="9" t="str">
        <f>IF($B17="N/A","N/A",IF(G17&gt;75,"No",IF(G17&lt;15,"No","Yes")))</f>
        <v>Yes</v>
      </c>
      <c r="I17" s="10">
        <v>4.0910000000000002</v>
      </c>
      <c r="J17" s="10">
        <v>-7.22</v>
      </c>
      <c r="K17" s="9" t="str">
        <f t="shared" si="0"/>
        <v>Yes</v>
      </c>
    </row>
    <row r="18" spans="1:11" x14ac:dyDescent="0.25">
      <c r="A18" s="75" t="s">
        <v>853</v>
      </c>
      <c r="B18" s="35" t="s">
        <v>228</v>
      </c>
      <c r="C18" s="9">
        <v>30.695187166</v>
      </c>
      <c r="D18" s="9" t="str">
        <f>IF($B18="N/A","N/A",IF(C18&gt;70,"No",IF(C18&lt;25,"No","Yes")))</f>
        <v>Yes</v>
      </c>
      <c r="E18" s="9">
        <v>31.015490534000001</v>
      </c>
      <c r="F18" s="9" t="str">
        <f>IF($B18="N/A","N/A",IF(E18&gt;70,"No",IF(E18&lt;25,"No","Yes")))</f>
        <v>Yes</v>
      </c>
      <c r="G18" s="9">
        <v>36.178010471</v>
      </c>
      <c r="H18" s="9" t="str">
        <f>IF($B18="N/A","N/A",IF(G18&gt;70,"No",IF(G18&lt;25,"No","Yes")))</f>
        <v>Yes</v>
      </c>
      <c r="I18" s="10">
        <v>1.0429999999999999</v>
      </c>
      <c r="J18" s="10">
        <v>16.64</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0.14260249550000001</v>
      </c>
      <c r="D20" s="9" t="str">
        <f>IF($B20="N/A","N/A",IF(C20&gt;5,"No",IF(C20&lt;1,"No","Yes")))</f>
        <v>No</v>
      </c>
      <c r="E20" s="9">
        <v>0.27538726330000002</v>
      </c>
      <c r="F20" s="9" t="str">
        <f>IF($B20="N/A","N/A",IF(E20&gt;5,"No",IF(E20&lt;1,"No","Yes")))</f>
        <v>No</v>
      </c>
      <c r="G20" s="9">
        <v>1.3612565445</v>
      </c>
      <c r="H20" s="9" t="str">
        <f>IF($B20="N/A","N/A",IF(G20&gt;5,"No",IF(G20&lt;1,"No","Yes")))</f>
        <v>Yes</v>
      </c>
      <c r="I20" s="10">
        <v>93.12</v>
      </c>
      <c r="J20" s="10">
        <v>394.3</v>
      </c>
      <c r="K20" s="9" t="str">
        <f t="shared" si="0"/>
        <v>No</v>
      </c>
    </row>
    <row r="21" spans="1:11" x14ac:dyDescent="0.25">
      <c r="A21" s="29" t="s">
        <v>376</v>
      </c>
      <c r="B21" s="35" t="s">
        <v>242</v>
      </c>
      <c r="C21" s="9">
        <v>98.930481283000006</v>
      </c>
      <c r="D21" s="9" t="str">
        <f>IF($B21="N/A","N/A",IF(C21&gt;98,"No",IF(C21&lt;8,"No","Yes")))</f>
        <v>No</v>
      </c>
      <c r="E21" s="9">
        <v>99.001721169999996</v>
      </c>
      <c r="F21" s="9" t="str">
        <f>IF($B21="N/A","N/A",IF(E21&gt;98,"No",IF(E21&lt;8,"No","Yes")))</f>
        <v>No</v>
      </c>
      <c r="G21" s="9">
        <v>95.497382199</v>
      </c>
      <c r="H21" s="9" t="str">
        <f>IF($B21="N/A","N/A",IF(G21&gt;98,"No",IF(G21&lt;8,"No","Yes")))</f>
        <v>Yes</v>
      </c>
      <c r="I21" s="10">
        <v>7.1999999999999995E-2</v>
      </c>
      <c r="J21" s="10">
        <v>-3.54</v>
      </c>
      <c r="K21" s="9" t="str">
        <f t="shared" si="0"/>
        <v>Yes</v>
      </c>
    </row>
    <row r="22" spans="1:11" x14ac:dyDescent="0.25">
      <c r="A22" s="29" t="s">
        <v>377</v>
      </c>
      <c r="B22" s="51" t="s">
        <v>224</v>
      </c>
      <c r="C22" s="9">
        <v>0</v>
      </c>
      <c r="D22" s="9" t="str">
        <f>IF($B22="N/A","N/A",IF(C22&gt;5,"No",IF(C22&lt;=0,"No","Yes")))</f>
        <v>No</v>
      </c>
      <c r="E22" s="9">
        <v>3.4423407900000001E-2</v>
      </c>
      <c r="F22" s="9" t="str">
        <f>IF($B22="N/A","N/A",IF(E22&gt;5,"No",IF(E22&lt;=0,"No","Yes")))</f>
        <v>Yes</v>
      </c>
      <c r="G22" s="9">
        <v>0.1047120419</v>
      </c>
      <c r="H22" s="9" t="str">
        <f>IF($B22="N/A","N/A",IF(G22&gt;5,"No",IF(G22&lt;=0,"No","Yes")))</f>
        <v>Yes</v>
      </c>
      <c r="I22" s="10" t="s">
        <v>1746</v>
      </c>
      <c r="J22" s="10">
        <v>204.2</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2025-04-16T13:36:16Z</dcterms:modified>
  <dc:language>English</dc:language>
</cp:coreProperties>
</file>