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EBB9C8B-05B7-43CE-9AA5-01A74EE01CC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<sst xmlns="http://schemas.openxmlformats.org/spreadsheetml/2006/main" count="7148" uniqueCount="1753">
  <si>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</si>
  <si>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</si>
  <si>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</si>
  <si>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</si>
  <si>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</si>
  <si>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</si>
  <si>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</si>
  <si>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</si>
  <si>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</si>
  <si>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</si>
  <si>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</si>
  <si>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</si>
  <si>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</si>
  <si>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</si>
  <si>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</si>
  <si>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</si>
  <si>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</si>
  <si>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</si>
  <si>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</si>
  <si>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</si>
  <si>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</si>
  <si>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</si>
  <si>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</si>
  <si>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</si>
  <si>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</si>
  <si>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</si>
  <si>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</si>
  <si>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</si>
  <si>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</si>
  <si>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</si>
  <si>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</si>
  <si>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</si>
  <si>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</si>
  <si>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</si>
  <si>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</si>
  <si>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</si>
  <si>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</si>
  <si>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</si>
  <si>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</si>
  <si>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</si>
  <si>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</si>
  <si>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</si>
  <si>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</si>
  <si>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</si>
  <si>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</si>
  <si>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</si>
  <si>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</si>
  <si>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</si>
  <si>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</si>
  <si>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</si>
  <si>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</si>
  <si>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</si>
  <si>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</si>
  <si>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</si>
  <si>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</si>
  <si>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</si>
  <si>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</si>
  <si>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</si>
  <si>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</si>
  <si>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</si>
  <si>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</si>
  <si>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</si>
  <si>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</si>
  <si>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</si>
  <si>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</si>
  <si>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</si>
  <si>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</si>
  <si>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</si>
  <si>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</si>
  <si>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</si>
  <si>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</si>
  <si>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</si>
  <si>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</si>
  <si>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</si>
  <si>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</si>
  <si>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</si>
  <si>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</si>
  <si>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</si>
  <si>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</si>
  <si>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</si>
  <si>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</si>
  <si>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</si>
  <si>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</si>
  <si>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</si>
  <si>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</si>
  <si>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</si>
  <si>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</si>
  <si>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</si>
  <si>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</si>
  <si>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</si>
  <si>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</si>
  <si>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</si>
  <si>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</si>
  <si>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</si>
  <si>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</si>
  <si>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</si>
  <si>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</si>
  <si>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</si>
  <si>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</si>
  <si>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</si>
  <si>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</si>
  <si>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</si>
  <si>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</si>
  <si>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</si>
  <si>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</si>
  <si>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</si>
  <si>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</si>
  <si>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</si>
  <si>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</si>
  <si>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</si>
  <si>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</si>
  <si>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</si>
  <si>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</si>
  <si>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</si>
  <si>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</si>
  <si>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</si>
  <si>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</si>
  <si>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</si>
  <si>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</si>
  <si>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</si>
  <si>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</si>
  <si>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</si>
  <si>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</si>
  <si>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</si>
  <si>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</si>
  <si>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</si>
  <si>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</si>
  <si>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</si>
  <si>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</si>
  <si>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</si>
  <si>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</si>
  <si>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</si>
  <si>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</si>
  <si>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</si>
  <si>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</si>
  <si>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</si>
  <si>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</si>
  <si>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</si>
  <si>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</si>
  <si>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</si>
  <si>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</si>
  <si>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</si>
  <si>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</si>
  <si>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</si>
  <si>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</si>
  <si>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</si>
  <si>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</si>
  <si>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</si>
  <si>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</si>
  <si>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</si>
  <si>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</si>
  <si>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</si>
  <si>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</si>
  <si>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</si>
  <si>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</si>
  <si>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</si>
  <si>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</si>
  <si>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</si>
  <si>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</si>
  <si>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</si>
  <si>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</si>
  <si>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</si>
  <si>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</si>
  <si>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</si>
  <si>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</si>
  <si>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</si>
  <si>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</si>
  <si>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</si>
  <si>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</si>
  <si>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</si>
  <si>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</si>
  <si>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</si>
  <si>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</si>
  <si>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</si>
  <si>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</si>
  <si>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</si>
  <si>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</si>
  <si>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</si>
  <si>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</si>
  <si>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</si>
  <si>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</si>
  <si>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</si>
  <si>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</si>
  <si>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</si>
  <si>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</si>
  <si>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</si>
  <si>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</si>
  <si>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</si>
  <si>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</si>
  <si>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</si>
  <si>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</si>
  <si>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</si>
  <si>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</si>
  <si>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</si>
  <si>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</si>
  <si>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</si>
  <si>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</si>
  <si>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</si>
  <si>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</si>
  <si>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</si>
  <si>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</si>
  <si>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</si>
  <si>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</si>
  <si>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</si>
  <si>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</si>
  <si>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</si>
  <si>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</si>
  <si>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</si>
  <si>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</si>
  <si>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</si>
  <si>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</si>
  <si>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</si>
  <si>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</si>
  <si>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</si>
  <si>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</si>
  <si>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</si>
  <si>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</si>
  <si>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</si>
  <si>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</si>
  <si>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</si>
  <si>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</si>
  <si>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</si>
  <si>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</si>
  <si>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</si>
  <si>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</si>
  <si>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</si>
  <si>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</si>
  <si>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</si>
  <si>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</si>
  <si>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</si>
  <si>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</si>
  <si>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</si>
  <si>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</si>
  <si>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</si>
  <si>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</si>
  <si>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</si>
  <si>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</si>
  <si>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</si>
  <si>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</si>
  <si>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</si>
  <si>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</si>
  <si>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</si>
  <si>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</si>
  <si>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</si>
  <si>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</si>
  <si>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</si>
  <si>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</si>
  <si>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</si>
  <si>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</si>
  <si>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</si>
  <si>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</si>
  <si>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</si>
  <si>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</si>
  <si>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</si>
  <si>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</si>
  <si>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</si>
  <si>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</si>
  <si>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</si>
  <si>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</si>
  <si>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</si>
  <si>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</si>
  <si>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</si>
  <si>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</si>
  <si>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</si>
  <si>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</si>
  <si>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</si>
  <si>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</si>
  <si>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</si>
  <si>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</si>
  <si>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</si>
  <si>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</si>
  <si>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</si>
  <si>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</si>
  <si>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</si>
  <si>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</si>
  <si>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</si>
  <si>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</si>
  <si>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</si>
  <si>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</si>
  <si>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</si>
  <si>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</si>
  <si>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</si>
  <si>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</si>
  <si>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</si>
  <si>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</si>
  <si>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</si>
  <si>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</si>
  <si>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</si>
  <si>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</si>
  <si>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</si>
  <si>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</si>
  <si>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</si>
  <si>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</si>
  <si>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</si>
  <si>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</si>
  <si>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</si>
  <si>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</si>
  <si>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</si>
  <si>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</si>
  <si>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</si>
  <si>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</si>
  <si>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</si>
  <si>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</si>
  <si>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</si>
  <si>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</si>
  <si>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</si>
  <si>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</si>
  <si>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</si>
  <si>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</si>
  <si>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</si>
  <si>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</si>
  <si>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</si>
  <si>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</si>
  <si>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</si>
  <si>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</si>
  <si>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</si>
  <si>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</si>
  <si>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</si>
  <si>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</si>
  <si>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</si>
  <si>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</si>
  <si>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</si>
  <si>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</si>
  <si>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</si>
  <si>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</si>
  <si>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</si>
  <si>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</si>
  <si>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</si>
  <si>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</si>
  <si>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</si>
  <si>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</si>
  <si>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</si>
  <si>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</si>
  <si>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</si>
  <si>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</si>
  <si>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</si>
  <si>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</si>
  <si>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</si>
  <si>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</si>
  <si>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</si>
  <si>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</si>
  <si>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</si>
  <si>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</si>
  <si>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</si>
  <si>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</si>
  <si>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</si>
  <si>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</si>
  <si>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</si>
  <si>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</si>
  <si>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</si>
  <si>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</si>
  <si>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</si>
  <si>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</si>
  <si>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</si>
  <si>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</si>
  <si>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</si>
  <si>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</si>
  <si>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</si>
  <si>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</si>
  <si>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</si>
  <si>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</si>
  <si>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</si>
  <si>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</si>
  <si>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</si>
  <si>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</si>
  <si>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</si>
  <si>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</si>
  <si>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</si>
  <si>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</si>
  <si>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</si>
  <si>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</si>
  <si>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</si>
  <si>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</si>
  <si>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</si>
  <si>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</si>
  <si>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</si>
  <si>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</si>
  <si>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</si>
  <si>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</si>
  <si>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</si>
  <si>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</si>
  <si>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</si>
  <si>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</si>
  <si>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</si>
  <si>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</si>
  <si>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</si>
  <si>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</si>
  <si>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</si>
  <si>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</si>
  <si>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</si>
  <si>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</si>
  <si>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</si>
  <si>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</si>
  <si>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</si>
  <si>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</si>
  <si>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</si>
  <si>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</si>
  <si>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</si>
  <si>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</si>
  <si>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</si>
  <si>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</si>
  <si>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</si>
  <si>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</si>
  <si>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</si>
  <si>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</si>
  <si>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</si>
  <si>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</si>
  <si>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</si>
  <si>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</si>
  <si>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</si>
  <si>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</si>
  <si>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</si>
  <si>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</si>
  <si>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</si>
  <si>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</si>
  <si>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</si>
  <si>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</si>
  <si>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</si>
  <si>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</si>
  <si>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</si>
  <si>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</si>
  <si>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</si>
  <si>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</si>
  <si>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</si>
  <si>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</si>
  <si>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</si>
  <si>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</si>
  <si>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</si>
  <si>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</si>
  <si>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</si>
  <si>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</si>
  <si>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</si>
  <si>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</si>
  <si>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</si>
  <si>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</si>
  <si>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</si>
  <si>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</si>
  <si>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</si>
  <si>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</si>
  <si>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</si>
  <si>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</si>
  <si>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</si>
  <si>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</si>
  <si>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</si>
  <si>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</si>
  <si>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</si>
  <si>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</si>
  <si>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</si>
  <si>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</si>
  <si>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</si>
  <si>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</si>
  <si>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</si>
  <si>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</si>
  <si>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</si>
  <si>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</si>
  <si>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</si>
  <si>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</si>
  <si>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</si>
  <si>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</si>
  <si>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</si>
  <si>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</si>
  <si>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</si>
  <si>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</si>
  <si>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</si>
  <si>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</si>
  <si>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</si>
  <si>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</si>
  <si>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</si>
  <si>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</si>
  <si>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</si>
  <si>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</si>
  <si>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</si>
  <si>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</si>
  <si>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</si>
  <si>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</si>
  <si>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</si>
  <si>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</si>
  <si>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</si>
  <si>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</si>
  <si>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</si>
  <si>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</si>
  <si>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</si>
  <si>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</si>
  <si>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</si>
  <si>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</si>
  <si>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</si>
  <si>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</si>
  <si>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</si>
  <si>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</si>
  <si>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</si>
  <si>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</si>
  <si>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</si>
  <si>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</si>
  <si>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</si>
  <si>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</si>
  <si>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</si>
  <si>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</si>
  <si>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</si>
  <si>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</si>
  <si>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</si>
  <si>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</si>
  <si>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</si>
  <si>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</si>
  <si>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</si>
  <si>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</si>
  <si>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</si>
  <si>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</si>
  <si>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</si>
  <si>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</si>
  <si>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</si>
  <si>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</si>
  <si>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</si>
  <si>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</si>
  <si>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</si>
  <si>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</si>
  <si>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</si>
  <si>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</si>
  <si>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</si>
  <si>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</si>
  <si>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</si>
  <si>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</si>
  <si>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</si>
  <si>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</si>
  <si>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</si>
  <si>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</si>
  <si>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</si>
  <si>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</si>
  <si>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</si>
  <si>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</si>
  <si>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</si>
  <si>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</si>
  <si>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</si>
  <si>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</si>
  <si>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</si>
  <si>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</si>
  <si>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</si>
  <si>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</si>
  <si>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</si>
  <si>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</si>
  <si>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</si>
  <si>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</si>
  <si>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</si>
  <si>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</si>
  <si>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</si>
  <si>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</si>
  <si>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</si>
  <si>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</si>
  <si>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</si>
  <si>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</si>
  <si>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</si>
  <si>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</si>
  <si>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</si>
  <si>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</si>
  <si>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</si>
  <si>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</si>
  <si>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</si>
  <si>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</si>
  <si>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</si>
  <si>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</si>
  <si>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</si>
  <si>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</si>
  <si>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</si>
  <si>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</si>
  <si>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</si>
  <si>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</si>
  <si>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</si>
  <si>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</si>
  <si>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</si>
  <si>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</si>
  <si>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</si>
  <si>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</si>
  <si>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</si>
  <si>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</si>
  <si>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</si>
  <si>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</si>
  <si>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</si>
  <si>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</si>
  <si>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</si>
  <si>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</si>
  <si>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</si>
  <si>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</si>
  <si>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</si>
  <si>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</si>
  <si>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</si>
  <si>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</si>
  <si>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</si>
  <si>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</si>
  <si>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</si>
  <si>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</si>
  <si>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</si>
  <si>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</si>
  <si>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</si>
  <si>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</si>
  <si>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</si>
  <si>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</si>
  <si>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</si>
  <si>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</si>
  <si>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</si>
  <si>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</si>
  <si>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</si>
  <si>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</si>
  <si>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</si>
  <si>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</si>
  <si>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</si>
  <si>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</si>
  <si>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</si>
  <si>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</si>
  <si>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</si>
  <si>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</si>
  <si>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</si>
  <si>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</si>
  <si>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</si>
  <si>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</si>
  <si>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</si>
  <si>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</si>
  <si>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</si>
  <si>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</si>
  <si>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</si>
  <si>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</si>
  <si>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</si>
  <si>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</si>
  <si>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</si>
  <si>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</si>
  <si>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</si>
  <si>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</si>
  <si>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</si>
  <si>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</si>
  <si>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</si>
  <si>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</si>
  <si>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</si>
  <si>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</si>
  <si>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</si>
  <si>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</si>
  <si>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</si>
  <si>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</si>
  <si>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</si>
  <si>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</si>
  <si>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</si>
  <si>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</si>
  <si>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</si>
  <si>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</si>
  <si>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</si>
  <si>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</si>
  <si>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</si>
  <si>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</si>
  <si>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</si>
  <si>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</si>
  <si>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</si>
  <si>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</si>
  <si>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</si>
  <si>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</si>
  <si>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</si>
  <si>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</si>
  <si>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</si>
  <si>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</si>
  <si>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</si>
  <si>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</si>
  <si>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</si>
  <si>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</si>
  <si>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</si>
  <si>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</si>
  <si>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</si>
  <si>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</si>
  <si>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</si>
  <si>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</si>
  <si>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</si>
  <si>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</si>
  <si>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</si>
  <si>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</si>
  <si>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</si>
  <si>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</si>
  <si>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</si>
  <si>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</si>
  <si>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</si>
  <si>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</si>
  <si>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</si>
  <si>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</si>
  <si>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</si>
  <si>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</si>
  <si>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</si>
  <si>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</si>
  <si>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</si>
  <si>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</si>
  <si>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</si>
  <si>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</si>
  <si>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</si>
  <si>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</si>
  <si>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</si>
  <si>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</si>
  <si>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</si>
  <si>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</si>
  <si>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</si>
  <si>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</si>
  <si>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</si>
  <si>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</si>
  <si>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</si>
  <si>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</si>
  <si>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</si>
  <si>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</si>
  <si>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</si>
  <si>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</si>
  <si>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</si>
  <si>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</si>
  <si>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</si>
  <si>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</si>
  <si>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</si>
  <si>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</si>
  <si>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</si>
  <si>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</si>
  <si>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</si>
  <si>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</si>
  <si>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</si>
  <si>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</si>
  <si>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</si>
  <si>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</si>
  <si>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</si>
  <si>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</si>
  <si>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</si>
  <si>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</si>
  <si>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</si>
  <si>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</si>
  <si>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</si>
  <si>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</si>
  <si>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</si>
  <si>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</si>
  <si>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</si>
  <si>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</si>
  <si>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</si>
  <si>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</si>
  <si>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</si>
  <si>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</si>
  <si>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</si>
  <si>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</si>
  <si>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</si>
  <si>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</si>
  <si>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</si>
  <si>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</si>
  <si>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</si>
  <si>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</si>
  <si>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</si>
  <si>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</si>
  <si>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</si>
  <si>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</si>
  <si>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</si>
  <si>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</si>
  <si>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</si>
  <si>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</si>
  <si>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</si>
  <si>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</si>
  <si>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</si>
  <si>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</si>
  <si>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</si>
  <si>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</si>
  <si>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</si>
  <si>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</si>
  <si>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</si>
  <si>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</si>
  <si>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</si>
  <si>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</si>
  <si>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</si>
  <si>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</si>
  <si>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</si>
  <si>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</si>
  <si>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</si>
  <si>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</si>
  <si>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</si>
  <si>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</si>
  <si>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</si>
  <si>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</si>
  <si>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</si>
  <si>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</si>
  <si>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</si>
  <si>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</si>
  <si>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</si>
  <si>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</si>
  <si>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</si>
  <si>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</si>
  <si>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</si>
  <si>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</si>
  <si>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</si>
  <si>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</si>
  <si>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</si>
  <si>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</si>
  <si>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</si>
  <si>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</si>
  <si>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</si>
  <si>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</si>
  <si>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</si>
  <si>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</si>
  <si>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</si>
  <si>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</si>
  <si>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</si>
  <si>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</si>
  <si>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</si>
  <si>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</si>
  <si>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</si>
  <si>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</si>
  <si>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</si>
  <si>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</si>
  <si>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</si>
  <si>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</si>
  <si>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</si>
  <si>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</si>
  <si>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</si>
  <si>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</si>
  <si>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</si>
  <si>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</si>
  <si>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</si>
  <si>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</si>
  <si>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</si>
  <si>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</si>
  <si>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</si>
  <si>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</si>
  <si>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</si>
  <si>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</si>
  <si>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</si>
  <si>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</si>
  <si>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</si>
  <si>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</si>
  <si>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</si>
  <si>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</si>
  <si>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</si>
  <si>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</si>
  <si>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</si>
  <si>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</si>
  <si>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</si>
  <si>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</si>
  <si>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</si>
  <si>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</si>
  <si>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</si>
  <si>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</si>
  <si>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</si>
  <si>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</si>
  <si>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</si>
  <si>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</si>
  <si>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</si>
  <si>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</si>
  <si>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</si>
  <si>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</si>
  <si>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</si>
  <si>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</si>
  <si>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</si>
  <si>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</si>
  <si>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</si>
  <si>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</si>
  <si>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</si>
  <si>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</si>
  <si>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</si>
  <si>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</si>
  <si>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</si>
  <si>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</si>
  <si>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</si>
  <si>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</si>
  <si>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</si>
  <si>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</si>
  <si>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</si>
  <si>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</si>
  <si>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</si>
  <si>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</si>
  <si>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</si>
  <si>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</si>
  <si>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</si>
  <si>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</si>
  <si>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</si>
  <si>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</si>
  <si>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</si>
  <si>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</si>
  <si>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</si>
  <si>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</si>
  <si>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</si>
  <si>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</si>
  <si>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</si>
  <si>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</si>
  <si>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</si>
  <si>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</si>
  <si>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</si>
  <si>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</si>
  <si>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</si>
  <si>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</si>
  <si>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</si>
  <si>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</si>
  <si>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</si>
  <si>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</si>
  <si>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</si>
  <si>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</si>
  <si>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</si>
  <si>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</si>
  <si>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</si>
  <si>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</si>
  <si>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</si>
  <si>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</si>
  <si>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</si>
  <si>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</si>
  <si>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</si>
  <si>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</si>
  <si>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</si>
  <si>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</si>
  <si>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</si>
  <si>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</si>
  <si>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</si>
  <si>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</si>
  <si>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</si>
  <si>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</si>
  <si>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</si>
  <si>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</si>
  <si>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</si>
  <si>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</si>
  <si>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</si>
  <si>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</si>
  <si>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</si>
  <si>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</si>
  <si>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</si>
  <si>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</si>
  <si>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</si>
  <si>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</si>
  <si>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</si>
  <si>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</si>
  <si>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</si>
  <si>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</si>
  <si>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</si>
  <si>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</si>
  <si>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</si>
  <si>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</si>
  <si>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</si>
  <si>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</si>
  <si>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</si>
  <si>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</si>
  <si>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</si>
  <si>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</si>
  <si>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</si>
  <si>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</si>
  <si>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</si>
  <si>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</si>
  <si>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</si>
  <si>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</si>
  <si>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</si>
  <si>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</si>
  <si>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</si>
  <si>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</si>
  <si>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</si>
  <si>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</si>
  <si>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</si>
  <si>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</si>
  <si>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</si>
  <si>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</si>
  <si>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</si>
  <si>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</si>
  <si>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</si>
  <si>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</si>
  <si>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</si>
  <si>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</si>
  <si>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</si>
  <si>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</si>
  <si>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</si>
  <si>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</si>
  <si>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</si>
  <si>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</si>
  <si>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</si>
  <si>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</si>
  <si>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</si>
  <si>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</si>
  <si>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</si>
  <si>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</si>
  <si>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</si>
  <si>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</si>
  <si>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</si>
  <si>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</si>
  <si>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</si>
  <si>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</si>
  <si>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</si>
  <si>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</si>
  <si>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</si>
  <si>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</si>
  <si>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</si>
  <si>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</si>
  <si>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</si>
  <si>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</si>
  <si>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</si>
  <si>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</si>
  <si>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</si>
  <si>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</si>
  <si>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</si>
  <si>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</si>
  <si>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</si>
  <si>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</si>
  <si>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</si>
  <si>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</si>
  <si>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</si>
  <si>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</si>
  <si>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</si>
  <si>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</si>
  <si>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</si>
  <si>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</si>
  <si>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</si>
  <si>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</si>
  <si>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</si>
  <si>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</si>
  <si>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</si>
  <si>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</si>
  <si>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</si>
  <si>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</si>
  <si>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</si>
  <si>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</si>
  <si>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</si>
  <si>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</si>
  <si>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</si>
  <si>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</si>
  <si>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</si>
  <si>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</si>
  <si>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</si>
  <si>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</si>
  <si>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</si>
  <si>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</si>
  <si>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</si>
  <si>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</si>
  <si>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</si>
  <si>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</si>
  <si>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</si>
  <si>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</si>
  <si>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</si>
  <si>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</si>
  <si>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</si>
  <si>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</si>
  <si>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</si>
  <si>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</si>
  <si>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</si>
  <si>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</si>
  <si>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</si>
  <si>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</si>
  <si>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</si>
  <si>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</si>
  <si>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</si>
  <si>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</si>
  <si>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</si>
  <si>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</si>
  <si>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</si>
  <si>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</si>
  <si>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</si>
  <si>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</si>
  <si>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</si>
  <si>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</si>
  <si>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</si>
  <si>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</si>
  <si>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</si>
  <si>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</si>
  <si>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</si>
  <si>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</si>
  <si>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</si>
  <si>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</si>
  <si>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</si>
  <si>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</si>
  <si>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</si>
  <si>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</si>
  <si>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</si>
  <si>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</si>
  <si>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</si>
  <si>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</si>
  <si>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</si>
  <si>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</si>
  <si>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</si>
  <si>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</si>
  <si>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</si>
  <si>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</si>
  <si>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</si>
  <si>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</si>
  <si>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</si>
  <si>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</si>
  <si>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</si>
  <si>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</si>
  <si>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</si>
  <si>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</si>
  <si>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</si>
  <si>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</si>
  <si>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</si>
  <si>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</si>
  <si>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</si>
  <si>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</si>
  <si>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</si>
  <si>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</si>
  <si>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</si>
  <si>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</si>
  <si>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</si>
  <si>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</si>
  <si>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</si>
  <si>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</si>
  <si>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</si>
  <si>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</si>
  <si>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</si>
  <si>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</si>
  <si>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</si>
  <si>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</si>
  <si>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</si>
  <si>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</si>
  <si>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</si>
  <si>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</si>
  <si>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</si>
  <si>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</si>
  <si>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</si>
  <si>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</si>
  <si>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</si>
  <si>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</si>
  <si>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</si>
  <si>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</si>
  <si>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</si>
  <si>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</si>
  <si>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</si>
  <si>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</si>
  <si>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</si>
  <si>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</si>
  <si>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</si>
  <si>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</si>
  <si>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</si>
  <si>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</si>
  <si>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</si>
  <si>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</si>
  <si>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</si>
  <si>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</si>
  <si>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</si>
  <si>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</si>
  <si>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</si>
  <si>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</si>
  <si>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</si>
  <si>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</si>
  <si>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</si>
  <si>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</si>
  <si>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</si>
  <si>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</si>
  <si>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</si>
  <si>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</si>
  <si>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</si>
  <si>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</si>
  <si>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</si>
  <si>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</si>
  <si>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</si>
  <si>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</si>
  <si>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</si>
  <si>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</si>
  <si>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</si>
  <si>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</si>
  <si>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</si>
  <si>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</si>
  <si>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</si>
  <si>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</si>
  <si>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</si>
  <si>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</si>
  <si>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</si>
  <si>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</si>
  <si>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</si>
  <si>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</si>
  <si>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</si>
  <si>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</si>
  <si>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</si>
  <si>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</si>
  <si>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</si>
  <si>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</si>
  <si>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</si>
  <si>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</si>
  <si>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</si>
  <si>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</si>
  <si>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</si>
  <si>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</si>
  <si>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</si>
  <si>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</si>
  <si>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</si>
  <si>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</si>
  <si>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</si>
  <si>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</si>
  <si>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</si>
  <si>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</si>
  <si>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</si>
  <si>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</si>
  <si>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</si>
  <si>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</si>
  <si>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</si>
  <si>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</si>
  <si>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</si>
  <si>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</si>
  <si>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</si>
  <si>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</si>
  <si>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</si>
  <si>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</si>
  <si>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</si>
  <si>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</si>
  <si>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</si>
  <si>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</si>
  <si>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</si>
  <si>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</si>
  <si>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</si>
  <si>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</si>
  <si>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</si>
  <si>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</si>
  <si>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</si>
  <si>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</si>
  <si>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</si>
  <si>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</si>
  <si>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</si>
  <si>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</si>
  <si>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</si>
  <si>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</si>
  <si>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</si>
  <si>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</si>
  <si>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</si>
  <si>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</si>
  <si>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</si>
  <si>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</si>
  <si>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</si>
  <si>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</si>
  <si>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</si>
  <si>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</si>
  <si>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</si>
  <si>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</si>
  <si>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</si>
  <si>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</si>
  <si>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</si>
  <si>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</si>
  <si>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</si>
  <si>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</si>
  <si>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</si>
  <si>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</si>
  <si>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</si>
  <si>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</si>
  <si>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</si>
  <si>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</si>
  <si>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</si>
  <si>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</si>
  <si>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</si>
  <si>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</si>
  <si>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</si>
  <si>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</si>
  <si>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</si>
  <si>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</si>
  <si>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</si>
  <si>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</si>
  <si>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</si>
  <si>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</si>
  <si>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</si>
  <si>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</si>
  <si>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</si>
  <si>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</si>
  <si>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</si>
  <si>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</si>
  <si>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</si>
  <si>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</si>
  <si>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</si>
  <si>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</si>
  <si>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</si>
  <si>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</si>
  <si>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</si>
  <si>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</si>
  <si>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</si>
  <si>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</si>
  <si>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</si>
  <si>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</si>
  <si>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</si>
  <si>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</si>
  <si>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</si>
  <si>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</si>
  <si>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</si>
  <si>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</si>
  <si>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</si>
  <si>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</si>
  <si>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</si>
  <si>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</si>
  <si>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</si>
  <si>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</si>
  <si>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</si>
  <si>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</si>
  <si>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</si>
  <si>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</si>
  <si>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</si>
  <si>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</si>
  <si>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</si>
  <si>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</si>
  <si>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</si>
  <si>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</si>
  <si>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</si>
  <si>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</si>
  <si>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</si>
  <si>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</si>
  <si>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</si>
  <si>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</si>
  <si>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</si>
  <si>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</si>
  <si>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</si>
  <si>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</si>
  <si>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</si>
  <si>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</si>
  <si>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</si>
  <si>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</si>
  <si>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</si>
  <si>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</si>
  <si>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</si>
  <si>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</si>
  <si>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</si>
  <si>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</si>
  <si>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</si>
  <si>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</si>
  <si>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</si>
  <si>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</si>
  <si>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</si>
  <si>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</si>
  <si>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</si>
  <si>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</si>
  <si>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</si>
  <si>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</si>
  <si>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</si>
  <si>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</si>
  <si>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</si>
  <si>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</si>
  <si>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</si>
  <si>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</si>
  <si>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</si>
  <si>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</si>
  <si>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</si>
  <si>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</si>
  <si>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</si>
  <si>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</si>
  <si>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</si>
  <si>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</si>
  <si>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</si>
  <si>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</si>
  <si>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</si>
  <si>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</si>
  <si>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</si>
  <si>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</si>
  <si>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</si>
  <si>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</si>
  <si>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</si>
  <si>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</si>
  <si>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</si>
  <si>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</si>
  <si>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</si>
  <si>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</si>
  <si>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</si>
  <si>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</si>
  <si>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</si>
  <si>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</si>
  <si>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</si>
  <si>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</si>
  <si>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</si>
  <si>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</si>
  <si>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</si>
  <si>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</si>
  <si>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</si>
  <si>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</si>
  <si>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</si>
  <si>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</si>
  <si>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</si>
  <si>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</si>
  <si>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</si>
  <si>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</si>
  <si>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</si>
  <si>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</si>
  <si>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</si>
  <si>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</si>
  <si>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</si>
  <si>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</si>
  <si>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</si>
  <si>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</si>
  <si>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</si>
  <si>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</si>
  <si>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</si>
  <si>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</si>
  <si>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</si>
  <si>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</si>
  <si>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</si>
  <si>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</si>
  <si>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</si>
  <si>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</si>
  <si>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</si>
  <si>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</si>
  <si>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</si>
  <si>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</si>
  <si>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</si>
  <si>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</si>
  <si>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</si>
  <si>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</si>
  <si>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</si>
  <si>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</si>
  <si>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</si>
  <si>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</si>
  <si>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</si>
  <si>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</si>
  <si>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</si>
  <si>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</si>
  <si>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</si>
  <si>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</si>
  <si>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</si>
  <si>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</si>
  <si>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</si>
  <si>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</si>
  <si>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</si>
  <si>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</si>
  <si>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</si>
  <si>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</si>
  <si>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</si>
  <si>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</si>
  <si>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</si>
  <si>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</si>
  <si>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</si>
  <si>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</si>
  <si>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</si>
  <si>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</si>
  <si>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</si>
  <si>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</si>
  <si>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</si>
  <si>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</si>
  <si>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</si>
  <si>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</si>
  <si>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</si>
  <si>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</si>
  <si>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</si>
  <si>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</si>
  <si>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</si>
  <si>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</si>
  <si>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</si>
  <si>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</si>
  <si>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</si>
  <si>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</si>
  <si>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</si>
  <si>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</si>
  <si>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</si>
  <si>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</si>
  <si>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</si>
  <si>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</si>
  <si>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</si>
  <si>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</si>
  <si>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</si>
  <si>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</si>
  <si>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</si>
  <si>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</si>
  <si>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</si>
  <si>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</si>
  <si>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</si>
  <si>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</si>
  <si>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</si>
  <si>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</si>
  <si>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</si>
  <si>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</si>
  <si>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</si>
  <si>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</si>
  <si>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</si>
  <si>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</si>
  <si>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</si>
  <si>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</si>
  <si>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</si>
  <si>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</si>
  <si>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</si>
  <si>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</si>
  <si>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</si>
  <si>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</si>
  <si>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</si>
  <si>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</si>
  <si>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</si>
  <si>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</si>
  <si>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</si>
  <si>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</si>
  <si>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</si>
  <si>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</si>
  <si>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</si>
  <si>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</si>
  <si>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</si>
  <si>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</si>
  <si>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</si>
  <si>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</si>
  <si>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</si>
  <si>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</si>
  <si>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</si>
  <si>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</si>
  <si>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</si>
  <si>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</si>
  <si>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</si>
  <si>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</si>
  <si>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</si>
  <si>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</si>
  <si>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</si>
  <si>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</si>
  <si>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</si>
  <si>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</si>
  <si>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</si>
  <si>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</si>
  <si>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</si>
  <si>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</si>
  <si>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</si>
  <si>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</si>
  <si>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</si>
  <si>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</si>
  <si>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</si>
  <si>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</si>
  <si>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</si>
  <si>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</si>
  <si>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</si>
  <si>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</si>
  <si>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</si>
  <si>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</si>
  <si>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</si>
  <si>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</si>
  <si>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</si>
  <si>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</si>
  <si>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</si>
  <si>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</si>
  <si>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</si>
  <si>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</si>
  <si>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</si>
  <si>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</si>
  <si>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</si>
  <si>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</si>
  <si>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</si>
  <si>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</si>
  <si>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</si>
  <si>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</si>
  <si>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</si>
  <si>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</si>
  <si>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</si>
  <si>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</si>
  <si>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</si>
  <si>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</si>
  <si>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</si>
  <si>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</si>
  <si>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</si>
  <si>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</si>
  <si>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</si>
  <si>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</si>
  <si>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</si>
  <si>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</si>
  <si>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</si>
  <si>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</si>
  <si>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</si>
  <si>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</si>
  <si>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</si>
  <si>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</si>
  <si>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</si>
  <si>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</si>
  <si>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</si>
  <si>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</si>
  <si>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</si>
  <si>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</si>
  <si>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</si>
  <si>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</si>
  <si>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</si>
  <si>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</si>
  <si>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</si>
  <si>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</si>
  <si>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</si>
  <si>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</si>
  <si>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</si>
  <si>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</si>
  <si>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</si>
  <si>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</si>
  <si>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</si>
  <si>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</si>
  <si>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</si>
  <si>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</si>
  <si>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</si>
  <si>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</si>
  <si>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</si>
  <si>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</si>
  <si>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</si>
  <si>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</si>
  <si>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</si>
  <si>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</si>
  <si>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</si>
  <si>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</si>
  <si>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</si>
  <si>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</si>
  <si>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</si>
  <si>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</si>
  <si>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</si>
  <si>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</si>
  <si>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</si>
  <si>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</si>
  <si>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</si>
  <si>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</si>
  <si>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</si>
  <si>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</si>
  <si>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</si>
  <si>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</si>
  <si>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</si>
  <si>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</si>
  <si>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</si>
  <si>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</si>
  <si>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</si>
  <si>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</si>
  <si>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</si>
  <si>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</si>
  <si>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</si>
  <si>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</si>
  <si>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</si>
  <si>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</si>
  <si>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</si>
  <si>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</si>
  <si>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</si>
  <si>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</si>
  <si>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</si>
  <si>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</si>
  <si>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</si>
  <si>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</si>
  <si>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</si>
  <si>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</si>
  <si>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</si>
  <si>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</si>
  <si>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</si>
  <si>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</si>
  <si>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</si>
  <si>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</si>
  <si>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</si>
  <si>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</si>
  <si>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</si>
  <si>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</si>
  <si>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</si>
  <si>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</si>
  <si>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</si>
  <si>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</si>
  <si>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</si>
  <si>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</si>
  <si>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</si>
  <si>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</si>
  <si>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</si>
  <si>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</si>
  <si>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</si>
  <si>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</si>
  <si>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</si>
  <si>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</si>
  <si>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</si>
  <si>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</si>
  <si>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</si>
  <si>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</si>
  <si>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</si>
  <si>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</si>
  <si>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</si>
  <si>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</si>
  <si>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</si>
  <si>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</si>
  <si>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</si>
  <si>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</si>
  <si>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</si>
  <si>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</si>
  <si>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</si>
  <si>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</si>
  <si>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</si>
  <si>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</si>
  <si>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</si>
  <si>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</si>
  <si>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</si>
  <si>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</si>
  <si>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</si>
  <si>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</si>
  <si>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</si>
  <si>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</si>
  <si>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</si>
  <si>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</si>
  <si>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</si>
  <si>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</si>
  <si>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</si>
  <si>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</si>
  <si>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</si>
  <si>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</si>
  <si>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</si>
  <si>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</si>
  <si>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</si>
  <si>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</si>
  <si>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</si>
  <si>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</si>
  <si>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</si>
  <si>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</si>
  <si>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</si>
  <si>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</si>
  <si>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</si>
  <si>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</si>
  <si>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</si>
  <si>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</si>
  <si>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</si>
  <si>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</si>
  <si>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</si>
  <si>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</si>
  <si>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</si>
  <si>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</si>
  <si>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</si>
  <si>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</si>
  <si>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</si>
  <si>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</si>
  <si>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</si>
  <si>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</si>
  <si>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</si>
  <si>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</si>
  <si>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</si>
  <si>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</si>
  <si>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</si>
  <si>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</si>
  <si>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</si>
  <si>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</si>
  <si>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</si>
  <si>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</si>
  <si>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</si>
  <si>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</si>
  <si>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</si>
  <si>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</si>
  <si>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</si>
  <si>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</si>
  <si>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</si>
  <si>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</si>
  <si>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</si>
  <si>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</si>
  <si>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</si>
  <si>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</si>
  <si>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</si>
  <si>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</si>
  <si>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</si>
  <si>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</si>
  <si>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</si>
  <si>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</si>
  <si>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</si>
  <si>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</si>
  <si>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</si>
  <si>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</si>
  <si>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</si>
  <si>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</si>
  <si>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</si>
  <si>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</si>
  <si>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</si>
  <si>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</si>
  <si>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</si>
  <si>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</si>
  <si>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</si>
  <si>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</si>
  <si>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</si>
  <si>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</si>
  <si>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</si>
  <si>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</si>
  <si>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</si>
  <si>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</si>
  <si>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</si>
  <si>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</si>
  <si>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</si>
  <si>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</si>
  <si>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</si>
  <si>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</si>
  <si>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</si>
  <si>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</si>
  <si>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</si>
  <si>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</si>
  <si>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</si>
  <si>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</si>
  <si>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</si>
  <si>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</si>
  <si>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</si>
  <si>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</si>
  <si>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</si>
  <si>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NJ</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</si>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</sst>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3">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C6" sqref="C6"/>
    </sheetView>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2076</v>
      </c>
      <c r="D6" s="5" t="str">
        <f>IF($B6="N/A","N/A",IF(C6&lt;0,"No","Yes"))</f>
        <v>N/A</v>
      </c>
      <c r="E6" s="22">
        <v>28088</v>
      </c>
      <c r="F6" s="5" t="str">
        <f>IF($B6="N/A","N/A",IF(E6&lt;0,"No","Yes"))</f>
        <v>N/A</v>
      </c>
      <c r="G6" s="22">
        <v>99274</v>
      </c>
      <c r="H6" s="5" t="str">
        <f>IF($B6="N/A","N/A",IF(G6&lt;0,"No","Yes"))</f>
        <v>N/A</v>
      </c>
      <c r="I6" s="6">
        <v>1253</v>
      </c>
      <c r="J6" s="6">
        <v>253.4</v>
      </c>
      <c r="K6" s="85" t="str">
        <f t="shared" ref="K6:K11" si="0">IF(J6="Div by 0", "N/A", IF(J6="N/A","N/A", IF(J6&gt;30, "No", IF(J6&lt;-30, "No", "Yes"))))</f>
        <v>No</v>
      </c>
    </row>
    <row r="7" spans="1:11" x14ac:dyDescent="0.25">
      <c r="A7" s="105" t="s">
        <v>442</v>
      </c>
      <c r="B7" s="60" t="s">
        <v>213</v>
      </c>
      <c r="C7" s="5">
        <v>53.709055876999997</v>
      </c>
      <c r="D7" s="5" t="str">
        <f t="shared" ref="D7:D11" si="1">IF($B7="N/A","N/A",IF(C7&lt;0,"No","Yes"))</f>
        <v>N/A</v>
      </c>
      <c r="E7" s="5">
        <v>48.867843919000002</v>
      </c>
      <c r="F7" s="5" t="str">
        <f t="shared" ref="F7:F11" si="2">IF($B7="N/A","N/A",IF(E7&lt;0,"No","Yes"))</f>
        <v>N/A</v>
      </c>
      <c r="G7" s="5">
        <v>64.754114873999995</v>
      </c>
      <c r="H7" s="5" t="str">
        <f t="shared" ref="H7:H11" si="3">IF($B7="N/A","N/A",IF(G7&lt;0,"No","Yes"))</f>
        <v>N/A</v>
      </c>
      <c r="I7" s="6">
        <v>-9.01</v>
      </c>
      <c r="J7" s="6">
        <v>32.51</v>
      </c>
      <c r="K7" s="85" t="str">
        <f t="shared" si="0"/>
        <v>No</v>
      </c>
    </row>
    <row r="8" spans="1:11" x14ac:dyDescent="0.25">
      <c r="A8" s="105" t="s">
        <v>443</v>
      </c>
      <c r="B8" s="60" t="s">
        <v>213</v>
      </c>
      <c r="C8" s="5">
        <v>45.375722543000002</v>
      </c>
      <c r="D8" s="5" t="str">
        <f t="shared" si="1"/>
        <v>N/A</v>
      </c>
      <c r="E8" s="5">
        <v>40.939191114000003</v>
      </c>
      <c r="F8" s="5" t="str">
        <f t="shared" si="2"/>
        <v>N/A</v>
      </c>
      <c r="G8" s="5">
        <v>26.518524488000001</v>
      </c>
      <c r="H8" s="5" t="str">
        <f t="shared" si="3"/>
        <v>N/A</v>
      </c>
      <c r="I8" s="6">
        <v>-9.7799999999999994</v>
      </c>
      <c r="J8" s="6">
        <v>-35.200000000000003</v>
      </c>
      <c r="K8" s="85" t="str">
        <f t="shared" si="0"/>
        <v>No</v>
      </c>
    </row>
    <row r="9" spans="1:11" x14ac:dyDescent="0.25">
      <c r="A9" s="105" t="s">
        <v>444</v>
      </c>
      <c r="B9" s="60" t="s">
        <v>213</v>
      </c>
      <c r="C9" s="5">
        <v>0.19267822740000001</v>
      </c>
      <c r="D9" s="5" t="str">
        <f t="shared" si="1"/>
        <v>N/A</v>
      </c>
      <c r="E9" s="5">
        <v>0.1317288522</v>
      </c>
      <c r="F9" s="5" t="str">
        <f t="shared" si="2"/>
        <v>N/A</v>
      </c>
      <c r="G9" s="5">
        <v>0.24578439469999999</v>
      </c>
      <c r="H9" s="5" t="str">
        <f t="shared" si="3"/>
        <v>N/A</v>
      </c>
      <c r="I9" s="6">
        <v>-31.6</v>
      </c>
      <c r="J9" s="6">
        <v>86.58</v>
      </c>
      <c r="K9" s="85" t="str">
        <f t="shared" si="0"/>
        <v>No</v>
      </c>
    </row>
    <row r="10" spans="1:11" x14ac:dyDescent="0.25">
      <c r="A10" s="105" t="s">
        <v>445</v>
      </c>
      <c r="B10" s="60" t="s">
        <v>213</v>
      </c>
      <c r="C10" s="5">
        <v>0.4816955684</v>
      </c>
      <c r="D10" s="5" t="str">
        <f t="shared" si="1"/>
        <v>N/A</v>
      </c>
      <c r="E10" s="5">
        <v>9.7194531472999994</v>
      </c>
      <c r="F10" s="5" t="str">
        <f t="shared" si="2"/>
        <v>N/A</v>
      </c>
      <c r="G10" s="5">
        <v>7.1821423534999997</v>
      </c>
      <c r="H10" s="5" t="str">
        <f t="shared" si="3"/>
        <v>N/A</v>
      </c>
      <c r="I10" s="6">
        <v>1918</v>
      </c>
      <c r="J10" s="6">
        <v>-26.1</v>
      </c>
      <c r="K10" s="85" t="str">
        <f t="shared" si="0"/>
        <v>Yes</v>
      </c>
    </row>
    <row r="11" spans="1:11" x14ac:dyDescent="0.25">
      <c r="A11" s="105" t="s">
        <v>204</v>
      </c>
      <c r="B11" s="60" t="s">
        <v>213</v>
      </c>
      <c r="C11" s="5">
        <v>71.965317919</v>
      </c>
      <c r="D11" s="5" t="str">
        <f t="shared" si="1"/>
        <v>N/A</v>
      </c>
      <c r="E11" s="5">
        <v>72.764169752000001</v>
      </c>
      <c r="F11" s="5" t="str">
        <f t="shared" si="2"/>
        <v>N/A</v>
      </c>
      <c r="G11" s="5">
        <v>83.729878920999994</v>
      </c>
      <c r="H11" s="5" t="str">
        <f t="shared" si="3"/>
        <v>N/A</v>
      </c>
      <c r="I11" s="6">
        <v>1.1100000000000001</v>
      </c>
      <c r="J11" s="6">
        <v>15.07</v>
      </c>
      <c r="K11" s="85" t="str">
        <f t="shared" si="0"/>
        <v>Yes</v>
      </c>
    </row>
    <row r="12" spans="1:11" x14ac:dyDescent="0.25">
      <c r="A12" s="105" t="s">
        <v>650</v>
      </c>
      <c r="B12" s="60" t="s">
        <v>213</v>
      </c>
      <c r="C12" s="5">
        <v>100</v>
      </c>
      <c r="D12" s="5" t="str">
        <f t="shared" ref="D12:D23" si="4">IF($B12="N/A","N/A",IF(C12&lt;0,"No","Yes"))</f>
        <v>N/A</v>
      </c>
      <c r="E12" s="5">
        <v>100</v>
      </c>
      <c r="F12" s="5" t="str">
        <f t="shared" ref="F12:F23" si="5">IF($B12="N/A","N/A",IF(E12&lt;0,"No","Yes"))</f>
        <v>N/A</v>
      </c>
      <c r="G12" s="5">
        <v>100</v>
      </c>
      <c r="H12" s="5" t="str">
        <f t="shared" ref="H12:H23" si="6">IF($B12="N/A","N/A",IF(G12&lt;0,"No","Yes"))</f>
        <v>N/A</v>
      </c>
      <c r="I12" s="6">
        <v>0</v>
      </c>
      <c r="J12" s="6">
        <v>0</v>
      </c>
      <c r="K12" s="85" t="str">
        <f t="shared" ref="K12:K23" si="7">IF(J12="Div by 0", "N/A", IF(J12="N/A","N/A", IF(J12&gt;30, "No", IF(J12&lt;-30, "No", "Yes"))))</f>
        <v>Yes</v>
      </c>
    </row>
    <row r="13" spans="1:11" x14ac:dyDescent="0.25">
      <c r="A13" s="105" t="s">
        <v>649</v>
      </c>
      <c r="B13" s="60" t="s">
        <v>213</v>
      </c>
      <c r="C13" s="5">
        <v>71.001926781999998</v>
      </c>
      <c r="D13" s="5" t="str">
        <f t="shared" si="4"/>
        <v>N/A</v>
      </c>
      <c r="E13" s="5">
        <v>74.216747365000003</v>
      </c>
      <c r="F13" s="5" t="str">
        <f t="shared" si="5"/>
        <v>N/A</v>
      </c>
      <c r="G13" s="5">
        <v>27.970062655</v>
      </c>
      <c r="H13" s="5" t="str">
        <f t="shared" si="6"/>
        <v>N/A</v>
      </c>
      <c r="I13" s="6">
        <v>4.5279999999999996</v>
      </c>
      <c r="J13" s="6">
        <v>-62.3</v>
      </c>
      <c r="K13" s="85" t="str">
        <f t="shared" si="7"/>
        <v>No</v>
      </c>
    </row>
    <row r="14" spans="1:11" x14ac:dyDescent="0.25">
      <c r="A14" s="105" t="s">
        <v>850</v>
      </c>
      <c r="B14" s="60" t="s">
        <v>213</v>
      </c>
      <c r="C14" s="6">
        <v>15.631614654</v>
      </c>
      <c r="D14" s="5" t="str">
        <f t="shared" si="4"/>
        <v>N/A</v>
      </c>
      <c r="E14" s="6">
        <v>17.691979277000002</v>
      </c>
      <c r="F14" s="5" t="str">
        <f t="shared" si="5"/>
        <v>N/A</v>
      </c>
      <c r="G14" s="6">
        <v>23.196312168999999</v>
      </c>
      <c r="H14" s="5" t="str">
        <f t="shared" si="6"/>
        <v>N/A</v>
      </c>
      <c r="I14" s="6">
        <v>13.18</v>
      </c>
      <c r="J14" s="6">
        <v>31.11</v>
      </c>
      <c r="K14" s="85" t="str">
        <f t="shared" si="7"/>
        <v>No</v>
      </c>
    </row>
    <row r="15" spans="1:11" x14ac:dyDescent="0.25">
      <c r="A15" s="105" t="s">
        <v>651</v>
      </c>
      <c r="B15" s="60" t="s">
        <v>213</v>
      </c>
      <c r="C15" s="5">
        <v>0</v>
      </c>
      <c r="D15" s="5" t="str">
        <f t="shared" si="4"/>
        <v>N/A</v>
      </c>
      <c r="E15" s="5">
        <v>0</v>
      </c>
      <c r="F15" s="5" t="str">
        <f t="shared" si="5"/>
        <v>N/A</v>
      </c>
      <c r="G15" s="5">
        <v>0</v>
      </c>
      <c r="H15" s="5" t="str">
        <f t="shared" si="6"/>
        <v>N/A</v>
      </c>
      <c r="I15" s="6" t="s">
        <v>1749</v>
      </c>
      <c r="J15" s="6" t="s">
        <v>1749</v>
      </c>
      <c r="K15" s="85" t="str">
        <f t="shared" si="7"/>
        <v>N/A</v>
      </c>
    </row>
    <row r="16" spans="1:11" x14ac:dyDescent="0.25">
      <c r="A16" s="105" t="s">
        <v>370</v>
      </c>
      <c r="B16" s="60" t="s">
        <v>213</v>
      </c>
      <c r="C16" s="5" t="s">
        <v>1749</v>
      </c>
      <c r="D16" s="5" t="str">
        <f t="shared" si="4"/>
        <v>N/A</v>
      </c>
      <c r="E16" s="5" t="s">
        <v>1749</v>
      </c>
      <c r="F16" s="5" t="str">
        <f t="shared" si="5"/>
        <v>N/A</v>
      </c>
      <c r="G16" s="5" t="s">
        <v>1749</v>
      </c>
      <c r="H16" s="5" t="str">
        <f t="shared" si="6"/>
        <v>N/A</v>
      </c>
      <c r="I16" s="6" t="s">
        <v>1749</v>
      </c>
      <c r="J16" s="6" t="s">
        <v>1749</v>
      </c>
      <c r="K16" s="85" t="str">
        <f t="shared" si="7"/>
        <v>N/A</v>
      </c>
    </row>
    <row r="17" spans="1:11" x14ac:dyDescent="0.25">
      <c r="A17" s="105" t="s">
        <v>851</v>
      </c>
      <c r="B17" s="60" t="s">
        <v>213</v>
      </c>
      <c r="C17" s="6" t="s">
        <v>1749</v>
      </c>
      <c r="D17" s="5" t="str">
        <f t="shared" si="4"/>
        <v>N/A</v>
      </c>
      <c r="E17" s="6" t="s">
        <v>1749</v>
      </c>
      <c r="F17" s="5" t="str">
        <f t="shared" si="5"/>
        <v>N/A</v>
      </c>
      <c r="G17" s="6" t="s">
        <v>1749</v>
      </c>
      <c r="H17" s="5" t="str">
        <f t="shared" si="6"/>
        <v>N/A</v>
      </c>
      <c r="I17" s="6" t="s">
        <v>1749</v>
      </c>
      <c r="J17" s="6" t="s">
        <v>1749</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1749</v>
      </c>
      <c r="J18" s="6" t="s">
        <v>1749</v>
      </c>
      <c r="K18" s="85" t="str">
        <f t="shared" si="7"/>
        <v>N/A</v>
      </c>
    </row>
    <row r="19" spans="1:11" x14ac:dyDescent="0.25">
      <c r="A19" s="105" t="s">
        <v>205</v>
      </c>
      <c r="B19" s="60" t="s">
        <v>213</v>
      </c>
      <c r="C19" s="5" t="s">
        <v>1749</v>
      </c>
      <c r="D19" s="5" t="str">
        <f t="shared" si="4"/>
        <v>N/A</v>
      </c>
      <c r="E19" s="5" t="s">
        <v>1749</v>
      </c>
      <c r="F19" s="5" t="str">
        <f t="shared" si="5"/>
        <v>N/A</v>
      </c>
      <c r="G19" s="5" t="s">
        <v>1749</v>
      </c>
      <c r="H19" s="5" t="str">
        <f t="shared" si="6"/>
        <v>N/A</v>
      </c>
      <c r="I19" s="6" t="s">
        <v>1749</v>
      </c>
      <c r="J19" s="6" t="s">
        <v>1749</v>
      </c>
      <c r="K19" s="85" t="str">
        <f t="shared" si="7"/>
        <v>N/A</v>
      </c>
    </row>
    <row r="20" spans="1:11" x14ac:dyDescent="0.25">
      <c r="A20" s="105" t="s">
        <v>852</v>
      </c>
      <c r="B20" s="60" t="s">
        <v>213</v>
      </c>
      <c r="C20" s="6" t="s">
        <v>1749</v>
      </c>
      <c r="D20" s="5" t="str">
        <f t="shared" si="4"/>
        <v>N/A</v>
      </c>
      <c r="E20" s="6" t="s">
        <v>1749</v>
      </c>
      <c r="F20" s="5" t="str">
        <f t="shared" si="5"/>
        <v>N/A</v>
      </c>
      <c r="G20" s="6" t="s">
        <v>1749</v>
      </c>
      <c r="H20" s="5" t="str">
        <f t="shared" si="6"/>
        <v>N/A</v>
      </c>
      <c r="I20" s="6" t="s">
        <v>1749</v>
      </c>
      <c r="J20" s="6" t="s">
        <v>1749</v>
      </c>
      <c r="K20" s="85" t="str">
        <f t="shared" si="7"/>
        <v>N/A</v>
      </c>
    </row>
    <row r="21" spans="1:11" x14ac:dyDescent="0.25">
      <c r="A21" s="105" t="s">
        <v>653</v>
      </c>
      <c r="B21" s="60" t="s">
        <v>213</v>
      </c>
      <c r="C21" s="5">
        <v>0</v>
      </c>
      <c r="D21" s="5" t="str">
        <f t="shared" si="4"/>
        <v>N/A</v>
      </c>
      <c r="E21" s="5">
        <v>0</v>
      </c>
      <c r="F21" s="5" t="str">
        <f t="shared" si="5"/>
        <v>N/A</v>
      </c>
      <c r="G21" s="5">
        <v>0</v>
      </c>
      <c r="H21" s="5" t="str">
        <f t="shared" si="6"/>
        <v>N/A</v>
      </c>
      <c r="I21" s="6" t="s">
        <v>1749</v>
      </c>
      <c r="J21" s="6" t="s">
        <v>1749</v>
      </c>
      <c r="K21" s="85" t="str">
        <f t="shared" si="7"/>
        <v>N/A</v>
      </c>
    </row>
    <row r="22" spans="1:11" x14ac:dyDescent="0.25">
      <c r="A22" s="105" t="s">
        <v>1682</v>
      </c>
      <c r="B22" s="60" t="s">
        <v>213</v>
      </c>
      <c r="C22" s="5" t="s">
        <v>1749</v>
      </c>
      <c r="D22" s="5" t="str">
        <f t="shared" si="4"/>
        <v>N/A</v>
      </c>
      <c r="E22" s="5" t="s">
        <v>1749</v>
      </c>
      <c r="F22" s="5" t="str">
        <f t="shared" si="5"/>
        <v>N/A</v>
      </c>
      <c r="G22" s="5" t="s">
        <v>1749</v>
      </c>
      <c r="H22" s="5" t="str">
        <f t="shared" si="6"/>
        <v>N/A</v>
      </c>
      <c r="I22" s="6" t="s">
        <v>1749</v>
      </c>
      <c r="J22" s="6" t="s">
        <v>1749</v>
      </c>
      <c r="K22" s="85" t="str">
        <f t="shared" si="7"/>
        <v>N/A</v>
      </c>
    </row>
    <row r="23" spans="1:11" x14ac:dyDescent="0.25">
      <c r="A23" s="105" t="s">
        <v>853</v>
      </c>
      <c r="B23" s="60" t="s">
        <v>213</v>
      </c>
      <c r="C23" s="6" t="s">
        <v>1749</v>
      </c>
      <c r="D23" s="5" t="str">
        <f t="shared" si="4"/>
        <v>N/A</v>
      </c>
      <c r="E23" s="6" t="s">
        <v>1749</v>
      </c>
      <c r="F23" s="5" t="str">
        <f t="shared" si="5"/>
        <v>N/A</v>
      </c>
      <c r="G23" s="6" t="s">
        <v>1749</v>
      </c>
      <c r="H23" s="5" t="str">
        <f t="shared" si="6"/>
        <v>N/A</v>
      </c>
      <c r="I23" s="6" t="s">
        <v>1749</v>
      </c>
      <c r="J23" s="6" t="s">
        <v>1749</v>
      </c>
      <c r="K23" s="85" t="str">
        <f t="shared" si="7"/>
        <v>N/A</v>
      </c>
    </row>
    <row r="24" spans="1:11" x14ac:dyDescent="0.25">
      <c r="A24" s="105" t="s">
        <v>15</v>
      </c>
      <c r="B24" s="60" t="s">
        <v>213</v>
      </c>
      <c r="C24" s="5">
        <v>0</v>
      </c>
      <c r="D24" s="5" t="str">
        <f>IF($B24="N/A","N/A",IF(C24&lt;0,"No","Yes"))</f>
        <v>N/A</v>
      </c>
      <c r="E24" s="5">
        <v>0</v>
      </c>
      <c r="F24" s="5" t="str">
        <f>IF($B24="N/A","N/A",IF(E24&lt;0,"No","Yes"))</f>
        <v>N/A</v>
      </c>
      <c r="G24" s="5">
        <v>0</v>
      </c>
      <c r="H24" s="5" t="str">
        <f>IF($B24="N/A","N/A",IF(G24&lt;0,"No","Yes"))</f>
        <v>N/A</v>
      </c>
      <c r="I24" s="6" t="s">
        <v>1749</v>
      </c>
      <c r="J24" s="6" t="s">
        <v>1749</v>
      </c>
      <c r="K24" s="85" t="str">
        <f t="shared" ref="K24:K30" si="8">IF(J24="Div by 0", "N/A", IF(J24="N/A","N/A", IF(J24&gt;30, "No", IF(J24&lt;-30, "No", "Yes"))))</f>
        <v>N/A</v>
      </c>
    </row>
    <row r="25" spans="1:11" x14ac:dyDescent="0.25">
      <c r="A25" s="105" t="s">
        <v>159</v>
      </c>
      <c r="B25" s="60" t="s">
        <v>213</v>
      </c>
      <c r="C25" s="5">
        <v>100</v>
      </c>
      <c r="D25" s="5" t="str">
        <f>IF($B25="N/A","N/A",IF(C25&lt;0,"No","Yes"))</f>
        <v>N/A</v>
      </c>
      <c r="E25" s="5">
        <v>100</v>
      </c>
      <c r="F25" s="5" t="str">
        <f>IF($B25="N/A","N/A",IF(E25&lt;0,"No","Yes"))</f>
        <v>N/A</v>
      </c>
      <c r="G25" s="5">
        <v>100</v>
      </c>
      <c r="H25" s="5" t="str">
        <f>IF($B25="N/A","N/A",IF(G25&lt;0,"No","Yes"))</f>
        <v>N/A</v>
      </c>
      <c r="I25" s="6">
        <v>0</v>
      </c>
      <c r="J25" s="6">
        <v>0</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30.973025048</v>
      </c>
      <c r="D27" s="5" t="str">
        <f t="shared" ref="D27:D30" si="9">IF($B27="N/A","N/A",IF(C27&lt;0,"No","Yes"))</f>
        <v>N/A</v>
      </c>
      <c r="E27" s="5">
        <v>47.881657646999997</v>
      </c>
      <c r="F27" s="5" t="str">
        <f t="shared" ref="F27:F30" si="10">IF($B27="N/A","N/A",IF(E27&lt;0,"No","Yes"))</f>
        <v>N/A</v>
      </c>
      <c r="G27" s="5">
        <v>98.908072606999994</v>
      </c>
      <c r="H27" s="5" t="str">
        <f t="shared" ref="H27:H30" si="11">IF($B27="N/A","N/A",IF(G27&lt;0,"No","Yes"))</f>
        <v>N/A</v>
      </c>
      <c r="I27" s="6">
        <v>54.59</v>
      </c>
      <c r="J27" s="6">
        <v>106.6</v>
      </c>
      <c r="K27" s="85" t="str">
        <f t="shared" si="8"/>
        <v>No</v>
      </c>
    </row>
    <row r="28" spans="1:11" x14ac:dyDescent="0.25">
      <c r="A28" s="83" t="s">
        <v>372</v>
      </c>
      <c r="B28" s="60" t="s">
        <v>213</v>
      </c>
      <c r="C28" s="5">
        <v>23.073217725999999</v>
      </c>
      <c r="D28" s="5" t="str">
        <f t="shared" si="9"/>
        <v>N/A</v>
      </c>
      <c r="E28" s="5">
        <v>22.166049559000001</v>
      </c>
      <c r="F28" s="5" t="str">
        <f t="shared" si="10"/>
        <v>N/A</v>
      </c>
      <c r="G28" s="5">
        <v>8.8774502891000004</v>
      </c>
      <c r="H28" s="5" t="str">
        <f t="shared" si="11"/>
        <v>N/A</v>
      </c>
      <c r="I28" s="6">
        <v>-3.93</v>
      </c>
      <c r="J28" s="6">
        <v>-60</v>
      </c>
      <c r="K28" s="85" t="str">
        <f t="shared" si="8"/>
        <v>No</v>
      </c>
    </row>
    <row r="29" spans="1:11" x14ac:dyDescent="0.25">
      <c r="A29" s="83" t="s">
        <v>374</v>
      </c>
      <c r="B29" s="60" t="s">
        <v>213</v>
      </c>
      <c r="C29" s="5">
        <v>0</v>
      </c>
      <c r="D29" s="5" t="str">
        <f t="shared" si="9"/>
        <v>N/A</v>
      </c>
      <c r="E29" s="5">
        <v>7.4302193107000001</v>
      </c>
      <c r="F29" s="5" t="str">
        <f t="shared" si="10"/>
        <v>N/A</v>
      </c>
      <c r="G29" s="5">
        <v>44.044764993999998</v>
      </c>
      <c r="H29" s="5" t="str">
        <f t="shared" si="11"/>
        <v>N/A</v>
      </c>
      <c r="I29" s="6" t="s">
        <v>1749</v>
      </c>
      <c r="J29" s="6">
        <v>492.8</v>
      </c>
      <c r="K29" s="85" t="str">
        <f t="shared" si="8"/>
        <v>No</v>
      </c>
    </row>
    <row r="30" spans="1:11" x14ac:dyDescent="0.25">
      <c r="A30" s="100" t="s">
        <v>375</v>
      </c>
      <c r="B30" s="107" t="s">
        <v>213</v>
      </c>
      <c r="C30" s="94">
        <v>1.1078998072999999</v>
      </c>
      <c r="D30" s="94" t="str">
        <f t="shared" si="9"/>
        <v>N/A</v>
      </c>
      <c r="E30" s="94">
        <v>0.72272856740000002</v>
      </c>
      <c r="F30" s="94" t="str">
        <f t="shared" si="10"/>
        <v>N/A</v>
      </c>
      <c r="G30" s="94">
        <v>0.45530551809999997</v>
      </c>
      <c r="H30" s="94" t="str">
        <f t="shared" si="11"/>
        <v>N/A</v>
      </c>
      <c r="I30" s="95">
        <v>-34.799999999999997</v>
      </c>
      <c r="J30" s="95">
        <v>-37</v>
      </c>
      <c r="K30" s="96" t="str">
        <f t="shared" si="8"/>
        <v>No</v>
      </c>
    </row>
    <row r="31" spans="1:11" ht="12" customHeight="1" x14ac:dyDescent="0.25">
      <c r="A31" s="177" t="s">
        <v>1619</v>
      </c>
      <c r="B31" s="178"/>
      <c r="C31" s="178"/>
      <c r="D31" s="178"/>
      <c r="E31" s="178"/>
      <c r="F31" s="178"/>
      <c r="G31" s="178"/>
      <c r="H31" s="178"/>
      <c r="I31" s="178"/>
      <c r="J31" s="178"/>
      <c r="K31" s="179"/>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83491865</v>
      </c>
      <c r="D7" s="18" t="str">
        <f>IF($B7="N/A","N/A",IF(C7&gt;15,"No",IF(C7&lt;-15,"No","Yes")))</f>
        <v>N/A</v>
      </c>
      <c r="E7" s="17">
        <v>103305771</v>
      </c>
      <c r="F7" s="18" t="str">
        <f>IF($B7="N/A","N/A",IF(E7&gt;15,"No",IF(E7&lt;-15,"No","Yes")))</f>
        <v>N/A</v>
      </c>
      <c r="G7" s="17">
        <v>116345562</v>
      </c>
      <c r="H7" s="18" t="str">
        <f>IF($B7="N/A","N/A",IF(G7&gt;15,"No",IF(G7&lt;-15,"No","Yes")))</f>
        <v>N/A</v>
      </c>
      <c r="I7" s="19">
        <v>23.73</v>
      </c>
      <c r="J7" s="19">
        <v>12.62</v>
      </c>
      <c r="K7" s="86" t="str">
        <f t="shared" ref="K7:K54" si="0">IF(J7="Div by 0", "N/A", IF(J7="N/A","N/A", IF(J7&gt;30, "No", IF(J7&lt;-30, "No", "Yes"))))</f>
        <v>Yes</v>
      </c>
    </row>
    <row r="8" spans="1:11" x14ac:dyDescent="0.25">
      <c r="A8" s="104" t="s">
        <v>362</v>
      </c>
      <c r="B8" s="16" t="s">
        <v>213</v>
      </c>
      <c r="C8" s="80">
        <v>15.651900937000001</v>
      </c>
      <c r="D8" s="18" t="str">
        <f>IF($B8="N/A","N/A",IF(C8&gt;15,"No",IF(C8&lt;-15,"No","Yes")))</f>
        <v>N/A</v>
      </c>
      <c r="E8" s="20">
        <v>13.902724757</v>
      </c>
      <c r="F8" s="18" t="str">
        <f>IF($B8="N/A","N/A",IF(E8&gt;15,"No",IF(E8&lt;-15,"No","Yes")))</f>
        <v>N/A</v>
      </c>
      <c r="G8" s="20">
        <v>12.379010211000001</v>
      </c>
      <c r="H8" s="18" t="str">
        <f>IF($B8="N/A","N/A",IF(G8&gt;15,"No",IF(G8&lt;-15,"No","Yes")))</f>
        <v>N/A</v>
      </c>
      <c r="I8" s="19">
        <v>-11.2</v>
      </c>
      <c r="J8" s="19">
        <v>-11</v>
      </c>
      <c r="K8" s="86" t="str">
        <f t="shared" si="0"/>
        <v>Yes</v>
      </c>
    </row>
    <row r="9" spans="1:11" x14ac:dyDescent="0.25">
      <c r="A9" s="104" t="s">
        <v>119</v>
      </c>
      <c r="B9" s="21" t="s">
        <v>213</v>
      </c>
      <c r="C9" s="53">
        <v>54.174715104999997</v>
      </c>
      <c r="D9" s="5" t="str">
        <f>IF($B9="N/A","N/A",IF(C9&gt;15,"No",IF(C9&lt;-15,"No","Yes")))</f>
        <v>N/A</v>
      </c>
      <c r="E9" s="5">
        <v>54.782812665999998</v>
      </c>
      <c r="F9" s="5" t="str">
        <f>IF($B9="N/A","N/A",IF(E9&gt;15,"No",IF(E9&lt;-15,"No","Yes")))</f>
        <v>N/A</v>
      </c>
      <c r="G9" s="5">
        <v>56.397165368000003</v>
      </c>
      <c r="H9" s="5" t="str">
        <f>IF($B9="N/A","N/A",IF(G9&gt;15,"No",IF(G9&lt;-15,"No","Yes")))</f>
        <v>N/A</v>
      </c>
      <c r="I9" s="6">
        <v>1.1220000000000001</v>
      </c>
      <c r="J9" s="6">
        <v>2.9470000000000001</v>
      </c>
      <c r="K9" s="85" t="str">
        <f t="shared" si="0"/>
        <v>Yes</v>
      </c>
    </row>
    <row r="10" spans="1:11" x14ac:dyDescent="0.25">
      <c r="A10" s="104" t="s">
        <v>120</v>
      </c>
      <c r="B10" s="21" t="s">
        <v>213</v>
      </c>
      <c r="C10" s="53">
        <v>0.73675680860000003</v>
      </c>
      <c r="D10" s="5" t="str">
        <f>IF($B10="N/A","N/A",IF(C10&gt;15,"No",IF(C10&lt;-15,"No","Yes")))</f>
        <v>N/A</v>
      </c>
      <c r="E10" s="5">
        <v>0.6078005071</v>
      </c>
      <c r="F10" s="5" t="str">
        <f>IF($B10="N/A","N/A",IF(E10&gt;15,"No",IF(E10&lt;-15,"No","Yes")))</f>
        <v>N/A</v>
      </c>
      <c r="G10" s="5">
        <v>0.63706512500000001</v>
      </c>
      <c r="H10" s="5" t="str">
        <f>IF($B10="N/A","N/A",IF(G10&gt;15,"No",IF(G10&lt;-15,"No","Yes")))</f>
        <v>N/A</v>
      </c>
      <c r="I10" s="6">
        <v>-17.5</v>
      </c>
      <c r="J10" s="6">
        <v>4.8150000000000004</v>
      </c>
      <c r="K10" s="85" t="str">
        <f t="shared" si="0"/>
        <v>Yes</v>
      </c>
    </row>
    <row r="11" spans="1:11" x14ac:dyDescent="0.25">
      <c r="A11" s="104" t="s">
        <v>854</v>
      </c>
      <c r="B11" s="21" t="s">
        <v>213</v>
      </c>
      <c r="C11" s="53">
        <v>29.436627149</v>
      </c>
      <c r="D11" s="5" t="str">
        <f>IF($B11="N/A","N/A",IF(C11&gt;15,"No",IF(C11&lt;-15,"No","Yes")))</f>
        <v>N/A</v>
      </c>
      <c r="E11" s="5">
        <v>30.70666207</v>
      </c>
      <c r="F11" s="5" t="str">
        <f>IF($B11="N/A","N/A",IF(E11&gt;15,"No",IF(E11&lt;-15,"No","Yes")))</f>
        <v>N/A</v>
      </c>
      <c r="G11" s="5">
        <v>30.586759296</v>
      </c>
      <c r="H11" s="5" t="str">
        <f>IF($B11="N/A","N/A",IF(G11&gt;15,"No",IF(G11&lt;-15,"No","Yes")))</f>
        <v>N/A</v>
      </c>
      <c r="I11" s="6">
        <v>4.3140000000000001</v>
      </c>
      <c r="J11" s="6">
        <v>-0.39</v>
      </c>
      <c r="K11" s="85" t="str">
        <f t="shared" si="0"/>
        <v>Yes</v>
      </c>
    </row>
    <row r="12" spans="1:11" x14ac:dyDescent="0.25">
      <c r="A12" s="104" t="s">
        <v>855</v>
      </c>
      <c r="B12" s="55" t="s">
        <v>214</v>
      </c>
      <c r="C12" s="53">
        <v>96.832067785999996</v>
      </c>
      <c r="D12" s="5" t="str">
        <f>IF(OR($B12="N/A",$C12="N/A"),"N/A",IF(C12&gt;100,"No",IF(C12&lt;95,"No","Yes")))</f>
        <v>Yes</v>
      </c>
      <c r="E12" s="53">
        <v>96.476322361000001</v>
      </c>
      <c r="F12" s="5" t="str">
        <f>IF(OR($B12="N/A",$E12="N/A"),"N/A",IF(E12&gt;100,"No",IF(E12&lt;95,"No","Yes")))</f>
        <v>Yes</v>
      </c>
      <c r="G12" s="53">
        <v>98.166083193999995</v>
      </c>
      <c r="H12" s="5" t="str">
        <f>IF($B12="N/A","N/A",IF(G12&gt;100,"No",IF(G12&lt;95,"No","Yes")))</f>
        <v>Yes</v>
      </c>
      <c r="I12" s="56">
        <v>-0.36699999999999999</v>
      </c>
      <c r="J12" s="56">
        <v>1.7509999999999999</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1749</v>
      </c>
      <c r="J13" s="56" t="s">
        <v>1749</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1749</v>
      </c>
      <c r="J14" s="56" t="s">
        <v>1749</v>
      </c>
      <c r="K14" s="85" t="str">
        <f t="shared" si="0"/>
        <v>N/A</v>
      </c>
    </row>
    <row r="15" spans="1:11" x14ac:dyDescent="0.25">
      <c r="A15" s="104" t="s">
        <v>856</v>
      </c>
      <c r="B15" s="55" t="s">
        <v>214</v>
      </c>
      <c r="C15" s="53">
        <v>95.199892129000006</v>
      </c>
      <c r="D15" s="5" t="str">
        <f>IF(OR($B15="N/A",$C15="N/A"),"N/A",IF(C15&gt;100,"No",IF(C15&lt;95,"No","Yes")))</f>
        <v>Yes</v>
      </c>
      <c r="E15" s="53">
        <v>95.522188982000003</v>
      </c>
      <c r="F15" s="5" t="str">
        <f>IF(OR($B15="N/A",$E15="N/A"),"N/A",IF(E15&gt;100,"No",IF(E15&lt;95,"No","Yes")))</f>
        <v>Yes</v>
      </c>
      <c r="G15" s="53">
        <v>95.270225784999994</v>
      </c>
      <c r="H15" s="5" t="str">
        <f>IF($B15="N/A","N/A",IF(G15&gt;100,"No",IF(G15&lt;95,"No","Yes")))</f>
        <v>Yes</v>
      </c>
      <c r="I15" s="56">
        <v>0.33850000000000002</v>
      </c>
      <c r="J15" s="56">
        <v>-0.26400000000000001</v>
      </c>
      <c r="K15" s="85" t="str">
        <f t="shared" si="0"/>
        <v>Yes</v>
      </c>
    </row>
    <row r="16" spans="1:11" x14ac:dyDescent="0.25">
      <c r="A16" s="104" t="s">
        <v>331</v>
      </c>
      <c r="B16" s="21" t="s">
        <v>213</v>
      </c>
      <c r="C16" s="43">
        <v>13068064</v>
      </c>
      <c r="D16" s="5" t="str">
        <f>IF($B16="N/A","N/A",IF(C16&gt;15,"No",IF(C16&lt;-15,"No","Yes")))</f>
        <v>N/A</v>
      </c>
      <c r="E16" s="22">
        <v>14362317</v>
      </c>
      <c r="F16" s="5" t="str">
        <f>IF($B16="N/A","N/A",IF(E16&gt;15,"No",IF(E16&lt;-15,"No","Yes")))</f>
        <v>N/A</v>
      </c>
      <c r="G16" s="22">
        <v>14402429</v>
      </c>
      <c r="H16" s="5" t="str">
        <f>IF($B16="N/A","N/A",IF(G16&gt;15,"No",IF(G16&lt;-15,"No","Yes")))</f>
        <v>N/A</v>
      </c>
      <c r="I16" s="6">
        <v>9.9039999999999999</v>
      </c>
      <c r="J16" s="6">
        <v>0.27929999999999999</v>
      </c>
      <c r="K16" s="85" t="str">
        <f t="shared" si="0"/>
        <v>Yes</v>
      </c>
    </row>
    <row r="17" spans="1:11" x14ac:dyDescent="0.25">
      <c r="A17" s="104" t="s">
        <v>439</v>
      </c>
      <c r="B17" s="21" t="s">
        <v>215</v>
      </c>
      <c r="C17" s="53">
        <v>2.3894434553999999</v>
      </c>
      <c r="D17" s="5" t="str">
        <f>IF($B17="N/A","N/A",IF(C17&gt;20,"No",IF(C17&lt;5,"No","Yes")))</f>
        <v>No</v>
      </c>
      <c r="E17" s="5">
        <v>2.4337855792999998</v>
      </c>
      <c r="F17" s="5" t="str">
        <f>IF($B17="N/A","N/A",IF(E17&gt;20,"No",IF(E17&lt;5,"No","Yes")))</f>
        <v>No</v>
      </c>
      <c r="G17" s="5">
        <v>2.3061596068000001</v>
      </c>
      <c r="H17" s="5" t="str">
        <f>IF($B17="N/A","N/A",IF(G17&gt;20,"No",IF(G17&lt;5,"No","Yes")))</f>
        <v>No</v>
      </c>
      <c r="I17" s="6">
        <v>1.8560000000000001</v>
      </c>
      <c r="J17" s="6">
        <v>-5.24</v>
      </c>
      <c r="K17" s="85" t="str">
        <f t="shared" si="0"/>
        <v>Yes</v>
      </c>
    </row>
    <row r="18" spans="1:11" x14ac:dyDescent="0.25">
      <c r="A18" s="104" t="s">
        <v>440</v>
      </c>
      <c r="B18" s="16" t="s">
        <v>213</v>
      </c>
      <c r="C18" s="53">
        <v>97.610556544999994</v>
      </c>
      <c r="D18" s="5" t="str">
        <f>IF($B18="N/A","N/A",IF(C18&gt;15,"No",IF(C18&lt;-15,"No","Yes")))</f>
        <v>N/A</v>
      </c>
      <c r="E18" s="5">
        <v>97.566214420999998</v>
      </c>
      <c r="F18" s="5" t="str">
        <f>IF($B18="N/A","N/A",IF(E18&gt;15,"No",IF(E18&lt;-15,"No","Yes")))</f>
        <v>N/A</v>
      </c>
      <c r="G18" s="5">
        <v>97.693840393000002</v>
      </c>
      <c r="H18" s="5" t="str">
        <f>IF($B18="N/A","N/A",IF(G18&gt;15,"No",IF(G18&lt;-15,"No","Yes")))</f>
        <v>N/A</v>
      </c>
      <c r="I18" s="6">
        <v>-4.4999999999999998E-2</v>
      </c>
      <c r="J18" s="6">
        <v>0.1308</v>
      </c>
      <c r="K18" s="85" t="str">
        <f t="shared" si="0"/>
        <v>Yes</v>
      </c>
    </row>
    <row r="19" spans="1:11" x14ac:dyDescent="0.25">
      <c r="A19" s="104" t="s">
        <v>441</v>
      </c>
      <c r="B19" s="21" t="s">
        <v>216</v>
      </c>
      <c r="C19" s="53">
        <v>2.9421726125999998</v>
      </c>
      <c r="D19" s="5" t="str">
        <f>IF($B19="N/A","N/A",IF(C19&gt;1,"Yes","No"))</f>
        <v>Yes</v>
      </c>
      <c r="E19" s="5">
        <v>0.93735572050000004</v>
      </c>
      <c r="F19" s="5" t="str">
        <f>IF($B19="N/A","N/A",IF(E19&gt;1,"Yes","No"))</f>
        <v>No</v>
      </c>
      <c r="G19" s="5">
        <v>0.99449197079999996</v>
      </c>
      <c r="H19" s="5" t="str">
        <f>IF($B19="N/A","N/A",IF(G19&gt;1,"Yes","No"))</f>
        <v>No</v>
      </c>
      <c r="I19" s="6">
        <v>-68.099999999999994</v>
      </c>
      <c r="J19" s="6">
        <v>6.0949999999999998</v>
      </c>
      <c r="K19" s="85" t="str">
        <f t="shared" si="0"/>
        <v>Yes</v>
      </c>
    </row>
    <row r="20" spans="1:11" x14ac:dyDescent="0.25">
      <c r="A20" s="104" t="s">
        <v>857</v>
      </c>
      <c r="B20" s="21" t="s">
        <v>213</v>
      </c>
      <c r="C20" s="46">
        <v>52.206967761999998</v>
      </c>
      <c r="D20" s="5" t="str">
        <f>IF($B20="N/A","N/A",IF(C20&gt;15,"No",IF(C20&lt;-15,"No","Yes")))</f>
        <v>N/A</v>
      </c>
      <c r="E20" s="23">
        <v>197.10967421000001</v>
      </c>
      <c r="F20" s="5" t="str">
        <f>IF($B20="N/A","N/A",IF(E20&gt;15,"No",IF(E20&lt;-15,"No","Yes")))</f>
        <v>N/A</v>
      </c>
      <c r="G20" s="23">
        <v>1635.0978908</v>
      </c>
      <c r="H20" s="5" t="str">
        <f>IF($B20="N/A","N/A",IF(G20&gt;15,"No",IF(G20&lt;-15,"No","Yes")))</f>
        <v>N/A</v>
      </c>
      <c r="I20" s="6">
        <v>277.60000000000002</v>
      </c>
      <c r="J20" s="6">
        <v>729.5</v>
      </c>
      <c r="K20" s="85" t="str">
        <f t="shared" si="0"/>
        <v>No</v>
      </c>
    </row>
    <row r="21" spans="1:11" x14ac:dyDescent="0.25">
      <c r="A21" s="104" t="s">
        <v>34</v>
      </c>
      <c r="B21" s="21" t="s">
        <v>213</v>
      </c>
      <c r="C21" s="57">
        <v>33.401393265000003</v>
      </c>
      <c r="D21" s="5" t="str">
        <f>IF($B21="N/A","N/A",IF(C21&gt;15,"No",IF(C21&lt;-15,"No","Yes")))</f>
        <v>N/A</v>
      </c>
      <c r="E21" s="58">
        <v>33.447409626999999</v>
      </c>
      <c r="F21" s="5" t="str">
        <f>IF($B21="N/A","N/A",IF(E21&gt;15,"No",IF(E21&lt;-15,"No","Yes")))</f>
        <v>N/A</v>
      </c>
      <c r="G21" s="58">
        <v>36.529271397000002</v>
      </c>
      <c r="H21" s="5" t="str">
        <f>IF($B21="N/A","N/A",IF(G21&gt;15,"No",IF(G21&lt;-15,"No","Yes")))</f>
        <v>N/A</v>
      </c>
      <c r="I21" s="6">
        <v>0.13780000000000001</v>
      </c>
      <c r="J21" s="6">
        <v>9.2140000000000004</v>
      </c>
      <c r="K21" s="85" t="str">
        <f t="shared" si="0"/>
        <v>Yes</v>
      </c>
    </row>
    <row r="22" spans="1:11" x14ac:dyDescent="0.25">
      <c r="A22" s="104" t="s">
        <v>1683</v>
      </c>
      <c r="B22" s="21" t="s">
        <v>213</v>
      </c>
      <c r="C22" s="57">
        <v>31.884896615999999</v>
      </c>
      <c r="D22" s="5" t="str">
        <f>IF($B22="N/A","N/A",IF(C22&gt;15,"No",IF(C22&lt;-15,"No","Yes")))</f>
        <v>N/A</v>
      </c>
      <c r="E22" s="58">
        <v>35.387121073000003</v>
      </c>
      <c r="F22" s="5" t="str">
        <f>IF($B22="N/A","N/A",IF(E22&gt;15,"No",IF(E22&lt;-15,"No","Yes")))</f>
        <v>N/A</v>
      </c>
      <c r="G22" s="58">
        <v>34.674328627999998</v>
      </c>
      <c r="H22" s="5" t="str">
        <f>IF($B22="N/A","N/A",IF(G22&gt;15,"No",IF(G22&lt;-15,"No","Yes")))</f>
        <v>N/A</v>
      </c>
      <c r="I22" s="6">
        <v>10.98</v>
      </c>
      <c r="J22" s="6">
        <v>-2.0099999999999998</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1749</v>
      </c>
      <c r="J23" s="6" t="s">
        <v>1749</v>
      </c>
      <c r="K23" s="85" t="str">
        <f t="shared" si="0"/>
        <v>N/A</v>
      </c>
    </row>
    <row r="24" spans="1:11" x14ac:dyDescent="0.25">
      <c r="A24" s="104" t="s">
        <v>858</v>
      </c>
      <c r="B24" s="21" t="s">
        <v>243</v>
      </c>
      <c r="C24" s="46">
        <v>322.15976162999999</v>
      </c>
      <c r="D24" s="5" t="str">
        <f>IF($B24="N/A","N/A",IF(C24&gt;300,"No",IF(C24&lt;75,"No","Yes")))</f>
        <v>No</v>
      </c>
      <c r="E24" s="23">
        <v>377.30610932000002</v>
      </c>
      <c r="F24" s="5" t="str">
        <f>IF($B24="N/A","N/A",IF(E24&gt;300,"No",IF(E24&lt;75,"No","Yes")))</f>
        <v>No</v>
      </c>
      <c r="G24" s="23">
        <v>423.27177570999999</v>
      </c>
      <c r="H24" s="5" t="str">
        <f>IF($B24="N/A","N/A",IF(G24&gt;300,"No",IF(G24&lt;75,"No","Yes")))</f>
        <v>No</v>
      </c>
      <c r="I24" s="6">
        <v>17.12</v>
      </c>
      <c r="J24" s="6">
        <v>12.18</v>
      </c>
      <c r="K24" s="85" t="str">
        <f t="shared" si="0"/>
        <v>Yes</v>
      </c>
    </row>
    <row r="25" spans="1:11" x14ac:dyDescent="0.25">
      <c r="A25" s="104" t="s">
        <v>859</v>
      </c>
      <c r="B25" s="21" t="s">
        <v>244</v>
      </c>
      <c r="C25" s="46">
        <v>9</v>
      </c>
      <c r="D25" s="5" t="str">
        <f>IF($B25="N/A","N/A",IF(C25&gt;250,"No",IF(C25&lt;20,"No","Yes")))</f>
        <v>No</v>
      </c>
      <c r="E25" s="23">
        <v>9</v>
      </c>
      <c r="F25" s="5" t="str">
        <f>IF($B25="N/A","N/A",IF(E25&gt;250,"No",IF(E25&lt;20,"No","Yes")))</f>
        <v>No</v>
      </c>
      <c r="G25" s="23">
        <v>9.0662933806999995</v>
      </c>
      <c r="H25" s="5" t="str">
        <f>IF($B25="N/A","N/A",IF(G25&gt;250,"No",IF(G25&lt;20,"No","Yes")))</f>
        <v>No</v>
      </c>
      <c r="I25" s="6">
        <v>0</v>
      </c>
      <c r="J25" s="6">
        <v>0.73660000000000003</v>
      </c>
      <c r="K25" s="85" t="str">
        <f t="shared" si="0"/>
        <v>Yes</v>
      </c>
    </row>
    <row r="26" spans="1:11" x14ac:dyDescent="0.25">
      <c r="A26" s="104" t="s">
        <v>860</v>
      </c>
      <c r="B26" s="21" t="s">
        <v>245</v>
      </c>
      <c r="C26" s="46" t="s">
        <v>1749</v>
      </c>
      <c r="D26" s="5" t="str">
        <f>IF($B26="N/A","N/A",IF(C26&gt;5,"No",IF(C26&lt;3,"No","Yes")))</f>
        <v>No</v>
      </c>
      <c r="E26" s="23" t="s">
        <v>1749</v>
      </c>
      <c r="F26" s="5" t="str">
        <f>IF($B26="N/A","N/A",IF(E26&gt;5,"No",IF(E26&lt;3,"No","Yes")))</f>
        <v>No</v>
      </c>
      <c r="G26" s="23" t="s">
        <v>1749</v>
      </c>
      <c r="H26" s="5" t="str">
        <f>IF($B26="N/A","N/A",IF(G26&gt;5,"No",IF(G26&lt;3,"No","Yes")))</f>
        <v>No</v>
      </c>
      <c r="I26" s="6" t="s">
        <v>1749</v>
      </c>
      <c r="J26" s="6" t="s">
        <v>1749</v>
      </c>
      <c r="K26" s="85" t="str">
        <f t="shared" si="0"/>
        <v>N/A</v>
      </c>
    </row>
    <row r="27" spans="1:11" x14ac:dyDescent="0.25">
      <c r="A27" s="104" t="s">
        <v>131</v>
      </c>
      <c r="B27" s="21" t="s">
        <v>213</v>
      </c>
      <c r="C27" s="43">
        <v>175268</v>
      </c>
      <c r="D27" s="21" t="s">
        <v>213</v>
      </c>
      <c r="E27" s="22">
        <v>212201</v>
      </c>
      <c r="F27" s="21" t="s">
        <v>213</v>
      </c>
      <c r="G27" s="22">
        <v>132466</v>
      </c>
      <c r="H27" s="5" t="str">
        <f>IF($B27="N/A","N/A",IF(G27&gt;15,"No",IF(G27&lt;-15,"No","Yes")))</f>
        <v>N/A</v>
      </c>
      <c r="I27" s="6">
        <v>21.07</v>
      </c>
      <c r="J27" s="6">
        <v>-37.6</v>
      </c>
      <c r="K27" s="85" t="str">
        <f t="shared" si="0"/>
        <v>No</v>
      </c>
    </row>
    <row r="28" spans="1:11" x14ac:dyDescent="0.25">
      <c r="A28" s="104" t="s">
        <v>346</v>
      </c>
      <c r="B28" s="21" t="s">
        <v>213</v>
      </c>
      <c r="C28" s="44">
        <v>0.20992224809999999</v>
      </c>
      <c r="D28" s="21" t="s">
        <v>213</v>
      </c>
      <c r="E28" s="4">
        <v>0.20541059610000001</v>
      </c>
      <c r="F28" s="21" t="s">
        <v>213</v>
      </c>
      <c r="G28" s="4">
        <v>0.1138556536</v>
      </c>
      <c r="H28" s="5" t="str">
        <f>IF($B28="N/A","N/A",IF(G28&gt;15,"No",IF(G28&lt;-15,"No","Yes")))</f>
        <v>N/A</v>
      </c>
      <c r="I28" s="6">
        <v>-2.15</v>
      </c>
      <c r="J28" s="6">
        <v>-44.6</v>
      </c>
      <c r="K28" s="85" t="str">
        <f t="shared" si="0"/>
        <v>No</v>
      </c>
    </row>
    <row r="29" spans="1:11" ht="25" x14ac:dyDescent="0.25">
      <c r="A29" s="104" t="s">
        <v>836</v>
      </c>
      <c r="B29" s="21" t="s">
        <v>213</v>
      </c>
      <c r="C29" s="23">
        <v>211.13465092999999</v>
      </c>
      <c r="D29" s="21" t="s">
        <v>213</v>
      </c>
      <c r="E29" s="23">
        <v>201.04250216</v>
      </c>
      <c r="F29" s="21" t="s">
        <v>213</v>
      </c>
      <c r="G29" s="23">
        <v>255.42801172</v>
      </c>
      <c r="H29" s="21" t="s">
        <v>213</v>
      </c>
      <c r="I29" s="6">
        <v>-4.78</v>
      </c>
      <c r="J29" s="6">
        <v>27.05</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1749</v>
      </c>
      <c r="J30" s="6" t="s">
        <v>1749</v>
      </c>
      <c r="K30" s="85" t="str">
        <f t="shared" si="0"/>
        <v>N/A</v>
      </c>
    </row>
    <row r="31" spans="1:11" x14ac:dyDescent="0.25">
      <c r="A31" s="104" t="s">
        <v>206</v>
      </c>
      <c r="B31" s="59" t="s">
        <v>213</v>
      </c>
      <c r="C31" s="43">
        <v>12574039</v>
      </c>
      <c r="D31" s="5" t="str">
        <f t="shared" ref="D31:F50" si="4">IF($B31="N/A","N/A",IF(C31&lt;0,"No","Yes"))</f>
        <v>N/A</v>
      </c>
      <c r="E31" s="43">
        <v>15413928</v>
      </c>
      <c r="F31" s="5" t="str">
        <f t="shared" si="4"/>
        <v>N/A</v>
      </c>
      <c r="G31" s="43">
        <v>18260532</v>
      </c>
      <c r="H31" s="5" t="str">
        <f t="shared" ref="H31:H50" si="5">IF($B31="N/A","N/A",IF(G31&lt;0,"No","Yes"))</f>
        <v>N/A</v>
      </c>
      <c r="I31" s="6">
        <v>22.59</v>
      </c>
      <c r="J31" s="6">
        <v>18.47</v>
      </c>
      <c r="K31" s="85" t="str">
        <f t="shared" si="0"/>
        <v>Yes</v>
      </c>
    </row>
    <row r="32" spans="1:11" x14ac:dyDescent="0.25">
      <c r="A32" s="108" t="s">
        <v>654</v>
      </c>
      <c r="B32" s="59" t="s">
        <v>213</v>
      </c>
      <c r="C32" s="44">
        <v>99.517919421000002</v>
      </c>
      <c r="D32" s="5" t="str">
        <f t="shared" si="4"/>
        <v>N/A</v>
      </c>
      <c r="E32" s="44">
        <v>99.535251494999997</v>
      </c>
      <c r="F32" s="5" t="str">
        <f t="shared" si="4"/>
        <v>N/A</v>
      </c>
      <c r="G32" s="44">
        <v>99.797645544999995</v>
      </c>
      <c r="H32" s="5" t="str">
        <f t="shared" si="5"/>
        <v>N/A</v>
      </c>
      <c r="I32" s="6">
        <v>1.7399999999999999E-2</v>
      </c>
      <c r="J32" s="6">
        <v>0.2636</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1749</v>
      </c>
      <c r="J33" s="6" t="s">
        <v>1749</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1749</v>
      </c>
      <c r="J34" s="6" t="s">
        <v>1749</v>
      </c>
      <c r="K34" s="85" t="str">
        <f t="shared" si="0"/>
        <v>N/A</v>
      </c>
    </row>
    <row r="35" spans="1:11" x14ac:dyDescent="0.25">
      <c r="A35" s="108" t="s">
        <v>657</v>
      </c>
      <c r="B35" s="59" t="s">
        <v>213</v>
      </c>
      <c r="C35" s="44">
        <v>0.4820805789</v>
      </c>
      <c r="D35" s="5" t="str">
        <f t="shared" si="4"/>
        <v>N/A</v>
      </c>
      <c r="E35" s="44">
        <v>0.46474850540000001</v>
      </c>
      <c r="F35" s="5" t="str">
        <f t="shared" si="4"/>
        <v>N/A</v>
      </c>
      <c r="G35" s="44">
        <v>0.20235445499999999</v>
      </c>
      <c r="H35" s="5" t="str">
        <f t="shared" si="5"/>
        <v>N/A</v>
      </c>
      <c r="I35" s="6">
        <v>-3.6</v>
      </c>
      <c r="J35" s="6">
        <v>-56.5</v>
      </c>
      <c r="K35" s="85" t="str">
        <f t="shared" si="0"/>
        <v>No</v>
      </c>
    </row>
    <row r="36" spans="1:11" x14ac:dyDescent="0.25">
      <c r="A36" s="108" t="s">
        <v>349</v>
      </c>
      <c r="B36" s="59" t="s">
        <v>213</v>
      </c>
      <c r="C36" s="43">
        <v>12003150</v>
      </c>
      <c r="D36" s="5" t="str">
        <f t="shared" si="4"/>
        <v>N/A</v>
      </c>
      <c r="E36" s="43">
        <v>16307826</v>
      </c>
      <c r="F36" s="5" t="str">
        <f t="shared" si="4"/>
        <v>N/A</v>
      </c>
      <c r="G36" s="43">
        <v>17325805</v>
      </c>
      <c r="H36" s="5" t="str">
        <f t="shared" si="5"/>
        <v>N/A</v>
      </c>
      <c r="I36" s="6">
        <v>35.86</v>
      </c>
      <c r="J36" s="6">
        <v>6.242</v>
      </c>
      <c r="K36" s="85" t="str">
        <f t="shared" si="0"/>
        <v>Yes</v>
      </c>
    </row>
    <row r="37" spans="1:11" x14ac:dyDescent="0.25">
      <c r="A37" s="108" t="s">
        <v>658</v>
      </c>
      <c r="B37" s="59" t="s">
        <v>213</v>
      </c>
      <c r="C37" s="44">
        <v>0</v>
      </c>
      <c r="D37" s="5" t="str">
        <f t="shared" si="4"/>
        <v>N/A</v>
      </c>
      <c r="E37" s="44">
        <v>0</v>
      </c>
      <c r="F37" s="5" t="str">
        <f t="shared" si="4"/>
        <v>N/A</v>
      </c>
      <c r="G37" s="44">
        <v>0</v>
      </c>
      <c r="H37" s="5" t="str">
        <f t="shared" si="5"/>
        <v>N/A</v>
      </c>
      <c r="I37" s="6" t="s">
        <v>1749</v>
      </c>
      <c r="J37" s="6" t="s">
        <v>1749</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1749</v>
      </c>
      <c r="J38" s="6" t="s">
        <v>1749</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1749</v>
      </c>
      <c r="J39" s="6" t="s">
        <v>1749</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1749</v>
      </c>
      <c r="J40" s="6" t="s">
        <v>1749</v>
      </c>
      <c r="K40" s="85" t="str">
        <f t="shared" si="0"/>
        <v>N/A</v>
      </c>
    </row>
    <row r="41" spans="1:11" x14ac:dyDescent="0.25">
      <c r="A41" s="108" t="s">
        <v>662</v>
      </c>
      <c r="B41" s="59" t="s">
        <v>213</v>
      </c>
      <c r="C41" s="44">
        <v>99.520009330999997</v>
      </c>
      <c r="D41" s="5" t="str">
        <f t="shared" si="4"/>
        <v>N/A</v>
      </c>
      <c r="E41" s="44">
        <v>99.559291349000006</v>
      </c>
      <c r="F41" s="5" t="str">
        <f t="shared" si="4"/>
        <v>N/A</v>
      </c>
      <c r="G41" s="44">
        <v>99.858136462000004</v>
      </c>
      <c r="H41" s="5" t="str">
        <f t="shared" si="5"/>
        <v>N/A</v>
      </c>
      <c r="I41" s="6">
        <v>3.95E-2</v>
      </c>
      <c r="J41" s="6">
        <v>0.30020000000000002</v>
      </c>
      <c r="K41" s="85" t="str">
        <f t="shared" si="0"/>
        <v>Yes</v>
      </c>
    </row>
    <row r="42" spans="1:11" x14ac:dyDescent="0.25">
      <c r="A42" s="108" t="s">
        <v>663</v>
      </c>
      <c r="B42" s="59" t="s">
        <v>213</v>
      </c>
      <c r="C42" s="44">
        <v>99.520009330999997</v>
      </c>
      <c r="D42" s="5" t="str">
        <f t="shared" si="4"/>
        <v>N/A</v>
      </c>
      <c r="E42" s="44">
        <v>99.559291349000006</v>
      </c>
      <c r="F42" s="5" t="str">
        <f t="shared" si="4"/>
        <v>N/A</v>
      </c>
      <c r="G42" s="44">
        <v>99.858136462000004</v>
      </c>
      <c r="H42" s="5" t="str">
        <f t="shared" si="5"/>
        <v>N/A</v>
      </c>
      <c r="I42" s="6">
        <v>3.95E-2</v>
      </c>
      <c r="J42" s="6">
        <v>0.30020000000000002</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1749</v>
      </c>
      <c r="J43" s="6" t="s">
        <v>1749</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1749</v>
      </c>
      <c r="J44" s="6" t="s">
        <v>1749</v>
      </c>
      <c r="K44" s="85" t="str">
        <f t="shared" si="0"/>
        <v>N/A</v>
      </c>
    </row>
    <row r="45" spans="1:11" x14ac:dyDescent="0.25">
      <c r="A45" s="108" t="s">
        <v>666</v>
      </c>
      <c r="B45" s="59" t="s">
        <v>213</v>
      </c>
      <c r="C45" s="44">
        <v>0.47999066909999999</v>
      </c>
      <c r="D45" s="5" t="str">
        <f t="shared" si="4"/>
        <v>N/A</v>
      </c>
      <c r="E45" s="44">
        <v>0.44070865120000002</v>
      </c>
      <c r="F45" s="5" t="str">
        <f t="shared" si="4"/>
        <v>N/A</v>
      </c>
      <c r="G45" s="44">
        <v>0.1418635382</v>
      </c>
      <c r="H45" s="5" t="str">
        <f t="shared" si="5"/>
        <v>N/A</v>
      </c>
      <c r="I45" s="6">
        <v>-8.18</v>
      </c>
      <c r="J45" s="6">
        <v>-67.8</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1749</v>
      </c>
      <c r="J46" s="6" t="s">
        <v>1749</v>
      </c>
      <c r="K46" s="85" t="str">
        <f t="shared" si="0"/>
        <v>N/A</v>
      </c>
    </row>
    <row r="47" spans="1:11" x14ac:dyDescent="0.25">
      <c r="A47" s="108" t="s">
        <v>667</v>
      </c>
      <c r="B47" s="59" t="s">
        <v>213</v>
      </c>
      <c r="C47" s="44" t="s">
        <v>1749</v>
      </c>
      <c r="D47" s="5" t="str">
        <f t="shared" si="4"/>
        <v>N/A</v>
      </c>
      <c r="E47" s="44" t="s">
        <v>1749</v>
      </c>
      <c r="F47" s="5" t="str">
        <f t="shared" si="4"/>
        <v>N/A</v>
      </c>
      <c r="G47" s="44" t="s">
        <v>1749</v>
      </c>
      <c r="H47" s="5" t="str">
        <f t="shared" si="5"/>
        <v>N/A</v>
      </c>
      <c r="I47" s="6" t="s">
        <v>1749</v>
      </c>
      <c r="J47" s="6" t="s">
        <v>1749</v>
      </c>
      <c r="K47" s="85" t="str">
        <f t="shared" si="0"/>
        <v>N/A</v>
      </c>
    </row>
    <row r="48" spans="1:11" x14ac:dyDescent="0.25">
      <c r="A48" s="108" t="s">
        <v>668</v>
      </c>
      <c r="B48" s="59" t="s">
        <v>213</v>
      </c>
      <c r="C48" s="44" t="s">
        <v>1749</v>
      </c>
      <c r="D48" s="5" t="str">
        <f t="shared" si="4"/>
        <v>N/A</v>
      </c>
      <c r="E48" s="44" t="s">
        <v>1749</v>
      </c>
      <c r="F48" s="5" t="str">
        <f t="shared" si="4"/>
        <v>N/A</v>
      </c>
      <c r="G48" s="44" t="s">
        <v>1749</v>
      </c>
      <c r="H48" s="5" t="str">
        <f t="shared" si="5"/>
        <v>N/A</v>
      </c>
      <c r="I48" s="6" t="s">
        <v>1749</v>
      </c>
      <c r="J48" s="6" t="s">
        <v>1749</v>
      </c>
      <c r="K48" s="85" t="str">
        <f t="shared" si="0"/>
        <v>N/A</v>
      </c>
    </row>
    <row r="49" spans="1:11" x14ac:dyDescent="0.25">
      <c r="A49" s="108" t="s">
        <v>669</v>
      </c>
      <c r="B49" s="59" t="s">
        <v>213</v>
      </c>
      <c r="C49" s="44" t="s">
        <v>1749</v>
      </c>
      <c r="D49" s="5" t="str">
        <f t="shared" si="4"/>
        <v>N/A</v>
      </c>
      <c r="E49" s="44" t="s">
        <v>1749</v>
      </c>
      <c r="F49" s="5" t="str">
        <f t="shared" si="4"/>
        <v>N/A</v>
      </c>
      <c r="G49" s="44" t="s">
        <v>1749</v>
      </c>
      <c r="H49" s="5" t="str">
        <f t="shared" si="5"/>
        <v>N/A</v>
      </c>
      <c r="I49" s="6" t="s">
        <v>1749</v>
      </c>
      <c r="J49" s="6" t="s">
        <v>1749</v>
      </c>
      <c r="K49" s="85" t="str">
        <f t="shared" si="0"/>
        <v>N/A</v>
      </c>
    </row>
    <row r="50" spans="1:11" x14ac:dyDescent="0.25">
      <c r="A50" s="108" t="s">
        <v>670</v>
      </c>
      <c r="B50" s="59" t="s">
        <v>213</v>
      </c>
      <c r="C50" s="44" t="s">
        <v>1749</v>
      </c>
      <c r="D50" s="5" t="str">
        <f t="shared" si="4"/>
        <v>N/A</v>
      </c>
      <c r="E50" s="44" t="s">
        <v>1749</v>
      </c>
      <c r="F50" s="5" t="str">
        <f t="shared" si="4"/>
        <v>N/A</v>
      </c>
      <c r="G50" s="44" t="s">
        <v>1749</v>
      </c>
      <c r="H50" s="5" t="str">
        <f t="shared" si="5"/>
        <v>N/A</v>
      </c>
      <c r="I50" s="6" t="s">
        <v>1749</v>
      </c>
      <c r="J50" s="6" t="s">
        <v>1749</v>
      </c>
      <c r="K50" s="85" t="str">
        <f t="shared" si="0"/>
        <v>N/A</v>
      </c>
    </row>
    <row r="51" spans="1:11" x14ac:dyDescent="0.25">
      <c r="A51" s="108" t="s">
        <v>351</v>
      </c>
      <c r="B51" s="21" t="s">
        <v>213</v>
      </c>
      <c r="C51" s="43">
        <v>45231480</v>
      </c>
      <c r="D51" s="21" t="s">
        <v>213</v>
      </c>
      <c r="E51" s="22">
        <v>56593807</v>
      </c>
      <c r="F51" s="21" t="s">
        <v>213</v>
      </c>
      <c r="G51" s="22">
        <v>65615599</v>
      </c>
      <c r="H51" s="21" t="s">
        <v>213</v>
      </c>
      <c r="I51" s="6">
        <v>25.12</v>
      </c>
      <c r="J51" s="6">
        <v>15.94</v>
      </c>
      <c r="K51" s="85" t="str">
        <f t="shared" si="0"/>
        <v>Yes</v>
      </c>
    </row>
    <row r="52" spans="1:11" x14ac:dyDescent="0.25">
      <c r="A52" s="108" t="s">
        <v>352</v>
      </c>
      <c r="B52" s="21" t="s">
        <v>213</v>
      </c>
      <c r="C52" s="44">
        <v>91.920724238999995</v>
      </c>
      <c r="D52" s="5" t="str">
        <f t="shared" ref="D52:D54" si="6">IF($B52="N/A","N/A",IF(C52&gt;15,"No",IF(C52&lt;-15,"No","Yes")))</f>
        <v>N/A</v>
      </c>
      <c r="E52" s="4">
        <v>89.690684707000003</v>
      </c>
      <c r="F52" s="5" t="str">
        <f t="shared" ref="F52:F54" si="7">IF($B52="N/A","N/A",IF(E52&gt;15,"No",IF(E52&lt;-15,"No","Yes")))</f>
        <v>N/A</v>
      </c>
      <c r="G52" s="4">
        <v>92.180630706000002</v>
      </c>
      <c r="H52" s="5" t="str">
        <f t="shared" ref="H52:H54" si="8">IF($B52="N/A","N/A",IF(G52&gt;15,"No",IF(G52&lt;-15,"No","Yes")))</f>
        <v>N/A</v>
      </c>
      <c r="I52" s="6">
        <v>-2.4300000000000002</v>
      </c>
      <c r="J52" s="6">
        <v>2.7759999999999998</v>
      </c>
      <c r="K52" s="85" t="str">
        <f t="shared" si="0"/>
        <v>Yes</v>
      </c>
    </row>
    <row r="53" spans="1:11" x14ac:dyDescent="0.25">
      <c r="A53" s="108" t="s">
        <v>353</v>
      </c>
      <c r="B53" s="21" t="s">
        <v>213</v>
      </c>
      <c r="C53" s="44">
        <v>7.0853639987000001</v>
      </c>
      <c r="D53" s="5" t="str">
        <f t="shared" si="6"/>
        <v>N/A</v>
      </c>
      <c r="E53" s="4">
        <v>9.2138297040000001</v>
      </c>
      <c r="F53" s="5" t="str">
        <f t="shared" si="7"/>
        <v>N/A</v>
      </c>
      <c r="G53" s="4">
        <v>7.1985199738999999</v>
      </c>
      <c r="H53" s="5" t="str">
        <f t="shared" si="8"/>
        <v>N/A</v>
      </c>
      <c r="I53" s="6">
        <v>30.04</v>
      </c>
      <c r="J53" s="6">
        <v>-21.9</v>
      </c>
      <c r="K53" s="85" t="str">
        <f t="shared" si="0"/>
        <v>Yes</v>
      </c>
    </row>
    <row r="54" spans="1:11" x14ac:dyDescent="0.25">
      <c r="A54" s="109" t="s">
        <v>354</v>
      </c>
      <c r="B54" s="93" t="s">
        <v>213</v>
      </c>
      <c r="C54" s="110">
        <v>0.89498066389999997</v>
      </c>
      <c r="D54" s="94" t="str">
        <f t="shared" si="6"/>
        <v>N/A</v>
      </c>
      <c r="E54" s="98">
        <v>0.98744903309999998</v>
      </c>
      <c r="F54" s="94" t="str">
        <f t="shared" si="7"/>
        <v>N/A</v>
      </c>
      <c r="G54" s="98">
        <v>0.51914179739999999</v>
      </c>
      <c r="H54" s="94" t="str">
        <f t="shared" si="8"/>
        <v>N/A</v>
      </c>
      <c r="I54" s="95">
        <v>10.33</v>
      </c>
      <c r="J54" s="95">
        <v>-47.4</v>
      </c>
      <c r="K54" s="96" t="str">
        <f t="shared" si="0"/>
        <v>No</v>
      </c>
    </row>
    <row r="55" spans="1:11" ht="12" customHeight="1" x14ac:dyDescent="0.25">
      <c r="A55" s="177" t="s">
        <v>1619</v>
      </c>
      <c r="B55" s="178"/>
      <c r="C55" s="178"/>
      <c r="D55" s="178"/>
      <c r="E55" s="178"/>
      <c r="F55" s="178"/>
      <c r="G55" s="178"/>
      <c r="H55" s="178"/>
      <c r="I55" s="178"/>
      <c r="J55" s="178"/>
      <c r="K55" s="179"/>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12755810</v>
      </c>
      <c r="D6" s="5" t="str">
        <f>IF($B6="N/A","N/A",IF(C6&gt;15,"No",IF(C6&lt;-15,"No","Yes")))</f>
        <v>N/A</v>
      </c>
      <c r="E6" s="22">
        <v>14012769</v>
      </c>
      <c r="F6" s="5" t="str">
        <f>IF($B6="N/A","N/A",IF(E6&gt;15,"No",IF(E6&lt;-15,"No","Yes")))</f>
        <v>N/A</v>
      </c>
      <c r="G6" s="22">
        <v>14070286</v>
      </c>
      <c r="H6" s="5" t="str">
        <f>IF($B6="N/A","N/A",IF(G6&gt;15,"No",IF(G6&lt;-15,"No","Yes")))</f>
        <v>N/A</v>
      </c>
      <c r="I6" s="6">
        <v>9.8539999999999992</v>
      </c>
      <c r="J6" s="6">
        <v>0.41049999999999998</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16</v>
      </c>
      <c r="B9" s="21" t="s">
        <v>213</v>
      </c>
      <c r="C9" s="44">
        <v>9.3122584923999998</v>
      </c>
      <c r="D9" s="5" t="str">
        <f t="shared" ref="D9:D15" si="1">IF($B9="N/A","N/A",IF(C9&gt;15,"No",IF(C9&lt;-15,"No","Yes")))</f>
        <v>N/A</v>
      </c>
      <c r="E9" s="4">
        <v>7.8146153697000003</v>
      </c>
      <c r="F9" s="5" t="str">
        <f t="shared" ref="F9:F15" si="2">IF($B9="N/A","N/A",IF(E9&gt;15,"No",IF(E9&lt;-15,"No","Yes")))</f>
        <v>N/A</v>
      </c>
      <c r="G9" s="4">
        <v>7.1993206108000001</v>
      </c>
      <c r="H9" s="5" t="str">
        <f t="shared" ref="H9:H15" si="3">IF($B9="N/A","N/A",IF(G9&gt;15,"No",IF(G9&lt;-15,"No","Yes")))</f>
        <v>N/A</v>
      </c>
      <c r="I9" s="6">
        <v>-16.100000000000001</v>
      </c>
      <c r="J9" s="6">
        <v>-7.87</v>
      </c>
      <c r="K9" s="85" t="str">
        <f t="shared" si="0"/>
        <v>Yes</v>
      </c>
    </row>
    <row r="10" spans="1:11" x14ac:dyDescent="0.25">
      <c r="A10" s="104" t="s">
        <v>36</v>
      </c>
      <c r="B10" s="21" t="s">
        <v>213</v>
      </c>
      <c r="C10" s="44">
        <v>4.3366717999999997E-3</v>
      </c>
      <c r="D10" s="5" t="str">
        <f t="shared" si="1"/>
        <v>N/A</v>
      </c>
      <c r="E10" s="4">
        <v>5.0075268999999999E-3</v>
      </c>
      <c r="F10" s="5" t="str">
        <f t="shared" si="2"/>
        <v>N/A</v>
      </c>
      <c r="G10" s="4">
        <v>3.2154954000000002E-3</v>
      </c>
      <c r="H10" s="5" t="str">
        <f t="shared" si="3"/>
        <v>N/A</v>
      </c>
      <c r="I10" s="6">
        <v>15.47</v>
      </c>
      <c r="J10" s="6">
        <v>-35.799999999999997</v>
      </c>
      <c r="K10" s="85" t="str">
        <f t="shared" si="0"/>
        <v>No</v>
      </c>
    </row>
    <row r="11" spans="1:11" x14ac:dyDescent="0.25">
      <c r="A11" s="104" t="s">
        <v>37</v>
      </c>
      <c r="B11" s="21" t="s">
        <v>213</v>
      </c>
      <c r="C11" s="44">
        <v>10.230113252000001</v>
      </c>
      <c r="D11" s="5" t="str">
        <f t="shared" si="1"/>
        <v>N/A</v>
      </c>
      <c r="E11" s="4">
        <v>10.793970691</v>
      </c>
      <c r="F11" s="5" t="str">
        <f t="shared" si="2"/>
        <v>N/A</v>
      </c>
      <c r="G11" s="4">
        <v>7.9274924470999997</v>
      </c>
      <c r="H11" s="5" t="str">
        <f t="shared" si="3"/>
        <v>N/A</v>
      </c>
      <c r="I11" s="6">
        <v>5.5119999999999996</v>
      </c>
      <c r="J11" s="6">
        <v>-26.6</v>
      </c>
      <c r="K11" s="85" t="str">
        <f t="shared" si="0"/>
        <v>Yes</v>
      </c>
    </row>
    <row r="12" spans="1:11" x14ac:dyDescent="0.25">
      <c r="A12" s="104" t="s">
        <v>38</v>
      </c>
      <c r="B12" s="21" t="s">
        <v>213</v>
      </c>
      <c r="C12" s="44">
        <v>9.5664435679000004</v>
      </c>
      <c r="D12" s="5" t="str">
        <f t="shared" si="1"/>
        <v>N/A</v>
      </c>
      <c r="E12" s="4">
        <v>8.2532508721000006</v>
      </c>
      <c r="F12" s="5" t="str">
        <f t="shared" si="2"/>
        <v>N/A</v>
      </c>
      <c r="G12" s="4">
        <v>7.6558536179000001</v>
      </c>
      <c r="H12" s="5" t="str">
        <f t="shared" si="3"/>
        <v>N/A</v>
      </c>
      <c r="I12" s="6">
        <v>-13.7</v>
      </c>
      <c r="J12" s="6">
        <v>-7.24</v>
      </c>
      <c r="K12" s="85" t="str">
        <f t="shared" si="0"/>
        <v>Yes</v>
      </c>
    </row>
    <row r="13" spans="1:11" x14ac:dyDescent="0.25">
      <c r="A13" s="104" t="s">
        <v>861</v>
      </c>
      <c r="B13" s="21" t="s">
        <v>213</v>
      </c>
      <c r="C13" s="44">
        <v>31.847463974</v>
      </c>
      <c r="D13" s="5" t="str">
        <f t="shared" si="1"/>
        <v>N/A</v>
      </c>
      <c r="E13" s="4">
        <v>40.082235021000002</v>
      </c>
      <c r="F13" s="5" t="str">
        <f t="shared" si="2"/>
        <v>N/A</v>
      </c>
      <c r="G13" s="4">
        <v>64.417582093999997</v>
      </c>
      <c r="H13" s="5" t="str">
        <f t="shared" si="3"/>
        <v>N/A</v>
      </c>
      <c r="I13" s="6">
        <v>25.86</v>
      </c>
      <c r="J13" s="6">
        <v>60.71</v>
      </c>
      <c r="K13" s="85" t="str">
        <f t="shared" si="0"/>
        <v>No</v>
      </c>
    </row>
    <row r="14" spans="1:11" x14ac:dyDescent="0.25">
      <c r="A14" s="104" t="s">
        <v>862</v>
      </c>
      <c r="B14" s="21" t="s">
        <v>213</v>
      </c>
      <c r="C14" s="44">
        <v>31.439367713999999</v>
      </c>
      <c r="D14" s="5" t="str">
        <f t="shared" si="1"/>
        <v>N/A</v>
      </c>
      <c r="E14" s="4">
        <v>39.165417196</v>
      </c>
      <c r="F14" s="5" t="str">
        <f t="shared" si="2"/>
        <v>N/A</v>
      </c>
      <c r="G14" s="4">
        <v>60.569994117999997</v>
      </c>
      <c r="H14" s="5" t="str">
        <f t="shared" si="3"/>
        <v>N/A</v>
      </c>
      <c r="I14" s="6">
        <v>24.57</v>
      </c>
      <c r="J14" s="6">
        <v>54.65</v>
      </c>
      <c r="K14" s="85" t="str">
        <f t="shared" si="0"/>
        <v>No</v>
      </c>
    </row>
    <row r="15" spans="1:11" x14ac:dyDescent="0.25">
      <c r="A15" s="104" t="s">
        <v>161</v>
      </c>
      <c r="B15" s="21" t="s">
        <v>213</v>
      </c>
      <c r="C15" s="44">
        <v>90.250003723999995</v>
      </c>
      <c r="D15" s="5" t="str">
        <f t="shared" si="1"/>
        <v>N/A</v>
      </c>
      <c r="E15" s="4">
        <v>90.683661451999996</v>
      </c>
      <c r="F15" s="5" t="str">
        <f t="shared" si="2"/>
        <v>N/A</v>
      </c>
      <c r="G15" s="4">
        <v>91.068397614999995</v>
      </c>
      <c r="H15" s="5" t="str">
        <f t="shared" si="3"/>
        <v>N/A</v>
      </c>
      <c r="I15" s="6">
        <v>0.48049999999999998</v>
      </c>
      <c r="J15" s="6">
        <v>0.42430000000000001</v>
      </c>
      <c r="K15" s="85" t="str">
        <f t="shared" si="0"/>
        <v>Yes</v>
      </c>
    </row>
    <row r="16" spans="1:11" x14ac:dyDescent="0.25">
      <c r="A16" s="104" t="s">
        <v>162</v>
      </c>
      <c r="B16" s="21" t="s">
        <v>246</v>
      </c>
      <c r="C16" s="44">
        <v>90.386325916999994</v>
      </c>
      <c r="D16" s="5" t="str">
        <f>IF($B16="N/A","N/A",IF(C16&gt;95,"Yes","No"))</f>
        <v>No</v>
      </c>
      <c r="E16" s="4">
        <v>91.935662394999994</v>
      </c>
      <c r="F16" s="5" t="str">
        <f>IF($B16="N/A","N/A",IF(E16&gt;95,"Yes","No"))</f>
        <v>No</v>
      </c>
      <c r="G16" s="4">
        <v>94.441740558999996</v>
      </c>
      <c r="H16" s="5" t="str">
        <f>IF($B16="N/A","N/A",IF(G16&gt;95,"Yes","No"))</f>
        <v>No</v>
      </c>
      <c r="I16" s="6">
        <v>1.714</v>
      </c>
      <c r="J16" s="6">
        <v>2.726</v>
      </c>
      <c r="K16" s="85" t="str">
        <f t="shared" ref="K16:K26" si="4">IF(J16="Div by 0", "N/A", IF(J16="N/A","N/A", IF(J16&gt;30, "No", IF(J16&lt;-30, "No", "Yes"))))</f>
        <v>Yes</v>
      </c>
    </row>
    <row r="17" spans="1:11" x14ac:dyDescent="0.25">
      <c r="A17" s="104" t="s">
        <v>863</v>
      </c>
      <c r="B17" s="29" t="s">
        <v>247</v>
      </c>
      <c r="C17" s="44">
        <v>51.020750544000002</v>
      </c>
      <c r="D17" s="5" t="str">
        <f>IF($B17="N/A","N/A",IF(C17&gt;90,"No",IF(C17&lt;50,"No","Yes")))</f>
        <v>Yes</v>
      </c>
      <c r="E17" s="4">
        <v>51.076635887999998</v>
      </c>
      <c r="F17" s="5" t="str">
        <f>IF($B17="N/A","N/A",IF(E17&gt;90,"No",IF(E17&lt;50,"No","Yes")))</f>
        <v>Yes</v>
      </c>
      <c r="G17" s="4">
        <v>35.683126839000003</v>
      </c>
      <c r="H17" s="5" t="str">
        <f>IF($B17="N/A","N/A",IF(G17&gt;90,"No",IF(G17&lt;50,"No","Yes")))</f>
        <v>No</v>
      </c>
      <c r="I17" s="6">
        <v>0.1095</v>
      </c>
      <c r="J17" s="6">
        <v>-30.1</v>
      </c>
      <c r="K17" s="85" t="str">
        <f t="shared" si="4"/>
        <v>No</v>
      </c>
    </row>
    <row r="18" spans="1:11" x14ac:dyDescent="0.25">
      <c r="A18" s="104" t="s">
        <v>864</v>
      </c>
      <c r="B18" s="29" t="s">
        <v>224</v>
      </c>
      <c r="C18" s="44">
        <v>14.911824493999999</v>
      </c>
      <c r="D18" s="5" t="str">
        <f t="shared" ref="D18:D23" si="5">IF($B18="N/A","N/A",IF(C18&gt;5,"No",IF(C18&lt;=0,"No","Yes")))</f>
        <v>No</v>
      </c>
      <c r="E18" s="4">
        <v>8.6075136185000005</v>
      </c>
      <c r="F18" s="5" t="str">
        <f t="shared" ref="F18:F23" si="6">IF($B18="N/A","N/A",IF(E18&gt;5,"No",IF(E18&lt;=0,"No","Yes")))</f>
        <v>No</v>
      </c>
      <c r="G18" s="4">
        <v>2.1350312281999999</v>
      </c>
      <c r="H18" s="5" t="str">
        <f t="shared" ref="H18:H23" si="7">IF($B18="N/A","N/A",IF(G18&gt;5,"No",IF(G18&lt;=0,"No","Yes")))</f>
        <v>Yes</v>
      </c>
      <c r="I18" s="6">
        <v>-42.3</v>
      </c>
      <c r="J18" s="6">
        <v>-75.2</v>
      </c>
      <c r="K18" s="85" t="str">
        <f t="shared" si="4"/>
        <v>No</v>
      </c>
    </row>
    <row r="19" spans="1:11" x14ac:dyDescent="0.25">
      <c r="A19" s="104" t="s">
        <v>865</v>
      </c>
      <c r="B19" s="29" t="s">
        <v>224</v>
      </c>
      <c r="C19" s="44">
        <v>3.6094140631</v>
      </c>
      <c r="D19" s="5" t="str">
        <f t="shared" si="5"/>
        <v>Yes</v>
      </c>
      <c r="E19" s="4">
        <v>3.9050454625</v>
      </c>
      <c r="F19" s="5" t="str">
        <f t="shared" si="6"/>
        <v>Yes</v>
      </c>
      <c r="G19" s="4">
        <v>3.7393340832000002</v>
      </c>
      <c r="H19" s="5" t="str">
        <f t="shared" si="7"/>
        <v>Yes</v>
      </c>
      <c r="I19" s="6">
        <v>8.1910000000000007</v>
      </c>
      <c r="J19" s="6">
        <v>-4.24</v>
      </c>
      <c r="K19" s="85" t="str">
        <f t="shared" si="4"/>
        <v>Yes</v>
      </c>
    </row>
    <row r="20" spans="1:11" x14ac:dyDescent="0.25">
      <c r="A20" s="104" t="s">
        <v>866</v>
      </c>
      <c r="B20" s="29" t="s">
        <v>224</v>
      </c>
      <c r="C20" s="44">
        <v>1.1005337959999999</v>
      </c>
      <c r="D20" s="5" t="str">
        <f t="shared" si="5"/>
        <v>Yes</v>
      </c>
      <c r="E20" s="4">
        <v>0.88473591480000002</v>
      </c>
      <c r="F20" s="5" t="str">
        <f t="shared" si="6"/>
        <v>Yes</v>
      </c>
      <c r="G20" s="4">
        <v>0.62566603119999997</v>
      </c>
      <c r="H20" s="5" t="str">
        <f t="shared" si="7"/>
        <v>Yes</v>
      </c>
      <c r="I20" s="6">
        <v>-19.600000000000001</v>
      </c>
      <c r="J20" s="6">
        <v>-29.3</v>
      </c>
      <c r="K20" s="85" t="str">
        <f t="shared" si="4"/>
        <v>Yes</v>
      </c>
    </row>
    <row r="21" spans="1:11" x14ac:dyDescent="0.25">
      <c r="A21" s="104" t="s">
        <v>867</v>
      </c>
      <c r="B21" s="21" t="s">
        <v>213</v>
      </c>
      <c r="C21" s="44">
        <v>0</v>
      </c>
      <c r="D21" s="5" t="str">
        <f t="shared" si="5"/>
        <v>N/A</v>
      </c>
      <c r="E21" s="4">
        <v>0</v>
      </c>
      <c r="F21" s="5" t="str">
        <f t="shared" si="6"/>
        <v>N/A</v>
      </c>
      <c r="G21" s="4">
        <v>0</v>
      </c>
      <c r="H21" s="5" t="str">
        <f t="shared" si="7"/>
        <v>N/A</v>
      </c>
      <c r="I21" s="6" t="s">
        <v>1749</v>
      </c>
      <c r="J21" s="6" t="s">
        <v>1749</v>
      </c>
      <c r="K21" s="85" t="str">
        <f t="shared" si="4"/>
        <v>N/A</v>
      </c>
    </row>
    <row r="22" spans="1:11" x14ac:dyDescent="0.25">
      <c r="A22" s="104" t="s">
        <v>1701</v>
      </c>
      <c r="B22" s="21" t="s">
        <v>213</v>
      </c>
      <c r="C22" s="44">
        <v>0</v>
      </c>
      <c r="D22" s="5" t="str">
        <f t="shared" si="5"/>
        <v>N/A</v>
      </c>
      <c r="E22" s="4">
        <v>0</v>
      </c>
      <c r="F22" s="5" t="str">
        <f t="shared" si="6"/>
        <v>N/A</v>
      </c>
      <c r="G22" s="4">
        <v>0</v>
      </c>
      <c r="H22" s="5" t="str">
        <f t="shared" si="7"/>
        <v>N/A</v>
      </c>
      <c r="I22" s="6" t="s">
        <v>1749</v>
      </c>
      <c r="J22" s="6" t="s">
        <v>1749</v>
      </c>
      <c r="K22" s="85" t="str">
        <f t="shared" si="4"/>
        <v>N/A</v>
      </c>
    </row>
    <row r="23" spans="1:11" x14ac:dyDescent="0.25">
      <c r="A23" s="104" t="s">
        <v>868</v>
      </c>
      <c r="B23" s="21" t="s">
        <v>213</v>
      </c>
      <c r="C23" s="44">
        <v>0</v>
      </c>
      <c r="D23" s="5" t="str">
        <f t="shared" si="5"/>
        <v>N/A</v>
      </c>
      <c r="E23" s="4">
        <v>0</v>
      </c>
      <c r="F23" s="5" t="str">
        <f t="shared" si="6"/>
        <v>N/A</v>
      </c>
      <c r="G23" s="4">
        <v>2.6083336000000002E-3</v>
      </c>
      <c r="H23" s="5" t="str">
        <f t="shared" si="7"/>
        <v>N/A</v>
      </c>
      <c r="I23" s="6" t="s">
        <v>1749</v>
      </c>
      <c r="J23" s="6" t="s">
        <v>1749</v>
      </c>
      <c r="K23" s="85" t="str">
        <f t="shared" si="4"/>
        <v>N/A</v>
      </c>
    </row>
    <row r="24" spans="1:11" x14ac:dyDescent="0.25">
      <c r="A24" s="104" t="s">
        <v>869</v>
      </c>
      <c r="B24" s="21" t="s">
        <v>232</v>
      </c>
      <c r="C24" s="44">
        <v>1.216723987</v>
      </c>
      <c r="D24" s="5" t="str">
        <f>IF($B24="N/A","N/A",IF(C24&gt;10,"No",IF(C24&lt;1,"No","Yes")))</f>
        <v>Yes</v>
      </c>
      <c r="E24" s="4">
        <v>1.5893361262000001</v>
      </c>
      <c r="F24" s="5" t="str">
        <f>IF($B24="N/A","N/A",IF(E24&gt;10,"No",IF(E24&lt;1,"No","Yes")))</f>
        <v>Yes</v>
      </c>
      <c r="G24" s="4">
        <v>1.4668003194999999</v>
      </c>
      <c r="H24" s="5" t="str">
        <f>IF($B24="N/A","N/A",IF(G24&gt;10,"No",IF(G24&lt;1,"No","Yes")))</f>
        <v>Yes</v>
      </c>
      <c r="I24" s="6">
        <v>30.62</v>
      </c>
      <c r="J24" s="6">
        <v>-7.71</v>
      </c>
      <c r="K24" s="85" t="str">
        <f t="shared" si="4"/>
        <v>Yes</v>
      </c>
    </row>
    <row r="25" spans="1:11" x14ac:dyDescent="0.25">
      <c r="A25" s="104" t="s">
        <v>870</v>
      </c>
      <c r="B25" s="47" t="s">
        <v>239</v>
      </c>
      <c r="C25" s="44">
        <v>11.041627306000001</v>
      </c>
      <c r="D25" s="5" t="str">
        <f>IF($B25="N/A","N/A",IF(C25&gt;10,"No",IF(C25&lt;=0,"No","Yes")))</f>
        <v>No</v>
      </c>
      <c r="E25" s="4">
        <v>18.486753046</v>
      </c>
      <c r="F25" s="5" t="str">
        <f>IF($B25="N/A","N/A",IF(E25&gt;10,"No",IF(E25&lt;=0,"No","Yes")))</f>
        <v>No</v>
      </c>
      <c r="G25" s="4">
        <v>16.049481866000001</v>
      </c>
      <c r="H25" s="5" t="str">
        <f>IF($B25="N/A","N/A",IF(G25&gt;10,"No",IF(G25&lt;=0,"No","Yes")))</f>
        <v>No</v>
      </c>
      <c r="I25" s="6">
        <v>67.430000000000007</v>
      </c>
      <c r="J25" s="6">
        <v>-13.2</v>
      </c>
      <c r="K25" s="85" t="str">
        <f t="shared" si="4"/>
        <v>Yes</v>
      </c>
    </row>
    <row r="26" spans="1:11" x14ac:dyDescent="0.25">
      <c r="A26" s="104" t="s">
        <v>871</v>
      </c>
      <c r="B26" s="29" t="s">
        <v>248</v>
      </c>
      <c r="C26" s="44">
        <v>9.6136740825999993</v>
      </c>
      <c r="D26" s="5" t="str">
        <f>IF($B26="N/A","N/A",IF(C26&gt;=5,"No",IF(C26&lt;0,"No","Yes")))</f>
        <v>No</v>
      </c>
      <c r="E26" s="4">
        <v>8.0643376052000004</v>
      </c>
      <c r="F26" s="5" t="str">
        <f>IF($B26="N/A","N/A",IF(E26&gt;=5,"No",IF(E26&lt;0,"No","Yes")))</f>
        <v>No</v>
      </c>
      <c r="G26" s="4">
        <v>5.5582594411999997</v>
      </c>
      <c r="H26" s="5" t="str">
        <f>IF($B26="N/A","N/A",IF(G26&gt;=5,"No",IF(G26&lt;0,"No","Yes")))</f>
        <v>No</v>
      </c>
      <c r="I26" s="6">
        <v>-16.100000000000001</v>
      </c>
      <c r="J26" s="6">
        <v>-31.1</v>
      </c>
      <c r="K26" s="85" t="str">
        <f t="shared" si="4"/>
        <v>No</v>
      </c>
    </row>
    <row r="27" spans="1:11" x14ac:dyDescent="0.25">
      <c r="A27" s="104" t="s">
        <v>14</v>
      </c>
      <c r="B27" s="29" t="s">
        <v>249</v>
      </c>
      <c r="C27" s="44">
        <v>0.41898554459999998</v>
      </c>
      <c r="D27" s="5" t="str">
        <f>IF($B27="N/A","N/A",IF(C27&gt;15,"No",IF(C27&lt;=0,"No","Yes")))</f>
        <v>Yes</v>
      </c>
      <c r="E27" s="4">
        <v>0.15635025450000001</v>
      </c>
      <c r="F27" s="5" t="str">
        <f>IF($B27="N/A","N/A",IF(E27&gt;15,"No",IF(E27&lt;=0,"No","Yes")))</f>
        <v>Yes</v>
      </c>
      <c r="G27" s="4">
        <v>1.7490760300000002E-2</v>
      </c>
      <c r="H27" s="5" t="str">
        <f>IF($B27="N/A","N/A",IF(G27&gt;15,"No",IF(G27&lt;=0,"No","Yes")))</f>
        <v>Yes</v>
      </c>
      <c r="I27" s="6">
        <v>-62.7</v>
      </c>
      <c r="J27" s="6">
        <v>-88.8</v>
      </c>
      <c r="K27" s="85" t="str">
        <f>IF(J27="Div by 0", "N/A", IF(J27="N/A","N/A", IF(J27&gt;30, "No", IF(J27&lt;-30, "No", "Yes"))))</f>
        <v>No</v>
      </c>
    </row>
    <row r="28" spans="1:11" x14ac:dyDescent="0.25">
      <c r="A28" s="104" t="s">
        <v>872</v>
      </c>
      <c r="B28" s="21" t="s">
        <v>213</v>
      </c>
      <c r="C28" s="46">
        <v>296.33322106999998</v>
      </c>
      <c r="D28" s="5" t="str">
        <f>IF($B28="N/A","N/A",IF(C28&gt;15,"No",IF(C28&lt;-15,"No","Yes")))</f>
        <v>N/A</v>
      </c>
      <c r="E28" s="23">
        <v>371.44588981999999</v>
      </c>
      <c r="F28" s="5" t="str">
        <f>IF($B28="N/A","N/A",IF(E28&gt;15,"No",IF(E28&lt;-15,"No","Yes")))</f>
        <v>N/A</v>
      </c>
      <c r="G28" s="23">
        <v>306.56562373000003</v>
      </c>
      <c r="H28" s="5" t="str">
        <f>IF($B28="N/A","N/A",IF(G28&gt;15,"No",IF(G28&lt;-15,"No","Yes")))</f>
        <v>N/A</v>
      </c>
      <c r="I28" s="6">
        <v>25.35</v>
      </c>
      <c r="J28" s="6">
        <v>-17.5</v>
      </c>
      <c r="K28" s="85" t="str">
        <f>IF(J28="Div by 0", "N/A", IF(J28="N/A","N/A", IF(J28&gt;30, "No", IF(J28&lt;-30, "No", "Yes"))))</f>
        <v>Yes</v>
      </c>
    </row>
    <row r="29" spans="1:11" x14ac:dyDescent="0.25">
      <c r="A29" s="104" t="s">
        <v>376</v>
      </c>
      <c r="B29" s="21" t="s">
        <v>250</v>
      </c>
      <c r="C29" s="44">
        <v>7.2511976894999997</v>
      </c>
      <c r="D29" s="5" t="str">
        <f>IF($B29="N/A","N/A",IF(C29&gt;35,"No",IF(C29&lt;10,"No","Yes")))</f>
        <v>No</v>
      </c>
      <c r="E29" s="4">
        <v>6.3836919026999999</v>
      </c>
      <c r="F29" s="5" t="str">
        <f>IF($B29="N/A","N/A",IF(E29&gt;35,"No",IF(E29&lt;10,"No","Yes")))</f>
        <v>No</v>
      </c>
      <c r="G29" s="4">
        <v>6.0494664408999999</v>
      </c>
      <c r="H29" s="5" t="str">
        <f>IF($B29="N/A","N/A",IF(G29&gt;35,"No",IF(G29&lt;10,"No","Yes")))</f>
        <v>No</v>
      </c>
      <c r="I29" s="6">
        <v>-12</v>
      </c>
      <c r="J29" s="6">
        <v>-5.24</v>
      </c>
      <c r="K29" s="85" t="str">
        <f t="shared" ref="K29:K54" si="8">IF(J29="Div by 0", "N/A", IF(J29="N/A","N/A", IF(J29&gt;30, "No", IF(J29&lt;-30, "No", "Yes"))))</f>
        <v>Yes</v>
      </c>
    </row>
    <row r="30" spans="1:11" x14ac:dyDescent="0.25">
      <c r="A30" s="104" t="s">
        <v>377</v>
      </c>
      <c r="B30" s="21" t="s">
        <v>251</v>
      </c>
      <c r="C30" s="44">
        <v>2.1338354836</v>
      </c>
      <c r="D30" s="5" t="str">
        <f>IF($B30="N/A","N/A",IF(C30&gt;20,"No",IF(C30&lt;2,"No","Yes")))</f>
        <v>Yes</v>
      </c>
      <c r="E30" s="4">
        <v>1.4792722266</v>
      </c>
      <c r="F30" s="5" t="str">
        <f>IF($B30="N/A","N/A",IF(E30&gt;20,"No",IF(E30&lt;2,"No","Yes")))</f>
        <v>No</v>
      </c>
      <c r="G30" s="4">
        <v>1.2608489033000001</v>
      </c>
      <c r="H30" s="5" t="str">
        <f>IF($B30="N/A","N/A",IF(G30&gt;20,"No",IF(G30&lt;2,"No","Yes")))</f>
        <v>No</v>
      </c>
      <c r="I30" s="6">
        <v>-30.7</v>
      </c>
      <c r="J30" s="6">
        <v>-14.8</v>
      </c>
      <c r="K30" s="85" t="str">
        <f t="shared" si="8"/>
        <v>Yes</v>
      </c>
    </row>
    <row r="31" spans="1:11" x14ac:dyDescent="0.25">
      <c r="A31" s="104" t="s">
        <v>378</v>
      </c>
      <c r="B31" s="21" t="s">
        <v>252</v>
      </c>
      <c r="C31" s="44">
        <v>0.33438880009999999</v>
      </c>
      <c r="D31" s="5" t="str">
        <f>IF($B31="N/A","N/A",IF(C31&gt;8,"No",IF(C31&lt;0.5,"No","Yes")))</f>
        <v>No</v>
      </c>
      <c r="E31" s="4">
        <v>0.18112765580000001</v>
      </c>
      <c r="F31" s="5" t="str">
        <f>IF($B31="N/A","N/A",IF(E31&gt;8,"No",IF(E31&lt;0.5,"No","Yes")))</f>
        <v>No</v>
      </c>
      <c r="G31" s="4">
        <v>0.13584750779999999</v>
      </c>
      <c r="H31" s="5" t="str">
        <f>IF($B31="N/A","N/A",IF(G31&gt;8,"No",IF(G31&lt;0.5,"No","Yes")))</f>
        <v>No</v>
      </c>
      <c r="I31" s="6">
        <v>-45.8</v>
      </c>
      <c r="J31" s="6">
        <v>-25</v>
      </c>
      <c r="K31" s="85" t="str">
        <f t="shared" si="8"/>
        <v>Yes</v>
      </c>
    </row>
    <row r="32" spans="1:11" x14ac:dyDescent="0.25">
      <c r="A32" s="104" t="s">
        <v>379</v>
      </c>
      <c r="B32" s="21" t="s">
        <v>253</v>
      </c>
      <c r="C32" s="44">
        <v>3.4347015203</v>
      </c>
      <c r="D32" s="5" t="str">
        <f>IF($B32="N/A","N/A",IF(C32&gt;25,"No",IF(C32&lt;3,"No","Yes")))</f>
        <v>Yes</v>
      </c>
      <c r="E32" s="4">
        <v>6.8405966015999997</v>
      </c>
      <c r="F32" s="5" t="str">
        <f>IF($B32="N/A","N/A",IF(E32&gt;25,"No",IF(E32&lt;3,"No","Yes")))</f>
        <v>Yes</v>
      </c>
      <c r="G32" s="4">
        <v>5.9709473778</v>
      </c>
      <c r="H32" s="5" t="str">
        <f>IF($B32="N/A","N/A",IF(G32&gt;25,"No",IF(G32&lt;3,"No","Yes")))</f>
        <v>Yes</v>
      </c>
      <c r="I32" s="6">
        <v>99.16</v>
      </c>
      <c r="J32" s="6">
        <v>-12.7</v>
      </c>
      <c r="K32" s="85" t="str">
        <f t="shared" si="8"/>
        <v>Yes</v>
      </c>
    </row>
    <row r="33" spans="1:11" x14ac:dyDescent="0.25">
      <c r="A33" s="104" t="s">
        <v>380</v>
      </c>
      <c r="B33" s="21" t="s">
        <v>254</v>
      </c>
      <c r="C33" s="44">
        <v>7.8091160027999997</v>
      </c>
      <c r="D33" s="5" t="str">
        <f>IF($B33="N/A","N/A",IF(C33&gt;25,"No",IF(C33&lt;2,"No","Yes")))</f>
        <v>Yes</v>
      </c>
      <c r="E33" s="4">
        <v>8.5024594354000005</v>
      </c>
      <c r="F33" s="5" t="str">
        <f>IF($B33="N/A","N/A",IF(E33&gt;25,"No",IF(E33&lt;2,"No","Yes")))</f>
        <v>Yes</v>
      </c>
      <c r="G33" s="4">
        <v>7.2445533178000003</v>
      </c>
      <c r="H33" s="5" t="str">
        <f>IF($B33="N/A","N/A",IF(G33&gt;25,"No",IF(G33&lt;2,"No","Yes")))</f>
        <v>Yes</v>
      </c>
      <c r="I33" s="6">
        <v>8.8789999999999996</v>
      </c>
      <c r="J33" s="6">
        <v>-14.8</v>
      </c>
      <c r="K33" s="85" t="str">
        <f t="shared" si="8"/>
        <v>Yes</v>
      </c>
    </row>
    <row r="34" spans="1:11" x14ac:dyDescent="0.25">
      <c r="A34" s="104" t="s">
        <v>381</v>
      </c>
      <c r="B34" s="21" t="s">
        <v>255</v>
      </c>
      <c r="C34" s="44">
        <v>11.187004197</v>
      </c>
      <c r="D34" s="5" t="str">
        <f>IF($B34="N/A","N/A",IF(C34&gt;25,"No",IF(C34&lt;=0,"No","Yes")))</f>
        <v>Yes</v>
      </c>
      <c r="E34" s="4">
        <v>4.9432271380000001</v>
      </c>
      <c r="F34" s="5" t="str">
        <f>IF($B34="N/A","N/A",IF(E34&gt;25,"No",IF(E34&lt;=0,"No","Yes")))</f>
        <v>Yes</v>
      </c>
      <c r="G34" s="4">
        <v>5.8843076100000002E-2</v>
      </c>
      <c r="H34" s="5" t="str">
        <f>IF($B34="N/A","N/A",IF(G34&gt;25,"No",IF(G34&lt;=0,"No","Yes")))</f>
        <v>Yes</v>
      </c>
      <c r="I34" s="6">
        <v>-55.8</v>
      </c>
      <c r="J34" s="6">
        <v>-98.8</v>
      </c>
      <c r="K34" s="85" t="str">
        <f t="shared" si="8"/>
        <v>No</v>
      </c>
    </row>
    <row r="35" spans="1:11" x14ac:dyDescent="0.25">
      <c r="A35" s="104" t="s">
        <v>382</v>
      </c>
      <c r="B35" s="21" t="s">
        <v>256</v>
      </c>
      <c r="C35" s="44">
        <v>12.969227355999999</v>
      </c>
      <c r="D35" s="5" t="str">
        <f>IF($B35="N/A","N/A",IF(C35&gt;20,"No",IF(C35&lt;4,"No","Yes")))</f>
        <v>Yes</v>
      </c>
      <c r="E35" s="4">
        <v>16.365566292</v>
      </c>
      <c r="F35" s="5" t="str">
        <f>IF($B35="N/A","N/A",IF(E35&gt;20,"No",IF(E35&lt;4,"No","Yes")))</f>
        <v>Yes</v>
      </c>
      <c r="G35" s="4">
        <v>16.97928873</v>
      </c>
      <c r="H35" s="5" t="str">
        <f>IF($B35="N/A","N/A",IF(G35&gt;20,"No",IF(G35&lt;4,"No","Yes")))</f>
        <v>Yes</v>
      </c>
      <c r="I35" s="6">
        <v>26.19</v>
      </c>
      <c r="J35" s="6">
        <v>3.75</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1749</v>
      </c>
      <c r="J36" s="6" t="s">
        <v>1749</v>
      </c>
      <c r="K36" s="85" t="str">
        <f t="shared" si="8"/>
        <v>N/A</v>
      </c>
    </row>
    <row r="37" spans="1:11" x14ac:dyDescent="0.25">
      <c r="A37" s="104" t="s">
        <v>384</v>
      </c>
      <c r="B37" s="21" t="s">
        <v>258</v>
      </c>
      <c r="C37" s="44">
        <v>6.8569616511999998</v>
      </c>
      <c r="D37" s="5" t="str">
        <f>IF($B37="N/A","N/A",IF(C37&gt;=25,"No",IF(C37&lt;0,"No","Yes")))</f>
        <v>Yes</v>
      </c>
      <c r="E37" s="4">
        <v>5.5028738430999997</v>
      </c>
      <c r="F37" s="5" t="str">
        <f>IF($B37="N/A","N/A",IF(E37&gt;=25,"No",IF(E37&lt;0,"No","Yes")))</f>
        <v>Yes</v>
      </c>
      <c r="G37" s="4">
        <v>2.7723373116999999</v>
      </c>
      <c r="H37" s="5" t="str">
        <f>IF($B37="N/A","N/A",IF(G37&gt;=25,"No",IF(G37&lt;0,"No","Yes")))</f>
        <v>Yes</v>
      </c>
      <c r="I37" s="6">
        <v>-19.7</v>
      </c>
      <c r="J37" s="6">
        <v>-49.6</v>
      </c>
      <c r="K37" s="85" t="str">
        <f t="shared" si="8"/>
        <v>No</v>
      </c>
    </row>
    <row r="38" spans="1:11" x14ac:dyDescent="0.25">
      <c r="A38" s="104" t="s">
        <v>385</v>
      </c>
      <c r="B38" s="21" t="s">
        <v>221</v>
      </c>
      <c r="C38" s="44">
        <v>1.3678080812</v>
      </c>
      <c r="D38" s="5" t="str">
        <f>IF($B38="N/A","N/A",IF(C38&gt;3,"Yes","No"))</f>
        <v>No</v>
      </c>
      <c r="E38" s="4">
        <v>1.1336231975</v>
      </c>
      <c r="F38" s="5" t="str">
        <f>IF($B38="N/A","N/A",IF(E38&gt;3,"Yes","No"))</f>
        <v>No</v>
      </c>
      <c r="G38" s="4">
        <v>0.55495953980000001</v>
      </c>
      <c r="H38" s="5" t="str">
        <f>IF($B38="N/A","N/A",IF(G38&gt;3,"Yes","No"))</f>
        <v>No</v>
      </c>
      <c r="I38" s="6">
        <v>-17.100000000000001</v>
      </c>
      <c r="J38" s="6">
        <v>-51</v>
      </c>
      <c r="K38" s="85" t="str">
        <f t="shared" si="8"/>
        <v>No</v>
      </c>
    </row>
    <row r="39" spans="1:11" x14ac:dyDescent="0.25">
      <c r="A39" s="104" t="s">
        <v>386</v>
      </c>
      <c r="B39" s="21" t="s">
        <v>220</v>
      </c>
      <c r="C39" s="44">
        <v>0.64413784780000005</v>
      </c>
      <c r="D39" s="5" t="str">
        <f>IF($B39="N/A","N/A",IF(C39&gt;1,"Yes","No"))</f>
        <v>No</v>
      </c>
      <c r="E39" s="4">
        <v>0.68160689730000001</v>
      </c>
      <c r="F39" s="5" t="str">
        <f>IF($B39="N/A","N/A",IF(E39&gt;1,"Yes","No"))</f>
        <v>No</v>
      </c>
      <c r="G39" s="4">
        <v>5.5853563441</v>
      </c>
      <c r="H39" s="5" t="str">
        <f>IF($B39="N/A","N/A",IF(G39&gt;1,"Yes","No"))</f>
        <v>Yes</v>
      </c>
      <c r="I39" s="6">
        <v>5.8170000000000002</v>
      </c>
      <c r="J39" s="6">
        <v>719.4</v>
      </c>
      <c r="K39" s="85" t="str">
        <f t="shared" si="8"/>
        <v>No</v>
      </c>
    </row>
    <row r="40" spans="1:11" x14ac:dyDescent="0.25">
      <c r="A40" s="104" t="s">
        <v>387</v>
      </c>
      <c r="B40" s="21" t="s">
        <v>213</v>
      </c>
      <c r="C40" s="44">
        <v>6.3500480000000005E-4</v>
      </c>
      <c r="D40" s="5" t="str">
        <f>IF($B40="N/A","N/A",IF(C40&gt;15,"No",IF(C40&lt;-15,"No","Yes")))</f>
        <v>N/A</v>
      </c>
      <c r="E40" s="4">
        <v>7.7072559999999998E-4</v>
      </c>
      <c r="F40" s="5" t="str">
        <f>IF($B40="N/A","N/A",IF(E40&gt;15,"No",IF(E40&lt;-15,"No","Yes")))</f>
        <v>N/A</v>
      </c>
      <c r="G40" s="4">
        <v>5.2621000000000005E-4</v>
      </c>
      <c r="H40" s="5" t="str">
        <f>IF($B40="N/A","N/A",IF(G40&gt;15,"No",IF(G40&lt;-15,"No","Yes")))</f>
        <v>N/A</v>
      </c>
      <c r="I40" s="6">
        <v>21.37</v>
      </c>
      <c r="J40" s="6">
        <v>-31.7</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1749</v>
      </c>
      <c r="J41" s="6" t="s">
        <v>1749</v>
      </c>
      <c r="K41" s="85" t="str">
        <f t="shared" si="8"/>
        <v>N/A</v>
      </c>
    </row>
    <row r="42" spans="1:11" x14ac:dyDescent="0.25">
      <c r="A42" s="104" t="s">
        <v>389</v>
      </c>
      <c r="B42" s="21" t="s">
        <v>259</v>
      </c>
      <c r="C42" s="44">
        <v>0.99648709099999999</v>
      </c>
      <c r="D42" s="5" t="str">
        <f>IF($B42="N/A","N/A",IF(C42&gt;0,"Yes","No"))</f>
        <v>Yes</v>
      </c>
      <c r="E42" s="4">
        <v>0.61711571779999996</v>
      </c>
      <c r="F42" s="5" t="str">
        <f>IF($B42="N/A","N/A",IF(E42&gt;0,"Yes","No"))</f>
        <v>Yes</v>
      </c>
      <c r="G42" s="4">
        <v>0.30532267800000001</v>
      </c>
      <c r="H42" s="5" t="str">
        <f>IF($B42="N/A","N/A",IF(G42&gt;0,"Yes","No"))</f>
        <v>Yes</v>
      </c>
      <c r="I42" s="6">
        <v>-38.1</v>
      </c>
      <c r="J42" s="6">
        <v>-50.5</v>
      </c>
      <c r="K42" s="85" t="str">
        <f t="shared" si="8"/>
        <v>No</v>
      </c>
    </row>
    <row r="43" spans="1:11" x14ac:dyDescent="0.25">
      <c r="A43" s="104" t="s">
        <v>390</v>
      </c>
      <c r="B43" s="21" t="s">
        <v>259</v>
      </c>
      <c r="C43" s="44">
        <v>5.3387436999999998E-3</v>
      </c>
      <c r="D43" s="5" t="str">
        <f>IF($B43="N/A","N/A",IF(C43&gt;0,"Yes","No"))</f>
        <v>Yes</v>
      </c>
      <c r="E43" s="4">
        <v>7.3647113999999996E-3</v>
      </c>
      <c r="F43" s="5" t="str">
        <f>IF($B43="N/A","N/A",IF(E43&gt;0,"Yes","No"))</f>
        <v>Yes</v>
      </c>
      <c r="G43" s="4">
        <v>0.45475209220000001</v>
      </c>
      <c r="H43" s="5" t="str">
        <f>IF($B43="N/A","N/A",IF(G43&gt;0,"Yes","No"))</f>
        <v>Yes</v>
      </c>
      <c r="I43" s="6">
        <v>37.950000000000003</v>
      </c>
      <c r="J43" s="6">
        <v>6075</v>
      </c>
      <c r="K43" s="85" t="str">
        <f t="shared" si="8"/>
        <v>No</v>
      </c>
    </row>
    <row r="44" spans="1:11" x14ac:dyDescent="0.25">
      <c r="A44" s="104" t="s">
        <v>391</v>
      </c>
      <c r="B44" s="21" t="s">
        <v>259</v>
      </c>
      <c r="C44" s="44">
        <v>10.442033865000001</v>
      </c>
      <c r="D44" s="5" t="str">
        <f>IF($B44="N/A","N/A",IF(C44&gt;0,"Yes","No"))</f>
        <v>Yes</v>
      </c>
      <c r="E44" s="4">
        <v>10.713043225</v>
      </c>
      <c r="F44" s="5" t="str">
        <f>IF($B44="N/A","N/A",IF(E44&gt;0,"Yes","No"))</f>
        <v>Yes</v>
      </c>
      <c r="G44" s="4">
        <v>12.299390443</v>
      </c>
      <c r="H44" s="5" t="str">
        <f>IF($B44="N/A","N/A",IF(G44&gt;0,"Yes","No"))</f>
        <v>Yes</v>
      </c>
      <c r="I44" s="6">
        <v>2.5950000000000002</v>
      </c>
      <c r="J44" s="6">
        <v>14.81</v>
      </c>
      <c r="K44" s="85" t="str">
        <f t="shared" si="8"/>
        <v>Yes</v>
      </c>
    </row>
    <row r="45" spans="1:11" x14ac:dyDescent="0.25">
      <c r="A45" s="104" t="s">
        <v>392</v>
      </c>
      <c r="B45" s="21" t="s">
        <v>220</v>
      </c>
      <c r="C45" s="44">
        <v>0</v>
      </c>
      <c r="D45" s="5" t="str">
        <f>IF($B45="N/A","N/A",IF(C45&gt;1,"Yes","No"))</f>
        <v>No</v>
      </c>
      <c r="E45" s="4">
        <v>0</v>
      </c>
      <c r="F45" s="5" t="str">
        <f>IF($B45="N/A","N/A",IF(E45&gt;1,"Yes","No"))</f>
        <v>No</v>
      </c>
      <c r="G45" s="4">
        <v>0</v>
      </c>
      <c r="H45" s="5" t="str">
        <f>IF($B45="N/A","N/A",IF(G45&gt;1,"Yes","No"))</f>
        <v>No</v>
      </c>
      <c r="I45" s="6" t="s">
        <v>1749</v>
      </c>
      <c r="J45" s="6" t="s">
        <v>1749</v>
      </c>
      <c r="K45" s="85" t="str">
        <f t="shared" si="8"/>
        <v>N/A</v>
      </c>
    </row>
    <row r="46" spans="1:11" x14ac:dyDescent="0.25">
      <c r="A46" s="104" t="s">
        <v>393</v>
      </c>
      <c r="B46" s="21" t="s">
        <v>259</v>
      </c>
      <c r="C46" s="44">
        <v>0.25828230429999999</v>
      </c>
      <c r="D46" s="5" t="str">
        <f>IF($B46="N/A","N/A",IF(C46&gt;0,"Yes","No"))</f>
        <v>Yes</v>
      </c>
      <c r="E46" s="4">
        <v>0.19705598520000001</v>
      </c>
      <c r="F46" s="5" t="str">
        <f>IF($B46="N/A","N/A",IF(E46&gt;0,"Yes","No"))</f>
        <v>Yes</v>
      </c>
      <c r="G46" s="4">
        <v>0.17460216210000001</v>
      </c>
      <c r="H46" s="5" t="str">
        <f>IF($B46="N/A","N/A",IF(G46&gt;0,"Yes","No"))</f>
        <v>Yes</v>
      </c>
      <c r="I46" s="6">
        <v>-23.7</v>
      </c>
      <c r="J46" s="6">
        <v>-11.4</v>
      </c>
      <c r="K46" s="85" t="str">
        <f t="shared" si="8"/>
        <v>Yes</v>
      </c>
    </row>
    <row r="47" spans="1:11" x14ac:dyDescent="0.25">
      <c r="A47" s="104" t="s">
        <v>394</v>
      </c>
      <c r="B47" s="21" t="s">
        <v>213</v>
      </c>
      <c r="C47" s="44">
        <v>1.40563398E-2</v>
      </c>
      <c r="D47" s="5" t="str">
        <f>IF($B47="N/A","N/A",IF(C47&gt;15,"No",IF(C47&lt;-15,"No","Yes")))</f>
        <v>N/A</v>
      </c>
      <c r="E47" s="4">
        <v>1.0818704E-2</v>
      </c>
      <c r="F47" s="5" t="str">
        <f>IF($B47="N/A","N/A",IF(E47&gt;15,"No",IF(E47&lt;-15,"No","Yes")))</f>
        <v>N/A</v>
      </c>
      <c r="G47" s="4">
        <v>6.1296351999999997E-3</v>
      </c>
      <c r="H47" s="5" t="str">
        <f>IF($B47="N/A","N/A",IF(G47&gt;15,"No",IF(G47&lt;-15,"No","Yes")))</f>
        <v>N/A</v>
      </c>
      <c r="I47" s="6">
        <v>-23</v>
      </c>
      <c r="J47" s="6">
        <v>-43.3</v>
      </c>
      <c r="K47" s="85" t="str">
        <f t="shared" si="8"/>
        <v>No</v>
      </c>
    </row>
    <row r="48" spans="1:11" x14ac:dyDescent="0.25">
      <c r="A48" s="104" t="s">
        <v>395</v>
      </c>
      <c r="B48" s="21" t="s">
        <v>213</v>
      </c>
      <c r="C48" s="44">
        <v>0.2114252251</v>
      </c>
      <c r="D48" s="5" t="str">
        <f>IF($B48="N/A","N/A",IF(C48&gt;15,"No",IF(C48&lt;-15,"No","Yes")))</f>
        <v>N/A</v>
      </c>
      <c r="E48" s="4">
        <v>0.25501740589999999</v>
      </c>
      <c r="F48" s="5" t="str">
        <f>IF($B48="N/A","N/A",IF(E48&gt;15,"No",IF(E48&lt;-15,"No","Yes")))</f>
        <v>N/A</v>
      </c>
      <c r="G48" s="4">
        <v>0.32211162090000001</v>
      </c>
      <c r="H48" s="5" t="str">
        <f>IF($B48="N/A","N/A",IF(G48&gt;15,"No",IF(G48&lt;-15,"No","Yes")))</f>
        <v>N/A</v>
      </c>
      <c r="I48" s="6">
        <v>20.62</v>
      </c>
      <c r="J48" s="6">
        <v>26.31</v>
      </c>
      <c r="K48" s="85" t="str">
        <f t="shared" si="8"/>
        <v>Yes</v>
      </c>
    </row>
    <row r="49" spans="1:11" x14ac:dyDescent="0.25">
      <c r="A49" s="104" t="s">
        <v>396</v>
      </c>
      <c r="B49" s="21" t="s">
        <v>213</v>
      </c>
      <c r="C49" s="44">
        <v>2.2538749E-2</v>
      </c>
      <c r="D49" s="5" t="str">
        <f>IF($B49="N/A","N/A",IF(C49&gt;15,"No",IF(C49&lt;-15,"No","Yes")))</f>
        <v>N/A</v>
      </c>
      <c r="E49" s="4">
        <v>2.9722890599999999E-2</v>
      </c>
      <c r="F49" s="5" t="str">
        <f>IF($B49="N/A","N/A",IF(E49&gt;15,"No",IF(E49&lt;-15,"No","Yes")))</f>
        <v>N/A</v>
      </c>
      <c r="G49" s="4">
        <v>2.6139836600000001E-2</v>
      </c>
      <c r="H49" s="5" t="str">
        <f>IF($B49="N/A","N/A",IF(G49&gt;15,"No",IF(G49&lt;-15,"No","Yes")))</f>
        <v>N/A</v>
      </c>
      <c r="I49" s="6">
        <v>31.87</v>
      </c>
      <c r="J49" s="6">
        <v>-12.1</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1749</v>
      </c>
      <c r="J50" s="6" t="s">
        <v>1749</v>
      </c>
      <c r="K50" s="85" t="str">
        <f t="shared" si="8"/>
        <v>N/A</v>
      </c>
    </row>
    <row r="51" spans="1:11" x14ac:dyDescent="0.25">
      <c r="A51" s="104" t="s">
        <v>398</v>
      </c>
      <c r="B51" s="21" t="s">
        <v>213</v>
      </c>
      <c r="C51" s="44">
        <v>1.7164492102</v>
      </c>
      <c r="D51" s="5" t="str">
        <f>IF($B51="N/A","N/A",IF(C51&gt;15,"No",IF(C51&lt;-15,"No","Yes")))</f>
        <v>N/A</v>
      </c>
      <c r="E51" s="4">
        <v>1.1885873520000001</v>
      </c>
      <c r="F51" s="5" t="str">
        <f>IF($B51="N/A","N/A",IF(E51&gt;15,"No",IF(E51&lt;-15,"No","Yes")))</f>
        <v>N/A</v>
      </c>
      <c r="G51" s="4">
        <v>0.52972279330000005</v>
      </c>
      <c r="H51" s="5" t="str">
        <f>IF($B51="N/A","N/A",IF(G51&gt;15,"No",IF(G51&lt;-15,"No","Yes")))</f>
        <v>N/A</v>
      </c>
      <c r="I51" s="6">
        <v>-30.8</v>
      </c>
      <c r="J51" s="6">
        <v>-55.4</v>
      </c>
      <c r="K51" s="85" t="str">
        <f t="shared" si="8"/>
        <v>No</v>
      </c>
    </row>
    <row r="52" spans="1:11" x14ac:dyDescent="0.25">
      <c r="A52" s="104" t="s">
        <v>399</v>
      </c>
      <c r="B52" s="21" t="s">
        <v>220</v>
      </c>
      <c r="C52" s="44">
        <v>31.810633743</v>
      </c>
      <c r="D52" s="5" t="str">
        <f>IF($B52="N/A","N/A",IF(C52&gt;1,"Yes","No"))</f>
        <v>Yes</v>
      </c>
      <c r="E52" s="4">
        <v>34.715065952000003</v>
      </c>
      <c r="F52" s="5" t="str">
        <f>IF($B52="N/A","N/A",IF(E52&gt;1,"Yes","No"))</f>
        <v>Yes</v>
      </c>
      <c r="G52" s="4">
        <v>37.882546660000003</v>
      </c>
      <c r="H52" s="5" t="str">
        <f>IF($B52="N/A","N/A",IF(G52&gt;1,"Yes","No"))</f>
        <v>Yes</v>
      </c>
      <c r="I52" s="6">
        <v>9.1300000000000008</v>
      </c>
      <c r="J52" s="6">
        <v>9.1240000000000006</v>
      </c>
      <c r="K52" s="85" t="str">
        <f t="shared" si="8"/>
        <v>Yes</v>
      </c>
    </row>
    <row r="53" spans="1:11" x14ac:dyDescent="0.25">
      <c r="A53" s="104" t="s">
        <v>400</v>
      </c>
      <c r="B53" s="21" t="s">
        <v>259</v>
      </c>
      <c r="C53" s="44">
        <v>0.53374109520000002</v>
      </c>
      <c r="D53" s="5" t="str">
        <f>IF($B53="N/A","N/A",IF(C53&gt;0,"Yes","No"))</f>
        <v>Yes</v>
      </c>
      <c r="E53" s="4">
        <v>0.25139214100000001</v>
      </c>
      <c r="F53" s="5" t="str">
        <f>IF($B53="N/A","N/A",IF(E53&gt;0,"Yes","No"))</f>
        <v>Yes</v>
      </c>
      <c r="G53" s="4">
        <v>1.3863073193</v>
      </c>
      <c r="H53" s="5" t="str">
        <f>IF($B53="N/A","N/A",IF(G53&gt;0,"Yes","No"))</f>
        <v>Yes</v>
      </c>
      <c r="I53" s="6">
        <v>-52.9</v>
      </c>
      <c r="J53" s="6">
        <v>451.5</v>
      </c>
      <c r="K53" s="85" t="str">
        <f t="shared" si="8"/>
        <v>No</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1749</v>
      </c>
      <c r="J54" s="6" t="s">
        <v>1749</v>
      </c>
      <c r="K54" s="85" t="str">
        <f t="shared" si="8"/>
        <v>N/A</v>
      </c>
    </row>
    <row r="55" spans="1:11" x14ac:dyDescent="0.25">
      <c r="A55" s="104" t="s">
        <v>873</v>
      </c>
      <c r="B55" s="21" t="s">
        <v>213</v>
      </c>
      <c r="C55" s="46">
        <v>152.50679047</v>
      </c>
      <c r="D55" s="5" t="str">
        <f>IF($B55="N/A","N/A",IF(C55&gt;15,"No",IF(C55&lt;-15,"No","Yes")))</f>
        <v>N/A</v>
      </c>
      <c r="E55" s="23">
        <v>145.55780117</v>
      </c>
      <c r="F55" s="5" t="str">
        <f>IF($B55="N/A","N/A",IF(E55&gt;15,"No",IF(E55&lt;-15,"No","Yes")))</f>
        <v>N/A</v>
      </c>
      <c r="G55" s="23">
        <v>153.54006065999999</v>
      </c>
      <c r="H55" s="5" t="str">
        <f>IF($B55="N/A","N/A",IF(G55&gt;15,"No",IF(G55&lt;-15,"No","Yes")))</f>
        <v>N/A</v>
      </c>
      <c r="I55" s="6">
        <v>-4.5599999999999996</v>
      </c>
      <c r="J55" s="6">
        <v>5.484</v>
      </c>
      <c r="K55" s="85" t="str">
        <f t="shared" ref="K55:K74" si="9">IF(J55="Div by 0", "N/A", IF(J55="N/A","N/A", IF(J55&gt;30, "No", IF(J55&lt;-30, "No", "Yes"))))</f>
        <v>Yes</v>
      </c>
    </row>
    <row r="56" spans="1:11" x14ac:dyDescent="0.25">
      <c r="A56" s="104" t="s">
        <v>874</v>
      </c>
      <c r="B56" s="21" t="s">
        <v>261</v>
      </c>
      <c r="C56" s="46">
        <v>60.627336210000003</v>
      </c>
      <c r="D56" s="5" t="str">
        <f>IF($B56="N/A","N/A",IF(C56&gt;90,"No",IF(C56&lt;20,"No","Yes")))</f>
        <v>Yes</v>
      </c>
      <c r="E56" s="23">
        <v>69.682731305000004</v>
      </c>
      <c r="F56" s="5" t="str">
        <f>IF($B56="N/A","N/A",IF(E56&gt;90,"No",IF(E56&lt;20,"No","Yes")))</f>
        <v>Yes</v>
      </c>
      <c r="G56" s="23">
        <v>52.180502300000001</v>
      </c>
      <c r="H56" s="5" t="str">
        <f>IF($B56="N/A","N/A",IF(G56&gt;90,"No",IF(G56&lt;20,"No","Yes")))</f>
        <v>Yes</v>
      </c>
      <c r="I56" s="6">
        <v>14.94</v>
      </c>
      <c r="J56" s="6">
        <v>-25.1</v>
      </c>
      <c r="K56" s="85" t="str">
        <f t="shared" si="9"/>
        <v>Yes</v>
      </c>
    </row>
    <row r="57" spans="1:11" x14ac:dyDescent="0.25">
      <c r="A57" s="104" t="s">
        <v>875</v>
      </c>
      <c r="B57" s="21" t="s">
        <v>262</v>
      </c>
      <c r="C57" s="46">
        <v>40.702117653999998</v>
      </c>
      <c r="D57" s="5" t="str">
        <f>IF($B57="N/A","N/A",IF(C57&gt;60,"No",IF(C57&lt;10,"No","Yes")))</f>
        <v>Yes</v>
      </c>
      <c r="E57" s="23">
        <v>36.138344420999999</v>
      </c>
      <c r="F57" s="5" t="str">
        <f>IF($B57="N/A","N/A",IF(E57&gt;60,"No",IF(E57&lt;10,"No","Yes")))</f>
        <v>Yes</v>
      </c>
      <c r="G57" s="23">
        <v>41.414678164000001</v>
      </c>
      <c r="H57" s="5" t="str">
        <f>IF($B57="N/A","N/A",IF(G57&gt;60,"No",IF(G57&lt;10,"No","Yes")))</f>
        <v>Yes</v>
      </c>
      <c r="I57" s="6">
        <v>-11.2</v>
      </c>
      <c r="J57" s="6">
        <v>14.6</v>
      </c>
      <c r="K57" s="85" t="str">
        <f t="shared" si="9"/>
        <v>Yes</v>
      </c>
    </row>
    <row r="58" spans="1:11" ht="25" x14ac:dyDescent="0.25">
      <c r="A58" s="104" t="s">
        <v>876</v>
      </c>
      <c r="B58" s="21" t="s">
        <v>263</v>
      </c>
      <c r="C58" s="46">
        <v>26.674966005999998</v>
      </c>
      <c r="D58" s="5" t="str">
        <f>IF($B58="N/A","N/A",IF(C58&gt;100,"No",IF(C58&lt;10,"No","Yes")))</f>
        <v>Yes</v>
      </c>
      <c r="E58" s="23">
        <v>27.698987431999999</v>
      </c>
      <c r="F58" s="5" t="str">
        <f>IF($B58="N/A","N/A",IF(E58&gt;100,"No",IF(E58&lt;10,"No","Yes")))</f>
        <v>Yes</v>
      </c>
      <c r="G58" s="23">
        <v>33.341813233000003</v>
      </c>
      <c r="H58" s="5" t="str">
        <f>IF($B58="N/A","N/A",IF(G58&gt;100,"No",IF(G58&lt;10,"No","Yes")))</f>
        <v>Yes</v>
      </c>
      <c r="I58" s="6">
        <v>3.839</v>
      </c>
      <c r="J58" s="6">
        <v>20.37</v>
      </c>
      <c r="K58" s="85" t="str">
        <f t="shared" si="9"/>
        <v>Yes</v>
      </c>
    </row>
    <row r="59" spans="1:11" x14ac:dyDescent="0.25">
      <c r="A59" s="104" t="s">
        <v>877</v>
      </c>
      <c r="B59" s="21" t="s">
        <v>264</v>
      </c>
      <c r="C59" s="46">
        <v>136.76554125999999</v>
      </c>
      <c r="D59" s="5" t="str">
        <f>IF($B59="N/A","N/A",IF(C59&gt;100,"No",IF(C59&lt;20,"No","Yes")))</f>
        <v>No</v>
      </c>
      <c r="E59" s="23">
        <v>123.8403204</v>
      </c>
      <c r="F59" s="5" t="str">
        <f>IF($B59="N/A","N/A",IF(E59&gt;100,"No",IF(E59&lt;20,"No","Yes")))</f>
        <v>No</v>
      </c>
      <c r="G59" s="23">
        <v>130.43597115</v>
      </c>
      <c r="H59" s="5" t="str">
        <f>IF($B59="N/A","N/A",IF(G59&gt;100,"No",IF(G59&lt;20,"No","Yes")))</f>
        <v>No</v>
      </c>
      <c r="I59" s="6">
        <v>-9.4499999999999993</v>
      </c>
      <c r="J59" s="6">
        <v>5.3259999999999996</v>
      </c>
      <c r="K59" s="85" t="str">
        <f t="shared" si="9"/>
        <v>Yes</v>
      </c>
    </row>
    <row r="60" spans="1:11" x14ac:dyDescent="0.25">
      <c r="A60" s="104" t="s">
        <v>878</v>
      </c>
      <c r="B60" s="21" t="s">
        <v>264</v>
      </c>
      <c r="C60" s="46">
        <v>37.050819382</v>
      </c>
      <c r="D60" s="5" t="str">
        <f>IF($B60="N/A","N/A",IF(C60&gt;100,"No",IF(C60&lt;20,"No","Yes")))</f>
        <v>Yes</v>
      </c>
      <c r="E60" s="23">
        <v>40.059022351000003</v>
      </c>
      <c r="F60" s="5" t="str">
        <f>IF($B60="N/A","N/A",IF(E60&gt;100,"No",IF(E60&lt;20,"No","Yes")))</f>
        <v>Yes</v>
      </c>
      <c r="G60" s="23">
        <v>48.714127263000002</v>
      </c>
      <c r="H60" s="5" t="str">
        <f>IF($B60="N/A","N/A",IF(G60&gt;100,"No",IF(G60&lt;20,"No","Yes")))</f>
        <v>Yes</v>
      </c>
      <c r="I60" s="6">
        <v>8.1189999999999998</v>
      </c>
      <c r="J60" s="6">
        <v>21.61</v>
      </c>
      <c r="K60" s="85" t="str">
        <f t="shared" si="9"/>
        <v>Yes</v>
      </c>
    </row>
    <row r="61" spans="1:11" x14ac:dyDescent="0.25">
      <c r="A61" s="104" t="s">
        <v>879</v>
      </c>
      <c r="B61" s="21" t="s">
        <v>213</v>
      </c>
      <c r="C61" s="46">
        <v>93.411814914000004</v>
      </c>
      <c r="D61" s="5" t="str">
        <f>IF($B61="N/A","N/A",IF(C61&gt;15,"No",IF(C61&lt;-15,"No","Yes")))</f>
        <v>N/A</v>
      </c>
      <c r="E61" s="23">
        <v>98.145446041</v>
      </c>
      <c r="F61" s="5" t="str">
        <f>IF($B61="N/A","N/A",IF(E61&gt;15,"No",IF(E61&lt;-15,"No","Yes")))</f>
        <v>N/A</v>
      </c>
      <c r="G61" s="23">
        <v>261.98018127</v>
      </c>
      <c r="H61" s="5" t="str">
        <f>IF($B61="N/A","N/A",IF(G61&gt;15,"No",IF(G61&lt;-15,"No","Yes")))</f>
        <v>N/A</v>
      </c>
      <c r="I61" s="6">
        <v>5.0670000000000002</v>
      </c>
      <c r="J61" s="6">
        <v>166.9</v>
      </c>
      <c r="K61" s="85" t="str">
        <f t="shared" si="9"/>
        <v>No</v>
      </c>
    </row>
    <row r="62" spans="1:11" x14ac:dyDescent="0.25">
      <c r="A62" s="104" t="s">
        <v>880</v>
      </c>
      <c r="B62" s="21" t="s">
        <v>265</v>
      </c>
      <c r="C62" s="46">
        <v>29.366868762999999</v>
      </c>
      <c r="D62" s="5" t="str">
        <f>IF($B62="N/A","N/A",IF(C62&gt;60,"No",IF(C62&lt;10,"No","Yes")))</f>
        <v>Yes</v>
      </c>
      <c r="E62" s="23">
        <v>33.638862252999999</v>
      </c>
      <c r="F62" s="5" t="str">
        <f>IF($B62="N/A","N/A",IF(E62&gt;60,"No",IF(E62&lt;10,"No","Yes")))</f>
        <v>Yes</v>
      </c>
      <c r="G62" s="23">
        <v>29.018397097000001</v>
      </c>
      <c r="H62" s="5" t="str">
        <f>IF($B62="N/A","N/A",IF(G62&gt;60,"No",IF(G62&lt;10,"No","Yes")))</f>
        <v>Yes</v>
      </c>
      <c r="I62" s="6">
        <v>14.55</v>
      </c>
      <c r="J62" s="6">
        <v>-13.7</v>
      </c>
      <c r="K62" s="85" t="str">
        <f t="shared" si="9"/>
        <v>Yes</v>
      </c>
    </row>
    <row r="63" spans="1:11" x14ac:dyDescent="0.25">
      <c r="A63" s="104" t="s">
        <v>881</v>
      </c>
      <c r="B63" s="21" t="s">
        <v>265</v>
      </c>
      <c r="C63" s="46" t="s">
        <v>1749</v>
      </c>
      <c r="D63" s="5" t="str">
        <f>IF($B63="N/A","N/A",IF(C63&gt;60,"No",IF(C63&lt;10,"No","Yes")))</f>
        <v>No</v>
      </c>
      <c r="E63" s="23" t="s">
        <v>1749</v>
      </c>
      <c r="F63" s="5" t="str">
        <f>IF($B63="N/A","N/A",IF(E63&gt;60,"No",IF(E63&lt;10,"No","Yes")))</f>
        <v>No</v>
      </c>
      <c r="G63" s="23" t="s">
        <v>1749</v>
      </c>
      <c r="H63" s="5" t="str">
        <f>IF($B63="N/A","N/A",IF(G63&gt;60,"No",IF(G63&lt;10,"No","Yes")))</f>
        <v>No</v>
      </c>
      <c r="I63" s="6" t="s">
        <v>1749</v>
      </c>
      <c r="J63" s="6" t="s">
        <v>1749</v>
      </c>
      <c r="K63" s="85" t="str">
        <f t="shared" si="9"/>
        <v>N/A</v>
      </c>
    </row>
    <row r="64" spans="1:11" x14ac:dyDescent="0.25">
      <c r="A64" s="104" t="s">
        <v>882</v>
      </c>
      <c r="B64" s="21" t="s">
        <v>213</v>
      </c>
      <c r="C64" s="46">
        <v>271.01881643000002</v>
      </c>
      <c r="D64" s="5" t="str">
        <f t="shared" ref="D64:D74" si="10">IF($B64="N/A","N/A",IF(C64&gt;15,"No",IF(C64&lt;-15,"No","Yes")))</f>
        <v>N/A</v>
      </c>
      <c r="E64" s="23">
        <v>292.09501689000001</v>
      </c>
      <c r="F64" s="5" t="str">
        <f>IF($B64="N/A","N/A",IF(E64&gt;15,"No",IF(E64&lt;-15,"No","Yes")))</f>
        <v>N/A</v>
      </c>
      <c r="G64" s="23">
        <v>320.07829297000001</v>
      </c>
      <c r="H64" s="5" t="str">
        <f>IF($B64="N/A","N/A",IF(G64&gt;15,"No",IF(G64&lt;-15,"No","Yes")))</f>
        <v>N/A</v>
      </c>
      <c r="I64" s="6">
        <v>7.7770000000000001</v>
      </c>
      <c r="J64" s="6">
        <v>9.58</v>
      </c>
      <c r="K64" s="85" t="str">
        <f t="shared" si="9"/>
        <v>Yes</v>
      </c>
    </row>
    <row r="65" spans="1:11" ht="25" customHeight="1" x14ac:dyDescent="0.25">
      <c r="A65" s="104" t="s">
        <v>883</v>
      </c>
      <c r="B65" s="21" t="s">
        <v>213</v>
      </c>
      <c r="C65" s="46">
        <v>74.509580169000003</v>
      </c>
      <c r="D65" s="5" t="str">
        <f t="shared" si="10"/>
        <v>N/A</v>
      </c>
      <c r="E65" s="23">
        <v>80.495543021000003</v>
      </c>
      <c r="F65" s="5" t="str">
        <f t="shared" ref="F65:F73" si="11">IF($B65="N/A","N/A",IF(E65&gt;15,"No",IF(E65&lt;-15,"No","Yes")))</f>
        <v>N/A</v>
      </c>
      <c r="G65" s="23">
        <v>80.57565701</v>
      </c>
      <c r="H65" s="5" t="str">
        <f t="shared" ref="H65:H86" si="12">IF($B65="N/A","N/A",IF(G65&gt;15,"No",IF(G65&lt;-15,"No","Yes")))</f>
        <v>N/A</v>
      </c>
      <c r="I65" s="6">
        <v>8.0340000000000007</v>
      </c>
      <c r="J65" s="6">
        <v>9.9500000000000005E-2</v>
      </c>
      <c r="K65" s="85" t="str">
        <f t="shared" si="9"/>
        <v>Yes</v>
      </c>
    </row>
    <row r="66" spans="1:11" x14ac:dyDescent="0.25">
      <c r="A66" s="104" t="s">
        <v>884</v>
      </c>
      <c r="B66" s="21" t="s">
        <v>213</v>
      </c>
      <c r="C66" s="46">
        <v>31.115645348000001</v>
      </c>
      <c r="D66" s="5" t="str">
        <f t="shared" si="10"/>
        <v>N/A</v>
      </c>
      <c r="E66" s="23">
        <v>33.490283943000001</v>
      </c>
      <c r="F66" s="5" t="str">
        <f t="shared" si="11"/>
        <v>N/A</v>
      </c>
      <c r="G66" s="23">
        <v>9.2168808301999992</v>
      </c>
      <c r="H66" s="5" t="str">
        <f t="shared" si="12"/>
        <v>N/A</v>
      </c>
      <c r="I66" s="6">
        <v>7.6319999999999997</v>
      </c>
      <c r="J66" s="6">
        <v>-72.5</v>
      </c>
      <c r="K66" s="85" t="str">
        <f t="shared" si="9"/>
        <v>No</v>
      </c>
    </row>
    <row r="67" spans="1:11" x14ac:dyDescent="0.25">
      <c r="A67" s="104" t="s">
        <v>885</v>
      </c>
      <c r="B67" s="21" t="s">
        <v>213</v>
      </c>
      <c r="C67" s="46">
        <v>420.40228936</v>
      </c>
      <c r="D67" s="5" t="str">
        <f t="shared" si="10"/>
        <v>N/A</v>
      </c>
      <c r="E67" s="23">
        <v>413.96120266000003</v>
      </c>
      <c r="F67" s="5" t="str">
        <f t="shared" si="11"/>
        <v>N/A</v>
      </c>
      <c r="G67" s="23">
        <v>74.512145701999998</v>
      </c>
      <c r="H67" s="5" t="str">
        <f t="shared" si="12"/>
        <v>N/A</v>
      </c>
      <c r="I67" s="6">
        <v>-1.53</v>
      </c>
      <c r="J67" s="6">
        <v>-82</v>
      </c>
      <c r="K67" s="85" t="str">
        <f t="shared" si="9"/>
        <v>No</v>
      </c>
    </row>
    <row r="68" spans="1:11" ht="25" x14ac:dyDescent="0.25">
      <c r="A68" s="104" t="s">
        <v>886</v>
      </c>
      <c r="B68" s="21" t="s">
        <v>213</v>
      </c>
      <c r="C68" s="46">
        <v>130.45961821</v>
      </c>
      <c r="D68" s="5" t="str">
        <f t="shared" si="10"/>
        <v>N/A</v>
      </c>
      <c r="E68" s="23">
        <v>110.10271317999999</v>
      </c>
      <c r="F68" s="5" t="str">
        <f t="shared" si="11"/>
        <v>N/A</v>
      </c>
      <c r="G68" s="23">
        <v>154.50796704000001</v>
      </c>
      <c r="H68" s="5" t="str">
        <f t="shared" si="12"/>
        <v>N/A</v>
      </c>
      <c r="I68" s="6">
        <v>-15.6</v>
      </c>
      <c r="J68" s="6">
        <v>40.33</v>
      </c>
      <c r="K68" s="85" t="str">
        <f t="shared" si="9"/>
        <v>No</v>
      </c>
    </row>
    <row r="69" spans="1:11" x14ac:dyDescent="0.25">
      <c r="A69" s="104" t="s">
        <v>887</v>
      </c>
      <c r="B69" s="21" t="s">
        <v>213</v>
      </c>
      <c r="C69" s="46">
        <v>186.47551214000001</v>
      </c>
      <c r="D69" s="5" t="str">
        <f t="shared" si="10"/>
        <v>N/A</v>
      </c>
      <c r="E69" s="23">
        <v>192.72928615000001</v>
      </c>
      <c r="F69" s="5" t="str">
        <f t="shared" si="11"/>
        <v>N/A</v>
      </c>
      <c r="G69" s="23">
        <v>190.43600756999999</v>
      </c>
      <c r="H69" s="5" t="str">
        <f t="shared" si="12"/>
        <v>N/A</v>
      </c>
      <c r="I69" s="6">
        <v>3.3540000000000001</v>
      </c>
      <c r="J69" s="6">
        <v>-1.19</v>
      </c>
      <c r="K69" s="85" t="str">
        <f t="shared" si="9"/>
        <v>Yes</v>
      </c>
    </row>
    <row r="70" spans="1:11" ht="25" x14ac:dyDescent="0.25">
      <c r="A70" s="104" t="s">
        <v>888</v>
      </c>
      <c r="B70" s="21" t="s">
        <v>213</v>
      </c>
      <c r="C70" s="46" t="s">
        <v>1749</v>
      </c>
      <c r="D70" s="5" t="str">
        <f t="shared" si="10"/>
        <v>N/A</v>
      </c>
      <c r="E70" s="23" t="s">
        <v>1749</v>
      </c>
      <c r="F70" s="5" t="str">
        <f t="shared" si="11"/>
        <v>N/A</v>
      </c>
      <c r="G70" s="23" t="s">
        <v>1749</v>
      </c>
      <c r="H70" s="5" t="str">
        <f t="shared" si="12"/>
        <v>N/A</v>
      </c>
      <c r="I70" s="6" t="s">
        <v>1749</v>
      </c>
      <c r="J70" s="6" t="s">
        <v>1749</v>
      </c>
      <c r="K70" s="85" t="str">
        <f t="shared" si="9"/>
        <v>N/A</v>
      </c>
    </row>
    <row r="71" spans="1:11" x14ac:dyDescent="0.25">
      <c r="A71" s="104" t="s">
        <v>889</v>
      </c>
      <c r="B71" s="21" t="s">
        <v>213</v>
      </c>
      <c r="C71" s="46">
        <v>2123.900686</v>
      </c>
      <c r="D71" s="5" t="str">
        <f t="shared" si="10"/>
        <v>N/A</v>
      </c>
      <c r="E71" s="23">
        <v>2171.7156411999999</v>
      </c>
      <c r="F71" s="5" t="str">
        <f t="shared" si="11"/>
        <v>N/A</v>
      </c>
      <c r="G71" s="23">
        <v>2096.8785941000001</v>
      </c>
      <c r="H71" s="5" t="str">
        <f t="shared" si="12"/>
        <v>N/A</v>
      </c>
      <c r="I71" s="6">
        <v>2.2509999999999999</v>
      </c>
      <c r="J71" s="6">
        <v>-3.45</v>
      </c>
      <c r="K71" s="85" t="str">
        <f t="shared" si="9"/>
        <v>Yes</v>
      </c>
    </row>
    <row r="72" spans="1:11" ht="25" x14ac:dyDescent="0.25">
      <c r="A72" s="104" t="s">
        <v>890</v>
      </c>
      <c r="B72" s="21" t="s">
        <v>213</v>
      </c>
      <c r="C72" s="46">
        <v>2522.9906142</v>
      </c>
      <c r="D72" s="5" t="str">
        <f t="shared" si="10"/>
        <v>N/A</v>
      </c>
      <c r="E72" s="23">
        <v>3340.2220301000002</v>
      </c>
      <c r="F72" s="5" t="str">
        <f t="shared" si="11"/>
        <v>N/A</v>
      </c>
      <c r="G72" s="23">
        <v>4979.5879265000003</v>
      </c>
      <c r="H72" s="5" t="str">
        <f t="shared" si="12"/>
        <v>N/A</v>
      </c>
      <c r="I72" s="6">
        <v>32.39</v>
      </c>
      <c r="J72" s="6">
        <v>49.08</v>
      </c>
      <c r="K72" s="85" t="str">
        <f t="shared" si="9"/>
        <v>No</v>
      </c>
    </row>
    <row r="73" spans="1:11" x14ac:dyDescent="0.25">
      <c r="A73" s="104" t="s">
        <v>891</v>
      </c>
      <c r="B73" s="21" t="s">
        <v>213</v>
      </c>
      <c r="C73" s="46">
        <v>102.31512352999999</v>
      </c>
      <c r="D73" s="5" t="str">
        <f t="shared" si="10"/>
        <v>N/A</v>
      </c>
      <c r="E73" s="23">
        <v>96.561743737</v>
      </c>
      <c r="F73" s="5" t="str">
        <f t="shared" si="11"/>
        <v>N/A</v>
      </c>
      <c r="G73" s="23">
        <v>171.12514686</v>
      </c>
      <c r="H73" s="5" t="str">
        <f t="shared" si="12"/>
        <v>N/A</v>
      </c>
      <c r="I73" s="6">
        <v>-5.62</v>
      </c>
      <c r="J73" s="6">
        <v>77.22</v>
      </c>
      <c r="K73" s="85" t="str">
        <f t="shared" si="9"/>
        <v>No</v>
      </c>
    </row>
    <row r="74" spans="1:11" x14ac:dyDescent="0.25">
      <c r="A74" s="104" t="s">
        <v>892</v>
      </c>
      <c r="B74" s="21" t="s">
        <v>213</v>
      </c>
      <c r="C74" s="46">
        <v>63.474171232000003</v>
      </c>
      <c r="D74" s="5" t="str">
        <f t="shared" si="10"/>
        <v>N/A</v>
      </c>
      <c r="E74" s="23">
        <v>65.005223266000002</v>
      </c>
      <c r="F74" s="5" t="str">
        <f>IF($B74="N/A","N/A",IF(E74&gt;15,"No",IF(E74&lt;-15,"No","Yes")))</f>
        <v>N/A</v>
      </c>
      <c r="G74" s="23">
        <v>300.59213968</v>
      </c>
      <c r="H74" s="5" t="str">
        <f t="shared" si="12"/>
        <v>N/A</v>
      </c>
      <c r="I74" s="6">
        <v>2.4119999999999999</v>
      </c>
      <c r="J74" s="6">
        <v>362.4</v>
      </c>
      <c r="K74" s="85" t="str">
        <f t="shared" si="9"/>
        <v>No</v>
      </c>
    </row>
    <row r="75" spans="1:11" x14ac:dyDescent="0.25">
      <c r="A75" s="104" t="s">
        <v>893</v>
      </c>
      <c r="B75" s="21" t="s">
        <v>213</v>
      </c>
      <c r="C75" s="44">
        <v>0.55189752749999998</v>
      </c>
      <c r="D75" s="5" t="str">
        <f t="shared" ref="D75:D80" si="13">IF($B75="N/A","N/A",IF(C75&gt;15,"No",IF(C75&lt;-15,"No","Yes")))</f>
        <v>N/A</v>
      </c>
      <c r="E75" s="4">
        <v>0.73389492109999999</v>
      </c>
      <c r="F75" s="5" t="str">
        <f>IF($B75="N/A","N/A",IF(E75&gt;15,"No",IF(E75&lt;-15,"No","Yes")))</f>
        <v>N/A</v>
      </c>
      <c r="G75" s="4">
        <v>1.0051110545999999</v>
      </c>
      <c r="H75" s="5" t="str">
        <f t="shared" si="12"/>
        <v>N/A</v>
      </c>
      <c r="I75" s="6">
        <v>32.979999999999997</v>
      </c>
      <c r="J75" s="6">
        <v>36.96</v>
      </c>
      <c r="K75" s="85" t="str">
        <f t="shared" ref="K75:K80" si="14">IF(J75="Div by 0", "N/A", IF(J75="N/A","N/A", IF(J75&gt;30, "No", IF(J75&lt;-30, "No", "Yes"))))</f>
        <v>No</v>
      </c>
    </row>
    <row r="76" spans="1:11" x14ac:dyDescent="0.25">
      <c r="A76" s="104" t="s">
        <v>894</v>
      </c>
      <c r="B76" s="21" t="s">
        <v>213</v>
      </c>
      <c r="C76" s="44">
        <v>0</v>
      </c>
      <c r="D76" s="5" t="str">
        <f t="shared" si="13"/>
        <v>N/A</v>
      </c>
      <c r="E76" s="4">
        <v>0</v>
      </c>
      <c r="F76" s="5" t="str">
        <f t="shared" ref="F76:F86" si="15">IF($B76="N/A","N/A",IF(E76&gt;15,"No",IF(E76&lt;-15,"No","Yes")))</f>
        <v>N/A</v>
      </c>
      <c r="G76" s="4">
        <v>0</v>
      </c>
      <c r="H76" s="5" t="str">
        <f t="shared" si="12"/>
        <v>N/A</v>
      </c>
      <c r="I76" s="6" t="s">
        <v>1749</v>
      </c>
      <c r="J76" s="6" t="s">
        <v>1749</v>
      </c>
      <c r="K76" s="85" t="str">
        <f t="shared" si="14"/>
        <v>N/A</v>
      </c>
    </row>
    <row r="77" spans="1:11" x14ac:dyDescent="0.25">
      <c r="A77" s="104" t="s">
        <v>895</v>
      </c>
      <c r="B77" s="21" t="s">
        <v>213</v>
      </c>
      <c r="C77" s="44">
        <v>1.3598822811</v>
      </c>
      <c r="D77" s="5" t="str">
        <f t="shared" si="13"/>
        <v>N/A</v>
      </c>
      <c r="E77" s="4">
        <v>1.6189876533000001</v>
      </c>
      <c r="F77" s="5" t="str">
        <f t="shared" si="15"/>
        <v>N/A</v>
      </c>
      <c r="G77" s="4">
        <v>1.3469164735000001</v>
      </c>
      <c r="H77" s="5" t="str">
        <f t="shared" si="12"/>
        <v>N/A</v>
      </c>
      <c r="I77" s="6">
        <v>19.05</v>
      </c>
      <c r="J77" s="6">
        <v>-16.8</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1749</v>
      </c>
      <c r="J78" s="6" t="s">
        <v>1749</v>
      </c>
      <c r="K78" s="85" t="str">
        <f t="shared" si="14"/>
        <v>N/A</v>
      </c>
    </row>
    <row r="79" spans="1:11" ht="25" x14ac:dyDescent="0.25">
      <c r="A79" s="104" t="s">
        <v>897</v>
      </c>
      <c r="B79" s="21" t="s">
        <v>213</v>
      </c>
      <c r="C79" s="44">
        <v>21.835406767999999</v>
      </c>
      <c r="D79" s="5" t="str">
        <f t="shared" si="13"/>
        <v>N/A</v>
      </c>
      <c r="E79" s="4">
        <v>13.469978703000001</v>
      </c>
      <c r="F79" s="5" t="str">
        <f t="shared" si="15"/>
        <v>N/A</v>
      </c>
      <c r="G79" s="4">
        <v>7.2494262021000004</v>
      </c>
      <c r="H79" s="5" t="str">
        <f t="shared" si="12"/>
        <v>N/A</v>
      </c>
      <c r="I79" s="6">
        <v>-38.299999999999997</v>
      </c>
      <c r="J79" s="6">
        <v>-46.2</v>
      </c>
      <c r="K79" s="85" t="str">
        <f t="shared" si="14"/>
        <v>No</v>
      </c>
    </row>
    <row r="80" spans="1:11" ht="25" x14ac:dyDescent="0.25">
      <c r="A80" s="104" t="s">
        <v>898</v>
      </c>
      <c r="B80" s="21" t="s">
        <v>213</v>
      </c>
      <c r="C80" s="48">
        <v>20.93866246</v>
      </c>
      <c r="D80" s="5" t="str">
        <f t="shared" si="13"/>
        <v>N/A</v>
      </c>
      <c r="E80" s="48">
        <v>12.826429951</v>
      </c>
      <c r="F80" s="5" t="str">
        <f t="shared" si="15"/>
        <v>N/A</v>
      </c>
      <c r="G80" s="48">
        <v>7.0018832594999996</v>
      </c>
      <c r="H80" s="5" t="str">
        <f t="shared" si="12"/>
        <v>N/A</v>
      </c>
      <c r="I80" s="6">
        <v>-38.700000000000003</v>
      </c>
      <c r="J80" s="49">
        <v>-45.4</v>
      </c>
      <c r="K80" s="85" t="str">
        <f t="shared" si="14"/>
        <v>No</v>
      </c>
    </row>
    <row r="81" spans="1:11" x14ac:dyDescent="0.25">
      <c r="A81" s="104" t="s">
        <v>899</v>
      </c>
      <c r="B81" s="21" t="s">
        <v>213</v>
      </c>
      <c r="C81" s="50">
        <v>49.995397662000002</v>
      </c>
      <c r="D81" s="5" t="str">
        <f t="shared" ref="D81:D86" si="16">IF($B81="N/A","N/A",IF(C81&gt;15,"No",IF(C81&lt;-15,"No","Yes")))</f>
        <v>N/A</v>
      </c>
      <c r="E81" s="51">
        <v>51.249039760999999</v>
      </c>
      <c r="F81" s="5" t="str">
        <f t="shared" si="15"/>
        <v>N/A</v>
      </c>
      <c r="G81" s="51">
        <v>47.066496018999999</v>
      </c>
      <c r="H81" s="5" t="str">
        <f>IF($B81="N/A","N/A",IF(G81&gt;15,"No",IF(G81&lt;-15,"No","Yes")))</f>
        <v>N/A</v>
      </c>
      <c r="I81" s="6">
        <v>2.508</v>
      </c>
      <c r="J81" s="6">
        <v>-8.16</v>
      </c>
      <c r="K81" s="85" t="str">
        <f t="shared" ref="K81:K86" si="17">IF(J81="Div by 0", "N/A", IF(J81="N/A","N/A", IF(J81&gt;30, "No", IF(J81&lt;-30, "No", "Yes"))))</f>
        <v>Yes</v>
      </c>
    </row>
    <row r="82" spans="1:11" x14ac:dyDescent="0.25">
      <c r="A82" s="104" t="s">
        <v>900</v>
      </c>
      <c r="B82" s="21" t="s">
        <v>213</v>
      </c>
      <c r="C82" s="50" t="s">
        <v>1749</v>
      </c>
      <c r="D82" s="5" t="str">
        <f t="shared" si="16"/>
        <v>N/A</v>
      </c>
      <c r="E82" s="51" t="s">
        <v>1749</v>
      </c>
      <c r="F82" s="5" t="str">
        <f t="shared" si="15"/>
        <v>N/A</v>
      </c>
      <c r="G82" s="51" t="s">
        <v>1749</v>
      </c>
      <c r="H82" s="5" t="str">
        <f t="shared" si="12"/>
        <v>N/A</v>
      </c>
      <c r="I82" s="6" t="s">
        <v>1749</v>
      </c>
      <c r="J82" s="6" t="s">
        <v>1749</v>
      </c>
      <c r="K82" s="85" t="str">
        <f t="shared" si="17"/>
        <v>N/A</v>
      </c>
    </row>
    <row r="83" spans="1:11" x14ac:dyDescent="0.25">
      <c r="A83" s="104" t="s">
        <v>901</v>
      </c>
      <c r="B83" s="21" t="s">
        <v>213</v>
      </c>
      <c r="C83" s="50">
        <v>136.29567517999999</v>
      </c>
      <c r="D83" s="5" t="str">
        <f t="shared" si="16"/>
        <v>N/A</v>
      </c>
      <c r="E83" s="51">
        <v>138.37837479999999</v>
      </c>
      <c r="F83" s="5" t="str">
        <f t="shared" si="15"/>
        <v>N/A</v>
      </c>
      <c r="G83" s="51">
        <v>153.14148748</v>
      </c>
      <c r="H83" s="5" t="str">
        <f t="shared" si="12"/>
        <v>N/A</v>
      </c>
      <c r="I83" s="6">
        <v>1.528</v>
      </c>
      <c r="J83" s="6">
        <v>10.67</v>
      </c>
      <c r="K83" s="85" t="str">
        <f t="shared" si="17"/>
        <v>Yes</v>
      </c>
    </row>
    <row r="84" spans="1:11" x14ac:dyDescent="0.25">
      <c r="A84" s="104" t="s">
        <v>902</v>
      </c>
      <c r="B84" s="21" t="s">
        <v>213</v>
      </c>
      <c r="C84" s="50" t="s">
        <v>1749</v>
      </c>
      <c r="D84" s="5" t="str">
        <f t="shared" si="16"/>
        <v>N/A</v>
      </c>
      <c r="E84" s="51" t="s">
        <v>1749</v>
      </c>
      <c r="F84" s="5" t="str">
        <f t="shared" si="15"/>
        <v>N/A</v>
      </c>
      <c r="G84" s="51" t="s">
        <v>1749</v>
      </c>
      <c r="H84" s="5" t="str">
        <f t="shared" si="12"/>
        <v>N/A</v>
      </c>
      <c r="I84" s="6" t="s">
        <v>1749</v>
      </c>
      <c r="J84" s="6" t="s">
        <v>1749</v>
      </c>
      <c r="K84" s="85" t="str">
        <f t="shared" si="17"/>
        <v>N/A</v>
      </c>
    </row>
    <row r="85" spans="1:11" x14ac:dyDescent="0.25">
      <c r="A85" s="104" t="s">
        <v>903</v>
      </c>
      <c r="B85" s="21" t="s">
        <v>213</v>
      </c>
      <c r="C85" s="50">
        <v>339.01166309000001</v>
      </c>
      <c r="D85" s="5" t="str">
        <f t="shared" si="16"/>
        <v>N/A</v>
      </c>
      <c r="E85" s="51">
        <v>462.46190311999999</v>
      </c>
      <c r="F85" s="5" t="str">
        <f t="shared" si="15"/>
        <v>N/A</v>
      </c>
      <c r="G85" s="51">
        <v>979.97252294999998</v>
      </c>
      <c r="H85" s="5" t="str">
        <f t="shared" si="12"/>
        <v>N/A</v>
      </c>
      <c r="I85" s="6">
        <v>36.409999999999997</v>
      </c>
      <c r="J85" s="6">
        <v>111.9</v>
      </c>
      <c r="K85" s="85" t="str">
        <f t="shared" si="17"/>
        <v>No</v>
      </c>
    </row>
    <row r="86" spans="1:11" ht="25" x14ac:dyDescent="0.25">
      <c r="A86" s="104" t="s">
        <v>904</v>
      </c>
      <c r="B86" s="21" t="s">
        <v>213</v>
      </c>
      <c r="C86" s="52">
        <v>349.95736225000002</v>
      </c>
      <c r="D86" s="5" t="str">
        <f t="shared" si="16"/>
        <v>N/A</v>
      </c>
      <c r="E86" s="52">
        <v>475.63942229999998</v>
      </c>
      <c r="F86" s="5" t="str">
        <f t="shared" si="15"/>
        <v>N/A</v>
      </c>
      <c r="G86" s="52">
        <v>1005.0058943</v>
      </c>
      <c r="H86" s="5" t="str">
        <f t="shared" si="12"/>
        <v>N/A</v>
      </c>
      <c r="I86" s="6">
        <v>35.909999999999997</v>
      </c>
      <c r="J86" s="6">
        <v>111.3</v>
      </c>
      <c r="K86" s="85" t="str">
        <f t="shared" si="17"/>
        <v>No</v>
      </c>
    </row>
    <row r="87" spans="1:11" x14ac:dyDescent="0.25">
      <c r="A87" s="104" t="s">
        <v>32</v>
      </c>
      <c r="B87" s="21" t="s">
        <v>266</v>
      </c>
      <c r="C87" s="44">
        <v>97.366556887000002</v>
      </c>
      <c r="D87" s="5" t="str">
        <f>IF($B87="N/A","N/A",IF(C87&gt;60,"Yes","No"))</f>
        <v>Yes</v>
      </c>
      <c r="E87" s="4">
        <v>97.988848598999994</v>
      </c>
      <c r="F87" s="5" t="str">
        <f>IF($B87="N/A","N/A",IF(E87&gt;60,"Yes","No"))</f>
        <v>Yes</v>
      </c>
      <c r="G87" s="4">
        <v>98.446150987999999</v>
      </c>
      <c r="H87" s="5" t="str">
        <f>IF($B87="N/A","N/A",IF(G87&gt;60,"Yes","No"))</f>
        <v>Yes</v>
      </c>
      <c r="I87" s="6">
        <v>0.6391</v>
      </c>
      <c r="J87" s="6">
        <v>0.4667</v>
      </c>
      <c r="K87" s="85" t="str">
        <f t="shared" ref="K87:K105" si="18">IF(J87="Div by 0", "N/A", IF(J87="N/A","N/A", IF(J87&gt;30, "No", IF(J87&lt;-30, "No", "Yes"))))</f>
        <v>Yes</v>
      </c>
    </row>
    <row r="88" spans="1:11" x14ac:dyDescent="0.25">
      <c r="A88" s="104" t="s">
        <v>39</v>
      </c>
      <c r="B88" s="21" t="s">
        <v>267</v>
      </c>
      <c r="C88" s="44">
        <v>99.029327451</v>
      </c>
      <c r="D88" s="5" t="str">
        <f>IF($B88="N/A","N/A",IF(C88&gt;100,"No",IF(C88&lt;85,"No","Yes")))</f>
        <v>Yes</v>
      </c>
      <c r="E88" s="4">
        <v>98.839291197999998</v>
      </c>
      <c r="F88" s="5" t="str">
        <f>IF($B88="N/A","N/A",IF(E88&gt;100,"No",IF(E88&lt;85,"No","Yes")))</f>
        <v>Yes</v>
      </c>
      <c r="G88" s="4">
        <v>99.352354700000006</v>
      </c>
      <c r="H88" s="5" t="str">
        <f>IF($B88="N/A","N/A",IF(G88&gt;100,"No",IF(G88&lt;85,"No","Yes")))</f>
        <v>Yes</v>
      </c>
      <c r="I88" s="6">
        <v>-0.192</v>
      </c>
      <c r="J88" s="6">
        <v>0.51910000000000001</v>
      </c>
      <c r="K88" s="85" t="str">
        <f t="shared" si="18"/>
        <v>Yes</v>
      </c>
    </row>
    <row r="89" spans="1:11" x14ac:dyDescent="0.25">
      <c r="A89" s="104" t="s">
        <v>905</v>
      </c>
      <c r="B89" s="21" t="s">
        <v>213</v>
      </c>
      <c r="C89" s="44">
        <v>31.276211478</v>
      </c>
      <c r="D89" s="5" t="str">
        <f>IF($B89="N/A","N/A",IF(C89&gt;15,"No",IF(C89&lt;-15,"No","Yes")))</f>
        <v>N/A</v>
      </c>
      <c r="E89" s="4">
        <v>33.849512681</v>
      </c>
      <c r="F89" s="5" t="str">
        <f>IF($B89="N/A","N/A",IF(E89&gt;15,"No",IF(E89&lt;-15,"No","Yes")))</f>
        <v>N/A</v>
      </c>
      <c r="G89" s="4">
        <v>28.854169412000001</v>
      </c>
      <c r="H89" s="5" t="str">
        <f>IF($B89="N/A","N/A",IF(G89&gt;15,"No",IF(G89&lt;-15,"No","Yes")))</f>
        <v>N/A</v>
      </c>
      <c r="I89" s="6">
        <v>8.2279999999999998</v>
      </c>
      <c r="J89" s="6">
        <v>-14.8</v>
      </c>
      <c r="K89" s="85" t="str">
        <f t="shared" si="18"/>
        <v>Yes</v>
      </c>
    </row>
    <row r="90" spans="1:11" x14ac:dyDescent="0.25">
      <c r="A90" s="104" t="s">
        <v>846</v>
      </c>
      <c r="B90" s="21" t="s">
        <v>268</v>
      </c>
      <c r="C90" s="44">
        <v>14.68746953</v>
      </c>
      <c r="D90" s="5" t="str">
        <f>IF($B90="N/A","N/A",IF(C90&gt;25,"No",IF(C90&lt;5,"No","Yes")))</f>
        <v>Yes</v>
      </c>
      <c r="E90" s="4">
        <v>12.961301806</v>
      </c>
      <c r="F90" s="5" t="str">
        <f>IF($B90="N/A","N/A",IF(E90&gt;25,"No",IF(E90&lt;5,"No","Yes")))</f>
        <v>Yes</v>
      </c>
      <c r="G90" s="4">
        <v>11.593365558</v>
      </c>
      <c r="H90" s="5" t="str">
        <f>IF($B90="N/A","N/A",IF(G90&gt;25,"No",IF(G90&lt;5,"No","Yes")))</f>
        <v>Yes</v>
      </c>
      <c r="I90" s="6">
        <v>-11.8</v>
      </c>
      <c r="J90" s="6">
        <v>-10.6</v>
      </c>
      <c r="K90" s="85" t="str">
        <f t="shared" si="18"/>
        <v>Yes</v>
      </c>
    </row>
    <row r="91" spans="1:11" x14ac:dyDescent="0.25">
      <c r="A91" s="104" t="s">
        <v>847</v>
      </c>
      <c r="B91" s="21" t="s">
        <v>269</v>
      </c>
      <c r="C91" s="44">
        <v>31.622398035</v>
      </c>
      <c r="D91" s="5" t="str">
        <f>IF($B91="N/A","N/A",IF(C91&gt;70,"No",IF(C91&lt;40,"No","Yes")))</f>
        <v>No</v>
      </c>
      <c r="E91" s="4">
        <v>28.722948614</v>
      </c>
      <c r="F91" s="5" t="str">
        <f>IF($B91="N/A","N/A",IF(E91&gt;70,"No",IF(E91&lt;40,"No","Yes")))</f>
        <v>No</v>
      </c>
      <c r="G91" s="4">
        <v>30.064833407999998</v>
      </c>
      <c r="H91" s="5" t="str">
        <f>IF($B91="N/A","N/A",IF(G91&gt;70,"No",IF(G91&lt;40,"No","Yes")))</f>
        <v>No</v>
      </c>
      <c r="I91" s="6">
        <v>-9.17</v>
      </c>
      <c r="J91" s="6">
        <v>4.6719999999999997</v>
      </c>
      <c r="K91" s="85" t="str">
        <f t="shared" si="18"/>
        <v>Yes</v>
      </c>
    </row>
    <row r="92" spans="1:11" x14ac:dyDescent="0.25">
      <c r="A92" s="104" t="s">
        <v>848</v>
      </c>
      <c r="B92" s="21" t="s">
        <v>270</v>
      </c>
      <c r="C92" s="44">
        <v>53.690132435000002</v>
      </c>
      <c r="D92" s="5" t="str">
        <f>IF($B92="N/A","N/A",IF(C92&gt;55,"No",IF(C92&lt;20,"No","Yes")))</f>
        <v>Yes</v>
      </c>
      <c r="E92" s="4">
        <v>58.315749578999998</v>
      </c>
      <c r="F92" s="5" t="str">
        <f>IF($B92="N/A","N/A",IF(E92&gt;55,"No",IF(E92&lt;20,"No","Yes")))</f>
        <v>No</v>
      </c>
      <c r="G92" s="4">
        <v>57.103717930999998</v>
      </c>
      <c r="H92" s="5" t="str">
        <f>IF($B92="N/A","N/A",IF(G92&gt;55,"No",IF(G92&lt;20,"No","Yes")))</f>
        <v>No</v>
      </c>
      <c r="I92" s="6">
        <v>8.6150000000000002</v>
      </c>
      <c r="J92" s="6">
        <v>-2.08</v>
      </c>
      <c r="K92" s="85" t="str">
        <f t="shared" si="18"/>
        <v>Yes</v>
      </c>
    </row>
    <row r="93" spans="1:11" x14ac:dyDescent="0.25">
      <c r="A93" s="104" t="s">
        <v>163</v>
      </c>
      <c r="B93" s="21" t="s">
        <v>246</v>
      </c>
      <c r="C93" s="44">
        <v>96.746792245999998</v>
      </c>
      <c r="D93" s="5" t="str">
        <f>IF($B93="N/A","N/A",IF(C93&gt;95,"Yes","No"))</f>
        <v>Yes</v>
      </c>
      <c r="E93" s="4">
        <v>97.428381213999998</v>
      </c>
      <c r="F93" s="5" t="str">
        <f>IF($B93="N/A","N/A",IF(E93&gt;95,"Yes","No"))</f>
        <v>Yes</v>
      </c>
      <c r="G93" s="4">
        <v>98.527705832999999</v>
      </c>
      <c r="H93" s="5" t="str">
        <f>IF($B93="N/A","N/A",IF(G93&gt;95,"Yes","No"))</f>
        <v>Yes</v>
      </c>
      <c r="I93" s="6">
        <v>0.70450000000000002</v>
      </c>
      <c r="J93" s="6">
        <v>1.1279999999999999</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96.098672918000005</v>
      </c>
      <c r="D96" s="5" t="str">
        <f>IF($B96="N/A","N/A",IF(C96&gt;15,"No",IF(C96&lt;-15,"No","Yes")))</f>
        <v>N/A</v>
      </c>
      <c r="E96" s="4">
        <v>95.412597607999999</v>
      </c>
      <c r="F96" s="5" t="str">
        <f>IF($B96="N/A","N/A",IF(E96&gt;15,"No",IF(E96&lt;-15,"No","Yes")))</f>
        <v>N/A</v>
      </c>
      <c r="G96" s="4">
        <v>96.742792997999999</v>
      </c>
      <c r="H96" s="5" t="str">
        <f>IF($B96="N/A","N/A",IF(G96&gt;15,"No",IF(G96&lt;-15,"No","Yes")))</f>
        <v>N/A</v>
      </c>
      <c r="I96" s="6">
        <v>-0.71399999999999997</v>
      </c>
      <c r="J96" s="6">
        <v>1.3939999999999999</v>
      </c>
      <c r="K96" s="85" t="str">
        <f t="shared" si="18"/>
        <v>Yes</v>
      </c>
    </row>
    <row r="97" spans="1:11" x14ac:dyDescent="0.25">
      <c r="A97" s="104" t="s">
        <v>907</v>
      </c>
      <c r="B97" s="21" t="s">
        <v>213</v>
      </c>
      <c r="C97" s="44">
        <v>95.826392932999994</v>
      </c>
      <c r="D97" s="5" t="str">
        <f>IF($B97="N/A","N/A",IF(C97&gt;15,"No",IF(C97&lt;-15,"No","Yes")))</f>
        <v>N/A</v>
      </c>
      <c r="E97" s="4">
        <v>95.196582770000006</v>
      </c>
      <c r="F97" s="5" t="str">
        <f>IF($B97="N/A","N/A",IF(E97&gt;15,"No",IF(E97&lt;-15,"No","Yes")))</f>
        <v>N/A</v>
      </c>
      <c r="G97" s="4">
        <v>96.176558572999994</v>
      </c>
      <c r="H97" s="5" t="str">
        <f>IF($B97="N/A","N/A",IF(G97&gt;15,"No",IF(G97&lt;-15,"No","Yes")))</f>
        <v>N/A</v>
      </c>
      <c r="I97" s="6">
        <v>-0.65700000000000003</v>
      </c>
      <c r="J97" s="6">
        <v>1.0289999999999999</v>
      </c>
      <c r="K97" s="85" t="str">
        <f t="shared" si="18"/>
        <v>Yes</v>
      </c>
    </row>
    <row r="98" spans="1:11" x14ac:dyDescent="0.25">
      <c r="A98" s="104" t="s">
        <v>43</v>
      </c>
      <c r="B98" s="21" t="s">
        <v>223</v>
      </c>
      <c r="C98" s="44">
        <v>97.110734827000002</v>
      </c>
      <c r="D98" s="5" t="str">
        <f>IF($B98="N/A","N/A",IF(C98&gt;100,"No",IF(C98&lt;98,"No","Yes")))</f>
        <v>No</v>
      </c>
      <c r="E98" s="4">
        <v>98.499675890000006</v>
      </c>
      <c r="F98" s="5" t="str">
        <f>IF($B98="N/A","N/A",IF(E98&gt;100,"No",IF(E98&lt;98,"No","Yes")))</f>
        <v>Yes</v>
      </c>
      <c r="G98" s="4">
        <v>99.171567909000004</v>
      </c>
      <c r="H98" s="5" t="str">
        <f>IF($B98="N/A","N/A",IF(G98&gt;100,"No",IF(G98&lt;98,"No","Yes")))</f>
        <v>Yes</v>
      </c>
      <c r="I98" s="6">
        <v>1.43</v>
      </c>
      <c r="J98" s="6">
        <v>0.68210000000000004</v>
      </c>
      <c r="K98" s="85" t="str">
        <f t="shared" si="18"/>
        <v>Yes</v>
      </c>
    </row>
    <row r="99" spans="1:11" x14ac:dyDescent="0.25">
      <c r="A99" s="104" t="s">
        <v>44</v>
      </c>
      <c r="B99" s="21" t="s">
        <v>213</v>
      </c>
      <c r="C99" s="44">
        <v>28.169296783</v>
      </c>
      <c r="D99" s="5" t="str">
        <f>IF($B99="N/A","N/A",IF(C99&gt;15,"No",IF(C99&lt;-15,"No","Yes")))</f>
        <v>N/A</v>
      </c>
      <c r="E99" s="4">
        <v>35.530888529999999</v>
      </c>
      <c r="F99" s="5" t="str">
        <f>IF($B99="N/A","N/A",IF(E99&gt;15,"No",IF(E99&lt;-15,"No","Yes")))</f>
        <v>N/A</v>
      </c>
      <c r="G99" s="4">
        <v>35.743839954999999</v>
      </c>
      <c r="H99" s="5" t="str">
        <f>IF($B99="N/A","N/A",IF(G99&gt;15,"No",IF(G99&lt;-15,"No","Yes")))</f>
        <v>N/A</v>
      </c>
      <c r="I99" s="6">
        <v>26.13</v>
      </c>
      <c r="J99" s="6">
        <v>0.59930000000000005</v>
      </c>
      <c r="K99" s="85" t="str">
        <f t="shared" si="18"/>
        <v>Yes</v>
      </c>
    </row>
    <row r="100" spans="1:11" x14ac:dyDescent="0.25">
      <c r="A100" s="104" t="s">
        <v>45</v>
      </c>
      <c r="B100" s="21" t="s">
        <v>213</v>
      </c>
      <c r="C100" s="44">
        <v>71.830687010999995</v>
      </c>
      <c r="D100" s="5" t="str">
        <f>IF($B100="N/A","N/A",IF(C100&gt;15,"No",IF(C100&lt;-15,"No","Yes")))</f>
        <v>N/A</v>
      </c>
      <c r="E100" s="4">
        <v>64.469111470000001</v>
      </c>
      <c r="F100" s="5" t="str">
        <f>IF($B100="N/A","N/A",IF(E100&gt;15,"No",IF(E100&lt;-15,"No","Yes")))</f>
        <v>N/A</v>
      </c>
      <c r="G100" s="4">
        <v>64.256160045000001</v>
      </c>
      <c r="H100" s="5" t="str">
        <f>IF($B100="N/A","N/A",IF(G100&gt;15,"No",IF(G100&lt;-15,"No","Yes")))</f>
        <v>N/A</v>
      </c>
      <c r="I100" s="6">
        <v>-10.199999999999999</v>
      </c>
      <c r="J100" s="6">
        <v>-0.33</v>
      </c>
      <c r="K100" s="85" t="str">
        <f t="shared" si="18"/>
        <v>Yes</v>
      </c>
    </row>
    <row r="101" spans="1:11" x14ac:dyDescent="0.25">
      <c r="A101" s="104" t="s">
        <v>355</v>
      </c>
      <c r="B101" s="21" t="s">
        <v>213</v>
      </c>
      <c r="C101" s="44">
        <v>99.999983794000002</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1749</v>
      </c>
      <c r="J103" s="6" t="s">
        <v>1749</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99.534099729999994</v>
      </c>
      <c r="H105" s="5" t="str">
        <f>IF($B105="N/A","N/A",IF(G105&gt;100,"No",IF(G105&lt;98,"No","Yes")))</f>
        <v>Yes</v>
      </c>
      <c r="I105" s="6">
        <v>0</v>
      </c>
      <c r="J105" s="6">
        <v>-0.46600000000000003</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71.791293535999998</v>
      </c>
      <c r="D107" s="5" t="str">
        <f t="shared" ref="D107:D130" si="19">IF($B107="N/A","N/A",IF(C107&gt;15,"No",IF(C107&lt;-15,"No","Yes")))</f>
        <v>N/A</v>
      </c>
      <c r="E107" s="5">
        <v>81.051104175000006</v>
      </c>
      <c r="F107" s="5" t="str">
        <f t="shared" ref="F107:F130" si="20">IF($B107="N/A","N/A",IF(E107&gt;15,"No",IF(E107&lt;-15,"No","Yes")))</f>
        <v>N/A</v>
      </c>
      <c r="G107" s="4">
        <v>83.171777745</v>
      </c>
      <c r="H107" s="5" t="str">
        <f t="shared" ref="H107:H130" si="21">IF($B107="N/A","N/A",IF(G107&gt;15,"No",IF(G107&lt;-15,"No","Yes")))</f>
        <v>N/A</v>
      </c>
      <c r="I107" s="6">
        <v>12.9</v>
      </c>
      <c r="J107" s="6">
        <v>2.6160000000000001</v>
      </c>
      <c r="K107" s="85" t="str">
        <f t="shared" ref="K107:K130" si="22">IF(J107="Div by 0", "N/A", IF(J107="N/A","N/A", IF(J107&gt;30, "No", IF(J107&lt;-30, "No", "Yes"))))</f>
        <v>Yes</v>
      </c>
    </row>
    <row r="108" spans="1:11" x14ac:dyDescent="0.25">
      <c r="A108" s="104" t="s">
        <v>909</v>
      </c>
      <c r="B108" s="21" t="s">
        <v>213</v>
      </c>
      <c r="C108" s="53">
        <v>6.3874265922999998</v>
      </c>
      <c r="D108" s="21" t="s">
        <v>213</v>
      </c>
      <c r="E108" s="5">
        <v>5.4933967725999997</v>
      </c>
      <c r="F108" s="21" t="s">
        <v>213</v>
      </c>
      <c r="G108" s="4">
        <v>9.5804235961999993</v>
      </c>
      <c r="H108" s="21" t="s">
        <v>213</v>
      </c>
      <c r="I108" s="6">
        <v>-14</v>
      </c>
      <c r="J108" s="6">
        <v>74.400000000000006</v>
      </c>
      <c r="K108" s="85" t="str">
        <f t="shared" si="22"/>
        <v>No</v>
      </c>
    </row>
    <row r="109" spans="1:11" x14ac:dyDescent="0.25">
      <c r="A109" s="104" t="s">
        <v>910</v>
      </c>
      <c r="B109" s="21" t="s">
        <v>213</v>
      </c>
      <c r="C109" s="53">
        <v>0.99338262330000004</v>
      </c>
      <c r="D109" s="5" t="str">
        <f t="shared" si="19"/>
        <v>N/A</v>
      </c>
      <c r="E109" s="5">
        <v>0.61594535669999995</v>
      </c>
      <c r="F109" s="5" t="str">
        <f t="shared" si="20"/>
        <v>N/A</v>
      </c>
      <c r="G109" s="4">
        <v>0.30418713590000002</v>
      </c>
      <c r="H109" s="5" t="str">
        <f t="shared" si="21"/>
        <v>N/A</v>
      </c>
      <c r="I109" s="6">
        <v>-38</v>
      </c>
      <c r="J109" s="6">
        <v>-50.6</v>
      </c>
      <c r="K109" s="85" t="str">
        <f t="shared" si="22"/>
        <v>No</v>
      </c>
    </row>
    <row r="110" spans="1:11" x14ac:dyDescent="0.25">
      <c r="A110" s="104" t="s">
        <v>911</v>
      </c>
      <c r="B110" s="21" t="s">
        <v>213</v>
      </c>
      <c r="C110" s="53">
        <v>2.23741181E-2</v>
      </c>
      <c r="D110" s="5" t="str">
        <f t="shared" si="19"/>
        <v>N/A</v>
      </c>
      <c r="E110" s="5">
        <v>2.9722890599999999E-2</v>
      </c>
      <c r="F110" s="5" t="str">
        <f t="shared" si="20"/>
        <v>N/A</v>
      </c>
      <c r="G110" s="4">
        <v>2.5905656799999999E-2</v>
      </c>
      <c r="H110" s="5" t="str">
        <f t="shared" si="21"/>
        <v>N/A</v>
      </c>
      <c r="I110" s="6">
        <v>32.840000000000003</v>
      </c>
      <c r="J110" s="6">
        <v>-12.8</v>
      </c>
      <c r="K110" s="85" t="str">
        <f t="shared" si="22"/>
        <v>Yes</v>
      </c>
    </row>
    <row r="111" spans="1:11" x14ac:dyDescent="0.25">
      <c r="A111" s="104" t="s">
        <v>912</v>
      </c>
      <c r="B111" s="21" t="s">
        <v>213</v>
      </c>
      <c r="C111" s="53">
        <v>0.15407096840000001</v>
      </c>
      <c r="D111" s="5" t="str">
        <f t="shared" si="19"/>
        <v>N/A</v>
      </c>
      <c r="E111" s="5">
        <v>0.1005083292</v>
      </c>
      <c r="F111" s="5" t="str">
        <f t="shared" si="20"/>
        <v>N/A</v>
      </c>
      <c r="G111" s="4">
        <v>0.1349297377</v>
      </c>
      <c r="H111" s="5" t="str">
        <f t="shared" si="21"/>
        <v>N/A</v>
      </c>
      <c r="I111" s="6">
        <v>-34.799999999999997</v>
      </c>
      <c r="J111" s="6">
        <v>34.25</v>
      </c>
      <c r="K111" s="85" t="str">
        <f t="shared" si="22"/>
        <v>No</v>
      </c>
    </row>
    <row r="112" spans="1:11" x14ac:dyDescent="0.25">
      <c r="A112" s="104" t="s">
        <v>913</v>
      </c>
      <c r="B112" s="21" t="s">
        <v>213</v>
      </c>
      <c r="C112" s="53">
        <v>0.1082879096</v>
      </c>
      <c r="D112" s="5" t="str">
        <f t="shared" si="19"/>
        <v>N/A</v>
      </c>
      <c r="E112" s="5">
        <v>6.7516991100000007E-2</v>
      </c>
      <c r="F112" s="5" t="str">
        <f t="shared" si="20"/>
        <v>N/A</v>
      </c>
      <c r="G112" s="4">
        <v>5.40642884E-2</v>
      </c>
      <c r="H112" s="5" t="str">
        <f t="shared" si="21"/>
        <v>N/A</v>
      </c>
      <c r="I112" s="6">
        <v>-37.700000000000003</v>
      </c>
      <c r="J112" s="6">
        <v>-19.899999999999999</v>
      </c>
      <c r="K112" s="85" t="str">
        <f t="shared" si="22"/>
        <v>Yes</v>
      </c>
    </row>
    <row r="113" spans="1:11" x14ac:dyDescent="0.25">
      <c r="A113" s="104" t="s">
        <v>914</v>
      </c>
      <c r="B113" s="21" t="s">
        <v>213</v>
      </c>
      <c r="C113" s="53">
        <v>7.8395648999999996E-6</v>
      </c>
      <c r="D113" s="5" t="str">
        <f t="shared" si="19"/>
        <v>N/A</v>
      </c>
      <c r="E113" s="5">
        <v>3.5681700000000001E-5</v>
      </c>
      <c r="F113" s="5" t="str">
        <f t="shared" si="20"/>
        <v>N/A</v>
      </c>
      <c r="G113" s="4">
        <v>1.9615805999999999E-3</v>
      </c>
      <c r="H113" s="5" t="str">
        <f t="shared" si="21"/>
        <v>N/A</v>
      </c>
      <c r="I113" s="6">
        <v>355.1</v>
      </c>
      <c r="J113" s="6">
        <v>5397</v>
      </c>
      <c r="K113" s="85" t="str">
        <f t="shared" si="22"/>
        <v>No</v>
      </c>
    </row>
    <row r="114" spans="1:11" x14ac:dyDescent="0.25">
      <c r="A114" s="104" t="s">
        <v>915</v>
      </c>
      <c r="B114" s="21" t="s">
        <v>213</v>
      </c>
      <c r="C114" s="53">
        <v>4.1965504346999998</v>
      </c>
      <c r="D114" s="5" t="str">
        <f t="shared" si="19"/>
        <v>N/A</v>
      </c>
      <c r="E114" s="5">
        <v>4.0149095443</v>
      </c>
      <c r="F114" s="5" t="str">
        <f t="shared" si="20"/>
        <v>N/A</v>
      </c>
      <c r="G114" s="4">
        <v>4.2820877984000001</v>
      </c>
      <c r="H114" s="5" t="str">
        <f t="shared" si="21"/>
        <v>N/A</v>
      </c>
      <c r="I114" s="6">
        <v>-4.33</v>
      </c>
      <c r="J114" s="6">
        <v>6.6550000000000002</v>
      </c>
      <c r="K114" s="85" t="str">
        <f t="shared" si="22"/>
        <v>Yes</v>
      </c>
    </row>
    <row r="115" spans="1:11" x14ac:dyDescent="0.25">
      <c r="A115" s="104" t="s">
        <v>916</v>
      </c>
      <c r="B115" s="21" t="s">
        <v>213</v>
      </c>
      <c r="C115" s="53">
        <v>4.0060175999999999E-3</v>
      </c>
      <c r="D115" s="5" t="str">
        <f t="shared" si="19"/>
        <v>N/A</v>
      </c>
      <c r="E115" s="5">
        <v>4.5101721000000003E-3</v>
      </c>
      <c r="F115" s="5" t="str">
        <f t="shared" si="20"/>
        <v>N/A</v>
      </c>
      <c r="G115" s="4">
        <v>0.30712239959999998</v>
      </c>
      <c r="H115" s="5" t="str">
        <f t="shared" si="21"/>
        <v>N/A</v>
      </c>
      <c r="I115" s="6">
        <v>12.58</v>
      </c>
      <c r="J115" s="6">
        <v>6710</v>
      </c>
      <c r="K115" s="85" t="str">
        <f t="shared" si="22"/>
        <v>No</v>
      </c>
    </row>
    <row r="116" spans="1:11" x14ac:dyDescent="0.25">
      <c r="A116" s="104" t="s">
        <v>917</v>
      </c>
      <c r="B116" s="21" t="s">
        <v>213</v>
      </c>
      <c r="C116" s="53">
        <v>0.1610795394</v>
      </c>
      <c r="D116" s="5" t="str">
        <f t="shared" si="19"/>
        <v>N/A</v>
      </c>
      <c r="E116" s="5">
        <v>0.11765697410000001</v>
      </c>
      <c r="F116" s="5" t="str">
        <f t="shared" si="20"/>
        <v>N/A</v>
      </c>
      <c r="G116" s="4">
        <v>4.1005278784000003</v>
      </c>
      <c r="H116" s="5" t="str">
        <f t="shared" si="21"/>
        <v>N/A</v>
      </c>
      <c r="I116" s="6">
        <v>-27</v>
      </c>
      <c r="J116" s="6">
        <v>3385</v>
      </c>
      <c r="K116" s="85" t="str">
        <f t="shared" si="22"/>
        <v>No</v>
      </c>
    </row>
    <row r="117" spans="1:11" x14ac:dyDescent="0.25">
      <c r="A117" s="104" t="s">
        <v>918</v>
      </c>
      <c r="B117" s="21" t="s">
        <v>213</v>
      </c>
      <c r="C117" s="53">
        <v>0.25750618739999998</v>
      </c>
      <c r="D117" s="5" t="str">
        <f t="shared" si="19"/>
        <v>N/A</v>
      </c>
      <c r="E117" s="5">
        <v>0.19618535070000001</v>
      </c>
      <c r="F117" s="5" t="str">
        <f t="shared" si="20"/>
        <v>N/A</v>
      </c>
      <c r="G117" s="4">
        <v>0.1732800598</v>
      </c>
      <c r="H117" s="5" t="str">
        <f t="shared" si="21"/>
        <v>N/A</v>
      </c>
      <c r="I117" s="6">
        <v>-23.8</v>
      </c>
      <c r="J117" s="6">
        <v>-11.7</v>
      </c>
      <c r="K117" s="85" t="str">
        <f t="shared" si="22"/>
        <v>Yes</v>
      </c>
    </row>
    <row r="118" spans="1:11" x14ac:dyDescent="0.25">
      <c r="A118" s="104" t="s">
        <v>919</v>
      </c>
      <c r="B118" s="21" t="s">
        <v>213</v>
      </c>
      <c r="C118" s="53">
        <v>0.49016095409999999</v>
      </c>
      <c r="D118" s="5" t="str">
        <f t="shared" si="19"/>
        <v>N/A</v>
      </c>
      <c r="E118" s="5">
        <v>0.34640548199999999</v>
      </c>
      <c r="F118" s="5" t="str">
        <f t="shared" si="20"/>
        <v>N/A</v>
      </c>
      <c r="G118" s="4">
        <v>0.19635706050000001</v>
      </c>
      <c r="H118" s="5" t="str">
        <f t="shared" si="21"/>
        <v>N/A</v>
      </c>
      <c r="I118" s="6">
        <v>-29.3</v>
      </c>
      <c r="J118" s="6">
        <v>-43.3</v>
      </c>
      <c r="K118" s="85" t="str">
        <f t="shared" si="22"/>
        <v>No</v>
      </c>
    </row>
    <row r="119" spans="1:11" x14ac:dyDescent="0.25">
      <c r="A119" s="104" t="s">
        <v>920</v>
      </c>
      <c r="B119" s="21" t="s">
        <v>213</v>
      </c>
      <c r="C119" s="53">
        <v>21.821279872000002</v>
      </c>
      <c r="D119" s="5" t="str">
        <f t="shared" si="19"/>
        <v>N/A</v>
      </c>
      <c r="E119" s="5">
        <v>13.455499052</v>
      </c>
      <c r="F119" s="5" t="str">
        <f t="shared" si="20"/>
        <v>N/A</v>
      </c>
      <c r="G119" s="4">
        <v>7.2477986587999998</v>
      </c>
      <c r="H119" s="5" t="str">
        <f t="shared" si="21"/>
        <v>N/A</v>
      </c>
      <c r="I119" s="6">
        <v>-38.299999999999997</v>
      </c>
      <c r="J119" s="6">
        <v>-46.1</v>
      </c>
      <c r="K119" s="85" t="str">
        <f t="shared" si="22"/>
        <v>No</v>
      </c>
    </row>
    <row r="120" spans="1:11" x14ac:dyDescent="0.25">
      <c r="A120" s="104" t="s">
        <v>921</v>
      </c>
      <c r="B120" s="21" t="s">
        <v>213</v>
      </c>
      <c r="C120" s="53">
        <v>7.9314288939999997</v>
      </c>
      <c r="D120" s="5" t="str">
        <f t="shared" si="19"/>
        <v>N/A</v>
      </c>
      <c r="E120" s="5">
        <v>6.7180869106000003</v>
      </c>
      <c r="F120" s="5" t="str">
        <f t="shared" si="20"/>
        <v>N/A</v>
      </c>
      <c r="G120" s="4">
        <v>4.6129623804</v>
      </c>
      <c r="H120" s="5" t="str">
        <f t="shared" si="21"/>
        <v>N/A</v>
      </c>
      <c r="I120" s="6">
        <v>-15.3</v>
      </c>
      <c r="J120" s="6">
        <v>-31.3</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1749</v>
      </c>
      <c r="J121" s="6" t="s">
        <v>1749</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1749</v>
      </c>
      <c r="J122" s="6" t="s">
        <v>1749</v>
      </c>
      <c r="K122" s="85" t="str">
        <f t="shared" si="22"/>
        <v>N/A</v>
      </c>
    </row>
    <row r="123" spans="1:11" x14ac:dyDescent="0.25">
      <c r="A123" s="104" t="s">
        <v>924</v>
      </c>
      <c r="B123" s="21" t="s">
        <v>213</v>
      </c>
      <c r="C123" s="53">
        <v>0.3796152498</v>
      </c>
      <c r="D123" s="5" t="str">
        <f t="shared" si="19"/>
        <v>N/A</v>
      </c>
      <c r="E123" s="5">
        <v>0.15076249380000001</v>
      </c>
      <c r="F123" s="5" t="str">
        <f t="shared" si="20"/>
        <v>N/A</v>
      </c>
      <c r="G123" s="4">
        <v>1.2499816989999999</v>
      </c>
      <c r="H123" s="5" t="str">
        <f t="shared" si="21"/>
        <v>N/A</v>
      </c>
      <c r="I123" s="6">
        <v>-60.3</v>
      </c>
      <c r="J123" s="6">
        <v>729.1</v>
      </c>
      <c r="K123" s="85" t="str">
        <f t="shared" si="22"/>
        <v>No</v>
      </c>
    </row>
    <row r="124" spans="1:11" x14ac:dyDescent="0.25">
      <c r="A124" s="104" t="s">
        <v>925</v>
      </c>
      <c r="B124" s="21" t="s">
        <v>213</v>
      </c>
      <c r="C124" s="53">
        <v>11.074365328000001</v>
      </c>
      <c r="D124" s="5" t="str">
        <f t="shared" si="19"/>
        <v>N/A</v>
      </c>
      <c r="E124" s="5">
        <v>4.8742828772999998</v>
      </c>
      <c r="F124" s="5" t="str">
        <f t="shared" si="20"/>
        <v>N/A</v>
      </c>
      <c r="G124" s="4">
        <v>4.4704137000000001E-3</v>
      </c>
      <c r="H124" s="5" t="str">
        <f t="shared" si="21"/>
        <v>N/A</v>
      </c>
      <c r="I124" s="6">
        <v>-56</v>
      </c>
      <c r="J124" s="6">
        <v>-99.9</v>
      </c>
      <c r="K124" s="85" t="str">
        <f t="shared" si="22"/>
        <v>No</v>
      </c>
    </row>
    <row r="125" spans="1:11" x14ac:dyDescent="0.25">
      <c r="A125" s="104" t="s">
        <v>926</v>
      </c>
      <c r="B125" s="21" t="s">
        <v>213</v>
      </c>
      <c r="C125" s="53">
        <v>1.7147088267999999</v>
      </c>
      <c r="D125" s="5" t="str">
        <f t="shared" si="19"/>
        <v>N/A</v>
      </c>
      <c r="E125" s="5">
        <v>1.1874312636</v>
      </c>
      <c r="F125" s="5" t="str">
        <f t="shared" si="20"/>
        <v>N/A</v>
      </c>
      <c r="G125" s="4">
        <v>0.52719610669999994</v>
      </c>
      <c r="H125" s="5" t="str">
        <f t="shared" si="21"/>
        <v>N/A</v>
      </c>
      <c r="I125" s="6">
        <v>-30.8</v>
      </c>
      <c r="J125" s="6">
        <v>-55.6</v>
      </c>
      <c r="K125" s="85" t="str">
        <f t="shared" si="22"/>
        <v>No</v>
      </c>
    </row>
    <row r="126" spans="1:11" x14ac:dyDescent="0.25">
      <c r="A126" s="104" t="s">
        <v>927</v>
      </c>
      <c r="B126" s="21" t="s">
        <v>213</v>
      </c>
      <c r="C126" s="53">
        <v>0</v>
      </c>
      <c r="D126" s="5" t="str">
        <f t="shared" si="19"/>
        <v>N/A</v>
      </c>
      <c r="E126" s="5">
        <v>0</v>
      </c>
      <c r="F126" s="5" t="str">
        <f t="shared" si="20"/>
        <v>N/A</v>
      </c>
      <c r="G126" s="4">
        <v>0.54548997799999999</v>
      </c>
      <c r="H126" s="5" t="str">
        <f t="shared" si="21"/>
        <v>N/A</v>
      </c>
      <c r="I126" s="6" t="s">
        <v>1749</v>
      </c>
      <c r="J126" s="6" t="s">
        <v>1749</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1749</v>
      </c>
      <c r="J127" s="6" t="s">
        <v>1749</v>
      </c>
      <c r="K127" s="85" t="str">
        <f t="shared" si="22"/>
        <v>N/A</v>
      </c>
    </row>
    <row r="128" spans="1:11" x14ac:dyDescent="0.25">
      <c r="A128" s="104" t="s">
        <v>929</v>
      </c>
      <c r="B128" s="21" t="s">
        <v>213</v>
      </c>
      <c r="C128" s="53">
        <v>0.28167556589999998</v>
      </c>
      <c r="D128" s="5" t="str">
        <f t="shared" si="19"/>
        <v>N/A</v>
      </c>
      <c r="E128" s="5">
        <v>0.31719640850000003</v>
      </c>
      <c r="F128" s="5" t="str">
        <f t="shared" si="20"/>
        <v>N/A</v>
      </c>
      <c r="G128" s="4">
        <v>0.30589285820000001</v>
      </c>
      <c r="H128" s="5" t="str">
        <f t="shared" si="21"/>
        <v>N/A</v>
      </c>
      <c r="I128" s="6">
        <v>12.61</v>
      </c>
      <c r="J128" s="6">
        <v>-3.56</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1749</v>
      </c>
      <c r="J129" s="6" t="s">
        <v>1749</v>
      </c>
      <c r="K129" s="85" t="str">
        <f t="shared" si="22"/>
        <v>N/A</v>
      </c>
    </row>
    <row r="130" spans="1:11" x14ac:dyDescent="0.25">
      <c r="A130" s="111" t="s">
        <v>931</v>
      </c>
      <c r="B130" s="93" t="s">
        <v>213</v>
      </c>
      <c r="C130" s="112">
        <v>0.4394860068</v>
      </c>
      <c r="D130" s="94" t="str">
        <f t="shared" si="19"/>
        <v>N/A</v>
      </c>
      <c r="E130" s="94">
        <v>0.2077390985</v>
      </c>
      <c r="F130" s="94" t="str">
        <f t="shared" si="20"/>
        <v>N/A</v>
      </c>
      <c r="G130" s="98">
        <v>1.8052227E-3</v>
      </c>
      <c r="H130" s="94" t="str">
        <f t="shared" si="21"/>
        <v>N/A</v>
      </c>
      <c r="I130" s="95">
        <v>-52.7</v>
      </c>
      <c r="J130" s="95">
        <v>-99.1</v>
      </c>
      <c r="K130" s="96" t="str">
        <f t="shared" si="22"/>
        <v>No</v>
      </c>
    </row>
    <row r="131" spans="1:11" ht="12" customHeight="1" x14ac:dyDescent="0.25">
      <c r="A131" s="177" t="s">
        <v>1619</v>
      </c>
      <c r="B131" s="178"/>
      <c r="C131" s="178"/>
      <c r="D131" s="178"/>
      <c r="E131" s="178"/>
      <c r="F131" s="178"/>
      <c r="G131" s="178"/>
      <c r="H131" s="178"/>
      <c r="I131" s="178"/>
      <c r="J131" s="178"/>
      <c r="K131" s="179"/>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312254</v>
      </c>
      <c r="D6" s="5" t="str">
        <f>IF($B6="N/A","N/A",IF(C6&gt;15,"No",IF(C6&lt;-15,"No","Yes")))</f>
        <v>N/A</v>
      </c>
      <c r="E6" s="22">
        <v>349548</v>
      </c>
      <c r="F6" s="5" t="str">
        <f>IF($B6="N/A","N/A",IF(E6&gt;15,"No",IF(E6&lt;-15,"No","Yes")))</f>
        <v>N/A</v>
      </c>
      <c r="G6" s="22">
        <v>332143</v>
      </c>
      <c r="H6" s="5" t="str">
        <f>IF($B6="N/A","N/A",IF(G6&gt;15,"No",IF(G6&lt;-15,"No","Yes")))</f>
        <v>N/A</v>
      </c>
      <c r="I6" s="6">
        <v>11.94</v>
      </c>
      <c r="J6" s="6">
        <v>-4.9800000000000004</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46">
        <v>55.135328930999997</v>
      </c>
      <c r="D9" s="5" t="str">
        <f t="shared" ref="D9:D17" si="1">IF($B9="N/A","N/A",IF(C9&gt;15,"No",IF(C9&lt;-15,"No","Yes")))</f>
        <v>N/A</v>
      </c>
      <c r="E9" s="23">
        <v>54.087910673000003</v>
      </c>
      <c r="F9" s="5" t="str">
        <f>IF($B9="N/A","N/A",IF(E9&gt;15,"No",IF(E9&lt;-15,"No","Yes")))</f>
        <v>N/A</v>
      </c>
      <c r="G9" s="23">
        <v>308.13189499999999</v>
      </c>
      <c r="H9" s="5" t="str">
        <f>IF($B9="N/A","N/A",IF(G9&gt;15,"No",IF(G9&lt;-15,"No","Yes")))</f>
        <v>N/A</v>
      </c>
      <c r="I9" s="6">
        <v>-1.9</v>
      </c>
      <c r="J9" s="6">
        <v>469.7</v>
      </c>
      <c r="K9" s="85" t="str">
        <f t="shared" si="0"/>
        <v>No</v>
      </c>
    </row>
    <row r="10" spans="1:11" x14ac:dyDescent="0.25">
      <c r="A10" s="104" t="s">
        <v>16</v>
      </c>
      <c r="B10" s="21" t="s">
        <v>213</v>
      </c>
      <c r="C10" s="44">
        <v>14.119274692999999</v>
      </c>
      <c r="D10" s="5" t="str">
        <f t="shared" si="1"/>
        <v>N/A</v>
      </c>
      <c r="E10" s="4">
        <v>13.613008799999999</v>
      </c>
      <c r="F10" s="5" t="str">
        <f>IF($B10="N/A","N/A",IF(E10&gt;15,"No",IF(E10&lt;-15,"No","Yes")))</f>
        <v>N/A</v>
      </c>
      <c r="G10" s="4">
        <v>50.953655503999997</v>
      </c>
      <c r="H10" s="5" t="str">
        <f>IF($B10="N/A","N/A",IF(G10&gt;15,"No",IF(G10&lt;-15,"No","Yes")))</f>
        <v>N/A</v>
      </c>
      <c r="I10" s="6">
        <v>-3.59</v>
      </c>
      <c r="J10" s="6">
        <v>274.3</v>
      </c>
      <c r="K10" s="85" t="str">
        <f t="shared" si="0"/>
        <v>No</v>
      </c>
    </row>
    <row r="11" spans="1:11" x14ac:dyDescent="0.25">
      <c r="A11" s="104" t="s">
        <v>36</v>
      </c>
      <c r="B11" s="21" t="s">
        <v>213</v>
      </c>
      <c r="C11" s="44">
        <v>20.6234398</v>
      </c>
      <c r="D11" s="5" t="str">
        <f t="shared" si="1"/>
        <v>N/A</v>
      </c>
      <c r="E11" s="4">
        <v>19.595795306999999</v>
      </c>
      <c r="F11" s="5" t="str">
        <f>IF($B11="N/A","N/A",IF(E11&gt;15,"No",IF(E11&lt;-15,"No","Yes")))</f>
        <v>N/A</v>
      </c>
      <c r="G11" s="4">
        <v>64.747660096999994</v>
      </c>
      <c r="H11" s="5" t="str">
        <f>IF($B11="N/A","N/A",IF(G11&gt;15,"No",IF(G11&lt;-15,"No","Yes")))</f>
        <v>N/A</v>
      </c>
      <c r="I11" s="6">
        <v>-4.9800000000000004</v>
      </c>
      <c r="J11" s="6">
        <v>230.4</v>
      </c>
      <c r="K11" s="85" t="str">
        <f t="shared" si="0"/>
        <v>No</v>
      </c>
    </row>
    <row r="12" spans="1:11" x14ac:dyDescent="0.25">
      <c r="A12" s="104" t="s">
        <v>37</v>
      </c>
      <c r="B12" s="21" t="s">
        <v>213</v>
      </c>
      <c r="C12" s="44" t="s">
        <v>1749</v>
      </c>
      <c r="D12" s="5" t="str">
        <f t="shared" si="1"/>
        <v>N/A</v>
      </c>
      <c r="E12" s="4" t="s">
        <v>1749</v>
      </c>
      <c r="F12" s="5" t="str">
        <f>IF($B12="N/A","N/A",IF(E12&gt;15,"No",IF(E12&lt;-15,"No","Yes")))</f>
        <v>N/A</v>
      </c>
      <c r="G12" s="4" t="s">
        <v>1749</v>
      </c>
      <c r="H12" s="5" t="str">
        <f>IF($B12="N/A","N/A",IF(G12&gt;15,"No",IF(G12&lt;-15,"No","Yes")))</f>
        <v>N/A</v>
      </c>
      <c r="I12" s="6" t="s">
        <v>1749</v>
      </c>
      <c r="J12" s="6" t="s">
        <v>1749</v>
      </c>
      <c r="K12" s="85" t="str">
        <f t="shared" si="0"/>
        <v>N/A</v>
      </c>
    </row>
    <row r="13" spans="1:11" x14ac:dyDescent="0.25">
      <c r="A13" s="104" t="s">
        <v>38</v>
      </c>
      <c r="B13" s="21" t="s">
        <v>213</v>
      </c>
      <c r="C13" s="44">
        <v>13.396059899000001</v>
      </c>
      <c r="D13" s="5" t="str">
        <f t="shared" si="1"/>
        <v>N/A</v>
      </c>
      <c r="E13" s="4">
        <v>12.985108125</v>
      </c>
      <c r="F13" s="5" t="str">
        <f>IF($B13="N/A","N/A",IF(E13&gt;15,"No",IF(E13&lt;-15,"No","Yes")))</f>
        <v>N/A</v>
      </c>
      <c r="G13" s="4">
        <v>21.067785299000001</v>
      </c>
      <c r="H13" s="5" t="str">
        <f>IF($B13="N/A","N/A",IF(G13&gt;15,"No",IF(G13&lt;-15,"No","Yes")))</f>
        <v>N/A</v>
      </c>
      <c r="I13" s="6">
        <v>-3.07</v>
      </c>
      <c r="J13" s="6">
        <v>62.25</v>
      </c>
      <c r="K13" s="85" t="str">
        <f t="shared" si="0"/>
        <v>No</v>
      </c>
    </row>
    <row r="14" spans="1:11" x14ac:dyDescent="0.25">
      <c r="A14" s="104" t="s">
        <v>671</v>
      </c>
      <c r="B14" s="21" t="s">
        <v>213</v>
      </c>
      <c r="C14" s="44">
        <v>54.665432629000001</v>
      </c>
      <c r="D14" s="5" t="str">
        <f t="shared" si="1"/>
        <v>N/A</v>
      </c>
      <c r="E14" s="4">
        <v>60.613134676999998</v>
      </c>
      <c r="F14" s="5" t="str">
        <f t="shared" ref="F14:F33" si="2">IF($B14="N/A","N/A",IF(E14&gt;15,"No",IF(E14&lt;-15,"No","Yes")))</f>
        <v>N/A</v>
      </c>
      <c r="G14" s="4">
        <v>9.8838434626999998</v>
      </c>
      <c r="H14" s="5" t="str">
        <f t="shared" ref="H14:H33" si="3">IF($B14="N/A","N/A",IF(G14&gt;15,"No",IF(G14&lt;-15,"No","Yes")))</f>
        <v>N/A</v>
      </c>
      <c r="I14" s="6">
        <v>10.88</v>
      </c>
      <c r="J14" s="6">
        <v>-83.7</v>
      </c>
      <c r="K14" s="85" t="str">
        <f t="shared" ref="K14:K30" si="4">IF(J14="Div by 0", "N/A", IF(J14="N/A","N/A", IF(J14&gt;30, "No", IF(J14&lt;-30, "No", "Yes"))))</f>
        <v>No</v>
      </c>
    </row>
    <row r="15" spans="1:11" x14ac:dyDescent="0.25">
      <c r="A15" s="104" t="s">
        <v>672</v>
      </c>
      <c r="B15" s="21" t="s">
        <v>213</v>
      </c>
      <c r="C15" s="44">
        <v>3.7953076661999998</v>
      </c>
      <c r="D15" s="5" t="str">
        <f t="shared" si="1"/>
        <v>N/A</v>
      </c>
      <c r="E15" s="4">
        <v>2.3361598407000002</v>
      </c>
      <c r="F15" s="5" t="str">
        <f t="shared" si="2"/>
        <v>N/A</v>
      </c>
      <c r="G15" s="4">
        <v>2.3255393841999998</v>
      </c>
      <c r="H15" s="5" t="str">
        <f t="shared" si="3"/>
        <v>N/A</v>
      </c>
      <c r="I15" s="6">
        <v>-38.4</v>
      </c>
      <c r="J15" s="6">
        <v>-0.45500000000000002</v>
      </c>
      <c r="K15" s="85" t="str">
        <f t="shared" si="4"/>
        <v>Yes</v>
      </c>
    </row>
    <row r="16" spans="1:11" x14ac:dyDescent="0.25">
      <c r="A16" s="104" t="s">
        <v>379</v>
      </c>
      <c r="B16" s="21" t="s">
        <v>213</v>
      </c>
      <c r="C16" s="44">
        <v>10.006597192999999</v>
      </c>
      <c r="D16" s="5" t="str">
        <f t="shared" si="1"/>
        <v>N/A</v>
      </c>
      <c r="E16" s="4">
        <v>9.4982663325000001</v>
      </c>
      <c r="F16" s="5" t="str">
        <f t="shared" si="2"/>
        <v>N/A</v>
      </c>
      <c r="G16" s="4">
        <v>68.421258632999994</v>
      </c>
      <c r="H16" s="5" t="str">
        <f t="shared" si="3"/>
        <v>N/A</v>
      </c>
      <c r="I16" s="6">
        <v>-5.08</v>
      </c>
      <c r="J16" s="6">
        <v>620.4</v>
      </c>
      <c r="K16" s="85" t="str">
        <f t="shared" si="4"/>
        <v>No</v>
      </c>
    </row>
    <row r="17" spans="1:11" x14ac:dyDescent="0.25">
      <c r="A17" s="104" t="s">
        <v>380</v>
      </c>
      <c r="B17" s="21" t="s">
        <v>213</v>
      </c>
      <c r="C17" s="44">
        <v>1.2579502584</v>
      </c>
      <c r="D17" s="5" t="str">
        <f t="shared" si="1"/>
        <v>N/A</v>
      </c>
      <c r="E17" s="4">
        <v>1.0233215467000001</v>
      </c>
      <c r="F17" s="5" t="str">
        <f t="shared" si="2"/>
        <v>N/A</v>
      </c>
      <c r="G17" s="4">
        <v>1.0080147409</v>
      </c>
      <c r="H17" s="5" t="str">
        <f t="shared" si="3"/>
        <v>N/A</v>
      </c>
      <c r="I17" s="6">
        <v>-18.7</v>
      </c>
      <c r="J17" s="6">
        <v>-1.5</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1749</v>
      </c>
      <c r="J18" s="6" t="s">
        <v>1749</v>
      </c>
      <c r="K18" s="85" t="str">
        <f t="shared" si="4"/>
        <v>N/A</v>
      </c>
    </row>
    <row r="19" spans="1:11" x14ac:dyDescent="0.25">
      <c r="A19" s="104" t="s">
        <v>382</v>
      </c>
      <c r="B19" s="21" t="s">
        <v>213</v>
      </c>
      <c r="C19" s="44">
        <v>10.011080722999999</v>
      </c>
      <c r="D19" s="5" t="str">
        <f t="shared" si="5"/>
        <v>N/A</v>
      </c>
      <c r="E19" s="4">
        <v>7.3223133876000004</v>
      </c>
      <c r="F19" s="5" t="str">
        <f t="shared" si="2"/>
        <v>N/A</v>
      </c>
      <c r="G19" s="4">
        <v>5.4251546044000003</v>
      </c>
      <c r="H19" s="5" t="str">
        <f t="shared" si="3"/>
        <v>N/A</v>
      </c>
      <c r="I19" s="6">
        <v>-26.9</v>
      </c>
      <c r="J19" s="6">
        <v>-25.9</v>
      </c>
      <c r="K19" s="85" t="str">
        <f t="shared" si="4"/>
        <v>Yes</v>
      </c>
    </row>
    <row r="20" spans="1:11" x14ac:dyDescent="0.25">
      <c r="A20" s="104" t="s">
        <v>384</v>
      </c>
      <c r="B20" s="21" t="s">
        <v>213</v>
      </c>
      <c r="C20" s="44">
        <v>10.370723834</v>
      </c>
      <c r="D20" s="5" t="str">
        <f t="shared" si="5"/>
        <v>N/A</v>
      </c>
      <c r="E20" s="4">
        <v>10.216336525999999</v>
      </c>
      <c r="F20" s="5" t="str">
        <f t="shared" si="2"/>
        <v>N/A</v>
      </c>
      <c r="G20" s="4">
        <v>4.4117204294999999</v>
      </c>
      <c r="H20" s="5" t="str">
        <f t="shared" si="3"/>
        <v>N/A</v>
      </c>
      <c r="I20" s="6">
        <v>-1.49</v>
      </c>
      <c r="J20" s="6">
        <v>-56.8</v>
      </c>
      <c r="K20" s="85" t="str">
        <f t="shared" si="4"/>
        <v>No</v>
      </c>
    </row>
    <row r="21" spans="1:11" x14ac:dyDescent="0.25">
      <c r="A21" s="104" t="s">
        <v>385</v>
      </c>
      <c r="B21" s="21" t="s">
        <v>213</v>
      </c>
      <c r="C21" s="44">
        <v>3.3959532943999999</v>
      </c>
      <c r="D21" s="5" t="str">
        <f t="shared" si="5"/>
        <v>N/A</v>
      </c>
      <c r="E21" s="4">
        <v>3.2333184570000002</v>
      </c>
      <c r="F21" s="5" t="str">
        <f t="shared" si="2"/>
        <v>N/A</v>
      </c>
      <c r="G21" s="4">
        <v>3.3142850260999999</v>
      </c>
      <c r="H21" s="5" t="str">
        <f t="shared" si="3"/>
        <v>N/A</v>
      </c>
      <c r="I21" s="6">
        <v>-4.79</v>
      </c>
      <c r="J21" s="6">
        <v>2.504</v>
      </c>
      <c r="K21" s="85" t="str">
        <f t="shared" si="4"/>
        <v>Yes</v>
      </c>
    </row>
    <row r="22" spans="1:11" x14ac:dyDescent="0.25">
      <c r="A22" s="104" t="s">
        <v>386</v>
      </c>
      <c r="B22" s="21" t="s">
        <v>213</v>
      </c>
      <c r="C22" s="44">
        <v>3.5547983399999997E-2</v>
      </c>
      <c r="D22" s="5" t="str">
        <f t="shared" si="5"/>
        <v>N/A</v>
      </c>
      <c r="E22" s="4">
        <v>2.0884113199999998E-2</v>
      </c>
      <c r="F22" s="5" t="str">
        <f t="shared" si="2"/>
        <v>N/A</v>
      </c>
      <c r="G22" s="4">
        <v>1.0911127303000001</v>
      </c>
      <c r="H22" s="5" t="str">
        <f t="shared" si="3"/>
        <v>N/A</v>
      </c>
      <c r="I22" s="6">
        <v>-41.3</v>
      </c>
      <c r="J22" s="6">
        <v>5125</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1749</v>
      </c>
      <c r="J23" s="6" t="s">
        <v>1749</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1749</v>
      </c>
      <c r="J24" s="6" t="s">
        <v>1749</v>
      </c>
      <c r="K24" s="85" t="str">
        <f t="shared" si="4"/>
        <v>N/A</v>
      </c>
    </row>
    <row r="25" spans="1:11" x14ac:dyDescent="0.25">
      <c r="A25" s="104" t="s">
        <v>391</v>
      </c>
      <c r="B25" s="21" t="s">
        <v>213</v>
      </c>
      <c r="C25" s="44">
        <v>0</v>
      </c>
      <c r="D25" s="5" t="str">
        <f t="shared" si="5"/>
        <v>N/A</v>
      </c>
      <c r="E25" s="4">
        <v>0</v>
      </c>
      <c r="F25" s="5" t="str">
        <f t="shared" si="2"/>
        <v>N/A</v>
      </c>
      <c r="G25" s="4">
        <v>0</v>
      </c>
      <c r="H25" s="5" t="str">
        <f t="shared" si="3"/>
        <v>N/A</v>
      </c>
      <c r="I25" s="6" t="s">
        <v>1749</v>
      </c>
      <c r="J25" s="6" t="s">
        <v>1749</v>
      </c>
      <c r="K25" s="85" t="str">
        <f t="shared" si="4"/>
        <v>N/A</v>
      </c>
    </row>
    <row r="26" spans="1:11" x14ac:dyDescent="0.25">
      <c r="A26" s="104" t="s">
        <v>392</v>
      </c>
      <c r="B26" s="21" t="s">
        <v>213</v>
      </c>
      <c r="C26" s="44">
        <v>0</v>
      </c>
      <c r="D26" s="5" t="str">
        <f t="shared" si="5"/>
        <v>N/A</v>
      </c>
      <c r="E26" s="4">
        <v>0</v>
      </c>
      <c r="F26" s="5" t="str">
        <f t="shared" si="2"/>
        <v>N/A</v>
      </c>
      <c r="G26" s="4">
        <v>0</v>
      </c>
      <c r="H26" s="5" t="str">
        <f t="shared" si="3"/>
        <v>N/A</v>
      </c>
      <c r="I26" s="6" t="s">
        <v>1749</v>
      </c>
      <c r="J26" s="6" t="s">
        <v>1749</v>
      </c>
      <c r="K26" s="85" t="str">
        <f t="shared" si="4"/>
        <v>N/A</v>
      </c>
    </row>
    <row r="27" spans="1:11" x14ac:dyDescent="0.25">
      <c r="A27" s="104" t="s">
        <v>393</v>
      </c>
      <c r="B27" s="21" t="s">
        <v>213</v>
      </c>
      <c r="C27" s="44">
        <v>0</v>
      </c>
      <c r="D27" s="5" t="str">
        <f t="shared" si="5"/>
        <v>N/A</v>
      </c>
      <c r="E27" s="4">
        <v>0</v>
      </c>
      <c r="F27" s="5" t="str">
        <f t="shared" si="2"/>
        <v>N/A</v>
      </c>
      <c r="G27" s="4">
        <v>0</v>
      </c>
      <c r="H27" s="5" t="str">
        <f t="shared" si="3"/>
        <v>N/A</v>
      </c>
      <c r="I27" s="6" t="s">
        <v>1749</v>
      </c>
      <c r="J27" s="6" t="s">
        <v>1749</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1749</v>
      </c>
      <c r="J28" s="6" t="s">
        <v>1749</v>
      </c>
      <c r="K28" s="85" t="str">
        <f t="shared" si="4"/>
        <v>N/A</v>
      </c>
    </row>
    <row r="29" spans="1:11" x14ac:dyDescent="0.25">
      <c r="A29" s="104" t="s">
        <v>399</v>
      </c>
      <c r="B29" s="21" t="s">
        <v>213</v>
      </c>
      <c r="C29" s="44">
        <v>6.2429944852999997</v>
      </c>
      <c r="D29" s="5" t="str">
        <f t="shared" si="5"/>
        <v>N/A</v>
      </c>
      <c r="E29" s="4">
        <v>5.4767871651000002</v>
      </c>
      <c r="F29" s="5" t="str">
        <f t="shared" si="2"/>
        <v>N/A</v>
      </c>
      <c r="G29" s="4">
        <v>3.7619904978999998</v>
      </c>
      <c r="H29" s="5" t="str">
        <f t="shared" si="3"/>
        <v>N/A</v>
      </c>
      <c r="I29" s="6">
        <v>-12.3</v>
      </c>
      <c r="J29" s="6">
        <v>-31.3</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1749</v>
      </c>
      <c r="J30" s="6" t="s">
        <v>1749</v>
      </c>
      <c r="K30" s="85" t="str">
        <f t="shared" si="4"/>
        <v>N/A</v>
      </c>
    </row>
    <row r="31" spans="1:11" x14ac:dyDescent="0.25">
      <c r="A31" s="104" t="s">
        <v>32</v>
      </c>
      <c r="B31" s="21" t="s">
        <v>213</v>
      </c>
      <c r="C31" s="44">
        <v>99.964452016999999</v>
      </c>
      <c r="D31" s="5" t="str">
        <f t="shared" si="5"/>
        <v>N/A</v>
      </c>
      <c r="E31" s="4">
        <v>99.979115887000006</v>
      </c>
      <c r="F31" s="5" t="str">
        <f t="shared" si="2"/>
        <v>N/A</v>
      </c>
      <c r="G31" s="4">
        <v>99.986150543999997</v>
      </c>
      <c r="H31" s="5" t="str">
        <f t="shared" si="3"/>
        <v>N/A</v>
      </c>
      <c r="I31" s="6">
        <v>1.47E-2</v>
      </c>
      <c r="J31" s="6">
        <v>7.0000000000000001E-3</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64.186927146000002</v>
      </c>
      <c r="D33" s="5" t="str">
        <f t="shared" si="5"/>
        <v>N/A</v>
      </c>
      <c r="E33" s="4">
        <v>70.181844194999996</v>
      </c>
      <c r="F33" s="5" t="str">
        <f t="shared" si="2"/>
        <v>N/A</v>
      </c>
      <c r="G33" s="4">
        <v>75.284028461999995</v>
      </c>
      <c r="H33" s="5" t="str">
        <f t="shared" si="3"/>
        <v>N/A</v>
      </c>
      <c r="I33" s="6">
        <v>9.34</v>
      </c>
      <c r="J33" s="6">
        <v>7.27</v>
      </c>
      <c r="K33" s="85" t="str">
        <f t="shared" si="6"/>
        <v>Yes</v>
      </c>
    </row>
    <row r="34" spans="1:11" x14ac:dyDescent="0.25">
      <c r="A34" s="104" t="s">
        <v>846</v>
      </c>
      <c r="B34" s="21" t="s">
        <v>268</v>
      </c>
      <c r="C34" s="44">
        <v>6.2154204964000002</v>
      </c>
      <c r="D34" s="5" t="str">
        <f>IF($B34="N/A","N/A",IF(C34&gt;25,"No",IF(C34&lt;5,"No","Yes")))</f>
        <v>Yes</v>
      </c>
      <c r="E34" s="4">
        <v>5.6853852206999997</v>
      </c>
      <c r="F34" s="5" t="str">
        <f>IF($B34="N/A","N/A",IF(E34&gt;25,"No",IF(E34&lt;5,"No","Yes")))</f>
        <v>Yes</v>
      </c>
      <c r="G34" s="4">
        <v>3.5191525368000001</v>
      </c>
      <c r="H34" s="5" t="str">
        <f>IF($B34="N/A","N/A",IF(G34&gt;25,"No",IF(G34&lt;5,"No","Yes")))</f>
        <v>No</v>
      </c>
      <c r="I34" s="6">
        <v>-8.5299999999999994</v>
      </c>
      <c r="J34" s="6">
        <v>-38.1</v>
      </c>
      <c r="K34" s="85" t="str">
        <f t="shared" si="6"/>
        <v>No</v>
      </c>
    </row>
    <row r="35" spans="1:11" x14ac:dyDescent="0.25">
      <c r="A35" s="104" t="s">
        <v>847</v>
      </c>
      <c r="B35" s="21" t="s">
        <v>269</v>
      </c>
      <c r="C35" s="44">
        <v>40.439478059999999</v>
      </c>
      <c r="D35" s="5" t="str">
        <f>IF($B35="N/A","N/A",IF(C35&gt;70,"No",IF(C35&lt;40,"No","Yes")))</f>
        <v>Yes</v>
      </c>
      <c r="E35" s="4">
        <v>40.419200228999998</v>
      </c>
      <c r="F35" s="5" t="str">
        <f>IF($B35="N/A","N/A",IF(E35&gt;70,"No",IF(E35&lt;40,"No","Yes")))</f>
        <v>Yes</v>
      </c>
      <c r="G35" s="4">
        <v>54.715038075999999</v>
      </c>
      <c r="H35" s="5" t="str">
        <f>IF($B35="N/A","N/A",IF(G35&gt;70,"No",IF(G35&lt;40,"No","Yes")))</f>
        <v>Yes</v>
      </c>
      <c r="I35" s="6">
        <v>-0.05</v>
      </c>
      <c r="J35" s="6">
        <v>35.369999999999997</v>
      </c>
      <c r="K35" s="85" t="str">
        <f t="shared" si="6"/>
        <v>No</v>
      </c>
    </row>
    <row r="36" spans="1:11" x14ac:dyDescent="0.25">
      <c r="A36" s="104" t="s">
        <v>848</v>
      </c>
      <c r="B36" s="21" t="s">
        <v>270</v>
      </c>
      <c r="C36" s="44">
        <v>53.345101444000001</v>
      </c>
      <c r="D36" s="5" t="str">
        <f>IF($B36="N/A","N/A",IF(C36&gt;55,"No",IF(C36&lt;20,"No","Yes")))</f>
        <v>Yes</v>
      </c>
      <c r="E36" s="4">
        <v>53.895414549999998</v>
      </c>
      <c r="F36" s="5" t="str">
        <f>IF($B36="N/A","N/A",IF(E36&gt;55,"No",IF(E36&lt;20,"No","Yes")))</f>
        <v>Yes</v>
      </c>
      <c r="G36" s="4">
        <v>37.519158558999997</v>
      </c>
      <c r="H36" s="5" t="str">
        <f>IF($B36="N/A","N/A",IF(G36&gt;55,"No",IF(G36&lt;20,"No","Yes")))</f>
        <v>Yes</v>
      </c>
      <c r="I36" s="6">
        <v>1.032</v>
      </c>
      <c r="J36" s="6">
        <v>-30.4</v>
      </c>
      <c r="K36" s="85" t="str">
        <f t="shared" si="6"/>
        <v>No</v>
      </c>
    </row>
    <row r="37" spans="1:11" x14ac:dyDescent="0.25">
      <c r="A37" s="104" t="s">
        <v>163</v>
      </c>
      <c r="B37" s="21" t="s">
        <v>246</v>
      </c>
      <c r="C37" s="44">
        <v>0</v>
      </c>
      <c r="D37" s="5" t="str">
        <f>IF($B37="N/A","N/A",IF(C37&gt;95,"Yes","No"))</f>
        <v>No</v>
      </c>
      <c r="E37" s="4">
        <v>0</v>
      </c>
      <c r="F37" s="5" t="str">
        <f>IF($B37="N/A","N/A",IF(E37&gt;95,"Yes","No"))</f>
        <v>No</v>
      </c>
      <c r="G37" s="4">
        <v>64.715800122000005</v>
      </c>
      <c r="H37" s="5" t="str">
        <f>IF($B37="N/A","N/A",IF(G37&gt;95,"Yes","No"))</f>
        <v>No</v>
      </c>
      <c r="I37" s="6" t="s">
        <v>1749</v>
      </c>
      <c r="J37" s="6" t="s">
        <v>1749</v>
      </c>
      <c r="K37" s="85" t="str">
        <f t="shared" si="6"/>
        <v>N/A</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t="s">
        <v>1749</v>
      </c>
      <c r="D39" s="5" t="str">
        <f t="shared" si="7"/>
        <v>N/A</v>
      </c>
      <c r="E39" s="4" t="s">
        <v>1749</v>
      </c>
      <c r="F39" s="5" t="str">
        <f>IF($B39="N/A","N/A",IF(E39&gt;15,"No",IF(E39&lt;-15,"No","Yes")))</f>
        <v>N/A</v>
      </c>
      <c r="G39" s="4" t="s">
        <v>1749</v>
      </c>
      <c r="H39" s="5" t="str">
        <f>IF($B39="N/A","N/A",IF(G39&gt;15,"No",IF(G39&lt;-15,"No","Yes")))</f>
        <v>N/A</v>
      </c>
      <c r="I39" s="6" t="s">
        <v>1749</v>
      </c>
      <c r="J39" s="6" t="s">
        <v>1749</v>
      </c>
      <c r="K39" s="85" t="str">
        <f t="shared" si="6"/>
        <v>N/A</v>
      </c>
    </row>
    <row r="40" spans="1:11" x14ac:dyDescent="0.25">
      <c r="A40" s="104" t="s">
        <v>43</v>
      </c>
      <c r="B40" s="21" t="s">
        <v>223</v>
      </c>
      <c r="C40" s="44">
        <v>0</v>
      </c>
      <c r="D40" s="5" t="str">
        <f>IF($B40="N/A","N/A",IF(C40&gt;100,"No",IF(C40&lt;98,"No","Yes")))</f>
        <v>No</v>
      </c>
      <c r="E40" s="4">
        <v>0</v>
      </c>
      <c r="F40" s="5" t="str">
        <f>IF($B40="N/A","N/A",IF(E40&gt;100,"No",IF(E40&lt;98,"No","Yes")))</f>
        <v>No</v>
      </c>
      <c r="G40" s="4">
        <v>16.357136047000001</v>
      </c>
      <c r="H40" s="5" t="str">
        <f>IF($B40="N/A","N/A",IF(G40&gt;100,"No",IF(G40&lt;98,"No","Yes")))</f>
        <v>No</v>
      </c>
      <c r="I40" s="6" t="s">
        <v>1749</v>
      </c>
      <c r="J40" s="6" t="s">
        <v>1749</v>
      </c>
      <c r="K40" s="85" t="str">
        <f t="shared" si="6"/>
        <v>N/A</v>
      </c>
    </row>
    <row r="41" spans="1:11" x14ac:dyDescent="0.25">
      <c r="A41" s="104" t="s">
        <v>44</v>
      </c>
      <c r="B41" s="21" t="s">
        <v>213</v>
      </c>
      <c r="C41" s="44" t="s">
        <v>1749</v>
      </c>
      <c r="D41" s="5" t="str">
        <f t="shared" si="7"/>
        <v>N/A</v>
      </c>
      <c r="E41" s="4" t="s">
        <v>1749</v>
      </c>
      <c r="F41" s="5" t="str">
        <f t="shared" ref="F41:F47" si="8">IF($B41="N/A","N/A",IF(E41&gt;15,"No",IF(E41&lt;-15,"No","Yes")))</f>
        <v>N/A</v>
      </c>
      <c r="G41" s="4">
        <v>5.4850220285000004</v>
      </c>
      <c r="H41" s="5" t="str">
        <f t="shared" ref="H41:H47" si="9">IF($B41="N/A","N/A",IF(G41&gt;15,"No",IF(G41&lt;-15,"No","Yes")))</f>
        <v>N/A</v>
      </c>
      <c r="I41" s="6" t="s">
        <v>1749</v>
      </c>
      <c r="J41" s="6" t="s">
        <v>1749</v>
      </c>
      <c r="K41" s="85" t="str">
        <f t="shared" si="6"/>
        <v>N/A</v>
      </c>
    </row>
    <row r="42" spans="1:11" x14ac:dyDescent="0.25">
      <c r="A42" s="104" t="s">
        <v>45</v>
      </c>
      <c r="B42" s="21" t="s">
        <v>213</v>
      </c>
      <c r="C42" s="44" t="s">
        <v>1749</v>
      </c>
      <c r="D42" s="5" t="str">
        <f t="shared" si="7"/>
        <v>N/A</v>
      </c>
      <c r="E42" s="4" t="s">
        <v>1749</v>
      </c>
      <c r="F42" s="5" t="str">
        <f t="shared" si="8"/>
        <v>N/A</v>
      </c>
      <c r="G42" s="4">
        <v>0.84764292929999996</v>
      </c>
      <c r="H42" s="5" t="str">
        <f t="shared" si="9"/>
        <v>N/A</v>
      </c>
      <c r="I42" s="6" t="s">
        <v>1749</v>
      </c>
      <c r="J42" s="6" t="s">
        <v>1749</v>
      </c>
      <c r="K42" s="85" t="str">
        <f t="shared" si="6"/>
        <v>N/A</v>
      </c>
    </row>
    <row r="43" spans="1:11" x14ac:dyDescent="0.25">
      <c r="A43" s="104" t="s">
        <v>50</v>
      </c>
      <c r="B43" s="21" t="s">
        <v>213</v>
      </c>
      <c r="C43" s="44" t="s">
        <v>1749</v>
      </c>
      <c r="D43" s="5" t="str">
        <f t="shared" si="7"/>
        <v>N/A</v>
      </c>
      <c r="E43" s="4" t="s">
        <v>1749</v>
      </c>
      <c r="F43" s="5" t="str">
        <f t="shared" si="8"/>
        <v>N/A</v>
      </c>
      <c r="G43" s="4">
        <v>0</v>
      </c>
      <c r="H43" s="5" t="str">
        <f t="shared" si="9"/>
        <v>N/A</v>
      </c>
      <c r="I43" s="6" t="s">
        <v>1749</v>
      </c>
      <c r="J43" s="6" t="s">
        <v>1749</v>
      </c>
      <c r="K43" s="85" t="str">
        <f t="shared" si="6"/>
        <v>N/A</v>
      </c>
    </row>
    <row r="44" spans="1:11" x14ac:dyDescent="0.25">
      <c r="A44" s="104" t="s">
        <v>908</v>
      </c>
      <c r="B44" s="21" t="s">
        <v>213</v>
      </c>
      <c r="C44" s="44">
        <v>96.595399899</v>
      </c>
      <c r="D44" s="5" t="str">
        <f t="shared" si="7"/>
        <v>N/A</v>
      </c>
      <c r="E44" s="4">
        <v>96.822181788999998</v>
      </c>
      <c r="F44" s="5" t="str">
        <f t="shared" si="8"/>
        <v>N/A</v>
      </c>
      <c r="G44" s="4">
        <v>95.762066339</v>
      </c>
      <c r="H44" s="5" t="str">
        <f t="shared" si="9"/>
        <v>N/A</v>
      </c>
      <c r="I44" s="6">
        <v>0.23480000000000001</v>
      </c>
      <c r="J44" s="6">
        <v>-1.0900000000000001</v>
      </c>
      <c r="K44" s="85" t="str">
        <f>IF(J44="Div by 0", "N/A", IF(J44="N/A","N/A", IF(J44&gt;30, "No", IF(J44&lt;-30, "No", "Yes"))))</f>
        <v>Yes</v>
      </c>
    </row>
    <row r="45" spans="1:11" x14ac:dyDescent="0.25">
      <c r="A45" s="104" t="s">
        <v>909</v>
      </c>
      <c r="B45" s="21" t="s">
        <v>213</v>
      </c>
      <c r="C45" s="44">
        <v>3.4046001011999998</v>
      </c>
      <c r="D45" s="5" t="str">
        <f t="shared" si="7"/>
        <v>N/A</v>
      </c>
      <c r="E45" s="4">
        <v>3.1778182108999999</v>
      </c>
      <c r="F45" s="5" t="str">
        <f t="shared" si="8"/>
        <v>N/A</v>
      </c>
      <c r="G45" s="4">
        <v>4.2379336610999996</v>
      </c>
      <c r="H45" s="5" t="str">
        <f t="shared" si="9"/>
        <v>N/A</v>
      </c>
      <c r="I45" s="6">
        <v>-6.66</v>
      </c>
      <c r="J45" s="6">
        <v>33.36</v>
      </c>
      <c r="K45" s="85" t="str">
        <f>IF(J45="Div by 0", "N/A", IF(J45="N/A","N/A", IF(J45&gt;30, "No", IF(J45&lt;-30, "No", "Yes"))))</f>
        <v>No</v>
      </c>
    </row>
    <row r="46" spans="1:11" x14ac:dyDescent="0.25">
      <c r="A46" s="104" t="s">
        <v>932</v>
      </c>
      <c r="B46" s="21" t="s">
        <v>213</v>
      </c>
      <c r="C46" s="44">
        <v>0</v>
      </c>
      <c r="D46" s="5" t="str">
        <f t="shared" si="7"/>
        <v>N/A</v>
      </c>
      <c r="E46" s="4">
        <v>0</v>
      </c>
      <c r="F46" s="5" t="str">
        <f t="shared" si="8"/>
        <v>N/A</v>
      </c>
      <c r="G46" s="4">
        <v>0</v>
      </c>
      <c r="H46" s="5" t="str">
        <f t="shared" si="9"/>
        <v>N/A</v>
      </c>
      <c r="I46" s="6" t="s">
        <v>1749</v>
      </c>
      <c r="J46" s="6" t="s">
        <v>1749</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1749</v>
      </c>
      <c r="J47" s="95" t="s">
        <v>1749</v>
      </c>
      <c r="K47" s="96" t="str">
        <f>IF(J47="Div by 0", "N/A", IF(J47="N/A","N/A", IF(J47&gt;30, "No", IF(J47&lt;-30, "No", "Yes"))))</f>
        <v>N/A</v>
      </c>
    </row>
    <row r="48" spans="1:11" ht="12" customHeight="1" x14ac:dyDescent="0.25">
      <c r="A48" s="177" t="s">
        <v>1619</v>
      </c>
      <c r="B48" s="178"/>
      <c r="C48" s="178"/>
      <c r="D48" s="178"/>
      <c r="E48" s="178"/>
      <c r="F48" s="178"/>
      <c r="G48" s="178"/>
      <c r="H48" s="178"/>
      <c r="I48" s="178"/>
      <c r="J48" s="178"/>
      <c r="K48" s="179"/>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45231480</v>
      </c>
      <c r="D6" s="5" t="str">
        <f t="shared" ref="D6:D15" si="0">IF($B6="N/A","N/A",IF(C6&lt;0,"No","Yes"))</f>
        <v>N/A</v>
      </c>
      <c r="E6" s="43">
        <v>56593807</v>
      </c>
      <c r="F6" s="5" t="str">
        <f t="shared" ref="F6:F15" si="1">IF($B6="N/A","N/A",IF(E6&lt;0,"No","Yes"))</f>
        <v>N/A</v>
      </c>
      <c r="G6" s="43">
        <v>65615599</v>
      </c>
      <c r="H6" s="5" t="str">
        <f t="shared" ref="H6:H15" si="2">IF($B6="N/A","N/A",IF(G6&lt;0,"No","Yes"))</f>
        <v>N/A</v>
      </c>
      <c r="I6" s="6">
        <v>25.12</v>
      </c>
      <c r="J6" s="6">
        <v>15.94</v>
      </c>
      <c r="K6" s="85" t="str">
        <f t="shared" ref="K6:K15" si="3">IF(J6="Div by 0", "N/A", IF(J6="N/A","N/A", IF(J6&gt;30, "No", IF(J6&lt;-30, "No", "Yes"))))</f>
        <v>Yes</v>
      </c>
    </row>
    <row r="7" spans="1:11" x14ac:dyDescent="0.25">
      <c r="A7" s="105" t="s">
        <v>442</v>
      </c>
      <c r="B7" s="3" t="s">
        <v>213</v>
      </c>
      <c r="C7" s="44">
        <v>18.170678917</v>
      </c>
      <c r="D7" s="5" t="str">
        <f t="shared" si="0"/>
        <v>N/A</v>
      </c>
      <c r="E7" s="44">
        <v>15.343380239</v>
      </c>
      <c r="F7" s="5" t="str">
        <f t="shared" si="1"/>
        <v>N/A</v>
      </c>
      <c r="G7" s="44">
        <v>15.499788396</v>
      </c>
      <c r="H7" s="5" t="str">
        <f t="shared" si="2"/>
        <v>N/A</v>
      </c>
      <c r="I7" s="6">
        <v>-15.6</v>
      </c>
      <c r="J7" s="6">
        <v>1.0189999999999999</v>
      </c>
      <c r="K7" s="85" t="str">
        <f t="shared" si="3"/>
        <v>Yes</v>
      </c>
    </row>
    <row r="8" spans="1:11" x14ac:dyDescent="0.25">
      <c r="A8" s="105" t="s">
        <v>443</v>
      </c>
      <c r="B8" s="3" t="s">
        <v>213</v>
      </c>
      <c r="C8" s="44">
        <v>37.092062873000003</v>
      </c>
      <c r="D8" s="5" t="str">
        <f t="shared" si="0"/>
        <v>N/A</v>
      </c>
      <c r="E8" s="44">
        <v>31.058177443000002</v>
      </c>
      <c r="F8" s="5" t="str">
        <f t="shared" si="1"/>
        <v>N/A</v>
      </c>
      <c r="G8" s="44">
        <v>26.717450221</v>
      </c>
      <c r="H8" s="5" t="str">
        <f t="shared" si="2"/>
        <v>N/A</v>
      </c>
      <c r="I8" s="6">
        <v>-16.3</v>
      </c>
      <c r="J8" s="6">
        <v>-14</v>
      </c>
      <c r="K8" s="85" t="str">
        <f t="shared" si="3"/>
        <v>Yes</v>
      </c>
    </row>
    <row r="9" spans="1:11" x14ac:dyDescent="0.25">
      <c r="A9" s="105" t="s">
        <v>444</v>
      </c>
      <c r="B9" s="3" t="s">
        <v>213</v>
      </c>
      <c r="C9" s="44">
        <v>26.692922716999998</v>
      </c>
      <c r="D9" s="5" t="str">
        <f t="shared" si="0"/>
        <v>N/A</v>
      </c>
      <c r="E9" s="44">
        <v>22.453621118000001</v>
      </c>
      <c r="F9" s="5" t="str">
        <f t="shared" si="1"/>
        <v>N/A</v>
      </c>
      <c r="G9" s="44">
        <v>20.322827502999999</v>
      </c>
      <c r="H9" s="5" t="str">
        <f t="shared" si="2"/>
        <v>N/A</v>
      </c>
      <c r="I9" s="6">
        <v>-15.9</v>
      </c>
      <c r="J9" s="6">
        <v>-9.49</v>
      </c>
      <c r="K9" s="85" t="str">
        <f t="shared" si="3"/>
        <v>Yes</v>
      </c>
    </row>
    <row r="10" spans="1:11" x14ac:dyDescent="0.25">
      <c r="A10" s="105" t="s">
        <v>445</v>
      </c>
      <c r="B10" s="3" t="s">
        <v>213</v>
      </c>
      <c r="C10" s="44">
        <v>17.237008383999999</v>
      </c>
      <c r="D10" s="5" t="str">
        <f t="shared" si="0"/>
        <v>N/A</v>
      </c>
      <c r="E10" s="44">
        <v>30.461990302</v>
      </c>
      <c r="F10" s="5" t="str">
        <f t="shared" si="1"/>
        <v>N/A</v>
      </c>
      <c r="G10" s="44">
        <v>35.956468217000001</v>
      </c>
      <c r="H10" s="5" t="str">
        <f t="shared" si="2"/>
        <v>N/A</v>
      </c>
      <c r="I10" s="6">
        <v>76.72</v>
      </c>
      <c r="J10" s="6">
        <v>18.04</v>
      </c>
      <c r="K10" s="85" t="str">
        <f t="shared" si="3"/>
        <v>Yes</v>
      </c>
    </row>
    <row r="11" spans="1:11" ht="13" x14ac:dyDescent="0.3">
      <c r="A11" s="105" t="s">
        <v>1614</v>
      </c>
      <c r="B11" s="3" t="s">
        <v>213</v>
      </c>
      <c r="C11" s="44">
        <v>72.081384469</v>
      </c>
      <c r="D11" s="5" t="str">
        <f t="shared" si="0"/>
        <v>N/A</v>
      </c>
      <c r="E11" s="44">
        <v>78.602793058000003</v>
      </c>
      <c r="F11" s="5" t="str">
        <f t="shared" si="1"/>
        <v>N/A</v>
      </c>
      <c r="G11" s="44">
        <v>86.746502153999998</v>
      </c>
      <c r="H11" s="5" t="str">
        <f t="shared" si="2"/>
        <v>N/A</v>
      </c>
      <c r="I11" s="6">
        <v>9.0470000000000006</v>
      </c>
      <c r="J11" s="6">
        <v>10.36</v>
      </c>
      <c r="K11" s="85" t="str">
        <f t="shared" si="3"/>
        <v>Yes</v>
      </c>
    </row>
    <row r="12" spans="1:11" x14ac:dyDescent="0.25">
      <c r="A12" s="105" t="s">
        <v>16</v>
      </c>
      <c r="B12" s="3" t="s">
        <v>213</v>
      </c>
      <c r="C12" s="44">
        <v>0.31299661210000002</v>
      </c>
      <c r="D12" s="5" t="str">
        <f t="shared" si="0"/>
        <v>N/A</v>
      </c>
      <c r="E12" s="44">
        <v>0.33188967120000001</v>
      </c>
      <c r="F12" s="5" t="str">
        <f t="shared" si="1"/>
        <v>N/A</v>
      </c>
      <c r="G12" s="44">
        <v>0.75446236499999997</v>
      </c>
      <c r="H12" s="5" t="str">
        <f t="shared" si="2"/>
        <v>N/A</v>
      </c>
      <c r="I12" s="6">
        <v>6.0359999999999996</v>
      </c>
      <c r="J12" s="6">
        <v>127.3</v>
      </c>
      <c r="K12" s="85" t="str">
        <f t="shared" si="3"/>
        <v>No</v>
      </c>
    </row>
    <row r="13" spans="1:11" x14ac:dyDescent="0.25">
      <c r="A13" s="105" t="s">
        <v>36</v>
      </c>
      <c r="B13" s="3" t="s">
        <v>213</v>
      </c>
      <c r="C13" s="44">
        <v>0.10980648899999999</v>
      </c>
      <c r="D13" s="5" t="str">
        <f t="shared" si="0"/>
        <v>N/A</v>
      </c>
      <c r="E13" s="44">
        <v>0.20176168659999999</v>
      </c>
      <c r="F13" s="5" t="str">
        <f t="shared" si="1"/>
        <v>N/A</v>
      </c>
      <c r="G13" s="44">
        <v>0.89048004759999999</v>
      </c>
      <c r="H13" s="5" t="str">
        <f t="shared" si="2"/>
        <v>N/A</v>
      </c>
      <c r="I13" s="6">
        <v>83.74</v>
      </c>
      <c r="J13" s="6">
        <v>341.4</v>
      </c>
      <c r="K13" s="85" t="str">
        <f t="shared" si="3"/>
        <v>No</v>
      </c>
    </row>
    <row r="14" spans="1:11" x14ac:dyDescent="0.25">
      <c r="A14" s="105" t="s">
        <v>37</v>
      </c>
      <c r="B14" s="3" t="s">
        <v>213</v>
      </c>
      <c r="C14" s="44">
        <v>0.89106822350000003</v>
      </c>
      <c r="D14" s="5" t="str">
        <f t="shared" si="0"/>
        <v>N/A</v>
      </c>
      <c r="E14" s="44">
        <v>1.485256951</v>
      </c>
      <c r="F14" s="5" t="str">
        <f t="shared" si="1"/>
        <v>N/A</v>
      </c>
      <c r="G14" s="44">
        <v>2.1678651019999999</v>
      </c>
      <c r="H14" s="5" t="str">
        <f t="shared" si="2"/>
        <v>N/A</v>
      </c>
      <c r="I14" s="6">
        <v>66.680000000000007</v>
      </c>
      <c r="J14" s="6">
        <v>45.96</v>
      </c>
      <c r="K14" s="85" t="str">
        <f t="shared" si="3"/>
        <v>No</v>
      </c>
    </row>
    <row r="15" spans="1:11" x14ac:dyDescent="0.25">
      <c r="A15" s="105" t="s">
        <v>38</v>
      </c>
      <c r="B15" s="3" t="s">
        <v>213</v>
      </c>
      <c r="C15" s="44">
        <v>0.2227909005</v>
      </c>
      <c r="D15" s="5" t="str">
        <f t="shared" si="0"/>
        <v>N/A</v>
      </c>
      <c r="E15" s="44">
        <v>0.28673878069999997</v>
      </c>
      <c r="F15" s="5" t="str">
        <f t="shared" si="1"/>
        <v>N/A</v>
      </c>
      <c r="G15" s="44">
        <v>0.72839306049999997</v>
      </c>
      <c r="H15" s="5" t="str">
        <f t="shared" si="2"/>
        <v>N/A</v>
      </c>
      <c r="I15" s="6">
        <v>28.7</v>
      </c>
      <c r="J15" s="6">
        <v>154</v>
      </c>
      <c r="K15" s="85" t="str">
        <f t="shared" si="3"/>
        <v>No</v>
      </c>
    </row>
    <row r="16" spans="1:11" x14ac:dyDescent="0.25">
      <c r="A16" s="105" t="s">
        <v>376</v>
      </c>
      <c r="B16" s="3" t="s">
        <v>213</v>
      </c>
      <c r="C16" s="4">
        <v>20.743212471</v>
      </c>
      <c r="D16" s="5" t="str">
        <f t="shared" ref="D16:D41" si="4">IF($B16="N/A","N/A",IF(C16&lt;0,"No","Yes"))</f>
        <v>N/A</v>
      </c>
      <c r="E16" s="4">
        <v>19.652652100000001</v>
      </c>
      <c r="F16" s="5" t="str">
        <f t="shared" ref="F16:F41" si="5">IF($B16="N/A","N/A",IF(E16&lt;0,"No","Yes"))</f>
        <v>N/A</v>
      </c>
      <c r="G16" s="4">
        <v>19.836946860000001</v>
      </c>
      <c r="H16" s="5" t="str">
        <f t="shared" ref="H16:H41" si="6">IF($B16="N/A","N/A",IF(G16&lt;0,"No","Yes"))</f>
        <v>N/A</v>
      </c>
      <c r="I16" s="6">
        <v>-5.26</v>
      </c>
      <c r="J16" s="6">
        <v>0.93779999999999997</v>
      </c>
      <c r="K16" s="85" t="str">
        <f t="shared" ref="K16:K41" si="7">IF(J16="Div by 0", "N/A", IF(J16="N/A","N/A", IF(J16&gt;30, "No", IF(J16&lt;-30, "No", "Yes"))))</f>
        <v>Yes</v>
      </c>
    </row>
    <row r="17" spans="1:11" x14ac:dyDescent="0.25">
      <c r="A17" s="105" t="s">
        <v>377</v>
      </c>
      <c r="B17" s="3" t="s">
        <v>213</v>
      </c>
      <c r="C17" s="4">
        <v>8.8997441604999992</v>
      </c>
      <c r="D17" s="5" t="str">
        <f t="shared" si="4"/>
        <v>N/A</v>
      </c>
      <c r="E17" s="4">
        <v>9.7240798802999997</v>
      </c>
      <c r="F17" s="5" t="str">
        <f t="shared" si="5"/>
        <v>N/A</v>
      </c>
      <c r="G17" s="4">
        <v>9.9389426660000009</v>
      </c>
      <c r="H17" s="5" t="str">
        <f t="shared" si="6"/>
        <v>N/A</v>
      </c>
      <c r="I17" s="6">
        <v>9.2620000000000005</v>
      </c>
      <c r="J17" s="6">
        <v>2.21</v>
      </c>
      <c r="K17" s="85" t="str">
        <f t="shared" si="7"/>
        <v>Yes</v>
      </c>
    </row>
    <row r="18" spans="1:11" x14ac:dyDescent="0.25">
      <c r="A18" s="105" t="s">
        <v>378</v>
      </c>
      <c r="B18" s="3" t="s">
        <v>213</v>
      </c>
      <c r="C18" s="4">
        <v>0.9894635329</v>
      </c>
      <c r="D18" s="5" t="str">
        <f t="shared" si="4"/>
        <v>N/A</v>
      </c>
      <c r="E18" s="4">
        <v>1.1730188075000001</v>
      </c>
      <c r="F18" s="5" t="str">
        <f t="shared" si="5"/>
        <v>N/A</v>
      </c>
      <c r="G18" s="4">
        <v>2.1186947158999998</v>
      </c>
      <c r="H18" s="5" t="str">
        <f t="shared" si="6"/>
        <v>N/A</v>
      </c>
      <c r="I18" s="6">
        <v>18.55</v>
      </c>
      <c r="J18" s="6">
        <v>80.62</v>
      </c>
      <c r="K18" s="85" t="str">
        <f t="shared" si="7"/>
        <v>No</v>
      </c>
    </row>
    <row r="19" spans="1:11" x14ac:dyDescent="0.25">
      <c r="A19" s="105" t="s">
        <v>379</v>
      </c>
      <c r="B19" s="3" t="s">
        <v>213</v>
      </c>
      <c r="C19" s="4">
        <v>9.7388411787999996</v>
      </c>
      <c r="D19" s="5" t="str">
        <f t="shared" si="4"/>
        <v>N/A</v>
      </c>
      <c r="E19" s="4">
        <v>9.4434785064</v>
      </c>
      <c r="F19" s="5" t="str">
        <f t="shared" si="5"/>
        <v>N/A</v>
      </c>
      <c r="G19" s="4">
        <v>10.508249867</v>
      </c>
      <c r="H19" s="5" t="str">
        <f t="shared" si="6"/>
        <v>N/A</v>
      </c>
      <c r="I19" s="6">
        <v>-3.03</v>
      </c>
      <c r="J19" s="6">
        <v>11.28</v>
      </c>
      <c r="K19" s="85" t="str">
        <f t="shared" si="7"/>
        <v>Yes</v>
      </c>
    </row>
    <row r="20" spans="1:11" x14ac:dyDescent="0.25">
      <c r="A20" s="105" t="s">
        <v>380</v>
      </c>
      <c r="B20" s="3" t="s">
        <v>213</v>
      </c>
      <c r="C20" s="4">
        <v>0</v>
      </c>
      <c r="D20" s="5" t="str">
        <f t="shared" si="4"/>
        <v>N/A</v>
      </c>
      <c r="E20" s="4">
        <v>0</v>
      </c>
      <c r="F20" s="5" t="str">
        <f t="shared" si="5"/>
        <v>N/A</v>
      </c>
      <c r="G20" s="4">
        <v>0.32258973530000001</v>
      </c>
      <c r="H20" s="5" t="str">
        <f t="shared" si="6"/>
        <v>N/A</v>
      </c>
      <c r="I20" s="6" t="s">
        <v>1749</v>
      </c>
      <c r="J20" s="6" t="s">
        <v>1749</v>
      </c>
      <c r="K20" s="85" t="str">
        <f t="shared" si="7"/>
        <v>N/A</v>
      </c>
    </row>
    <row r="21" spans="1:11" x14ac:dyDescent="0.25">
      <c r="A21" s="105" t="s">
        <v>381</v>
      </c>
      <c r="B21" s="3" t="s">
        <v>213</v>
      </c>
      <c r="C21" s="4">
        <v>15.144773065000001</v>
      </c>
      <c r="D21" s="5" t="str">
        <f t="shared" si="4"/>
        <v>N/A</v>
      </c>
      <c r="E21" s="4">
        <v>4.4367858130000002</v>
      </c>
      <c r="F21" s="5" t="str">
        <f t="shared" si="5"/>
        <v>N/A</v>
      </c>
      <c r="G21" s="4">
        <v>0.62778724939999997</v>
      </c>
      <c r="H21" s="5" t="str">
        <f t="shared" si="6"/>
        <v>N/A</v>
      </c>
      <c r="I21" s="6">
        <v>-70.7</v>
      </c>
      <c r="J21" s="6">
        <v>-85.9</v>
      </c>
      <c r="K21" s="85" t="str">
        <f t="shared" si="7"/>
        <v>No</v>
      </c>
    </row>
    <row r="22" spans="1:11" x14ac:dyDescent="0.25">
      <c r="A22" s="105" t="s">
        <v>382</v>
      </c>
      <c r="B22" s="3" t="s">
        <v>213</v>
      </c>
      <c r="C22" s="4">
        <v>21.305694618</v>
      </c>
      <c r="D22" s="5" t="str">
        <f t="shared" si="4"/>
        <v>N/A</v>
      </c>
      <c r="E22" s="4">
        <v>22.617197319999999</v>
      </c>
      <c r="F22" s="5" t="str">
        <f t="shared" si="5"/>
        <v>N/A</v>
      </c>
      <c r="G22" s="4">
        <v>24.434343991999999</v>
      </c>
      <c r="H22" s="5" t="str">
        <f t="shared" si="6"/>
        <v>N/A</v>
      </c>
      <c r="I22" s="6">
        <v>6.1559999999999997</v>
      </c>
      <c r="J22" s="6">
        <v>8.0340000000000007</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1749</v>
      </c>
      <c r="J23" s="6" t="s">
        <v>1749</v>
      </c>
      <c r="K23" s="85" t="str">
        <f t="shared" si="7"/>
        <v>N/A</v>
      </c>
    </row>
    <row r="24" spans="1:11" x14ac:dyDescent="0.25">
      <c r="A24" s="105" t="s">
        <v>384</v>
      </c>
      <c r="B24" s="3" t="s">
        <v>213</v>
      </c>
      <c r="C24" s="4">
        <v>3.6275819406999998</v>
      </c>
      <c r="D24" s="5" t="str">
        <f t="shared" si="4"/>
        <v>N/A</v>
      </c>
      <c r="E24" s="4">
        <v>3.5828937961</v>
      </c>
      <c r="F24" s="5" t="str">
        <f t="shared" si="5"/>
        <v>N/A</v>
      </c>
      <c r="G24" s="4">
        <v>2.4144539172999999</v>
      </c>
      <c r="H24" s="5" t="str">
        <f t="shared" si="6"/>
        <v>N/A</v>
      </c>
      <c r="I24" s="6">
        <v>-1.23</v>
      </c>
      <c r="J24" s="6">
        <v>-32.6</v>
      </c>
      <c r="K24" s="85" t="str">
        <f t="shared" si="7"/>
        <v>No</v>
      </c>
    </row>
    <row r="25" spans="1:11" x14ac:dyDescent="0.25">
      <c r="A25" s="105" t="s">
        <v>385</v>
      </c>
      <c r="B25" s="3" t="s">
        <v>213</v>
      </c>
      <c r="C25" s="4">
        <v>4.4922032178000002</v>
      </c>
      <c r="D25" s="5" t="str">
        <f t="shared" si="4"/>
        <v>N/A</v>
      </c>
      <c r="E25" s="4">
        <v>4.1379439273000003</v>
      </c>
      <c r="F25" s="5" t="str">
        <f t="shared" si="5"/>
        <v>N/A</v>
      </c>
      <c r="G25" s="4">
        <v>3.0100582420999999</v>
      </c>
      <c r="H25" s="5" t="str">
        <f t="shared" si="6"/>
        <v>N/A</v>
      </c>
      <c r="I25" s="6">
        <v>-7.89</v>
      </c>
      <c r="J25" s="6">
        <v>-27.3</v>
      </c>
      <c r="K25" s="85" t="str">
        <f t="shared" si="7"/>
        <v>Yes</v>
      </c>
    </row>
    <row r="26" spans="1:11" x14ac:dyDescent="0.25">
      <c r="A26" s="105" t="s">
        <v>386</v>
      </c>
      <c r="B26" s="3" t="s">
        <v>213</v>
      </c>
      <c r="C26" s="4">
        <v>8.1597971147999999</v>
      </c>
      <c r="D26" s="5" t="str">
        <f t="shared" si="4"/>
        <v>N/A</v>
      </c>
      <c r="E26" s="4">
        <v>10.474796296999999</v>
      </c>
      <c r="F26" s="5" t="str">
        <f t="shared" si="5"/>
        <v>N/A</v>
      </c>
      <c r="G26" s="4">
        <v>8.2397156491000008</v>
      </c>
      <c r="H26" s="5" t="str">
        <f t="shared" si="6"/>
        <v>N/A</v>
      </c>
      <c r="I26" s="6">
        <v>28.37</v>
      </c>
      <c r="J26" s="6">
        <v>-21.3</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1749</v>
      </c>
      <c r="J27" s="6" t="s">
        <v>1749</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1749</v>
      </c>
      <c r="J28" s="6" t="s">
        <v>1749</v>
      </c>
      <c r="K28" s="85" t="str">
        <f t="shared" si="7"/>
        <v>N/A</v>
      </c>
    </row>
    <row r="29" spans="1:11" x14ac:dyDescent="0.25">
      <c r="A29" s="105" t="s">
        <v>389</v>
      </c>
      <c r="B29" s="3" t="s">
        <v>213</v>
      </c>
      <c r="C29" s="4">
        <v>5.5810687599999999E-2</v>
      </c>
      <c r="D29" s="5" t="str">
        <f t="shared" si="4"/>
        <v>N/A</v>
      </c>
      <c r="E29" s="4">
        <v>8.4379939309999994</v>
      </c>
      <c r="F29" s="5" t="str">
        <f t="shared" si="5"/>
        <v>N/A</v>
      </c>
      <c r="G29" s="4">
        <v>12.470948003</v>
      </c>
      <c r="H29" s="5" t="str">
        <f t="shared" si="6"/>
        <v>N/A</v>
      </c>
      <c r="I29" s="6">
        <v>15019</v>
      </c>
      <c r="J29" s="6">
        <v>47.8</v>
      </c>
      <c r="K29" s="85" t="str">
        <f t="shared" si="7"/>
        <v>No</v>
      </c>
    </row>
    <row r="30" spans="1:11" x14ac:dyDescent="0.25">
      <c r="A30" s="105" t="s">
        <v>390</v>
      </c>
      <c r="B30" s="3" t="s">
        <v>213</v>
      </c>
      <c r="C30" s="4">
        <v>0</v>
      </c>
      <c r="D30" s="5" t="str">
        <f t="shared" si="4"/>
        <v>N/A</v>
      </c>
      <c r="E30" s="4">
        <v>0</v>
      </c>
      <c r="F30" s="5" t="str">
        <f t="shared" si="5"/>
        <v>N/A</v>
      </c>
      <c r="G30" s="4">
        <v>0</v>
      </c>
      <c r="H30" s="5" t="str">
        <f t="shared" si="6"/>
        <v>N/A</v>
      </c>
      <c r="I30" s="6" t="s">
        <v>1749</v>
      </c>
      <c r="J30" s="6" t="s">
        <v>1749</v>
      </c>
      <c r="K30" s="85" t="str">
        <f t="shared" si="7"/>
        <v>N/A</v>
      </c>
    </row>
    <row r="31" spans="1:11" x14ac:dyDescent="0.25">
      <c r="A31" s="105" t="s">
        <v>391</v>
      </c>
      <c r="B31" s="3" t="s">
        <v>213</v>
      </c>
      <c r="C31" s="4">
        <v>0</v>
      </c>
      <c r="D31" s="5" t="str">
        <f t="shared" si="4"/>
        <v>N/A</v>
      </c>
      <c r="E31" s="4">
        <v>0</v>
      </c>
      <c r="F31" s="5" t="str">
        <f t="shared" si="5"/>
        <v>N/A</v>
      </c>
      <c r="G31" s="4">
        <v>0</v>
      </c>
      <c r="H31" s="5" t="str">
        <f t="shared" si="6"/>
        <v>N/A</v>
      </c>
      <c r="I31" s="6" t="s">
        <v>1749</v>
      </c>
      <c r="J31" s="6" t="s">
        <v>1749</v>
      </c>
      <c r="K31" s="85" t="str">
        <f t="shared" si="7"/>
        <v>N/A</v>
      </c>
    </row>
    <row r="32" spans="1:11" x14ac:dyDescent="0.25">
      <c r="A32" s="105" t="s">
        <v>392</v>
      </c>
      <c r="B32" s="3" t="s">
        <v>213</v>
      </c>
      <c r="C32" s="4">
        <v>2.1259529900000001E-2</v>
      </c>
      <c r="D32" s="5" t="str">
        <f t="shared" si="4"/>
        <v>N/A</v>
      </c>
      <c r="E32" s="4">
        <v>2.05587866E-2</v>
      </c>
      <c r="F32" s="5" t="str">
        <f t="shared" si="5"/>
        <v>N/A</v>
      </c>
      <c r="G32" s="4">
        <v>2.4603927300000002E-2</v>
      </c>
      <c r="H32" s="5" t="str">
        <f t="shared" si="6"/>
        <v>N/A</v>
      </c>
      <c r="I32" s="6">
        <v>-3.3</v>
      </c>
      <c r="J32" s="6">
        <v>19.68</v>
      </c>
      <c r="K32" s="85" t="str">
        <f t="shared" si="7"/>
        <v>Yes</v>
      </c>
    </row>
    <row r="33" spans="1:11" x14ac:dyDescent="0.25">
      <c r="A33" s="105" t="s">
        <v>393</v>
      </c>
      <c r="B33" s="3" t="s">
        <v>213</v>
      </c>
      <c r="C33" s="4">
        <v>6.013511E-4</v>
      </c>
      <c r="D33" s="5" t="str">
        <f t="shared" si="4"/>
        <v>N/A</v>
      </c>
      <c r="E33" s="4">
        <v>0</v>
      </c>
      <c r="F33" s="5" t="str">
        <f t="shared" si="5"/>
        <v>N/A</v>
      </c>
      <c r="G33" s="4">
        <v>5.24479406E-2</v>
      </c>
      <c r="H33" s="5" t="str">
        <f t="shared" si="6"/>
        <v>N/A</v>
      </c>
      <c r="I33" s="6">
        <v>-100</v>
      </c>
      <c r="J33" s="6" t="s">
        <v>1749</v>
      </c>
      <c r="K33" s="85" t="str">
        <f t="shared" si="7"/>
        <v>N/A</v>
      </c>
    </row>
    <row r="34" spans="1:11" x14ac:dyDescent="0.25">
      <c r="A34" s="105" t="s">
        <v>394</v>
      </c>
      <c r="B34" s="3" t="s">
        <v>213</v>
      </c>
      <c r="C34" s="4">
        <v>0</v>
      </c>
      <c r="D34" s="5" t="str">
        <f t="shared" si="4"/>
        <v>N/A</v>
      </c>
      <c r="E34" s="4">
        <v>0</v>
      </c>
      <c r="F34" s="5" t="str">
        <f t="shared" si="5"/>
        <v>N/A</v>
      </c>
      <c r="G34" s="4">
        <v>0</v>
      </c>
      <c r="H34" s="5" t="str">
        <f t="shared" si="6"/>
        <v>N/A</v>
      </c>
      <c r="I34" s="6" t="s">
        <v>1749</v>
      </c>
      <c r="J34" s="6" t="s">
        <v>1749</v>
      </c>
      <c r="K34" s="85" t="str">
        <f t="shared" si="7"/>
        <v>N/A</v>
      </c>
    </row>
    <row r="35" spans="1:11" x14ac:dyDescent="0.25">
      <c r="A35" s="105" t="s">
        <v>395</v>
      </c>
      <c r="B35" s="3" t="s">
        <v>213</v>
      </c>
      <c r="C35" s="4">
        <v>0.37275808799999999</v>
      </c>
      <c r="D35" s="5" t="str">
        <f t="shared" si="4"/>
        <v>N/A</v>
      </c>
      <c r="E35" s="4">
        <v>0.445276636</v>
      </c>
      <c r="F35" s="5" t="str">
        <f t="shared" si="5"/>
        <v>N/A</v>
      </c>
      <c r="G35" s="4">
        <v>0.66017896580000002</v>
      </c>
      <c r="H35" s="5" t="str">
        <f t="shared" si="6"/>
        <v>N/A</v>
      </c>
      <c r="I35" s="6">
        <v>19.45</v>
      </c>
      <c r="J35" s="6">
        <v>48.26</v>
      </c>
      <c r="K35" s="85" t="str">
        <f t="shared" si="7"/>
        <v>No</v>
      </c>
    </row>
    <row r="36" spans="1:11" x14ac:dyDescent="0.25">
      <c r="A36" s="105" t="s">
        <v>396</v>
      </c>
      <c r="B36" s="3" t="s">
        <v>213</v>
      </c>
      <c r="C36" s="4">
        <v>0.2399899362</v>
      </c>
      <c r="D36" s="5" t="str">
        <f t="shared" si="4"/>
        <v>N/A</v>
      </c>
      <c r="E36" s="4">
        <v>0.49286664879999997</v>
      </c>
      <c r="F36" s="5" t="str">
        <f t="shared" si="5"/>
        <v>N/A</v>
      </c>
      <c r="G36" s="4">
        <v>0.26544016450000002</v>
      </c>
      <c r="H36" s="5" t="str">
        <f t="shared" si="6"/>
        <v>N/A</v>
      </c>
      <c r="I36" s="6">
        <v>105.4</v>
      </c>
      <c r="J36" s="6">
        <v>-46.1</v>
      </c>
      <c r="K36" s="85" t="str">
        <f t="shared" si="7"/>
        <v>No</v>
      </c>
    </row>
    <row r="37" spans="1:11" x14ac:dyDescent="0.25">
      <c r="A37" s="105" t="s">
        <v>397</v>
      </c>
      <c r="B37" s="3" t="s">
        <v>213</v>
      </c>
      <c r="C37" s="4">
        <v>0</v>
      </c>
      <c r="D37" s="5" t="str">
        <f t="shared" si="4"/>
        <v>N/A</v>
      </c>
      <c r="E37" s="4">
        <v>0</v>
      </c>
      <c r="F37" s="5" t="str">
        <f t="shared" si="5"/>
        <v>N/A</v>
      </c>
      <c r="G37" s="4">
        <v>0</v>
      </c>
      <c r="H37" s="5" t="str">
        <f t="shared" si="6"/>
        <v>N/A</v>
      </c>
      <c r="I37" s="6" t="s">
        <v>1749</v>
      </c>
      <c r="J37" s="6" t="s">
        <v>1749</v>
      </c>
      <c r="K37" s="85" t="str">
        <f t="shared" si="7"/>
        <v>N/A</v>
      </c>
    </row>
    <row r="38" spans="1:11" x14ac:dyDescent="0.25">
      <c r="A38" s="105" t="s">
        <v>398</v>
      </c>
      <c r="B38" s="3" t="s">
        <v>213</v>
      </c>
      <c r="C38" s="4">
        <v>0</v>
      </c>
      <c r="D38" s="5" t="str">
        <f t="shared" si="4"/>
        <v>N/A</v>
      </c>
      <c r="E38" s="4">
        <v>0.26899409680000003</v>
      </c>
      <c r="F38" s="5" t="str">
        <f t="shared" si="5"/>
        <v>N/A</v>
      </c>
      <c r="G38" s="4">
        <v>0.28634374899999998</v>
      </c>
      <c r="H38" s="5" t="str">
        <f t="shared" si="6"/>
        <v>N/A</v>
      </c>
      <c r="I38" s="6" t="s">
        <v>1749</v>
      </c>
      <c r="J38" s="6">
        <v>6.45</v>
      </c>
      <c r="K38" s="85" t="str">
        <f t="shared" si="7"/>
        <v>Yes</v>
      </c>
    </row>
    <row r="39" spans="1:11" x14ac:dyDescent="0.25">
      <c r="A39" s="105" t="s">
        <v>399</v>
      </c>
      <c r="B39" s="3" t="s">
        <v>213</v>
      </c>
      <c r="C39" s="4">
        <v>0.25758387739999999</v>
      </c>
      <c r="D39" s="5" t="str">
        <f t="shared" si="4"/>
        <v>N/A</v>
      </c>
      <c r="E39" s="4">
        <v>0.2367767908</v>
      </c>
      <c r="F39" s="5" t="str">
        <f t="shared" si="5"/>
        <v>N/A</v>
      </c>
      <c r="G39" s="4">
        <v>0.22513416450000001</v>
      </c>
      <c r="H39" s="5" t="str">
        <f t="shared" si="6"/>
        <v>N/A</v>
      </c>
      <c r="I39" s="6">
        <v>-8.08</v>
      </c>
      <c r="J39" s="6">
        <v>-4.92</v>
      </c>
      <c r="K39" s="85" t="str">
        <f t="shared" si="7"/>
        <v>Yes</v>
      </c>
    </row>
    <row r="40" spans="1:11" x14ac:dyDescent="0.25">
      <c r="A40" s="105" t="s">
        <v>400</v>
      </c>
      <c r="B40" s="3" t="s">
        <v>213</v>
      </c>
      <c r="C40" s="4">
        <v>5.9506852307000004</v>
      </c>
      <c r="D40" s="5" t="str">
        <f t="shared" si="4"/>
        <v>N/A</v>
      </c>
      <c r="E40" s="4">
        <v>4.8546866620999998</v>
      </c>
      <c r="F40" s="5" t="str">
        <f t="shared" si="5"/>
        <v>N/A</v>
      </c>
      <c r="G40" s="4">
        <v>4.5631201913000004</v>
      </c>
      <c r="H40" s="5" t="str">
        <f t="shared" si="6"/>
        <v>N/A</v>
      </c>
      <c r="I40" s="6">
        <v>-18.399999999999999</v>
      </c>
      <c r="J40" s="6">
        <v>-6.01</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1749</v>
      </c>
      <c r="J41" s="6" t="s">
        <v>1749</v>
      </c>
      <c r="K41" s="85" t="str">
        <f t="shared" si="7"/>
        <v>N/A</v>
      </c>
    </row>
    <row r="42" spans="1:11" x14ac:dyDescent="0.25">
      <c r="A42" s="105" t="s">
        <v>32</v>
      </c>
      <c r="B42" s="3" t="s">
        <v>213</v>
      </c>
      <c r="C42" s="4">
        <v>82.634278162000001</v>
      </c>
      <c r="D42" s="5" t="str">
        <f t="shared" ref="D42:D51" si="8">IF($B42="N/A","N/A",IF(C42&lt;0,"No","Yes"))</f>
        <v>N/A</v>
      </c>
      <c r="E42" s="4">
        <v>79.455064755999999</v>
      </c>
      <c r="F42" s="5" t="str">
        <f t="shared" ref="F42:F51" si="9">IF($B42="N/A","N/A",IF(E42&lt;0,"No","Yes"))</f>
        <v>N/A</v>
      </c>
      <c r="G42" s="4">
        <v>84.726572411999996</v>
      </c>
      <c r="H42" s="5" t="str">
        <f t="shared" ref="H42:H51" si="10">IF($B42="N/A","N/A",IF(G42&lt;0,"No","Yes"))</f>
        <v>N/A</v>
      </c>
      <c r="I42" s="6">
        <v>-3.85</v>
      </c>
      <c r="J42" s="6">
        <v>6.6349999999999998</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54.626808081</v>
      </c>
      <c r="D44" s="5" t="str">
        <f t="shared" si="8"/>
        <v>N/A</v>
      </c>
      <c r="E44" s="4">
        <v>53.686814888999997</v>
      </c>
      <c r="F44" s="5" t="str">
        <f t="shared" si="9"/>
        <v>N/A</v>
      </c>
      <c r="G44" s="4">
        <v>53.711203801000003</v>
      </c>
      <c r="H44" s="5" t="str">
        <f t="shared" si="10"/>
        <v>N/A</v>
      </c>
      <c r="I44" s="6">
        <v>-1.72</v>
      </c>
      <c r="J44" s="6">
        <v>4.5400000000000003E-2</v>
      </c>
      <c r="K44" s="85" t="str">
        <f t="shared" si="11"/>
        <v>Yes</v>
      </c>
    </row>
    <row r="45" spans="1:11" x14ac:dyDescent="0.25">
      <c r="A45" s="105" t="s">
        <v>163</v>
      </c>
      <c r="B45" s="3" t="s">
        <v>213</v>
      </c>
      <c r="C45" s="4">
        <v>94.430662007999999</v>
      </c>
      <c r="D45" s="5" t="str">
        <f t="shared" si="8"/>
        <v>N/A</v>
      </c>
      <c r="E45" s="4">
        <v>96.276686245999997</v>
      </c>
      <c r="F45" s="5" t="str">
        <f t="shared" si="9"/>
        <v>N/A</v>
      </c>
      <c r="G45" s="4">
        <v>98.648088239000003</v>
      </c>
      <c r="H45" s="5" t="str">
        <f t="shared" si="10"/>
        <v>N/A</v>
      </c>
      <c r="I45" s="6">
        <v>1.9550000000000001</v>
      </c>
      <c r="J45" s="6">
        <v>2.4630000000000001</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94.924122444999995</v>
      </c>
      <c r="D48" s="5" t="str">
        <f t="shared" si="8"/>
        <v>N/A</v>
      </c>
      <c r="E48" s="4">
        <v>97.500890314000003</v>
      </c>
      <c r="F48" s="5" t="str">
        <f t="shared" si="9"/>
        <v>N/A</v>
      </c>
      <c r="G48" s="4">
        <v>99.339204140000007</v>
      </c>
      <c r="H48" s="5" t="str">
        <f t="shared" si="10"/>
        <v>N/A</v>
      </c>
      <c r="I48" s="6">
        <v>2.7149999999999999</v>
      </c>
      <c r="J48" s="6">
        <v>1.885</v>
      </c>
      <c r="K48" s="85" t="str">
        <f t="shared" si="11"/>
        <v>Yes</v>
      </c>
    </row>
    <row r="49" spans="1:12" x14ac:dyDescent="0.25">
      <c r="A49" s="105" t="s">
        <v>44</v>
      </c>
      <c r="B49" s="3" t="s">
        <v>213</v>
      </c>
      <c r="C49" s="4">
        <v>53.832113241999998</v>
      </c>
      <c r="D49" s="5" t="str">
        <f t="shared" si="8"/>
        <v>N/A</v>
      </c>
      <c r="E49" s="4">
        <v>52.295773705000002</v>
      </c>
      <c r="F49" s="5" t="str">
        <f t="shared" si="9"/>
        <v>N/A</v>
      </c>
      <c r="G49" s="4">
        <v>53.88807817</v>
      </c>
      <c r="H49" s="5" t="str">
        <f t="shared" si="10"/>
        <v>N/A</v>
      </c>
      <c r="I49" s="6">
        <v>-2.85</v>
      </c>
      <c r="J49" s="6">
        <v>3.0449999999999999</v>
      </c>
      <c r="K49" s="85" t="str">
        <f t="shared" si="11"/>
        <v>Yes</v>
      </c>
    </row>
    <row r="50" spans="1:12" x14ac:dyDescent="0.25">
      <c r="A50" s="105" t="s">
        <v>45</v>
      </c>
      <c r="B50" s="3" t="s">
        <v>213</v>
      </c>
      <c r="C50" s="4">
        <v>46.063045975000001</v>
      </c>
      <c r="D50" s="5" t="str">
        <f t="shared" si="8"/>
        <v>N/A</v>
      </c>
      <c r="E50" s="4">
        <v>47.527463703999999</v>
      </c>
      <c r="F50" s="5" t="str">
        <f t="shared" si="9"/>
        <v>N/A</v>
      </c>
      <c r="G50" s="4">
        <v>45.934845365000001</v>
      </c>
      <c r="H50" s="5" t="str">
        <f t="shared" si="10"/>
        <v>N/A</v>
      </c>
      <c r="I50" s="6">
        <v>3.1789999999999998</v>
      </c>
      <c r="J50" s="6">
        <v>-3.35</v>
      </c>
      <c r="K50" s="85" t="str">
        <f t="shared" si="11"/>
        <v>Yes</v>
      </c>
    </row>
    <row r="51" spans="1:12" x14ac:dyDescent="0.25">
      <c r="A51" s="105" t="s">
        <v>50</v>
      </c>
      <c r="B51" s="3" t="s">
        <v>213</v>
      </c>
      <c r="C51" s="4">
        <v>3.5118599999999999E-5</v>
      </c>
      <c r="D51" s="5" t="str">
        <f t="shared" si="8"/>
        <v>N/A</v>
      </c>
      <c r="E51" s="4">
        <v>1.7251929999999999E-4</v>
      </c>
      <c r="F51" s="5" t="str">
        <f t="shared" si="9"/>
        <v>N/A</v>
      </c>
      <c r="G51" s="4">
        <v>0.1059857157</v>
      </c>
      <c r="H51" s="5" t="str">
        <f t="shared" si="10"/>
        <v>N/A</v>
      </c>
      <c r="I51" s="6">
        <v>391.2</v>
      </c>
      <c r="J51" s="6">
        <v>61334</v>
      </c>
      <c r="K51" s="85" t="str">
        <f t="shared" si="11"/>
        <v>No</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0</v>
      </c>
      <c r="H52" s="5" t="str">
        <f t="shared" ref="H52:H57" si="14">IF($B52="N/A","N/A",IF(G52&lt;0,"No","Yes"))</f>
        <v>N/A</v>
      </c>
      <c r="I52" s="6" t="s">
        <v>1749</v>
      </c>
      <c r="J52" s="6" t="s">
        <v>1749</v>
      </c>
      <c r="K52" s="85" t="str">
        <f t="shared" ref="K52:K57" si="15">IF(J52="Div by 0", "N/A", IF(J52="N/A","N/A", IF(J52&gt;30, "No", IF(J52&lt;-30, "No", "Yes"))))</f>
        <v>N/A</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1749</v>
      </c>
      <c r="J53" s="6" t="s">
        <v>1749</v>
      </c>
      <c r="K53" s="85" t="str">
        <f t="shared" si="15"/>
        <v>N/A</v>
      </c>
    </row>
    <row r="54" spans="1:12" s="29" customFormat="1" x14ac:dyDescent="0.25">
      <c r="A54" s="104" t="s">
        <v>895</v>
      </c>
      <c r="B54" s="3" t="s">
        <v>213</v>
      </c>
      <c r="C54" s="4">
        <v>0.26567779790000001</v>
      </c>
      <c r="D54" s="5" t="str">
        <f t="shared" si="12"/>
        <v>N/A</v>
      </c>
      <c r="E54" s="4">
        <v>0.27409536169999998</v>
      </c>
      <c r="F54" s="5" t="str">
        <f t="shared" si="13"/>
        <v>N/A</v>
      </c>
      <c r="G54" s="4">
        <v>0.14729729129999999</v>
      </c>
      <c r="H54" s="5" t="str">
        <f t="shared" si="14"/>
        <v>N/A</v>
      </c>
      <c r="I54" s="6">
        <v>3.1680000000000001</v>
      </c>
      <c r="J54" s="6">
        <v>-46.3</v>
      </c>
      <c r="K54" s="85" t="str">
        <f t="shared" si="15"/>
        <v>No</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1749</v>
      </c>
      <c r="J55" s="6" t="s">
        <v>1749</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1749</v>
      </c>
      <c r="J56" s="6" t="s">
        <v>1749</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1749</v>
      </c>
      <c r="J57" s="95" t="s">
        <v>1749</v>
      </c>
      <c r="K57" s="96" t="str">
        <f t="shared" si="15"/>
        <v>N/A</v>
      </c>
      <c r="L57" s="13"/>
    </row>
    <row r="58" spans="1:12" ht="12" customHeight="1" x14ac:dyDescent="0.25">
      <c r="A58" s="177" t="s">
        <v>1619</v>
      </c>
      <c r="B58" s="178"/>
      <c r="C58" s="178"/>
      <c r="D58" s="178"/>
      <c r="E58" s="178"/>
      <c r="F58" s="178"/>
      <c r="G58" s="178"/>
      <c r="H58" s="178"/>
      <c r="I58" s="178"/>
      <c r="J58" s="178"/>
      <c r="K58" s="179"/>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16599533</v>
      </c>
      <c r="D7" s="18" t="str">
        <f>IF($B7="N/A","N/A",IF(C7&gt;15,"No",IF(C7&lt;-15,"No","Yes")))</f>
        <v>N/A</v>
      </c>
      <c r="E7" s="17">
        <v>17933430</v>
      </c>
      <c r="F7" s="18" t="str">
        <f>IF($B7="N/A","N/A",IF(E7&gt;15,"No",IF(E7&lt;-15,"No","Yes")))</f>
        <v>N/A</v>
      </c>
      <c r="G7" s="17">
        <v>21780888</v>
      </c>
      <c r="H7" s="18" t="str">
        <f>IF($B7="N/A","N/A",IF(G7&gt;15,"No",IF(G7&lt;-15,"No","Yes")))</f>
        <v>N/A</v>
      </c>
      <c r="I7" s="19">
        <v>8.0359999999999996</v>
      </c>
      <c r="J7" s="19">
        <v>21.45</v>
      </c>
      <c r="K7" s="86" t="str">
        <f t="shared" ref="K7:K22" si="0">IF(J7="Div by 0", "N/A", IF(J7="N/A","N/A", IF(J7&gt;30, "No", IF(J7&lt;-30, "No", "Yes"))))</f>
        <v>Yes</v>
      </c>
    </row>
    <row r="8" spans="1:11" x14ac:dyDescent="0.25">
      <c r="A8" s="84" t="s">
        <v>362</v>
      </c>
      <c r="B8" s="16" t="s">
        <v>213</v>
      </c>
      <c r="C8" s="20">
        <v>10.178292365000001</v>
      </c>
      <c r="D8" s="18" t="str">
        <f>IF($B8="N/A","N/A",IF(C8&gt;15,"No",IF(C8&lt;-15,"No","Yes")))</f>
        <v>N/A</v>
      </c>
      <c r="E8" s="20">
        <v>5.2455665201999997</v>
      </c>
      <c r="F8" s="18" t="str">
        <f>IF($B8="N/A","N/A",IF(E8&gt;15,"No",IF(E8&lt;-15,"No","Yes")))</f>
        <v>N/A</v>
      </c>
      <c r="G8" s="20">
        <v>3.6625274415</v>
      </c>
      <c r="H8" s="18" t="str">
        <f>IF($B8="N/A","N/A",IF(G8&gt;15,"No",IF(G8&lt;-15,"No","Yes")))</f>
        <v>N/A</v>
      </c>
      <c r="I8" s="19">
        <v>-48.5</v>
      </c>
      <c r="J8" s="19">
        <v>-30.2</v>
      </c>
      <c r="K8" s="86" t="str">
        <f t="shared" si="0"/>
        <v>No</v>
      </c>
    </row>
    <row r="9" spans="1:11" x14ac:dyDescent="0.25">
      <c r="A9" s="84" t="s">
        <v>119</v>
      </c>
      <c r="B9" s="21" t="s">
        <v>213</v>
      </c>
      <c r="C9" s="5">
        <v>89.821707634999996</v>
      </c>
      <c r="D9" s="5" t="str">
        <f>IF($B9="N/A","N/A",IF(C9&gt;15,"No",IF(C9&lt;-15,"No","Yes")))</f>
        <v>N/A</v>
      </c>
      <c r="E9" s="5">
        <v>94.427072791000001</v>
      </c>
      <c r="F9" s="5" t="str">
        <f>IF($B9="N/A","N/A",IF(E9&gt;15,"No",IF(E9&lt;-15,"No","Yes")))</f>
        <v>N/A</v>
      </c>
      <c r="G9" s="5">
        <v>95.261510916999995</v>
      </c>
      <c r="H9" s="5" t="str">
        <f>IF($B9="N/A","N/A",IF(G9&gt;15,"No",IF(G9&lt;-15,"No","Yes")))</f>
        <v>N/A</v>
      </c>
      <c r="I9" s="6">
        <v>5.1269999999999998</v>
      </c>
      <c r="J9" s="6">
        <v>0.88370000000000004</v>
      </c>
      <c r="K9" s="85" t="str">
        <f t="shared" si="0"/>
        <v>Yes</v>
      </c>
    </row>
    <row r="10" spans="1:11" x14ac:dyDescent="0.25">
      <c r="A10" s="84" t="s">
        <v>120</v>
      </c>
      <c r="B10" s="21" t="s">
        <v>213</v>
      </c>
      <c r="C10" s="5">
        <v>0</v>
      </c>
      <c r="D10" s="5" t="str">
        <f>IF($B10="N/A","N/A",IF(C10&gt;15,"No",IF(C10&lt;-15,"No","Yes")))</f>
        <v>N/A</v>
      </c>
      <c r="E10" s="5">
        <v>0.32736068889999997</v>
      </c>
      <c r="F10" s="5" t="str">
        <f>IF($B10="N/A","N/A",IF(E10&gt;15,"No",IF(E10&lt;-15,"No","Yes")))</f>
        <v>N/A</v>
      </c>
      <c r="G10" s="5">
        <v>1.0759616411999999</v>
      </c>
      <c r="H10" s="5" t="str">
        <f>IF($B10="N/A","N/A",IF(G10&gt;15,"No",IF(G10&lt;-15,"No","Yes")))</f>
        <v>N/A</v>
      </c>
      <c r="I10" s="6" t="s">
        <v>1749</v>
      </c>
      <c r="J10" s="6">
        <v>228.7</v>
      </c>
      <c r="K10" s="85" t="str">
        <f t="shared" si="0"/>
        <v>No</v>
      </c>
    </row>
    <row r="11" spans="1:11" x14ac:dyDescent="0.25">
      <c r="A11" s="84" t="s">
        <v>834</v>
      </c>
      <c r="B11" s="21" t="s">
        <v>214</v>
      </c>
      <c r="C11" s="5">
        <v>99.998005968000001</v>
      </c>
      <c r="D11" s="5" t="str">
        <f>IF(OR($B11="N/A",$C11="N/A"),"N/A",IF(C11&gt;100,"No",IF(C11&lt;95,"No","Yes")))</f>
        <v>Yes</v>
      </c>
      <c r="E11" s="5">
        <v>99.672120726000003</v>
      </c>
      <c r="F11" s="5" t="str">
        <f>IF(OR($B11="N/A",$E11="N/A"),"N/A",IF(E11&gt;100,"No",IF(E11&lt;95,"No","Yes")))</f>
        <v>Yes</v>
      </c>
      <c r="G11" s="5">
        <v>98.923896032000002</v>
      </c>
      <c r="H11" s="5" t="str">
        <f>IF($B11="N/A","N/A",IF(G11&gt;100,"No",IF(G11&lt;95,"No","Yes")))</f>
        <v>Yes</v>
      </c>
      <c r="I11" s="6">
        <v>-0.32600000000000001</v>
      </c>
      <c r="J11" s="6">
        <v>-0.751</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85" t="str">
        <f t="shared" si="0"/>
        <v>N/A</v>
      </c>
    </row>
    <row r="13" spans="1:11" x14ac:dyDescent="0.25">
      <c r="A13" s="84" t="s">
        <v>835</v>
      </c>
      <c r="B13" s="21" t="s">
        <v>214</v>
      </c>
      <c r="C13" s="5">
        <v>0</v>
      </c>
      <c r="D13" s="5" t="str">
        <f t="shared" si="1"/>
        <v>No</v>
      </c>
      <c r="E13" s="5">
        <v>0</v>
      </c>
      <c r="F13" s="5" t="str">
        <f t="shared" si="2"/>
        <v>No</v>
      </c>
      <c r="G13" s="5">
        <v>2.6965567244000002</v>
      </c>
      <c r="H13" s="5" t="str">
        <f t="shared" si="3"/>
        <v>No</v>
      </c>
      <c r="I13" s="6" t="s">
        <v>1749</v>
      </c>
      <c r="J13" s="6" t="s">
        <v>1749</v>
      </c>
      <c r="K13" s="85" t="str">
        <f t="shared" si="0"/>
        <v>N/A</v>
      </c>
    </row>
    <row r="14" spans="1:11" x14ac:dyDescent="0.25">
      <c r="A14" s="84" t="s">
        <v>13</v>
      </c>
      <c r="B14" s="21" t="s">
        <v>213</v>
      </c>
      <c r="C14" s="22">
        <v>1689549</v>
      </c>
      <c r="D14" s="5" t="str">
        <f>IF($B14="N/A","N/A",IF(C14&gt;15,"No",IF(C14&lt;-15,"No","Yes")))</f>
        <v>N/A</v>
      </c>
      <c r="E14" s="22">
        <v>940710</v>
      </c>
      <c r="F14" s="5" t="str">
        <f>IF($B14="N/A","N/A",IF(E14&gt;15,"No",IF(E14&lt;-15,"No","Yes")))</f>
        <v>N/A</v>
      </c>
      <c r="G14" s="22">
        <v>797731</v>
      </c>
      <c r="H14" s="5" t="str">
        <f>IF($B14="N/A","N/A",IF(G14&gt;15,"No",IF(G14&lt;-15,"No","Yes")))</f>
        <v>N/A</v>
      </c>
      <c r="I14" s="6">
        <v>-44.3</v>
      </c>
      <c r="J14" s="6">
        <v>-15.2</v>
      </c>
      <c r="K14" s="85" t="str">
        <f t="shared" si="0"/>
        <v>Yes</v>
      </c>
    </row>
    <row r="15" spans="1:11" ht="14.25" customHeight="1" x14ac:dyDescent="0.25">
      <c r="A15" s="84" t="s">
        <v>441</v>
      </c>
      <c r="B15" s="21" t="s">
        <v>213</v>
      </c>
      <c r="C15" s="5">
        <v>5.9187400000000002E-5</v>
      </c>
      <c r="D15" s="5" t="str">
        <f>IF($B15="N/A","N/A",IF(C15&gt;15,"No",IF(C15&lt;-15,"No","Yes")))</f>
        <v>N/A</v>
      </c>
      <c r="E15" s="5">
        <v>7.3613547213999997</v>
      </c>
      <c r="F15" s="5" t="str">
        <f>IF($B15="N/A","N/A",IF(E15&gt;15,"No",IF(E15&lt;-15,"No","Yes")))</f>
        <v>N/A</v>
      </c>
      <c r="G15" s="5">
        <v>1.1156643000000001E-2</v>
      </c>
      <c r="H15" s="5" t="str">
        <f>IF($B15="N/A","N/A",IF(G15&gt;15,"No",IF(G15&lt;-15,"No","Yes")))</f>
        <v>N/A</v>
      </c>
      <c r="I15" s="6">
        <v>12400000</v>
      </c>
      <c r="J15" s="6">
        <v>-99.8</v>
      </c>
      <c r="K15" s="85" t="str">
        <f t="shared" si="0"/>
        <v>No</v>
      </c>
    </row>
    <row r="16" spans="1:11" ht="12.75" customHeight="1" x14ac:dyDescent="0.25">
      <c r="A16" s="84" t="s">
        <v>857</v>
      </c>
      <c r="B16" s="21" t="s">
        <v>213</v>
      </c>
      <c r="C16" s="23">
        <v>14</v>
      </c>
      <c r="D16" s="5" t="str">
        <f>IF($B16="N/A","N/A",IF(C16&gt;15,"No",IF(C16&lt;-15,"No","Yes")))</f>
        <v>N/A</v>
      </c>
      <c r="E16" s="23">
        <v>95.034036592999996</v>
      </c>
      <c r="F16" s="5" t="str">
        <f>IF($B16="N/A","N/A",IF(E16&gt;15,"No",IF(E16&lt;-15,"No","Yes")))</f>
        <v>N/A</v>
      </c>
      <c r="G16" s="23">
        <v>139.39325843</v>
      </c>
      <c r="H16" s="5" t="str">
        <f>IF($B16="N/A","N/A",IF(G16&gt;15,"No",IF(G16&lt;-15,"No","Yes")))</f>
        <v>N/A</v>
      </c>
      <c r="I16" s="6">
        <v>578.79999999999995</v>
      </c>
      <c r="J16" s="6">
        <v>46.68</v>
      </c>
      <c r="K16" s="85" t="str">
        <f t="shared" si="0"/>
        <v>No</v>
      </c>
    </row>
    <row r="17" spans="1:11" x14ac:dyDescent="0.25">
      <c r="A17" s="84" t="s">
        <v>131</v>
      </c>
      <c r="B17" s="21" t="s">
        <v>213</v>
      </c>
      <c r="C17" s="22">
        <v>6107</v>
      </c>
      <c r="D17" s="5" t="str">
        <f>IF($B17="N/A","N/A",IF(C17&gt;15,"No",IF(C17&lt;-15,"No","Yes")))</f>
        <v>N/A</v>
      </c>
      <c r="E17" s="22">
        <v>4813</v>
      </c>
      <c r="F17" s="5" t="str">
        <f>IF($B17="N/A","N/A",IF(E17&gt;15,"No",IF(E17&lt;-15,"No","Yes")))</f>
        <v>N/A</v>
      </c>
      <c r="G17" s="22">
        <v>4461</v>
      </c>
      <c r="H17" s="5" t="str">
        <f>IF($B17="N/A","N/A",IF(G17&gt;15,"No",IF(G17&lt;-15,"No","Yes")))</f>
        <v>N/A</v>
      </c>
      <c r="I17" s="6">
        <v>-21.2</v>
      </c>
      <c r="J17" s="6">
        <v>-7.31</v>
      </c>
      <c r="K17" s="85" t="str">
        <f t="shared" si="0"/>
        <v>Yes</v>
      </c>
    </row>
    <row r="18" spans="1:11" x14ac:dyDescent="0.25">
      <c r="A18" s="84" t="s">
        <v>346</v>
      </c>
      <c r="B18" s="21" t="s">
        <v>213</v>
      </c>
      <c r="C18" s="4">
        <v>3.6790191600000001E-2</v>
      </c>
      <c r="D18" s="5" t="str">
        <f>IF($B18="N/A","N/A",IF(C18&gt;15,"No",IF(C18&lt;-15,"No","Yes")))</f>
        <v>N/A</v>
      </c>
      <c r="E18" s="4">
        <v>2.6838145300000001E-2</v>
      </c>
      <c r="F18" s="5" t="str">
        <f>IF($B18="N/A","N/A",IF(E18&gt;15,"No",IF(E18&lt;-15,"No","Yes")))</f>
        <v>N/A</v>
      </c>
      <c r="G18" s="4">
        <v>2.04812586E-2</v>
      </c>
      <c r="H18" s="5" t="str">
        <f>IF($B18="N/A","N/A",IF(G18&gt;15,"No",IF(G18&lt;-15,"No","Yes")))</f>
        <v>N/A</v>
      </c>
      <c r="I18" s="6">
        <v>-27.1</v>
      </c>
      <c r="J18" s="6">
        <v>-23.7</v>
      </c>
      <c r="K18" s="85" t="str">
        <f t="shared" si="0"/>
        <v>Yes</v>
      </c>
    </row>
    <row r="19" spans="1:11" ht="27.75" customHeight="1" x14ac:dyDescent="0.25">
      <c r="A19" s="84" t="s">
        <v>836</v>
      </c>
      <c r="B19" s="21" t="s">
        <v>213</v>
      </c>
      <c r="C19" s="23">
        <v>79.988701489999997</v>
      </c>
      <c r="D19" s="5" t="str">
        <f>IF($B19="N/A","N/A",IF(C19&gt;60,"No",IF(C19&lt;15,"No","Yes")))</f>
        <v>N/A</v>
      </c>
      <c r="E19" s="23">
        <v>75.402243923</v>
      </c>
      <c r="F19" s="5" t="str">
        <f>IF($B19="N/A","N/A",IF(E19&gt;60,"No",IF(E19&lt;15,"No","Yes")))</f>
        <v>N/A</v>
      </c>
      <c r="G19" s="23">
        <v>53.255548083000001</v>
      </c>
      <c r="H19" s="5" t="str">
        <f>IF($B19="N/A","N/A",IF(G19&gt;60,"No",IF(G19&lt;15,"No","Yes")))</f>
        <v>N/A</v>
      </c>
      <c r="I19" s="6">
        <v>-5.73</v>
      </c>
      <c r="J19" s="6">
        <v>-29.4</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11</v>
      </c>
      <c r="H20" s="5" t="str">
        <f>IF($B20="N/A","N/A",IF(G20=0,"Yes","No"))</f>
        <v>No</v>
      </c>
      <c r="I20" s="6" t="s">
        <v>1749</v>
      </c>
      <c r="J20" s="6" t="s">
        <v>1749</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1749</v>
      </c>
      <c r="J22" s="95" t="s">
        <v>1749</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1689549</v>
      </c>
      <c r="D6" s="5" t="str">
        <f>IF($B6="N/A","N/A",IF(C6&gt;15,"No",IF(C6&lt;-15,"No","Yes")))</f>
        <v>N/A</v>
      </c>
      <c r="E6" s="22">
        <v>940710</v>
      </c>
      <c r="F6" s="5" t="str">
        <f>IF($B6="N/A","N/A",IF(E6&gt;15,"No",IF(E6&lt;-15,"No","Yes")))</f>
        <v>N/A</v>
      </c>
      <c r="G6" s="22">
        <v>797731</v>
      </c>
      <c r="H6" s="5" t="str">
        <f>IF($B6="N/A","N/A",IF(G6&gt;15,"No",IF(G6&lt;-15,"No","Yes")))</f>
        <v>N/A</v>
      </c>
      <c r="I6" s="6">
        <v>-44.3</v>
      </c>
      <c r="J6" s="6">
        <v>-15.2</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1749</v>
      </c>
      <c r="J8" s="6" t="s">
        <v>1749</v>
      </c>
      <c r="K8" s="85" t="str">
        <f t="shared" si="0"/>
        <v>N/A</v>
      </c>
    </row>
    <row r="9" spans="1:11" x14ac:dyDescent="0.25">
      <c r="A9" s="84" t="s">
        <v>849</v>
      </c>
      <c r="B9" s="21" t="s">
        <v>271</v>
      </c>
      <c r="C9" s="23">
        <v>71.319308289000006</v>
      </c>
      <c r="D9" s="5" t="str">
        <f>IF($B9="N/A","N/A",IF(C9&gt;60,"No",IF(C9&lt;15,"No","Yes")))</f>
        <v>No</v>
      </c>
      <c r="E9" s="23">
        <v>68.378075070999998</v>
      </c>
      <c r="F9" s="5" t="str">
        <f>IF($B9="N/A","N/A",IF(E9&gt;60,"No",IF(E9&lt;15,"No","Yes")))</f>
        <v>No</v>
      </c>
      <c r="G9" s="23">
        <v>76.211180209999995</v>
      </c>
      <c r="H9" s="5" t="str">
        <f>IF($B9="N/A","N/A",IF(G9&gt;60,"No",IF(G9&lt;15,"No","Yes")))</f>
        <v>No</v>
      </c>
      <c r="I9" s="6">
        <v>-4.12</v>
      </c>
      <c r="J9" s="6">
        <v>11.46</v>
      </c>
      <c r="K9" s="85" t="str">
        <f t="shared" si="0"/>
        <v>Yes</v>
      </c>
    </row>
    <row r="10" spans="1:11" x14ac:dyDescent="0.25">
      <c r="A10" s="84" t="s">
        <v>14</v>
      </c>
      <c r="B10" s="21" t="s">
        <v>272</v>
      </c>
      <c r="C10" s="5">
        <v>1.3478744920000001</v>
      </c>
      <c r="D10" s="5" t="str">
        <f>IF($B10="N/A","N/A",IF(C10&gt;15,"No",IF(C10&lt;=0,"No","Yes")))</f>
        <v>Yes</v>
      </c>
      <c r="E10" s="5">
        <v>1.9715959221999999</v>
      </c>
      <c r="F10" s="5" t="str">
        <f>IF($B10="N/A","N/A",IF(E10&gt;15,"No",IF(E10&lt;=0,"No","Yes")))</f>
        <v>Yes</v>
      </c>
      <c r="G10" s="5">
        <v>1.1261941682000001</v>
      </c>
      <c r="H10" s="5" t="str">
        <f>IF($B10="N/A","N/A",IF(G10&gt;15,"No",IF(G10&lt;=0,"No","Yes")))</f>
        <v>Yes</v>
      </c>
      <c r="I10" s="6">
        <v>46.27</v>
      </c>
      <c r="J10" s="6">
        <v>-42.9</v>
      </c>
      <c r="K10" s="85" t="str">
        <f t="shared" si="0"/>
        <v>No</v>
      </c>
    </row>
    <row r="11" spans="1:11" x14ac:dyDescent="0.25">
      <c r="A11" s="84" t="s">
        <v>872</v>
      </c>
      <c r="B11" s="21" t="s">
        <v>213</v>
      </c>
      <c r="C11" s="23">
        <v>89.768366048000004</v>
      </c>
      <c r="D11" s="5" t="str">
        <f>IF($B11="N/A","N/A",IF(C11&gt;15,"No",IF(C11&lt;-15,"No","Yes")))</f>
        <v>N/A</v>
      </c>
      <c r="E11" s="23">
        <v>90.967110583999997</v>
      </c>
      <c r="F11" s="5" t="str">
        <f>IF($B11="N/A","N/A",IF(E11&gt;15,"No",IF(E11&lt;-15,"No","Yes")))</f>
        <v>N/A</v>
      </c>
      <c r="G11" s="23">
        <v>100.65983971999999</v>
      </c>
      <c r="H11" s="5" t="str">
        <f>IF($B11="N/A","N/A",IF(G11&gt;15,"No",IF(G11&lt;-15,"No","Yes")))</f>
        <v>N/A</v>
      </c>
      <c r="I11" s="6">
        <v>1.335</v>
      </c>
      <c r="J11" s="6">
        <v>10.66</v>
      </c>
      <c r="K11" s="85" t="str">
        <f t="shared" si="0"/>
        <v>Yes</v>
      </c>
    </row>
    <row r="12" spans="1:11" x14ac:dyDescent="0.25">
      <c r="A12" s="84" t="s">
        <v>934</v>
      </c>
      <c r="B12" s="21" t="s">
        <v>213</v>
      </c>
      <c r="C12" s="5">
        <v>0.3324555843</v>
      </c>
      <c r="D12" s="5" t="str">
        <f>IF($B12="N/A","N/A",IF(C12&gt;15,"No",IF(C12&lt;-15,"No","Yes")))</f>
        <v>N/A</v>
      </c>
      <c r="E12" s="5">
        <v>0.45178641660000002</v>
      </c>
      <c r="F12" s="5" t="str">
        <f>IF($B12="N/A","N/A",IF(E12&gt;15,"No",IF(E12&lt;-15,"No","Yes")))</f>
        <v>N/A</v>
      </c>
      <c r="G12" s="5">
        <v>0.4908922933</v>
      </c>
      <c r="H12" s="5" t="str">
        <f>IF($B12="N/A","N/A",IF(G12&gt;15,"No",IF(G12&lt;-15,"No","Yes")))</f>
        <v>N/A</v>
      </c>
      <c r="I12" s="6">
        <v>35.89</v>
      </c>
      <c r="J12" s="6">
        <v>8.6560000000000006</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97.543282133999995</v>
      </c>
      <c r="H13" s="5" t="str">
        <f>IF($B13="N/A","N/A",IF(G13&gt;99,"No",IF(G13&lt;95,"No","Yes")))</f>
        <v>Yes</v>
      </c>
      <c r="I13" s="6">
        <v>0</v>
      </c>
      <c r="J13" s="6">
        <v>-2.46</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0.25472245659999998</v>
      </c>
      <c r="H14" s="5" t="str">
        <f>IF($B14="N/A","N/A",IF(G14&gt;6,"No",IF(G14&lt;=0,"No","Yes")))</f>
        <v>Yes</v>
      </c>
      <c r="I14" s="6" t="s">
        <v>1749</v>
      </c>
      <c r="J14" s="6" t="s">
        <v>1749</v>
      </c>
      <c r="K14" s="85" t="str">
        <f t="shared" si="0"/>
        <v>N/A</v>
      </c>
    </row>
    <row r="15" spans="1:11" x14ac:dyDescent="0.25">
      <c r="A15" s="84" t="s">
        <v>164</v>
      </c>
      <c r="B15" s="21" t="s">
        <v>213</v>
      </c>
      <c r="C15" s="5">
        <v>100</v>
      </c>
      <c r="D15" s="5" t="str">
        <f>IF($B15="N/A","N/A",IF(C15&gt;15,"No",IF(C15&lt;-15,"No","Yes")))</f>
        <v>N/A</v>
      </c>
      <c r="E15" s="5">
        <v>99.999787394999998</v>
      </c>
      <c r="F15" s="5" t="str">
        <f>IF($B15="N/A","N/A",IF(E15&gt;15,"No",IF(E15&lt;-15,"No","Yes")))</f>
        <v>N/A</v>
      </c>
      <c r="G15" s="5">
        <v>99.381982257999994</v>
      </c>
      <c r="H15" s="5" t="str">
        <f>IF($B15="N/A","N/A",IF(G15&gt;15,"No",IF(G15&lt;-15,"No","Yes")))</f>
        <v>N/A</v>
      </c>
      <c r="I15" s="6">
        <v>0</v>
      </c>
      <c r="J15" s="6">
        <v>-0.61799999999999999</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1749</v>
      </c>
      <c r="J16" s="6" t="s">
        <v>1749</v>
      </c>
      <c r="K16" s="85" t="str">
        <f t="shared" si="0"/>
        <v>N/A</v>
      </c>
    </row>
    <row r="17" spans="1:11" x14ac:dyDescent="0.25">
      <c r="A17" s="84" t="s">
        <v>21</v>
      </c>
      <c r="B17" s="21" t="s">
        <v>275</v>
      </c>
      <c r="C17" s="5">
        <v>99.346748747999996</v>
      </c>
      <c r="D17" s="5" t="str">
        <f>IF($B17="N/A","N/A",IF(C17&gt;98,"Yes","No"))</f>
        <v>Yes</v>
      </c>
      <c r="E17" s="5">
        <v>99.052524156999993</v>
      </c>
      <c r="F17" s="5" t="str">
        <f>IF($B17="N/A","N/A",IF(E17&gt;98,"Yes","No"))</f>
        <v>Yes</v>
      </c>
      <c r="G17" s="5">
        <v>99.328649472999999</v>
      </c>
      <c r="H17" s="5" t="str">
        <f>IF($B17="N/A","N/A",IF(G17&gt;98,"Yes","No"))</f>
        <v>Yes</v>
      </c>
      <c r="I17" s="6">
        <v>-0.29599999999999999</v>
      </c>
      <c r="J17" s="6">
        <v>0.27879999999999999</v>
      </c>
      <c r="K17" s="85" t="str">
        <f t="shared" si="0"/>
        <v>Yes</v>
      </c>
    </row>
    <row r="18" spans="1:11" x14ac:dyDescent="0.25">
      <c r="A18" s="84" t="s">
        <v>53</v>
      </c>
      <c r="B18" s="21" t="s">
        <v>275</v>
      </c>
      <c r="C18" s="5">
        <v>99.999289751000006</v>
      </c>
      <c r="D18" s="5" t="str">
        <f>IF($B18="N/A","N/A",IF(C18&gt;98,"Yes","No"))</f>
        <v>Yes</v>
      </c>
      <c r="E18" s="5">
        <v>99.999255880999996</v>
      </c>
      <c r="F18" s="5" t="str">
        <f>IF($B18="N/A","N/A",IF(E18&gt;98,"Yes","No"))</f>
        <v>Yes</v>
      </c>
      <c r="G18" s="5">
        <v>99.999871486999993</v>
      </c>
      <c r="H18" s="5" t="str">
        <f>IF($B18="N/A","N/A",IF(G18&gt;98,"Yes","No"))</f>
        <v>Yes</v>
      </c>
      <c r="I18" s="6">
        <v>0</v>
      </c>
      <c r="J18" s="6">
        <v>5.9999999999999995E-4</v>
      </c>
      <c r="K18" s="85" t="str">
        <f t="shared" si="0"/>
        <v>Yes</v>
      </c>
    </row>
    <row r="19" spans="1:11" ht="12.75" customHeight="1" x14ac:dyDescent="0.25">
      <c r="A19" s="84" t="s">
        <v>673</v>
      </c>
      <c r="B19" s="21" t="s">
        <v>223</v>
      </c>
      <c r="C19" s="5">
        <v>98.991387642999996</v>
      </c>
      <c r="D19" s="5" t="str">
        <f>IF($B19="N/A","N/A",IF(C19&gt;100,"No",IF(C19&lt;98,"No","Yes")))</f>
        <v>Yes</v>
      </c>
      <c r="E19" s="5">
        <v>98.969501758999996</v>
      </c>
      <c r="F19" s="5" t="str">
        <f>IF($B19="N/A","N/A",IF(E19&gt;100,"No",IF(E19&lt;98,"No","Yes")))</f>
        <v>Yes</v>
      </c>
      <c r="G19" s="5">
        <v>93.303507072000002</v>
      </c>
      <c r="H19" s="5" t="str">
        <f>IF($B19="N/A","N/A",IF(G19&gt;100,"No",IF(G19&lt;98,"No","Yes")))</f>
        <v>No</v>
      </c>
      <c r="I19" s="6">
        <v>-2.1999999999999999E-2</v>
      </c>
      <c r="J19" s="6">
        <v>-5.72</v>
      </c>
      <c r="K19" s="85" t="str">
        <f>IF(J19="Div by 0", "N/A", IF(J19="N/A","N/A", IF(J19&gt;30, "No", IF(J19&lt;-30, "No", "Yes"))))</f>
        <v>Yes</v>
      </c>
    </row>
    <row r="20" spans="1:11" x14ac:dyDescent="0.25">
      <c r="A20" s="84" t="s">
        <v>674</v>
      </c>
      <c r="B20" s="21" t="s">
        <v>223</v>
      </c>
      <c r="C20" s="5">
        <v>99.345564999999993</v>
      </c>
      <c r="D20" s="5" t="str">
        <f>IF($B20="N/A","N/A",IF(C20&gt;100,"No",IF(C20&lt;98,"No","Yes")))</f>
        <v>Yes</v>
      </c>
      <c r="E20" s="5">
        <v>99.051567433000002</v>
      </c>
      <c r="F20" s="5" t="str">
        <f>IF($B20="N/A","N/A",IF(E20&gt;100,"No",IF(E20&lt;98,"No","Yes")))</f>
        <v>Yes</v>
      </c>
      <c r="G20" s="5">
        <v>96.740630613999997</v>
      </c>
      <c r="H20" s="5" t="str">
        <f>IF($B20="N/A","N/A",IF(G20&gt;100,"No",IF(G20&lt;98,"No","Yes")))</f>
        <v>No</v>
      </c>
      <c r="I20" s="6">
        <v>-0.29599999999999999</v>
      </c>
      <c r="J20" s="6">
        <v>-2.33</v>
      </c>
      <c r="K20" s="85" t="str">
        <f>IF(J20="Div by 0", "N/A", IF(J20="N/A","N/A", IF(J20&gt;30, "No", IF(J20&lt;-30, "No", "Yes"))))</f>
        <v>Yes</v>
      </c>
    </row>
    <row r="21" spans="1:11" x14ac:dyDescent="0.25">
      <c r="A21" s="84" t="s">
        <v>675</v>
      </c>
      <c r="B21" s="21" t="s">
        <v>223</v>
      </c>
      <c r="C21" s="5">
        <v>99.345564999999993</v>
      </c>
      <c r="D21" s="5" t="str">
        <f>IF($B21="N/A","N/A",IF(C21&gt;100,"No",IF(C21&lt;98,"No","Yes")))</f>
        <v>Yes</v>
      </c>
      <c r="E21" s="5">
        <v>99.051567433000002</v>
      </c>
      <c r="F21" s="5" t="str">
        <f>IF($B21="N/A","N/A",IF(E21&gt;100,"No",IF(E21&lt;98,"No","Yes")))</f>
        <v>Yes</v>
      </c>
      <c r="G21" s="5">
        <v>96.740630613999997</v>
      </c>
      <c r="H21" s="5" t="str">
        <f>IF($B21="N/A","N/A",IF(G21&gt;100,"No",IF(G21&lt;98,"No","Yes")))</f>
        <v>No</v>
      </c>
      <c r="I21" s="6">
        <v>-0.29599999999999999</v>
      </c>
      <c r="J21" s="6">
        <v>-2.33</v>
      </c>
      <c r="K21" s="85" t="str">
        <f>IF(J21="Div by 0", "N/A", IF(J21="N/A","N/A", IF(J21&gt;30, "No", IF(J21&lt;-30, "No", "Yes"))))</f>
        <v>Yes</v>
      </c>
    </row>
    <row r="22" spans="1:11" ht="15" customHeight="1" x14ac:dyDescent="0.25">
      <c r="A22" s="84" t="s">
        <v>1685</v>
      </c>
      <c r="B22" s="21" t="s">
        <v>213</v>
      </c>
      <c r="C22" s="5">
        <v>57.869585315000002</v>
      </c>
      <c r="D22" s="5" t="str">
        <f>IF($B22="N/A","N/A",IF(C22&gt;15,"No",IF(C22&lt;-15,"No","Yes")))</f>
        <v>N/A</v>
      </c>
      <c r="E22" s="5">
        <v>56.219026055</v>
      </c>
      <c r="F22" s="5" t="str">
        <f>IF($B22="N/A","N/A",IF(E22&gt;15,"No",IF(E22&lt;-15,"No","Yes")))</f>
        <v>N/A</v>
      </c>
      <c r="G22" s="5">
        <v>54.313797508</v>
      </c>
      <c r="H22" s="5" t="str">
        <f>IF($B22="N/A","N/A",IF(G22&gt;15,"No",IF(G22&lt;-15,"No","Yes")))</f>
        <v>N/A</v>
      </c>
      <c r="I22" s="6">
        <v>-2.85</v>
      </c>
      <c r="J22" s="6">
        <v>-3.39</v>
      </c>
      <c r="K22" s="85" t="str">
        <f t="shared" ref="K22:K31" si="1">IF(J22="Div by 0", "N/A", IF(J22="N/A","N/A", IF(J22&gt;30, "No", IF(J22&lt;-30, "No", "Yes"))))</f>
        <v>Yes</v>
      </c>
    </row>
    <row r="23" spans="1:11" x14ac:dyDescent="0.25">
      <c r="A23" s="84" t="s">
        <v>935</v>
      </c>
      <c r="B23" s="21" t="s">
        <v>213</v>
      </c>
      <c r="C23" s="5">
        <v>40.931988359000002</v>
      </c>
      <c r="D23" s="5" t="str">
        <f>IF($B23="N/A","N/A",IF(C23&gt;15,"No",IF(C23&lt;-15,"No","Yes")))</f>
        <v>N/A</v>
      </c>
      <c r="E23" s="5">
        <v>42.239478691999999</v>
      </c>
      <c r="F23" s="5" t="str">
        <f>IF($B23="N/A","N/A",IF(E23&gt;15,"No",IF(E23&lt;-15,"No","Yes")))</f>
        <v>N/A</v>
      </c>
      <c r="G23" s="5">
        <v>41.685104377000002</v>
      </c>
      <c r="H23" s="5" t="str">
        <f>IF($B23="N/A","N/A",IF(G23&gt;15,"No",IF(G23&lt;-15,"No","Yes")))</f>
        <v>N/A</v>
      </c>
      <c r="I23" s="6">
        <v>3.194</v>
      </c>
      <c r="J23" s="6">
        <v>-1.31</v>
      </c>
      <c r="K23" s="85" t="str">
        <f t="shared" si="1"/>
        <v>Yes</v>
      </c>
    </row>
    <row r="24" spans="1:11" ht="25" x14ac:dyDescent="0.25">
      <c r="A24" s="84" t="s">
        <v>936</v>
      </c>
      <c r="B24" s="21" t="s">
        <v>213</v>
      </c>
      <c r="C24" s="5">
        <v>0.27871343180000002</v>
      </c>
      <c r="D24" s="5" t="str">
        <f>IF($B24="N/A","N/A",IF(C24&gt;15,"No",IF(C24&lt;-15,"No","Yes")))</f>
        <v>N/A</v>
      </c>
      <c r="E24" s="5">
        <v>0.44019942379999999</v>
      </c>
      <c r="F24" s="5" t="str">
        <f>IF($B24="N/A","N/A",IF(E24&gt;15,"No",IF(E24&lt;-15,"No","Yes")))</f>
        <v>N/A</v>
      </c>
      <c r="G24" s="5">
        <v>0.55269257429999996</v>
      </c>
      <c r="H24" s="5" t="str">
        <f>IF($B24="N/A","N/A",IF(G24&gt;15,"No",IF(G24&lt;-15,"No","Yes")))</f>
        <v>N/A</v>
      </c>
      <c r="I24" s="6">
        <v>57.94</v>
      </c>
      <c r="J24" s="6">
        <v>25.56</v>
      </c>
      <c r="K24" s="85" t="str">
        <f t="shared" si="1"/>
        <v>Yes</v>
      </c>
    </row>
    <row r="25" spans="1:11" x14ac:dyDescent="0.25">
      <c r="A25" s="84" t="s">
        <v>166</v>
      </c>
      <c r="B25" s="21" t="s">
        <v>213</v>
      </c>
      <c r="C25" s="5">
        <v>99.345564999999993</v>
      </c>
      <c r="D25" s="5" t="str">
        <f t="shared" ref="D25:D27" si="2">IF($B25="N/A","N/A",IF(C25&gt;15,"No",IF(C25&lt;-15,"No","Yes")))</f>
        <v>N/A</v>
      </c>
      <c r="E25" s="5">
        <v>99.051567433000002</v>
      </c>
      <c r="F25" s="5" t="str">
        <f t="shared" ref="F25:F27" si="3">IF($B25="N/A","N/A",IF(E25&gt;15,"No",IF(E25&lt;-15,"No","Yes")))</f>
        <v>N/A</v>
      </c>
      <c r="G25" s="5">
        <v>96.740630613999997</v>
      </c>
      <c r="H25" s="5" t="str">
        <f t="shared" ref="H25:H27" si="4">IF($B25="N/A","N/A",IF(G25&gt;15,"No",IF(G25&lt;-15,"No","Yes")))</f>
        <v>N/A</v>
      </c>
      <c r="I25" s="6">
        <v>-0.29599999999999999</v>
      </c>
      <c r="J25" s="6">
        <v>-2.33</v>
      </c>
      <c r="K25" s="85" t="str">
        <f t="shared" si="1"/>
        <v>Yes</v>
      </c>
    </row>
    <row r="26" spans="1:11" x14ac:dyDescent="0.25">
      <c r="A26" s="84" t="s">
        <v>167</v>
      </c>
      <c r="B26" s="21" t="s">
        <v>213</v>
      </c>
      <c r="C26" s="5">
        <v>99.345564999999993</v>
      </c>
      <c r="D26" s="5" t="str">
        <f t="shared" si="2"/>
        <v>N/A</v>
      </c>
      <c r="E26" s="5">
        <v>99.051567433000002</v>
      </c>
      <c r="F26" s="5" t="str">
        <f t="shared" si="3"/>
        <v>N/A</v>
      </c>
      <c r="G26" s="5">
        <v>96.740630613999997</v>
      </c>
      <c r="H26" s="5" t="str">
        <f t="shared" si="4"/>
        <v>N/A</v>
      </c>
      <c r="I26" s="6">
        <v>-0.29599999999999999</v>
      </c>
      <c r="J26" s="6">
        <v>-2.33</v>
      </c>
      <c r="K26" s="85" t="str">
        <f t="shared" si="1"/>
        <v>Yes</v>
      </c>
    </row>
    <row r="27" spans="1:11" x14ac:dyDescent="0.25">
      <c r="A27" s="84" t="s">
        <v>168</v>
      </c>
      <c r="B27" s="21" t="s">
        <v>213</v>
      </c>
      <c r="C27" s="5">
        <v>99.345564999999993</v>
      </c>
      <c r="D27" s="5" t="str">
        <f t="shared" si="2"/>
        <v>N/A</v>
      </c>
      <c r="E27" s="5">
        <v>99.051567433000002</v>
      </c>
      <c r="F27" s="5" t="str">
        <f t="shared" si="3"/>
        <v>N/A</v>
      </c>
      <c r="G27" s="5">
        <v>96.740630613999997</v>
      </c>
      <c r="H27" s="5" t="str">
        <f t="shared" si="4"/>
        <v>N/A</v>
      </c>
      <c r="I27" s="6">
        <v>-0.29599999999999999</v>
      </c>
      <c r="J27" s="6">
        <v>-2.33</v>
      </c>
      <c r="K27" s="85" t="str">
        <f t="shared" si="1"/>
        <v>Yes</v>
      </c>
    </row>
    <row r="28" spans="1:11" x14ac:dyDescent="0.25">
      <c r="A28" s="84" t="s">
        <v>54</v>
      </c>
      <c r="B28" s="21" t="s">
        <v>213</v>
      </c>
      <c r="C28" s="5">
        <v>4.0322003091000003</v>
      </c>
      <c r="D28" s="5" t="str">
        <f>IF($B28="N/A","N/A",IF(C28&gt;15,"No",IF(C28&lt;-15,"No","Yes")))</f>
        <v>N/A</v>
      </c>
      <c r="E28" s="5">
        <v>3.4751411168000002</v>
      </c>
      <c r="F28" s="5" t="str">
        <f>IF($B28="N/A","N/A",IF(E28&gt;15,"No",IF(E28&lt;-15,"No","Yes")))</f>
        <v>N/A</v>
      </c>
      <c r="G28" s="5">
        <v>3.9057025488999999</v>
      </c>
      <c r="H28" s="5" t="str">
        <f>IF($B28="N/A","N/A",IF(G28&gt;15,"No",IF(G28&lt;-15,"No","Yes")))</f>
        <v>N/A</v>
      </c>
      <c r="I28" s="6">
        <v>-13.8</v>
      </c>
      <c r="J28" s="6">
        <v>12.39</v>
      </c>
      <c r="K28" s="85" t="str">
        <f t="shared" si="1"/>
        <v>Yes</v>
      </c>
    </row>
    <row r="29" spans="1:11" x14ac:dyDescent="0.25">
      <c r="A29" s="84" t="s">
        <v>55</v>
      </c>
      <c r="B29" s="21" t="s">
        <v>213</v>
      </c>
      <c r="C29" s="5">
        <v>95.313364691000004</v>
      </c>
      <c r="D29" s="5" t="str">
        <f>IF($B29="N/A","N/A",IF(C29&gt;15,"No",IF(C29&lt;-15,"No","Yes")))</f>
        <v>N/A</v>
      </c>
      <c r="E29" s="5">
        <v>95.576426315999996</v>
      </c>
      <c r="F29" s="5" t="str">
        <f>IF($B29="N/A","N/A",IF(E29&gt;15,"No",IF(E29&lt;-15,"No","Yes")))</f>
        <v>N/A</v>
      </c>
      <c r="G29" s="5">
        <v>92.834928065</v>
      </c>
      <c r="H29" s="5" t="str">
        <f>IF($B29="N/A","N/A",IF(G29&gt;15,"No",IF(G29&lt;-15,"No","Yes")))</f>
        <v>N/A</v>
      </c>
      <c r="I29" s="6">
        <v>0.27600000000000002</v>
      </c>
      <c r="J29" s="6">
        <v>-2.87</v>
      </c>
      <c r="K29" s="85" t="str">
        <f t="shared" si="1"/>
        <v>Yes</v>
      </c>
    </row>
    <row r="30" spans="1:11" x14ac:dyDescent="0.25">
      <c r="A30" s="84" t="s">
        <v>56</v>
      </c>
      <c r="B30" s="21" t="s">
        <v>213</v>
      </c>
      <c r="C30" s="5">
        <v>77.842489326999996</v>
      </c>
      <c r="D30" s="5" t="str">
        <f>IF($B30="N/A","N/A",IF(C30&gt;15,"No",IF(C30&lt;-15,"No","Yes")))</f>
        <v>N/A</v>
      </c>
      <c r="E30" s="5">
        <v>81.357272698000003</v>
      </c>
      <c r="F30" s="5" t="str">
        <f>IF($B30="N/A","N/A",IF(E30&gt;15,"No",IF(E30&lt;-15,"No","Yes")))</f>
        <v>N/A</v>
      </c>
      <c r="G30" s="5">
        <v>77.667033122999996</v>
      </c>
      <c r="H30" s="5" t="str">
        <f>IF($B30="N/A","N/A",IF(G30&gt;15,"No",IF(G30&lt;-15,"No","Yes")))</f>
        <v>N/A</v>
      </c>
      <c r="I30" s="6">
        <v>4.5149999999999997</v>
      </c>
      <c r="J30" s="6">
        <v>-4.54</v>
      </c>
      <c r="K30" s="85" t="str">
        <f t="shared" si="1"/>
        <v>Yes</v>
      </c>
    </row>
    <row r="31" spans="1:11" x14ac:dyDescent="0.25">
      <c r="A31" s="92" t="s">
        <v>57</v>
      </c>
      <c r="B31" s="93" t="s">
        <v>213</v>
      </c>
      <c r="C31" s="94">
        <v>17.898504275000001</v>
      </c>
      <c r="D31" s="94" t="str">
        <f>IF($B31="N/A","N/A",IF(C31&gt;15,"No",IF(C31&lt;-15,"No","Yes")))</f>
        <v>N/A</v>
      </c>
      <c r="E31" s="94">
        <v>15.058413326</v>
      </c>
      <c r="F31" s="94" t="str">
        <f>IF($B31="N/A","N/A",IF(E31&gt;15,"No",IF(E31&lt;-15,"No","Yes")))</f>
        <v>N/A</v>
      </c>
      <c r="G31" s="94">
        <v>12.500955835999999</v>
      </c>
      <c r="H31" s="94" t="str">
        <f>IF($B31="N/A","N/A",IF(G31&gt;15,"No",IF(G31&lt;-15,"No","Yes")))</f>
        <v>N/A</v>
      </c>
      <c r="I31" s="95">
        <v>-15.9</v>
      </c>
      <c r="J31" s="95">
        <v>-17</v>
      </c>
      <c r="K31" s="96" t="str">
        <f t="shared" si="1"/>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14909984</v>
      </c>
      <c r="D6" s="5" t="str">
        <f t="shared" ref="D6:F18" si="0">IF($B6="N/A","N/A",IF(C6&lt;0,"No","Yes"))</f>
        <v>N/A</v>
      </c>
      <c r="E6" s="22">
        <v>16934013</v>
      </c>
      <c r="F6" s="5" t="str">
        <f t="shared" si="0"/>
        <v>N/A</v>
      </c>
      <c r="G6" s="22">
        <v>20748803</v>
      </c>
      <c r="H6" s="5" t="str">
        <f t="shared" ref="H6:H18" si="1">IF($B6="N/A","N/A",IF(G6&lt;0,"No","Yes"))</f>
        <v>N/A</v>
      </c>
      <c r="I6" s="6">
        <v>13.57</v>
      </c>
      <c r="J6" s="6">
        <v>22.53</v>
      </c>
      <c r="K6" s="85" t="str">
        <f t="shared" ref="K6:K18" si="2">IF(J6="Div by 0", "N/A", IF(J6="N/A","N/A", IF(J6&gt;30, "No", IF(J6&lt;-30, "No", "Yes"))))</f>
        <v>Yes</v>
      </c>
    </row>
    <row r="7" spans="1:11" x14ac:dyDescent="0.25">
      <c r="A7" s="82" t="s">
        <v>442</v>
      </c>
      <c r="B7" s="42" t="s">
        <v>213</v>
      </c>
      <c r="C7" s="5">
        <v>9.4814924013000006</v>
      </c>
      <c r="D7" s="5" t="str">
        <f t="shared" si="0"/>
        <v>N/A</v>
      </c>
      <c r="E7" s="5">
        <v>6.5220039692</v>
      </c>
      <c r="F7" s="5" t="str">
        <f t="shared" si="0"/>
        <v>N/A</v>
      </c>
      <c r="G7" s="5">
        <v>4.7159395170999998</v>
      </c>
      <c r="H7" s="5" t="str">
        <f t="shared" si="1"/>
        <v>N/A</v>
      </c>
      <c r="I7" s="6">
        <v>-31.2</v>
      </c>
      <c r="J7" s="6">
        <v>-27.7</v>
      </c>
      <c r="K7" s="85" t="str">
        <f t="shared" si="2"/>
        <v>Yes</v>
      </c>
    </row>
    <row r="8" spans="1:11" x14ac:dyDescent="0.25">
      <c r="A8" s="82" t="s">
        <v>443</v>
      </c>
      <c r="B8" s="42" t="s">
        <v>213</v>
      </c>
      <c r="C8" s="5">
        <v>40.025274340000003</v>
      </c>
      <c r="D8" s="5" t="str">
        <f t="shared" si="0"/>
        <v>N/A</v>
      </c>
      <c r="E8" s="5">
        <v>30.379414495999999</v>
      </c>
      <c r="F8" s="5" t="str">
        <f t="shared" si="0"/>
        <v>N/A</v>
      </c>
      <c r="G8" s="5">
        <v>24.497996342</v>
      </c>
      <c r="H8" s="5" t="str">
        <f t="shared" si="1"/>
        <v>N/A</v>
      </c>
      <c r="I8" s="6">
        <v>-24.1</v>
      </c>
      <c r="J8" s="6">
        <v>-19.399999999999999</v>
      </c>
      <c r="K8" s="85" t="str">
        <f t="shared" si="2"/>
        <v>Yes</v>
      </c>
    </row>
    <row r="9" spans="1:11" x14ac:dyDescent="0.25">
      <c r="A9" s="82" t="s">
        <v>444</v>
      </c>
      <c r="B9" s="42" t="s">
        <v>213</v>
      </c>
      <c r="C9" s="5">
        <v>26.652751605999999</v>
      </c>
      <c r="D9" s="5" t="str">
        <f t="shared" si="0"/>
        <v>N/A</v>
      </c>
      <c r="E9" s="5">
        <v>22.076922935999999</v>
      </c>
      <c r="F9" s="5" t="str">
        <f t="shared" si="0"/>
        <v>N/A</v>
      </c>
      <c r="G9" s="5">
        <v>19.579375253999999</v>
      </c>
      <c r="H9" s="5" t="str">
        <f t="shared" si="1"/>
        <v>N/A</v>
      </c>
      <c r="I9" s="6">
        <v>-17.2</v>
      </c>
      <c r="J9" s="6">
        <v>-11.3</v>
      </c>
      <c r="K9" s="85" t="str">
        <f t="shared" si="2"/>
        <v>Yes</v>
      </c>
    </row>
    <row r="10" spans="1:11" x14ac:dyDescent="0.25">
      <c r="A10" s="82" t="s">
        <v>445</v>
      </c>
      <c r="B10" s="42" t="s">
        <v>213</v>
      </c>
      <c r="C10" s="5">
        <v>22.854437670999999</v>
      </c>
      <c r="D10" s="5" t="str">
        <f t="shared" si="0"/>
        <v>N/A</v>
      </c>
      <c r="E10" s="5">
        <v>40.246183819999999</v>
      </c>
      <c r="F10" s="5" t="str">
        <f t="shared" si="0"/>
        <v>N/A</v>
      </c>
      <c r="G10" s="5">
        <v>49.611854717999996</v>
      </c>
      <c r="H10" s="5" t="str">
        <f t="shared" si="1"/>
        <v>N/A</v>
      </c>
      <c r="I10" s="6">
        <v>76.099999999999994</v>
      </c>
      <c r="J10" s="6">
        <v>23.27</v>
      </c>
      <c r="K10" s="85" t="str">
        <f t="shared" si="2"/>
        <v>Yes</v>
      </c>
    </row>
    <row r="11" spans="1:11" x14ac:dyDescent="0.25">
      <c r="A11" s="108" t="s">
        <v>207</v>
      </c>
      <c r="B11" s="42" t="s">
        <v>213</v>
      </c>
      <c r="C11" s="5">
        <v>90.637863863999996</v>
      </c>
      <c r="D11" s="5" t="str">
        <f t="shared" si="0"/>
        <v>N/A</v>
      </c>
      <c r="E11" s="5">
        <v>98.786542800000007</v>
      </c>
      <c r="F11" s="5" t="str">
        <f t="shared" si="0"/>
        <v>N/A</v>
      </c>
      <c r="G11" s="5">
        <v>99.1655856</v>
      </c>
      <c r="H11" s="5" t="str">
        <f t="shared" si="1"/>
        <v>N/A</v>
      </c>
      <c r="I11" s="6">
        <v>8.99</v>
      </c>
      <c r="J11" s="6">
        <v>0.38369999999999999</v>
      </c>
      <c r="K11" s="85" t="str">
        <f t="shared" si="2"/>
        <v>Yes</v>
      </c>
    </row>
    <row r="12" spans="1:11" x14ac:dyDescent="0.25">
      <c r="A12" s="108" t="s">
        <v>934</v>
      </c>
      <c r="B12" s="42" t="s">
        <v>213</v>
      </c>
      <c r="C12" s="5">
        <v>0</v>
      </c>
      <c r="D12" s="5" t="str">
        <f t="shared" si="0"/>
        <v>N/A</v>
      </c>
      <c r="E12" s="5">
        <v>0</v>
      </c>
      <c r="F12" s="5" t="str">
        <f t="shared" si="0"/>
        <v>N/A</v>
      </c>
      <c r="G12" s="5">
        <v>0</v>
      </c>
      <c r="H12" s="5" t="str">
        <f t="shared" si="1"/>
        <v>N/A</v>
      </c>
      <c r="I12" s="6" t="s">
        <v>1749</v>
      </c>
      <c r="J12" s="6" t="s">
        <v>1749</v>
      </c>
      <c r="K12" s="85" t="str">
        <f t="shared" si="2"/>
        <v>N/A</v>
      </c>
    </row>
    <row r="13" spans="1:11" x14ac:dyDescent="0.25">
      <c r="A13" s="108" t="s">
        <v>51</v>
      </c>
      <c r="B13" s="42" t="s">
        <v>213</v>
      </c>
      <c r="C13" s="5">
        <v>100</v>
      </c>
      <c r="D13" s="5" t="str">
        <f t="shared" si="0"/>
        <v>N/A</v>
      </c>
      <c r="E13" s="5">
        <v>100</v>
      </c>
      <c r="F13" s="5" t="str">
        <f t="shared" si="0"/>
        <v>N/A</v>
      </c>
      <c r="G13" s="5">
        <v>96.465767205999995</v>
      </c>
      <c r="H13" s="5" t="str">
        <f t="shared" si="1"/>
        <v>N/A</v>
      </c>
      <c r="I13" s="6">
        <v>0</v>
      </c>
      <c r="J13" s="6">
        <v>-3.53</v>
      </c>
      <c r="K13" s="85" t="str">
        <f t="shared" si="2"/>
        <v>Yes</v>
      </c>
    </row>
    <row r="14" spans="1:11" x14ac:dyDescent="0.25">
      <c r="A14" s="108" t="s">
        <v>52</v>
      </c>
      <c r="B14" s="42" t="s">
        <v>213</v>
      </c>
      <c r="C14" s="5">
        <v>0</v>
      </c>
      <c r="D14" s="5" t="str">
        <f t="shared" si="0"/>
        <v>N/A</v>
      </c>
      <c r="E14" s="5">
        <v>0</v>
      </c>
      <c r="F14" s="5" t="str">
        <f t="shared" si="0"/>
        <v>N/A</v>
      </c>
      <c r="G14" s="5">
        <v>3.3960754265999999</v>
      </c>
      <c r="H14" s="5" t="str">
        <f t="shared" si="1"/>
        <v>N/A</v>
      </c>
      <c r="I14" s="6" t="s">
        <v>1749</v>
      </c>
      <c r="J14" s="6" t="s">
        <v>1749</v>
      </c>
      <c r="K14" s="85" t="str">
        <f t="shared" si="2"/>
        <v>N/A</v>
      </c>
    </row>
    <row r="15" spans="1:11" x14ac:dyDescent="0.25">
      <c r="A15" s="108" t="s">
        <v>164</v>
      </c>
      <c r="B15" s="42" t="s">
        <v>213</v>
      </c>
      <c r="C15" s="5">
        <v>98.498697249000003</v>
      </c>
      <c r="D15" s="5" t="str">
        <f t="shared" si="0"/>
        <v>N/A</v>
      </c>
      <c r="E15" s="5">
        <v>93.911266041999994</v>
      </c>
      <c r="F15" s="5" t="str">
        <f t="shared" si="0"/>
        <v>N/A</v>
      </c>
      <c r="G15" s="5">
        <v>98.358696354000003</v>
      </c>
      <c r="H15" s="5" t="str">
        <f t="shared" si="1"/>
        <v>N/A</v>
      </c>
      <c r="I15" s="6">
        <v>-4.66</v>
      </c>
      <c r="J15" s="6">
        <v>4.7359999999999998</v>
      </c>
      <c r="K15" s="85" t="str">
        <f t="shared" si="2"/>
        <v>Yes</v>
      </c>
    </row>
    <row r="16" spans="1:11" x14ac:dyDescent="0.25">
      <c r="A16" s="108" t="s">
        <v>165</v>
      </c>
      <c r="B16" s="42" t="s">
        <v>213</v>
      </c>
      <c r="C16" s="5">
        <v>0</v>
      </c>
      <c r="D16" s="5" t="str">
        <f t="shared" si="0"/>
        <v>N/A</v>
      </c>
      <c r="E16" s="5">
        <v>0</v>
      </c>
      <c r="F16" s="5" t="str">
        <f t="shared" si="0"/>
        <v>N/A</v>
      </c>
      <c r="G16" s="5">
        <v>40.260684073999997</v>
      </c>
      <c r="H16" s="5" t="str">
        <f t="shared" si="1"/>
        <v>N/A</v>
      </c>
      <c r="I16" s="6" t="s">
        <v>1749</v>
      </c>
      <c r="J16" s="6" t="s">
        <v>1749</v>
      </c>
      <c r="K16" s="85" t="str">
        <f t="shared" si="2"/>
        <v>N/A</v>
      </c>
    </row>
    <row r="17" spans="1:11" x14ac:dyDescent="0.25">
      <c r="A17" s="108" t="s">
        <v>21</v>
      </c>
      <c r="B17" s="42" t="s">
        <v>213</v>
      </c>
      <c r="C17" s="5">
        <v>99.731388042000006</v>
      </c>
      <c r="D17" s="5" t="str">
        <f t="shared" si="0"/>
        <v>N/A</v>
      </c>
      <c r="E17" s="5">
        <v>99.800572965000001</v>
      </c>
      <c r="F17" s="5" t="str">
        <f t="shared" si="0"/>
        <v>N/A</v>
      </c>
      <c r="G17" s="5">
        <v>99.902945179</v>
      </c>
      <c r="H17" s="5" t="str">
        <f t="shared" si="1"/>
        <v>N/A</v>
      </c>
      <c r="I17" s="6">
        <v>6.9400000000000003E-2</v>
      </c>
      <c r="J17" s="6">
        <v>0.1026</v>
      </c>
      <c r="K17" s="85" t="str">
        <f t="shared" si="2"/>
        <v>Yes</v>
      </c>
    </row>
    <row r="18" spans="1:11" x14ac:dyDescent="0.25">
      <c r="A18" s="108" t="s">
        <v>53</v>
      </c>
      <c r="B18" s="42" t="s">
        <v>213</v>
      </c>
      <c r="C18" s="5">
        <v>99.749121126000006</v>
      </c>
      <c r="D18" s="5" t="str">
        <f t="shared" si="0"/>
        <v>N/A</v>
      </c>
      <c r="E18" s="5">
        <v>99.999988189000007</v>
      </c>
      <c r="F18" s="5" t="str">
        <f t="shared" si="0"/>
        <v>N/A</v>
      </c>
      <c r="G18" s="5">
        <v>100</v>
      </c>
      <c r="H18" s="5" t="str">
        <f t="shared" si="1"/>
        <v>N/A</v>
      </c>
      <c r="I18" s="6">
        <v>0.2515</v>
      </c>
      <c r="J18" s="6">
        <v>0</v>
      </c>
      <c r="K18" s="85" t="str">
        <f t="shared" si="2"/>
        <v>Yes</v>
      </c>
    </row>
    <row r="19" spans="1:11" x14ac:dyDescent="0.25">
      <c r="A19" s="84" t="s">
        <v>673</v>
      </c>
      <c r="B19" s="42" t="s">
        <v>213</v>
      </c>
      <c r="C19" s="5">
        <v>99.085679769999999</v>
      </c>
      <c r="D19" s="5" t="str">
        <f t="shared" ref="D19:D21" si="3">IF($B19="N/A","N/A",IF(C19&lt;0,"No","Yes"))</f>
        <v>N/A</v>
      </c>
      <c r="E19" s="5">
        <v>99.518312640999994</v>
      </c>
      <c r="F19" s="5" t="str">
        <f t="shared" ref="F19:F21" si="4">IF($B19="N/A","N/A",IF(E19&lt;0,"No","Yes"))</f>
        <v>N/A</v>
      </c>
      <c r="G19" s="5">
        <v>92.977715388999997</v>
      </c>
      <c r="H19" s="5" t="str">
        <f t="shared" ref="H19:H21" si="5">IF($B19="N/A","N/A",IF(G19&lt;0,"No","Yes"))</f>
        <v>N/A</v>
      </c>
      <c r="I19" s="6">
        <v>0.43659999999999999</v>
      </c>
      <c r="J19" s="6">
        <v>-6.57</v>
      </c>
      <c r="K19" s="85" t="str">
        <f>IF(J19="Div by 0", "N/A", IF(J19="N/A","N/A", IF(J19&gt;30, "No", IF(J19&lt;-30, "No", "Yes"))))</f>
        <v>Yes</v>
      </c>
    </row>
    <row r="20" spans="1:11" x14ac:dyDescent="0.25">
      <c r="A20" s="84" t="s">
        <v>674</v>
      </c>
      <c r="B20" s="42" t="s">
        <v>213</v>
      </c>
      <c r="C20" s="5">
        <v>99.692749503000002</v>
      </c>
      <c r="D20" s="5" t="str">
        <f t="shared" si="3"/>
        <v>N/A</v>
      </c>
      <c r="E20" s="5">
        <v>99.777164455999994</v>
      </c>
      <c r="F20" s="5" t="str">
        <f t="shared" si="4"/>
        <v>N/A</v>
      </c>
      <c r="G20" s="5">
        <v>96.842714251999993</v>
      </c>
      <c r="H20" s="5" t="str">
        <f t="shared" si="5"/>
        <v>N/A</v>
      </c>
      <c r="I20" s="6">
        <v>8.4699999999999998E-2</v>
      </c>
      <c r="J20" s="6">
        <v>-2.94</v>
      </c>
      <c r="K20" s="85" t="str">
        <f>IF(J20="Div by 0", "N/A", IF(J20="N/A","N/A", IF(J20&gt;30, "No", IF(J20&lt;-30, "No", "Yes"))))</f>
        <v>Yes</v>
      </c>
    </row>
    <row r="21" spans="1:11" x14ac:dyDescent="0.25">
      <c r="A21" s="84" t="s">
        <v>675</v>
      </c>
      <c r="B21" s="42" t="s">
        <v>213</v>
      </c>
      <c r="C21" s="5">
        <v>99.692749503000002</v>
      </c>
      <c r="D21" s="5" t="str">
        <f t="shared" si="3"/>
        <v>N/A</v>
      </c>
      <c r="E21" s="5">
        <v>99.777164455999994</v>
      </c>
      <c r="F21" s="5" t="str">
        <f t="shared" si="4"/>
        <v>N/A</v>
      </c>
      <c r="G21" s="5">
        <v>96.842714251999993</v>
      </c>
      <c r="H21" s="5" t="str">
        <f t="shared" si="5"/>
        <v>N/A</v>
      </c>
      <c r="I21" s="6">
        <v>8.4699999999999998E-2</v>
      </c>
      <c r="J21" s="6">
        <v>-2.94</v>
      </c>
      <c r="K21" s="85" t="str">
        <f>IF(J21="Div by 0", "N/A", IF(J21="N/A","N/A", IF(J21&gt;30, "No", IF(J21&lt;-30, "No", "Yes"))))</f>
        <v>Yes</v>
      </c>
    </row>
    <row r="22" spans="1:11" ht="16.5" customHeight="1" x14ac:dyDescent="0.25">
      <c r="A22" s="84" t="s">
        <v>1685</v>
      </c>
      <c r="B22" s="42" t="s">
        <v>213</v>
      </c>
      <c r="C22" s="5">
        <v>56.550912461999999</v>
      </c>
      <c r="D22" s="5" t="str">
        <f t="shared" ref="D22:D31" si="6">IF($B22="N/A","N/A",IF(C22&lt;0,"No","Yes"))</f>
        <v>N/A</v>
      </c>
      <c r="E22" s="5">
        <v>55.459594840000001</v>
      </c>
      <c r="F22" s="5" t="str">
        <f t="shared" ref="F22:F31" si="7">IF($B22="N/A","N/A",IF(E22&lt;0,"No","Yes"))</f>
        <v>N/A</v>
      </c>
      <c r="G22" s="5">
        <v>53.936027056999997</v>
      </c>
      <c r="I22" s="6">
        <v>-1.93</v>
      </c>
      <c r="J22" s="6">
        <v>-2.75</v>
      </c>
      <c r="K22" s="85" t="str">
        <f t="shared" ref="K22:K31" si="8">IF(J22="Div by 0", "N/A", IF(J22="N/A","N/A", IF(J22&gt;30, "No", IF(J22&lt;-30, "No", "Yes"))))</f>
        <v>Yes</v>
      </c>
    </row>
    <row r="23" spans="1:11" x14ac:dyDescent="0.25">
      <c r="A23" s="84" t="s">
        <v>937</v>
      </c>
      <c r="B23" s="42" t="s">
        <v>213</v>
      </c>
      <c r="C23" s="5">
        <v>42.499837693000003</v>
      </c>
      <c r="D23" s="5" t="str">
        <f t="shared" si="6"/>
        <v>N/A</v>
      </c>
      <c r="E23" s="5">
        <v>43.628589396000002</v>
      </c>
      <c r="F23" s="5" t="str">
        <f t="shared" si="7"/>
        <v>N/A</v>
      </c>
      <c r="G23" s="5">
        <v>42.017387702000001</v>
      </c>
      <c r="H23" s="5" t="str">
        <f t="shared" ref="H23:H31" si="9">IF($B23="N/A","N/A",IF(G23&lt;0,"No","Yes"))</f>
        <v>N/A</v>
      </c>
      <c r="I23" s="6">
        <v>2.6560000000000001</v>
      </c>
      <c r="J23" s="6">
        <v>-3.69</v>
      </c>
      <c r="K23" s="85" t="str">
        <f t="shared" si="8"/>
        <v>Yes</v>
      </c>
    </row>
    <row r="24" spans="1:11" ht="25" x14ac:dyDescent="0.25">
      <c r="A24" s="84" t="s">
        <v>938</v>
      </c>
      <c r="B24" s="42" t="s">
        <v>213</v>
      </c>
      <c r="C24" s="5">
        <v>0.55269677019999996</v>
      </c>
      <c r="D24" s="5" t="str">
        <f t="shared" si="6"/>
        <v>N/A</v>
      </c>
      <c r="E24" s="5">
        <v>0.6026805341</v>
      </c>
      <c r="F24" s="5" t="str">
        <f t="shared" si="7"/>
        <v>N/A</v>
      </c>
      <c r="G24" s="5">
        <v>0.73475081909999995</v>
      </c>
      <c r="H24" s="5" t="str">
        <f t="shared" si="9"/>
        <v>N/A</v>
      </c>
      <c r="I24" s="6">
        <v>9.0440000000000005</v>
      </c>
      <c r="J24" s="6">
        <v>21.91</v>
      </c>
      <c r="K24" s="85" t="str">
        <f t="shared" si="8"/>
        <v>Yes</v>
      </c>
    </row>
    <row r="25" spans="1:11" x14ac:dyDescent="0.25">
      <c r="A25" s="108" t="s">
        <v>166</v>
      </c>
      <c r="B25" s="42" t="s">
        <v>213</v>
      </c>
      <c r="C25" s="5">
        <v>99.692749503000002</v>
      </c>
      <c r="D25" s="5" t="str">
        <f t="shared" si="6"/>
        <v>N/A</v>
      </c>
      <c r="E25" s="5">
        <v>99.777164455999994</v>
      </c>
      <c r="F25" s="5" t="str">
        <f t="shared" si="7"/>
        <v>N/A</v>
      </c>
      <c r="G25" s="5">
        <v>96.842714251999993</v>
      </c>
      <c r="H25" s="5" t="str">
        <f t="shared" si="9"/>
        <v>N/A</v>
      </c>
      <c r="I25" s="6">
        <v>8.4699999999999998E-2</v>
      </c>
      <c r="J25" s="6">
        <v>-2.94</v>
      </c>
      <c r="K25" s="85" t="str">
        <f t="shared" si="8"/>
        <v>Yes</v>
      </c>
    </row>
    <row r="26" spans="1:11" x14ac:dyDescent="0.25">
      <c r="A26" s="108" t="s">
        <v>167</v>
      </c>
      <c r="B26" s="42" t="s">
        <v>213</v>
      </c>
      <c r="C26" s="5">
        <v>99.692749503000002</v>
      </c>
      <c r="D26" s="5" t="str">
        <f t="shared" si="6"/>
        <v>N/A</v>
      </c>
      <c r="E26" s="5">
        <v>99.777164455999994</v>
      </c>
      <c r="F26" s="5" t="str">
        <f t="shared" si="7"/>
        <v>N/A</v>
      </c>
      <c r="G26" s="5">
        <v>96.842714251999993</v>
      </c>
      <c r="H26" s="5" t="str">
        <f t="shared" si="9"/>
        <v>N/A</v>
      </c>
      <c r="I26" s="6">
        <v>8.4699999999999998E-2</v>
      </c>
      <c r="J26" s="6">
        <v>-2.94</v>
      </c>
      <c r="K26" s="85" t="str">
        <f t="shared" si="8"/>
        <v>Yes</v>
      </c>
    </row>
    <row r="27" spans="1:11" x14ac:dyDescent="0.25">
      <c r="A27" s="108" t="s">
        <v>168</v>
      </c>
      <c r="B27" s="42" t="s">
        <v>213</v>
      </c>
      <c r="C27" s="5">
        <v>99.692749503000002</v>
      </c>
      <c r="D27" s="5" t="str">
        <f t="shared" si="6"/>
        <v>N/A</v>
      </c>
      <c r="E27" s="5">
        <v>99.777164455999994</v>
      </c>
      <c r="F27" s="5" t="str">
        <f t="shared" si="7"/>
        <v>N/A</v>
      </c>
      <c r="G27" s="5">
        <v>96.842714251999993</v>
      </c>
      <c r="H27" s="5" t="str">
        <f t="shared" si="9"/>
        <v>N/A</v>
      </c>
      <c r="I27" s="6">
        <v>8.4699999999999998E-2</v>
      </c>
      <c r="J27" s="6">
        <v>-2.94</v>
      </c>
      <c r="K27" s="85" t="str">
        <f t="shared" si="8"/>
        <v>Yes</v>
      </c>
    </row>
    <row r="28" spans="1:11" x14ac:dyDescent="0.25">
      <c r="A28" s="108" t="s">
        <v>54</v>
      </c>
      <c r="B28" s="42" t="s">
        <v>213</v>
      </c>
      <c r="C28" s="5">
        <v>11.504995578999999</v>
      </c>
      <c r="D28" s="5" t="str">
        <f t="shared" si="6"/>
        <v>N/A</v>
      </c>
      <c r="E28" s="5">
        <v>11.733308578000001</v>
      </c>
      <c r="F28" s="5" t="str">
        <f t="shared" si="7"/>
        <v>N/A</v>
      </c>
      <c r="G28" s="5">
        <v>12.381692573</v>
      </c>
      <c r="H28" s="5" t="str">
        <f t="shared" si="9"/>
        <v>N/A</v>
      </c>
      <c r="I28" s="6">
        <v>1.984</v>
      </c>
      <c r="J28" s="6">
        <v>5.5259999999999998</v>
      </c>
      <c r="K28" s="85" t="str">
        <f t="shared" si="8"/>
        <v>Yes</v>
      </c>
    </row>
    <row r="29" spans="1:11" x14ac:dyDescent="0.25">
      <c r="A29" s="108" t="s">
        <v>55</v>
      </c>
      <c r="B29" s="42" t="s">
        <v>213</v>
      </c>
      <c r="C29" s="5">
        <v>88.187753924000006</v>
      </c>
      <c r="D29" s="5" t="str">
        <f t="shared" si="6"/>
        <v>N/A</v>
      </c>
      <c r="E29" s="5">
        <v>88.043855878000002</v>
      </c>
      <c r="F29" s="5" t="str">
        <f t="shared" si="7"/>
        <v>N/A</v>
      </c>
      <c r="G29" s="5">
        <v>84.461021678999998</v>
      </c>
      <c r="H29" s="5" t="str">
        <f t="shared" si="9"/>
        <v>N/A</v>
      </c>
      <c r="I29" s="6">
        <v>-0.16300000000000001</v>
      </c>
      <c r="J29" s="6">
        <v>-4.07</v>
      </c>
      <c r="K29" s="85" t="str">
        <f t="shared" si="8"/>
        <v>Yes</v>
      </c>
    </row>
    <row r="30" spans="1:11" x14ac:dyDescent="0.25">
      <c r="A30" s="108" t="s">
        <v>56</v>
      </c>
      <c r="B30" s="42" t="s">
        <v>213</v>
      </c>
      <c r="C30" s="5">
        <v>81.931100663999999</v>
      </c>
      <c r="D30" s="5" t="str">
        <f t="shared" si="6"/>
        <v>N/A</v>
      </c>
      <c r="E30" s="5">
        <v>84.547023792000005</v>
      </c>
      <c r="F30" s="5" t="str">
        <f t="shared" si="7"/>
        <v>N/A</v>
      </c>
      <c r="G30" s="5">
        <v>79.286376183000002</v>
      </c>
      <c r="H30" s="5" t="str">
        <f t="shared" si="9"/>
        <v>N/A</v>
      </c>
      <c r="I30" s="6">
        <v>3.1930000000000001</v>
      </c>
      <c r="J30" s="6">
        <v>-6.22</v>
      </c>
      <c r="K30" s="85" t="str">
        <f t="shared" si="8"/>
        <v>Yes</v>
      </c>
    </row>
    <row r="31" spans="1:11" x14ac:dyDescent="0.25">
      <c r="A31" s="109" t="s">
        <v>57</v>
      </c>
      <c r="B31" s="115" t="s">
        <v>213</v>
      </c>
      <c r="C31" s="94">
        <v>14.168512857</v>
      </c>
      <c r="D31" s="94" t="str">
        <f t="shared" si="6"/>
        <v>N/A</v>
      </c>
      <c r="E31" s="94">
        <v>12.875624932999999</v>
      </c>
      <c r="F31" s="94" t="str">
        <f t="shared" si="7"/>
        <v>N/A</v>
      </c>
      <c r="G31" s="94">
        <v>11.517531879</v>
      </c>
      <c r="H31" s="94" t="str">
        <f t="shared" si="9"/>
        <v>N/A</v>
      </c>
      <c r="I31" s="95">
        <v>-9.1300000000000008</v>
      </c>
      <c r="J31" s="95">
        <v>-10.5</v>
      </c>
      <c r="K31" s="96" t="str">
        <f t="shared" si="8"/>
        <v>Yes</v>
      </c>
    </row>
    <row r="32" spans="1:11" ht="12" customHeight="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6" style="13" bestFit="1" customWidth="1"/>
    <col min="6" max="6" width="7.7265625" style="13" customWidth="1"/>
    <col min="7" max="7" width="16" style="13" bestFit="1"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1609858</v>
      </c>
      <c r="D7" s="39" t="str">
        <f>IF($B7="N/A","N/A",IF(C7&gt;10,"No",IF(C7&lt;-10,"No","Yes")))</f>
        <v>N/A</v>
      </c>
      <c r="E7" s="17">
        <v>1990471</v>
      </c>
      <c r="F7" s="39" t="str">
        <f>IF($B7="N/A","N/A",IF(E7&gt;10,"No",IF(E7&lt;-10,"No","Yes")))</f>
        <v>N/A</v>
      </c>
      <c r="G7" s="17">
        <v>2247306</v>
      </c>
      <c r="H7" s="39" t="str">
        <f>IF($B7="N/A","N/A",IF(G7&gt;10,"No",IF(G7&lt;-10,"No","Yes")))</f>
        <v>N/A</v>
      </c>
      <c r="I7" s="40">
        <v>23.64</v>
      </c>
      <c r="J7" s="40">
        <v>12.9</v>
      </c>
      <c r="K7" s="41" t="s">
        <v>734</v>
      </c>
      <c r="L7" s="86" t="str">
        <f>IF(J7="Div by 0", "N/A", IF(K7="N/A","N/A", IF(J7&gt;VALUE(MID(K7,1,2)), "No", IF(J7&lt;-1*VALUE(MID(K7,1,2)), "No", "Yes"))))</f>
        <v>Yes</v>
      </c>
    </row>
    <row r="8" spans="1:12" x14ac:dyDescent="0.25">
      <c r="A8" s="84" t="s">
        <v>58</v>
      </c>
      <c r="B8" s="21" t="s">
        <v>213</v>
      </c>
      <c r="C8" s="26">
        <v>9616466780</v>
      </c>
      <c r="D8" s="7" t="str">
        <f>IF($B8="N/A","N/A",IF(C8&gt;10,"No",IF(C8&lt;-10,"No","Yes")))</f>
        <v>N/A</v>
      </c>
      <c r="E8" s="26">
        <v>11577507013</v>
      </c>
      <c r="F8" s="7" t="str">
        <f>IF($B8="N/A","N/A",IF(E8&gt;10,"No",IF(E8&lt;-10,"No","Yes")))</f>
        <v>N/A</v>
      </c>
      <c r="G8" s="26">
        <v>16088021282</v>
      </c>
      <c r="H8" s="7" t="str">
        <f>IF($B8="N/A","N/A",IF(G8&gt;10,"No",IF(G8&lt;-10,"No","Yes")))</f>
        <v>N/A</v>
      </c>
      <c r="I8" s="8">
        <v>20.39</v>
      </c>
      <c r="J8" s="8">
        <v>38.96</v>
      </c>
      <c r="K8" s="25" t="s">
        <v>734</v>
      </c>
      <c r="L8" s="85" t="str">
        <f>IF(J8="Div by 0", "N/A", IF(K8="N/A","N/A", IF(J8&gt;VALUE(MID(K8,1,2)), "No", IF(J8&lt;-1*VALUE(MID(K8,1,2)), "No", "Yes"))))</f>
        <v>No</v>
      </c>
    </row>
    <row r="9" spans="1:12" x14ac:dyDescent="0.25">
      <c r="A9" s="116" t="s">
        <v>939</v>
      </c>
      <c r="B9" s="5" t="s">
        <v>213</v>
      </c>
      <c r="C9" s="4">
        <v>12.063113640999999</v>
      </c>
      <c r="D9" s="7" t="str">
        <f>IF($B9="N/A","N/A",IF(C9&gt;10,"No",IF(C9&lt;-10,"No","Yes")))</f>
        <v>N/A</v>
      </c>
      <c r="E9" s="4">
        <v>12.112761251</v>
      </c>
      <c r="F9" s="7" t="str">
        <f>IF($B9="N/A","N/A",IF(E9&gt;10,"No",IF(E9&lt;-10,"No","Yes")))</f>
        <v>N/A</v>
      </c>
      <c r="G9" s="4">
        <v>9.5908612356000003</v>
      </c>
      <c r="H9" s="7" t="str">
        <f>IF($B9="N/A","N/A",IF(G9&gt;10,"No",IF(G9&lt;-10,"No","Yes")))</f>
        <v>N/A</v>
      </c>
      <c r="I9" s="8">
        <v>0.41160000000000002</v>
      </c>
      <c r="J9" s="8">
        <v>-20.8</v>
      </c>
      <c r="K9" s="5" t="s">
        <v>213</v>
      </c>
      <c r="L9" s="85" t="str">
        <f>IF(J9="Div by 0", "N/A", IF(K9="N/A","N/A", IF(J9&gt;VALUE(MID(K9,1,2)), "No", IF(J9&lt;-1*VALUE(MID(K9,1,2)), "No", "Yes"))))</f>
        <v>N/A</v>
      </c>
    </row>
    <row r="10" spans="1:12" x14ac:dyDescent="0.25">
      <c r="A10" s="116" t="s">
        <v>940</v>
      </c>
      <c r="B10" s="5" t="s">
        <v>213</v>
      </c>
      <c r="C10" s="4">
        <v>1.4688873179999999</v>
      </c>
      <c r="D10" s="7" t="str">
        <f t="shared" ref="D10:D20" si="0">IF($B10="N/A","N/A",IF(C10&gt;10,"No",IF(C10&lt;-10,"No","Yes")))</f>
        <v>N/A</v>
      </c>
      <c r="E10" s="4">
        <v>2.1235677384999998</v>
      </c>
      <c r="F10" s="7" t="str">
        <f t="shared" ref="F10:F20" si="1">IF($B10="N/A","N/A",IF(E10&gt;10,"No",IF(E10&lt;-10,"No","Yes")))</f>
        <v>N/A</v>
      </c>
      <c r="G10" s="4">
        <v>1.3958490744000001</v>
      </c>
      <c r="H10" s="7" t="str">
        <f t="shared" ref="H10:H20" si="2">IF($B10="N/A","N/A",IF(G10&gt;10,"No",IF(G10&lt;-10,"No","Yes")))</f>
        <v>N/A</v>
      </c>
      <c r="I10" s="8">
        <v>44.57</v>
      </c>
      <c r="J10" s="8">
        <v>-34.299999999999997</v>
      </c>
      <c r="K10" s="5" t="s">
        <v>213</v>
      </c>
      <c r="L10" s="85" t="str">
        <f t="shared" ref="L10:L27" si="3">IF(J10="Div by 0", "N/A", IF(K10="N/A","N/A", IF(J10&gt;VALUE(MID(K10,1,2)), "No", IF(J10&lt;-1*VALUE(MID(K10,1,2)), "No", "Yes"))))</f>
        <v>N/A</v>
      </c>
    </row>
    <row r="11" spans="1:12" x14ac:dyDescent="0.25">
      <c r="A11" s="116" t="s">
        <v>941</v>
      </c>
      <c r="B11" s="5" t="s">
        <v>213</v>
      </c>
      <c r="C11" s="4">
        <v>9.5856901664999992</v>
      </c>
      <c r="D11" s="7" t="str">
        <f t="shared" si="0"/>
        <v>N/A</v>
      </c>
      <c r="E11" s="4">
        <v>10.398192186999999</v>
      </c>
      <c r="F11" s="7" t="str">
        <f t="shared" si="1"/>
        <v>N/A</v>
      </c>
      <c r="G11" s="4">
        <v>12.091143796000001</v>
      </c>
      <c r="H11" s="7" t="str">
        <f t="shared" si="2"/>
        <v>N/A</v>
      </c>
      <c r="I11" s="8">
        <v>8.4760000000000009</v>
      </c>
      <c r="J11" s="8">
        <v>16.28</v>
      </c>
      <c r="K11" s="5" t="s">
        <v>213</v>
      </c>
      <c r="L11" s="85" t="str">
        <f t="shared" si="3"/>
        <v>N/A</v>
      </c>
    </row>
    <row r="12" spans="1:12" x14ac:dyDescent="0.25">
      <c r="A12" s="116" t="s">
        <v>942</v>
      </c>
      <c r="B12" s="5" t="s">
        <v>213</v>
      </c>
      <c r="C12" s="4">
        <v>0.1611943414</v>
      </c>
      <c r="D12" s="7" t="str">
        <f t="shared" si="0"/>
        <v>N/A</v>
      </c>
      <c r="E12" s="4">
        <v>0.13820849439999999</v>
      </c>
      <c r="F12" s="7" t="str">
        <f t="shared" si="1"/>
        <v>N/A</v>
      </c>
      <c r="G12" s="4">
        <v>0.13171326019999999</v>
      </c>
      <c r="H12" s="7" t="str">
        <f t="shared" si="2"/>
        <v>N/A</v>
      </c>
      <c r="I12" s="8">
        <v>-14.3</v>
      </c>
      <c r="J12" s="8">
        <v>-4.7</v>
      </c>
      <c r="K12" s="5" t="s">
        <v>213</v>
      </c>
      <c r="L12" s="85" t="str">
        <f t="shared" si="3"/>
        <v>N/A</v>
      </c>
    </row>
    <row r="13" spans="1:12" x14ac:dyDescent="0.25">
      <c r="A13" s="116" t="s">
        <v>943</v>
      </c>
      <c r="B13" s="7" t="s">
        <v>213</v>
      </c>
      <c r="C13" s="4">
        <v>5.9027566405999998</v>
      </c>
      <c r="D13" s="7" t="str">
        <f t="shared" si="0"/>
        <v>N/A</v>
      </c>
      <c r="E13" s="4">
        <v>4.6283517821000002</v>
      </c>
      <c r="F13" s="7" t="str">
        <f t="shared" si="1"/>
        <v>N/A</v>
      </c>
      <c r="G13" s="4">
        <v>4.0561009493000002</v>
      </c>
      <c r="H13" s="7" t="str">
        <f t="shared" si="2"/>
        <v>N/A</v>
      </c>
      <c r="I13" s="8">
        <v>-21.6</v>
      </c>
      <c r="J13" s="8">
        <v>-12.4</v>
      </c>
      <c r="K13" s="5" t="s">
        <v>213</v>
      </c>
      <c r="L13" s="85" t="str">
        <f t="shared" si="3"/>
        <v>N/A</v>
      </c>
    </row>
    <row r="14" spans="1:12" ht="12.75" customHeight="1" x14ac:dyDescent="0.25">
      <c r="A14" s="116" t="s">
        <v>944</v>
      </c>
      <c r="B14" s="7" t="s">
        <v>213</v>
      </c>
      <c r="C14" s="4">
        <v>51.726611912000003</v>
      </c>
      <c r="D14" s="7" t="str">
        <f t="shared" si="0"/>
        <v>N/A</v>
      </c>
      <c r="E14" s="4">
        <v>49.719588981999998</v>
      </c>
      <c r="F14" s="7" t="str">
        <f t="shared" si="1"/>
        <v>N/A</v>
      </c>
      <c r="G14" s="4">
        <v>53.851010944000002</v>
      </c>
      <c r="H14" s="7" t="str">
        <f t="shared" si="2"/>
        <v>N/A</v>
      </c>
      <c r="I14" s="8">
        <v>-3.88</v>
      </c>
      <c r="J14" s="8">
        <v>8.3089999999999993</v>
      </c>
      <c r="K14" s="5" t="s">
        <v>213</v>
      </c>
      <c r="L14" s="85" t="str">
        <f t="shared" si="3"/>
        <v>N/A</v>
      </c>
    </row>
    <row r="15" spans="1:12" x14ac:dyDescent="0.25">
      <c r="A15" s="116" t="s">
        <v>945</v>
      </c>
      <c r="B15" s="7" t="s">
        <v>213</v>
      </c>
      <c r="C15" s="4">
        <v>2.4225739199999999E-2</v>
      </c>
      <c r="D15" s="7" t="str">
        <f t="shared" si="0"/>
        <v>N/A</v>
      </c>
      <c r="E15" s="4">
        <v>2.1000054800000001E-2</v>
      </c>
      <c r="F15" s="7" t="str">
        <f t="shared" si="1"/>
        <v>N/A</v>
      </c>
      <c r="G15" s="4">
        <v>2.2204363800000002E-2</v>
      </c>
      <c r="H15" s="7" t="str">
        <f t="shared" si="2"/>
        <v>N/A</v>
      </c>
      <c r="I15" s="8">
        <v>-13.3</v>
      </c>
      <c r="J15" s="8">
        <v>5.7350000000000003</v>
      </c>
      <c r="K15" s="5" t="s">
        <v>213</v>
      </c>
      <c r="L15" s="85" t="str">
        <f t="shared" si="3"/>
        <v>N/A</v>
      </c>
    </row>
    <row r="16" spans="1:12" ht="12.75" customHeight="1" x14ac:dyDescent="0.25">
      <c r="A16" s="116" t="s">
        <v>946</v>
      </c>
      <c r="B16" s="7" t="s">
        <v>213</v>
      </c>
      <c r="C16" s="4">
        <v>19.067520241</v>
      </c>
      <c r="D16" s="7" t="str">
        <f t="shared" si="0"/>
        <v>N/A</v>
      </c>
      <c r="E16" s="4">
        <v>20.858329511000001</v>
      </c>
      <c r="F16" s="7" t="str">
        <f t="shared" si="1"/>
        <v>N/A</v>
      </c>
      <c r="G16" s="4">
        <v>18.861116376999998</v>
      </c>
      <c r="H16" s="7" t="str">
        <f t="shared" si="2"/>
        <v>N/A</v>
      </c>
      <c r="I16" s="8">
        <v>9.3919999999999995</v>
      </c>
      <c r="J16" s="8">
        <v>-9.58</v>
      </c>
      <c r="K16" s="5" t="s">
        <v>213</v>
      </c>
      <c r="L16" s="85" t="str">
        <f t="shared" si="3"/>
        <v>N/A</v>
      </c>
    </row>
    <row r="17" spans="1:12" ht="12.75" customHeight="1" x14ac:dyDescent="0.25">
      <c r="A17" s="116" t="s">
        <v>947</v>
      </c>
      <c r="B17" s="7" t="s">
        <v>213</v>
      </c>
      <c r="C17" s="4">
        <v>26.463389938999999</v>
      </c>
      <c r="D17" s="7" t="str">
        <f t="shared" si="0"/>
        <v>N/A</v>
      </c>
      <c r="E17" s="4">
        <v>27.631249086</v>
      </c>
      <c r="F17" s="7" t="str">
        <f t="shared" si="1"/>
        <v>N/A</v>
      </c>
      <c r="G17" s="4">
        <v>24.335270764000001</v>
      </c>
      <c r="H17" s="7" t="str">
        <f t="shared" si="2"/>
        <v>N/A</v>
      </c>
      <c r="I17" s="8">
        <v>4.4130000000000003</v>
      </c>
      <c r="J17" s="8">
        <v>-11.9</v>
      </c>
      <c r="K17" s="5" t="s">
        <v>213</v>
      </c>
      <c r="L17" s="85" t="str">
        <f t="shared" si="3"/>
        <v>N/A</v>
      </c>
    </row>
    <row r="18" spans="1:12" ht="12.75" customHeight="1" x14ac:dyDescent="0.25">
      <c r="A18" s="116" t="s">
        <v>1703</v>
      </c>
      <c r="B18" s="7" t="s">
        <v>213</v>
      </c>
      <c r="C18" s="4">
        <v>24.994502620999999</v>
      </c>
      <c r="D18" s="7" t="str">
        <f t="shared" si="0"/>
        <v>N/A</v>
      </c>
      <c r="E18" s="4">
        <v>25.507681347999998</v>
      </c>
      <c r="F18" s="7" t="str">
        <f t="shared" si="1"/>
        <v>N/A</v>
      </c>
      <c r="G18" s="4">
        <v>22.93942169</v>
      </c>
      <c r="H18" s="7" t="str">
        <f t="shared" si="2"/>
        <v>N/A</v>
      </c>
      <c r="I18" s="8">
        <v>2.0529999999999999</v>
      </c>
      <c r="J18" s="8">
        <v>-10.1</v>
      </c>
      <c r="K18" s="5" t="s">
        <v>213</v>
      </c>
      <c r="L18" s="85" t="str">
        <f t="shared" si="3"/>
        <v>N/A</v>
      </c>
    </row>
    <row r="19" spans="1:12" ht="12.75" customHeight="1" x14ac:dyDescent="0.25">
      <c r="A19" s="116" t="s">
        <v>948</v>
      </c>
      <c r="B19" s="7" t="s">
        <v>213</v>
      </c>
      <c r="C19" s="4">
        <v>61.473496419999996</v>
      </c>
      <c r="D19" s="7" t="str">
        <f t="shared" si="0"/>
        <v>N/A</v>
      </c>
      <c r="E19" s="4">
        <v>60.255989663000001</v>
      </c>
      <c r="F19" s="7" t="str">
        <f t="shared" si="1"/>
        <v>N/A</v>
      </c>
      <c r="G19" s="4">
        <v>66.073868000000004</v>
      </c>
      <c r="H19" s="7" t="str">
        <f t="shared" si="2"/>
        <v>N/A</v>
      </c>
      <c r="I19" s="8">
        <v>-1.98</v>
      </c>
      <c r="J19" s="8">
        <v>9.6549999999999994</v>
      </c>
      <c r="K19" s="5" t="s">
        <v>213</v>
      </c>
      <c r="L19" s="85" t="str">
        <f t="shared" si="3"/>
        <v>N/A</v>
      </c>
    </row>
    <row r="20" spans="1:12" ht="12.75" customHeight="1" x14ac:dyDescent="0.25">
      <c r="A20" s="117" t="s">
        <v>132</v>
      </c>
      <c r="B20" s="1" t="s">
        <v>213</v>
      </c>
      <c r="C20" s="22">
        <v>8775</v>
      </c>
      <c r="D20" s="7" t="str">
        <f t="shared" si="0"/>
        <v>N/A</v>
      </c>
      <c r="E20" s="22">
        <v>11014</v>
      </c>
      <c r="F20" s="7" t="str">
        <f t="shared" si="1"/>
        <v>N/A</v>
      </c>
      <c r="G20" s="22">
        <v>18342</v>
      </c>
      <c r="H20" s="7" t="str">
        <f t="shared" si="2"/>
        <v>N/A</v>
      </c>
      <c r="I20" s="8">
        <v>25.52</v>
      </c>
      <c r="J20" s="8">
        <v>66.53</v>
      </c>
      <c r="K20" s="22" t="s">
        <v>213</v>
      </c>
      <c r="L20" s="85" t="str">
        <f t="shared" si="3"/>
        <v>N/A</v>
      </c>
    </row>
    <row r="21" spans="1:12" ht="12.75" customHeight="1" x14ac:dyDescent="0.25">
      <c r="A21" s="117" t="s">
        <v>133</v>
      </c>
      <c r="B21" s="25" t="s">
        <v>276</v>
      </c>
      <c r="C21" s="4">
        <v>0.54507913119999996</v>
      </c>
      <c r="D21" s="7" t="str">
        <f>IF($B21="N/A","N/A",IF(C21&gt;=2,"No",IF(C21&lt;0,"No","Yes")))</f>
        <v>Yes</v>
      </c>
      <c r="E21" s="4">
        <v>0.5533363711</v>
      </c>
      <c r="F21" s="7" t="str">
        <f>IF($B21="N/A","N/A",IF(E21&gt;=2,"No",IF(E21&lt;0,"No","Yes")))</f>
        <v>Yes</v>
      </c>
      <c r="G21" s="4">
        <v>0.81617723620000004</v>
      </c>
      <c r="H21" s="7" t="str">
        <f>IF($B21="N/A","N/A",IF(G21&gt;=2,"No",IF(G21&lt;0,"No","Yes")))</f>
        <v>Yes</v>
      </c>
      <c r="I21" s="8">
        <v>1.5149999999999999</v>
      </c>
      <c r="J21" s="8">
        <v>47.5</v>
      </c>
      <c r="K21" s="5" t="s">
        <v>213</v>
      </c>
      <c r="L21" s="85" t="str">
        <f t="shared" si="3"/>
        <v>N/A</v>
      </c>
    </row>
    <row r="22" spans="1:12" x14ac:dyDescent="0.25">
      <c r="A22" s="108" t="s">
        <v>134</v>
      </c>
      <c r="B22" s="25" t="s">
        <v>213</v>
      </c>
      <c r="C22" s="26">
        <v>49202262</v>
      </c>
      <c r="D22" s="7" t="str">
        <f t="shared" ref="D22:D27" si="4">IF($B22="N/A","N/A",IF(C22&gt;10,"No",IF(C22&lt;-10,"No","Yes")))</f>
        <v>N/A</v>
      </c>
      <c r="E22" s="26">
        <v>54035873</v>
      </c>
      <c r="F22" s="7" t="str">
        <f t="shared" ref="F22:F27" si="5">IF($B22="N/A","N/A",IF(E22&gt;10,"No",IF(E22&lt;-10,"No","Yes")))</f>
        <v>N/A</v>
      </c>
      <c r="G22" s="26">
        <v>59483741</v>
      </c>
      <c r="H22" s="7" t="str">
        <f t="shared" ref="H22:H27" si="6">IF($B22="N/A","N/A",IF(G22&gt;10,"No",IF(G22&lt;-10,"No","Yes")))</f>
        <v>N/A</v>
      </c>
      <c r="I22" s="8">
        <v>9.8239999999999998</v>
      </c>
      <c r="J22" s="8">
        <v>10.08</v>
      </c>
      <c r="K22" s="5" t="s">
        <v>213</v>
      </c>
      <c r="L22" s="85" t="str">
        <f t="shared" si="3"/>
        <v>N/A</v>
      </c>
    </row>
    <row r="23" spans="1:12" x14ac:dyDescent="0.25">
      <c r="A23" s="108" t="s">
        <v>1679</v>
      </c>
      <c r="B23" s="25" t="s">
        <v>213</v>
      </c>
      <c r="C23" s="26">
        <v>5607.0953846000002</v>
      </c>
      <c r="D23" s="7" t="str">
        <f t="shared" si="4"/>
        <v>N/A</v>
      </c>
      <c r="E23" s="26">
        <v>4906.1079534999999</v>
      </c>
      <c r="F23" s="7" t="str">
        <f t="shared" si="5"/>
        <v>N/A</v>
      </c>
      <c r="G23" s="26">
        <v>3243.0346199999999</v>
      </c>
      <c r="H23" s="7" t="str">
        <f t="shared" si="6"/>
        <v>N/A</v>
      </c>
      <c r="I23" s="8">
        <v>-12.5</v>
      </c>
      <c r="J23" s="8">
        <v>-33.9</v>
      </c>
      <c r="K23" s="5" t="s">
        <v>213</v>
      </c>
      <c r="L23" s="85" t="str">
        <f t="shared" si="3"/>
        <v>N/A</v>
      </c>
    </row>
    <row r="24" spans="1:12" ht="12.75" customHeight="1" x14ac:dyDescent="0.25">
      <c r="A24" s="117" t="s">
        <v>135</v>
      </c>
      <c r="B24" s="21" t="s">
        <v>213</v>
      </c>
      <c r="C24" s="1">
        <v>2459</v>
      </c>
      <c r="D24" s="7" t="str">
        <f t="shared" si="4"/>
        <v>N/A</v>
      </c>
      <c r="E24" s="1">
        <v>3076</v>
      </c>
      <c r="F24" s="7" t="str">
        <f t="shared" si="5"/>
        <v>N/A</v>
      </c>
      <c r="G24" s="1">
        <v>7647</v>
      </c>
      <c r="H24" s="7" t="str">
        <f t="shared" si="6"/>
        <v>N/A</v>
      </c>
      <c r="I24" s="8">
        <v>25.09</v>
      </c>
      <c r="J24" s="8">
        <v>148.6</v>
      </c>
      <c r="K24" s="22" t="s">
        <v>213</v>
      </c>
      <c r="L24" s="85" t="str">
        <f t="shared" si="3"/>
        <v>N/A</v>
      </c>
    </row>
    <row r="25" spans="1:12" ht="12.75" customHeight="1" x14ac:dyDescent="0.25">
      <c r="A25" s="117" t="s">
        <v>136</v>
      </c>
      <c r="B25" s="21" t="s">
        <v>213</v>
      </c>
      <c r="C25" s="9">
        <v>0.15274639130000001</v>
      </c>
      <c r="D25" s="7" t="str">
        <f t="shared" si="4"/>
        <v>N/A</v>
      </c>
      <c r="E25" s="9">
        <v>0.1545362881</v>
      </c>
      <c r="F25" s="7" t="str">
        <f t="shared" si="5"/>
        <v>N/A</v>
      </c>
      <c r="G25" s="9">
        <v>0.34027408819999999</v>
      </c>
      <c r="H25" s="7" t="str">
        <f t="shared" si="6"/>
        <v>N/A</v>
      </c>
      <c r="I25" s="8">
        <v>1.1719999999999999</v>
      </c>
      <c r="J25" s="8">
        <v>120.2</v>
      </c>
      <c r="K25" s="5" t="s">
        <v>213</v>
      </c>
      <c r="L25" s="85" t="str">
        <f t="shared" si="3"/>
        <v>N/A</v>
      </c>
    </row>
    <row r="26" spans="1:12" ht="25" x14ac:dyDescent="0.25">
      <c r="A26" s="108" t="s">
        <v>137</v>
      </c>
      <c r="B26" s="21" t="s">
        <v>213</v>
      </c>
      <c r="C26" s="10">
        <v>30845671</v>
      </c>
      <c r="D26" s="7" t="str">
        <f t="shared" si="4"/>
        <v>N/A</v>
      </c>
      <c r="E26" s="10">
        <v>32015726</v>
      </c>
      <c r="F26" s="7" t="str">
        <f t="shared" si="5"/>
        <v>N/A</v>
      </c>
      <c r="G26" s="10">
        <v>52728058</v>
      </c>
      <c r="H26" s="7" t="str">
        <f t="shared" si="6"/>
        <v>N/A</v>
      </c>
      <c r="I26" s="8">
        <v>3.7930000000000001</v>
      </c>
      <c r="J26" s="8">
        <v>64.69</v>
      </c>
      <c r="K26" s="5" t="s">
        <v>213</v>
      </c>
      <c r="L26" s="85" t="str">
        <f t="shared" si="3"/>
        <v>N/A</v>
      </c>
    </row>
    <row r="27" spans="1:12" ht="25" x14ac:dyDescent="0.25">
      <c r="A27" s="108" t="s">
        <v>949</v>
      </c>
      <c r="B27" s="21" t="s">
        <v>213</v>
      </c>
      <c r="C27" s="10">
        <v>12543.989833</v>
      </c>
      <c r="D27" s="7" t="str">
        <f t="shared" si="4"/>
        <v>N/A</v>
      </c>
      <c r="E27" s="10">
        <v>10408.23342</v>
      </c>
      <c r="F27" s="7" t="str">
        <f t="shared" si="5"/>
        <v>N/A</v>
      </c>
      <c r="G27" s="10">
        <v>6895.2606250999997</v>
      </c>
      <c r="H27" s="7" t="str">
        <f t="shared" si="6"/>
        <v>N/A</v>
      </c>
      <c r="I27" s="8">
        <v>-17</v>
      </c>
      <c r="J27" s="8">
        <v>-33.799999999999997</v>
      </c>
      <c r="K27" s="5" t="s">
        <v>213</v>
      </c>
      <c r="L27" s="85" t="str">
        <f t="shared" si="3"/>
        <v>N/A</v>
      </c>
    </row>
    <row r="28" spans="1:12" x14ac:dyDescent="0.25">
      <c r="A28" s="117" t="s">
        <v>138</v>
      </c>
      <c r="B28" s="1" t="s">
        <v>213</v>
      </c>
      <c r="C28" s="22">
        <v>124259</v>
      </c>
      <c r="D28" s="7" t="str">
        <f>IF($B28="N/A","N/A",IF(C28&gt;10,"No",IF(C28&lt;-10,"No","Yes")))</f>
        <v>N/A</v>
      </c>
      <c r="E28" s="22">
        <v>119168</v>
      </c>
      <c r="F28" s="7" t="str">
        <f>IF($B28="N/A","N/A",IF(E28&gt;10,"No",IF(E28&lt;-10,"No","Yes")))</f>
        <v>N/A</v>
      </c>
      <c r="G28" s="22">
        <v>96798</v>
      </c>
      <c r="H28" s="7" t="str">
        <f>IF($B28="N/A","N/A",IF(G28&gt;10,"No",IF(G28&lt;-10,"No","Yes")))</f>
        <v>N/A</v>
      </c>
      <c r="I28" s="8">
        <v>-4.0999999999999996</v>
      </c>
      <c r="J28" s="8">
        <v>-18.8</v>
      </c>
      <c r="K28" s="22" t="s">
        <v>213</v>
      </c>
      <c r="L28" s="85" t="str">
        <f>IF(J28="Div by 0", "N/A", IF(K28="N/A","N/A", IF(J28&gt;VALUE(MID(K28,1,2)), "No", IF(J28&lt;-1*VALUE(MID(K28,1,2)), "No", "Yes"))))</f>
        <v>N/A</v>
      </c>
    </row>
    <row r="29" spans="1:12" x14ac:dyDescent="0.25">
      <c r="A29" s="108" t="s">
        <v>139</v>
      </c>
      <c r="B29" s="25" t="s">
        <v>213</v>
      </c>
      <c r="C29" s="4">
        <v>7.7186310842000001</v>
      </c>
      <c r="D29" s="7" t="str">
        <f>IF($B29="N/A","N/A",IF(C29&gt;10,"No",IF(C29&lt;-10,"No","Yes")))</f>
        <v>N/A</v>
      </c>
      <c r="E29" s="4">
        <v>5.9869247026999997</v>
      </c>
      <c r="F29" s="7" t="str">
        <f>IF($B29="N/A","N/A",IF(E29&gt;10,"No",IF(E29&lt;-10,"No","Yes")))</f>
        <v>N/A</v>
      </c>
      <c r="G29" s="4">
        <v>4.3072905958999996</v>
      </c>
      <c r="H29" s="7" t="str">
        <f>IF($B29="N/A","N/A",IF(G29&gt;10,"No",IF(G29&lt;-10,"No","Yes")))</f>
        <v>N/A</v>
      </c>
      <c r="I29" s="8">
        <v>-22.4</v>
      </c>
      <c r="J29" s="8">
        <v>-28.1</v>
      </c>
      <c r="K29" s="5" t="s">
        <v>213</v>
      </c>
      <c r="L29" s="85" t="str">
        <f>IF(J29="Div by 0", "N/A", IF(K29="N/A","N/A", IF(J29&gt;VALUE(MID(K29,1,2)), "No", IF(J29&lt;-1*VALUE(MID(K29,1,2)), "No", "Yes"))))</f>
        <v>N/A</v>
      </c>
    </row>
    <row r="30" spans="1:12" x14ac:dyDescent="0.25">
      <c r="A30" s="117" t="s">
        <v>140</v>
      </c>
      <c r="B30" s="22" t="s">
        <v>213</v>
      </c>
      <c r="C30" s="22">
        <v>168068</v>
      </c>
      <c r="D30" s="7" t="str">
        <f>IF($B30="N/A","N/A",IF(C30&gt;10,"No",IF(C30&lt;-10,"No","Yes")))</f>
        <v>N/A</v>
      </c>
      <c r="E30" s="22">
        <v>148883</v>
      </c>
      <c r="F30" s="7" t="str">
        <f>IF($B30="N/A","N/A",IF(E30&gt;10,"No",IF(E30&lt;-10,"No","Yes")))</f>
        <v>N/A</v>
      </c>
      <c r="G30" s="22">
        <v>165232</v>
      </c>
      <c r="H30" s="7" t="str">
        <f>IF($B30="N/A","N/A",IF(G30&gt;10,"No",IF(G30&lt;-10,"No","Yes")))</f>
        <v>N/A</v>
      </c>
      <c r="I30" s="8">
        <v>-11.4</v>
      </c>
      <c r="J30" s="8">
        <v>10.98</v>
      </c>
      <c r="K30" s="22" t="s">
        <v>213</v>
      </c>
      <c r="L30" s="85" t="str">
        <f>IF(J30="Div by 0", "N/A", IF(K30="N/A","N/A", IF(J30&gt;VALUE(MID(K30,1,2)), "No", IF(J30&lt;-1*VALUE(MID(K30,1,2)), "No", "Yes"))))</f>
        <v>N/A</v>
      </c>
    </row>
    <row r="31" spans="1:12" x14ac:dyDescent="0.25">
      <c r="A31" s="108" t="s">
        <v>141</v>
      </c>
      <c r="B31" s="21" t="s">
        <v>213</v>
      </c>
      <c r="C31" s="4">
        <v>10.439927000000001</v>
      </c>
      <c r="D31" s="7" t="str">
        <f>IF($B31="N/A","N/A",IF(C31&gt;10,"No",IF(C31&lt;-10,"No","Yes")))</f>
        <v>N/A</v>
      </c>
      <c r="E31" s="4">
        <v>7.4797874472999997</v>
      </c>
      <c r="F31" s="7" t="str">
        <f>IF($B31="N/A","N/A",IF(E31&gt;10,"No",IF(E31&lt;-10,"No","Yes")))</f>
        <v>N/A</v>
      </c>
      <c r="G31" s="4">
        <v>7.3524477751999999</v>
      </c>
      <c r="H31" s="7" t="str">
        <f>IF($B31="N/A","N/A",IF(G31&gt;10,"No",IF(G31&lt;-10,"No","Yes")))</f>
        <v>N/A</v>
      </c>
      <c r="I31" s="8">
        <v>-28.4</v>
      </c>
      <c r="J31" s="8">
        <v>-1.7</v>
      </c>
      <c r="K31" s="5" t="s">
        <v>213</v>
      </c>
      <c r="L31" s="85" t="str">
        <f>IF(J31="Div by 0", "N/A", IF(K31="N/A","N/A", IF(J31&gt;VALUE(MID(K31,1,2)), "No", IF(J31&lt;-1*VALUE(MID(K31,1,2)), "No", "Yes"))))</f>
        <v>N/A</v>
      </c>
    </row>
    <row r="32" spans="1:12" ht="12.75" customHeight="1" x14ac:dyDescent="0.25">
      <c r="A32" s="117" t="s">
        <v>142</v>
      </c>
      <c r="B32" s="1" t="s">
        <v>213</v>
      </c>
      <c r="C32" s="1">
        <v>116610.08332999999</v>
      </c>
      <c r="D32" s="7" t="str">
        <f>IF($B32="N/A","N/A",IF(C32&gt;10,"No",IF(C32&lt;-10,"No","Yes")))</f>
        <v>N/A</v>
      </c>
      <c r="E32" s="1">
        <v>110323.16667000001</v>
      </c>
      <c r="F32" s="7" t="str">
        <f>IF($B32="N/A","N/A",IF(E32&gt;10,"No",IF(E32&lt;-10,"No","Yes")))</f>
        <v>N/A</v>
      </c>
      <c r="G32" s="1">
        <v>101900.08332999999</v>
      </c>
      <c r="H32" s="7" t="str">
        <f>IF($B32="N/A","N/A",IF(G32&gt;10,"No",IF(G32&lt;-10,"No","Yes")))</f>
        <v>N/A</v>
      </c>
      <c r="I32" s="8">
        <v>-5.39</v>
      </c>
      <c r="J32" s="8">
        <v>-7.63</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11</v>
      </c>
      <c r="F33" s="7" t="str">
        <f t="shared" ref="F33:F35" si="8">IF($B33="N/A","N/A",IF(E33&gt;10,"No",IF(E33&lt;-10,"No","Yes")))</f>
        <v>N/A</v>
      </c>
      <c r="G33" s="1">
        <v>74</v>
      </c>
      <c r="H33" s="7" t="str">
        <f t="shared" ref="H33:H35" si="9">IF($B33="N/A","N/A",IF(G33&gt;10,"No",IF(G33&lt;-10,"No","Yes")))</f>
        <v>N/A</v>
      </c>
      <c r="I33" s="8" t="s">
        <v>213</v>
      </c>
      <c r="J33" s="8">
        <v>825</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4.275096E-4</v>
      </c>
      <c r="F34" s="7" t="str">
        <f t="shared" si="8"/>
        <v>N/A</v>
      </c>
      <c r="G34" s="1">
        <v>3.4410474000000002E-3</v>
      </c>
      <c r="H34" s="7" t="str">
        <f t="shared" si="9"/>
        <v>N/A</v>
      </c>
      <c r="I34" s="8" t="s">
        <v>213</v>
      </c>
      <c r="J34" s="8">
        <v>704.9</v>
      </c>
      <c r="K34" s="1" t="s">
        <v>213</v>
      </c>
      <c r="L34" s="85" t="str">
        <f t="shared" si="10"/>
        <v>N/A</v>
      </c>
    </row>
    <row r="35" spans="1:12" ht="30.75" customHeight="1" x14ac:dyDescent="0.25">
      <c r="A35" s="123" t="s">
        <v>1722</v>
      </c>
      <c r="B35" s="101" t="s">
        <v>213</v>
      </c>
      <c r="C35" s="101" t="s">
        <v>213</v>
      </c>
      <c r="D35" s="124" t="str">
        <f t="shared" si="7"/>
        <v>N/A</v>
      </c>
      <c r="E35" s="101">
        <v>732005</v>
      </c>
      <c r="F35" s="124" t="str">
        <f t="shared" si="8"/>
        <v>N/A</v>
      </c>
      <c r="G35" s="101">
        <v>128202</v>
      </c>
      <c r="H35" s="124" t="str">
        <f t="shared" si="9"/>
        <v>N/A</v>
      </c>
      <c r="I35" s="125" t="s">
        <v>213</v>
      </c>
      <c r="J35" s="125">
        <v>-82.49</v>
      </c>
      <c r="K35" s="101" t="s">
        <v>213</v>
      </c>
      <c r="L35" s="96" t="str">
        <f t="shared" si="10"/>
        <v>N/A</v>
      </c>
    </row>
    <row r="36" spans="1:12" s="13" customFormat="1" ht="12" customHeight="1" x14ac:dyDescent="0.25">
      <c r="A36" s="181" t="s">
        <v>1619</v>
      </c>
      <c r="B36" s="181"/>
      <c r="C36" s="181"/>
      <c r="D36" s="181"/>
      <c r="E36" s="181"/>
      <c r="F36" s="181"/>
      <c r="G36" s="181"/>
      <c r="H36" s="181"/>
      <c r="I36" s="181"/>
      <c r="J36" s="181"/>
      <c r="K36" s="181"/>
      <c r="L36" s="181"/>
    </row>
    <row r="37" spans="1:12" s="13" customFormat="1" ht="12.75" customHeight="1" x14ac:dyDescent="0.25">
      <c r="A37" s="180" t="s">
        <v>1617</v>
      </c>
      <c r="B37" s="180"/>
      <c r="C37" s="180"/>
      <c r="D37" s="180"/>
      <c r="E37" s="180"/>
      <c r="F37" s="180"/>
      <c r="G37" s="180"/>
      <c r="H37" s="180"/>
      <c r="I37" s="180"/>
      <c r="J37" s="180"/>
      <c r="K37" s="180"/>
      <c r="L37" s="180"/>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C6" sqref="C6"/>
      <selection pane="topRight" activeCell="C6" sqref="C6"/>
      <selection pane="bottomLeft" activeCell="C6" sqref="C6"/>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1577</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1476824</v>
      </c>
      <c r="D6" s="7" t="str">
        <f>IF($B6="N/A","N/A",IF(C6&gt;10,"No",IF(C6&lt;-10,"No","Yes")))</f>
        <v>N/A</v>
      </c>
      <c r="E6" s="22">
        <v>1860289</v>
      </c>
      <c r="F6" s="7" t="str">
        <f>IF($B6="N/A","N/A",IF(E6&gt;10,"No",IF(E6&lt;-10,"No","Yes")))</f>
        <v>N/A</v>
      </c>
      <c r="G6" s="22">
        <v>2132166</v>
      </c>
      <c r="H6" s="7" t="str">
        <f>IF($B6="N/A","N/A",IF(G6&gt;10,"No",IF(G6&lt;-10,"No","Yes")))</f>
        <v>N/A</v>
      </c>
      <c r="I6" s="8">
        <v>25.97</v>
      </c>
      <c r="J6" s="8">
        <v>14.61</v>
      </c>
      <c r="K6" s="1" t="s">
        <v>734</v>
      </c>
      <c r="L6" s="85" t="str">
        <f>IF(J6="Div by 0", "N/A", IF(K6="N/A","N/A", IF(J6&gt;VALUE(MID(K6,1,2)), "No", IF(J6&lt;-1*VALUE(MID(K6,1,2)), "No", "Yes"))))</f>
        <v>Yes</v>
      </c>
    </row>
    <row r="7" spans="1:12" x14ac:dyDescent="0.25">
      <c r="A7" s="117" t="s">
        <v>59</v>
      </c>
      <c r="B7" s="22" t="s">
        <v>213</v>
      </c>
      <c r="C7" s="22">
        <v>1231519.45</v>
      </c>
      <c r="D7" s="7" t="str">
        <f>IF($B7="N/A","N/A",IF(C7&gt;10,"No",IF(C7&lt;-10,"No","Yes")))</f>
        <v>N/A</v>
      </c>
      <c r="E7" s="22">
        <v>1559715.96</v>
      </c>
      <c r="F7" s="7" t="str">
        <f>IF($B7="N/A","N/A",IF(E7&gt;10,"No",IF(E7&lt;-10,"No","Yes")))</f>
        <v>N/A</v>
      </c>
      <c r="G7" s="22">
        <v>1710967.82</v>
      </c>
      <c r="H7" s="7" t="str">
        <f>IF($B7="N/A","N/A",IF(G7&gt;10,"No",IF(G7&lt;-10,"No","Yes")))</f>
        <v>N/A</v>
      </c>
      <c r="I7" s="8">
        <v>26.65</v>
      </c>
      <c r="J7" s="8">
        <v>9.6969999999999992</v>
      </c>
      <c r="K7" s="1" t="s">
        <v>735</v>
      </c>
      <c r="L7" s="85" t="str">
        <f>IF(J7="Div by 0", "N/A", IF(K7="N/A","N/A", IF(J7&gt;VALUE(MID(K7,1,2)), "No", IF(J7&lt;-1*VALUE(MID(K7,1,2)), "No", "Yes"))))</f>
        <v>Yes</v>
      </c>
    </row>
    <row r="8" spans="1:12" x14ac:dyDescent="0.25">
      <c r="A8" s="127" t="s">
        <v>143</v>
      </c>
      <c r="B8" s="22" t="s">
        <v>213</v>
      </c>
      <c r="C8" s="22">
        <v>306699</v>
      </c>
      <c r="D8" s="7" t="str">
        <f>IF($B8="N/A","N/A",IF(C8&gt;10,"No",IF(C8&lt;-10,"No","Yes")))</f>
        <v>N/A</v>
      </c>
      <c r="E8" s="22">
        <v>106380</v>
      </c>
      <c r="F8" s="7" t="str">
        <f>IF($B8="N/A","N/A",IF(E8&gt;10,"No",IF(E8&lt;-10,"No","Yes")))</f>
        <v>N/A</v>
      </c>
      <c r="G8" s="22">
        <v>131491</v>
      </c>
      <c r="H8" s="7" t="str">
        <f>IF($B8="N/A","N/A",IF(G8&gt;10,"No",IF(G8&lt;-10,"No","Yes")))</f>
        <v>N/A</v>
      </c>
      <c r="I8" s="8">
        <v>-65.3</v>
      </c>
      <c r="J8" s="8">
        <v>23.61</v>
      </c>
      <c r="K8" s="22" t="s">
        <v>213</v>
      </c>
      <c r="L8" s="85" t="str">
        <f>IF(J8="Div by 0", "N/A", IF(K8="N/A","N/A", IF(J8&gt;VALUE(MID(K8,1,2)), "No", IF(J8&lt;-1*VALUE(MID(K8,1,2)), "No", "Yes"))))</f>
        <v>N/A</v>
      </c>
    </row>
    <row r="9" spans="1:12" x14ac:dyDescent="0.25">
      <c r="A9" s="117" t="s">
        <v>676</v>
      </c>
      <c r="B9" s="22" t="s">
        <v>213</v>
      </c>
      <c r="C9" s="22">
        <v>115905</v>
      </c>
      <c r="D9" s="7" t="str">
        <f t="shared" ref="D9:D11" si="0">IF($B9="N/A","N/A",IF(C9&gt;10,"No",IF(C9&lt;-10,"No","Yes")))</f>
        <v>N/A</v>
      </c>
      <c r="E9" s="22">
        <v>100857</v>
      </c>
      <c r="F9" s="7" t="str">
        <f t="shared" ref="F9:F11" si="1">IF($B9="N/A","N/A",IF(E9&gt;10,"No",IF(E9&lt;-10,"No","Yes")))</f>
        <v>N/A</v>
      </c>
      <c r="G9" s="22">
        <v>124560</v>
      </c>
      <c r="H9" s="7" t="str">
        <f t="shared" ref="H9:H11" si="2">IF($B9="N/A","N/A",IF(G9&gt;10,"No",IF(G9&lt;-10,"No","Yes")))</f>
        <v>N/A</v>
      </c>
      <c r="I9" s="8">
        <v>-13</v>
      </c>
      <c r="J9" s="8">
        <v>23.5</v>
      </c>
      <c r="K9" s="22" t="s">
        <v>213</v>
      </c>
      <c r="L9" s="85" t="str">
        <f t="shared" ref="L9:L11" si="3">IF(J9="Div by 0", "N/A", IF(K9="N/A","N/A", IF(J9&gt;VALUE(MID(K9,1,2)), "No", IF(J9&lt;-1*VALUE(MID(K9,1,2)), "No", "Yes"))))</f>
        <v>N/A</v>
      </c>
    </row>
    <row r="10" spans="1:12" x14ac:dyDescent="0.25">
      <c r="A10" s="117" t="s">
        <v>423</v>
      </c>
      <c r="B10" s="22" t="s">
        <v>213</v>
      </c>
      <c r="C10" s="22">
        <v>190794</v>
      </c>
      <c r="D10" s="7" t="str">
        <f t="shared" si="0"/>
        <v>N/A</v>
      </c>
      <c r="E10" s="22">
        <v>5522</v>
      </c>
      <c r="F10" s="7" t="str">
        <f t="shared" si="1"/>
        <v>N/A</v>
      </c>
      <c r="G10" s="22">
        <v>6931</v>
      </c>
      <c r="H10" s="7" t="str">
        <f t="shared" si="2"/>
        <v>N/A</v>
      </c>
      <c r="I10" s="8">
        <v>-97.1</v>
      </c>
      <c r="J10" s="8">
        <v>25.52</v>
      </c>
      <c r="K10" s="22" t="s">
        <v>213</v>
      </c>
      <c r="L10" s="85" t="str">
        <f t="shared" si="3"/>
        <v>N/A</v>
      </c>
    </row>
    <row r="11" spans="1:12" x14ac:dyDescent="0.25">
      <c r="A11" s="117" t="s">
        <v>169</v>
      </c>
      <c r="B11" s="22" t="s">
        <v>213</v>
      </c>
      <c r="C11" s="4">
        <v>20.767471275999998</v>
      </c>
      <c r="D11" s="7" t="str">
        <f t="shared" si="0"/>
        <v>N/A</v>
      </c>
      <c r="E11" s="4">
        <v>5.7184663242999996</v>
      </c>
      <c r="F11" s="7" t="str">
        <f t="shared" si="1"/>
        <v>N/A</v>
      </c>
      <c r="G11" s="4">
        <v>6.1670151386000001</v>
      </c>
      <c r="H11" s="7" t="str">
        <f t="shared" si="2"/>
        <v>N/A</v>
      </c>
      <c r="I11" s="8">
        <v>-72.5</v>
      </c>
      <c r="J11" s="8">
        <v>7.8440000000000003</v>
      </c>
      <c r="K11" s="22" t="s">
        <v>213</v>
      </c>
      <c r="L11" s="85" t="str">
        <f t="shared" si="3"/>
        <v>N/A</v>
      </c>
    </row>
    <row r="12" spans="1:12" x14ac:dyDescent="0.25">
      <c r="A12" s="117" t="s">
        <v>144</v>
      </c>
      <c r="B12" s="22" t="s">
        <v>213</v>
      </c>
      <c r="C12" s="22">
        <v>221157.58332999999</v>
      </c>
      <c r="D12" s="7" t="str">
        <f>IF($B12="N/A","N/A",IF(C12&gt;10,"No",IF(C12&lt;-10,"No","Yes")))</f>
        <v>N/A</v>
      </c>
      <c r="E12" s="22">
        <v>80055.583333000002</v>
      </c>
      <c r="F12" s="7" t="str">
        <f>IF($B12="N/A","N/A",IF(E12&gt;10,"No",IF(E12&lt;-10,"No","Yes")))</f>
        <v>N/A</v>
      </c>
      <c r="G12" s="22">
        <v>81390.583333000002</v>
      </c>
      <c r="H12" s="7" t="str">
        <f>IF($B12="N/A","N/A",IF(G12&gt;10,"No",IF(G12&lt;-10,"No","Yes")))</f>
        <v>N/A</v>
      </c>
      <c r="I12" s="8">
        <v>-63.8</v>
      </c>
      <c r="J12" s="8">
        <v>1.6679999999999999</v>
      </c>
      <c r="K12" s="22" t="s">
        <v>213</v>
      </c>
      <c r="L12" s="85" t="str">
        <f>IF(J12="Div by 0", "N/A", IF(K12="N/A","N/A", IF(J12&gt;VALUE(MID(K12,1,2)), "No", IF(J12&lt;-1*VALUE(MID(K12,1,2)), "No", "Yes"))))</f>
        <v>N/A</v>
      </c>
    </row>
    <row r="13" spans="1:12" x14ac:dyDescent="0.25">
      <c r="A13" s="84" t="s">
        <v>364</v>
      </c>
      <c r="B13" s="33" t="s">
        <v>213</v>
      </c>
      <c r="C13" s="4">
        <v>96.330165273999995</v>
      </c>
      <c r="D13" s="9" t="str">
        <f>IF($B13="N/A","N/A",IF(C13&gt;=95,"Yes","No"))</f>
        <v>N/A</v>
      </c>
      <c r="E13" s="4">
        <v>96.911823916000003</v>
      </c>
      <c r="F13" s="9" t="str">
        <f>IF($B13="N/A","N/A",IF(E13&gt;=95,"Yes","No"))</f>
        <v>N/A</v>
      </c>
      <c r="G13" s="4">
        <v>96.617711753999998</v>
      </c>
      <c r="H13" s="7" t="str">
        <f>IF($B13="N/A","N/A",IF(G13&gt;=95,"Yes","No"))</f>
        <v>N/A</v>
      </c>
      <c r="I13" s="8">
        <v>0.6038</v>
      </c>
      <c r="J13" s="8">
        <v>-0.30299999999999999</v>
      </c>
      <c r="K13" s="25" t="s">
        <v>735</v>
      </c>
      <c r="L13" s="85" t="str">
        <f t="shared" ref="L13:L70" si="4">IF(J13="Div by 0", "N/A", IF(K13="N/A","N/A", IF(J13&gt;VALUE(MID(K13,1,2)), "No", IF(J13&lt;-1*VALUE(MID(K13,1,2)), "No", "Yes"))))</f>
        <v>Yes</v>
      </c>
    </row>
    <row r="14" spans="1:12" x14ac:dyDescent="0.25">
      <c r="A14" s="128" t="s">
        <v>365</v>
      </c>
      <c r="B14" s="33" t="s">
        <v>213</v>
      </c>
      <c r="C14" s="34">
        <v>3.6565630028</v>
      </c>
      <c r="D14" s="34" t="str">
        <f>IF($B14="N/A","N/A",IF(C14&gt;10,"No",IF(C14&lt;-10,"No","Yes")))</f>
        <v>N/A</v>
      </c>
      <c r="E14" s="34">
        <v>3.0809191475</v>
      </c>
      <c r="F14" s="9" t="str">
        <f>IF($B14="N/A","N/A",IF(E14&gt;95,"Yes","No"))</f>
        <v>N/A</v>
      </c>
      <c r="G14" s="34">
        <v>3.3768477688999998</v>
      </c>
      <c r="H14" s="7" t="str">
        <f>IF($B14="N/A","N/A",IF(G14&gt;95,"Yes","No"))</f>
        <v>N/A</v>
      </c>
      <c r="I14" s="35">
        <v>-15.7</v>
      </c>
      <c r="J14" s="35">
        <v>9.6050000000000004</v>
      </c>
      <c r="K14" s="36" t="s">
        <v>213</v>
      </c>
      <c r="L14" s="85" t="str">
        <f t="shared" si="4"/>
        <v>N/A</v>
      </c>
    </row>
    <row r="15" spans="1:12" x14ac:dyDescent="0.25">
      <c r="A15" s="128" t="s">
        <v>366</v>
      </c>
      <c r="B15" s="33" t="s">
        <v>213</v>
      </c>
      <c r="C15" s="34">
        <v>1.32717236E-2</v>
      </c>
      <c r="D15" s="34" t="str">
        <f t="shared" ref="D15:D21" si="5">IF($B15="N/A","N/A",IF(C15&gt;10,"No",IF(C15&lt;-10,"No","Yes")))</f>
        <v>N/A</v>
      </c>
      <c r="E15" s="34">
        <v>7.2569369999999998E-3</v>
      </c>
      <c r="F15" s="34" t="str">
        <f t="shared" ref="F15:F21" si="6">IF($B15="N/A","N/A",IF(E15&gt;10,"No",IF(E15&lt;-10,"No","Yes")))</f>
        <v>N/A</v>
      </c>
      <c r="G15" s="34">
        <v>5.440477E-3</v>
      </c>
      <c r="H15" s="37" t="str">
        <f t="shared" ref="H15:H21" si="7">IF($B15="N/A","N/A",IF(G15&gt;10,"No",IF(G15&lt;-10,"No","Yes")))</f>
        <v>N/A</v>
      </c>
      <c r="I15" s="35">
        <v>-45.3</v>
      </c>
      <c r="J15" s="35">
        <v>-25</v>
      </c>
      <c r="K15" s="36" t="s">
        <v>213</v>
      </c>
      <c r="L15" s="85" t="str">
        <f t="shared" si="4"/>
        <v>N/A</v>
      </c>
    </row>
    <row r="16" spans="1:12" x14ac:dyDescent="0.25">
      <c r="A16" s="128" t="s">
        <v>367</v>
      </c>
      <c r="B16" s="33" t="s">
        <v>213</v>
      </c>
      <c r="C16" s="38">
        <v>54197</v>
      </c>
      <c r="D16" s="38" t="str">
        <f t="shared" si="5"/>
        <v>N/A</v>
      </c>
      <c r="E16" s="38">
        <v>57449</v>
      </c>
      <c r="F16" s="38" t="str">
        <f t="shared" si="6"/>
        <v>N/A</v>
      </c>
      <c r="G16" s="38">
        <v>72116</v>
      </c>
      <c r="H16" s="37" t="str">
        <f t="shared" si="7"/>
        <v>N/A</v>
      </c>
      <c r="I16" s="35">
        <v>6</v>
      </c>
      <c r="J16" s="35">
        <v>25.53</v>
      </c>
      <c r="K16" s="36" t="s">
        <v>213</v>
      </c>
      <c r="L16" s="85" t="str">
        <f t="shared" si="4"/>
        <v>N/A</v>
      </c>
    </row>
    <row r="17" spans="1:12" x14ac:dyDescent="0.25">
      <c r="A17" s="129" t="s">
        <v>368</v>
      </c>
      <c r="B17" s="33" t="s">
        <v>213</v>
      </c>
      <c r="C17" s="34">
        <v>3.6698347264</v>
      </c>
      <c r="D17" s="37" t="str">
        <f t="shared" si="5"/>
        <v>N/A</v>
      </c>
      <c r="E17" s="34">
        <v>3.0881760845000001</v>
      </c>
      <c r="F17" s="37" t="str">
        <f t="shared" si="6"/>
        <v>N/A</v>
      </c>
      <c r="G17" s="34">
        <v>3.3822882457999999</v>
      </c>
      <c r="H17" s="37" t="str">
        <f t="shared" si="7"/>
        <v>N/A</v>
      </c>
      <c r="I17" s="35">
        <v>-15.8</v>
      </c>
      <c r="J17" s="35">
        <v>9.5239999999999991</v>
      </c>
      <c r="K17" s="36" t="s">
        <v>213</v>
      </c>
      <c r="L17" s="85" t="str">
        <f t="shared" si="4"/>
        <v>N/A</v>
      </c>
    </row>
    <row r="18" spans="1:12" x14ac:dyDescent="0.25">
      <c r="A18" s="128" t="s">
        <v>677</v>
      </c>
      <c r="B18" s="33" t="s">
        <v>213</v>
      </c>
      <c r="C18" s="34">
        <v>72.760484898000001</v>
      </c>
      <c r="D18" s="37" t="str">
        <f t="shared" si="5"/>
        <v>N/A</v>
      </c>
      <c r="E18" s="34">
        <v>70.723598322000001</v>
      </c>
      <c r="F18" s="37" t="str">
        <f t="shared" si="6"/>
        <v>N/A</v>
      </c>
      <c r="G18" s="34">
        <v>77.645737423</v>
      </c>
      <c r="H18" s="37" t="str">
        <f t="shared" si="7"/>
        <v>N/A</v>
      </c>
      <c r="I18" s="8">
        <v>-2.8</v>
      </c>
      <c r="J18" s="8">
        <v>9.7880000000000003</v>
      </c>
      <c r="K18" s="36" t="s">
        <v>213</v>
      </c>
      <c r="L18" s="85" t="str">
        <f t="shared" si="4"/>
        <v>N/A</v>
      </c>
    </row>
    <row r="19" spans="1:12" x14ac:dyDescent="0.25">
      <c r="A19" s="128" t="s">
        <v>678</v>
      </c>
      <c r="B19" s="33" t="s">
        <v>213</v>
      </c>
      <c r="C19" s="34">
        <v>28.732217649999999</v>
      </c>
      <c r="D19" s="37" t="str">
        <f t="shared" si="5"/>
        <v>N/A</v>
      </c>
      <c r="E19" s="34">
        <v>28.52268969</v>
      </c>
      <c r="F19" s="37" t="str">
        <f t="shared" si="6"/>
        <v>N/A</v>
      </c>
      <c r="G19" s="34">
        <v>28.323811636999999</v>
      </c>
      <c r="H19" s="37" t="str">
        <f t="shared" si="7"/>
        <v>N/A</v>
      </c>
      <c r="I19" s="8">
        <v>-0.72899999999999998</v>
      </c>
      <c r="J19" s="8">
        <v>-0.69699999999999995</v>
      </c>
      <c r="K19" s="36" t="s">
        <v>213</v>
      </c>
      <c r="L19" s="85" t="str">
        <f t="shared" si="4"/>
        <v>N/A</v>
      </c>
    </row>
    <row r="20" spans="1:12" ht="25" x14ac:dyDescent="0.25">
      <c r="A20" s="128" t="s">
        <v>679</v>
      </c>
      <c r="B20" s="33" t="s">
        <v>213</v>
      </c>
      <c r="C20" s="34">
        <v>17.652268576000001</v>
      </c>
      <c r="D20" s="37" t="str">
        <f t="shared" si="5"/>
        <v>N/A</v>
      </c>
      <c r="E20" s="34">
        <v>16.151717175000002</v>
      </c>
      <c r="F20" s="37" t="str">
        <f t="shared" si="6"/>
        <v>N/A</v>
      </c>
      <c r="G20" s="34">
        <v>13.451938543000001</v>
      </c>
      <c r="H20" s="37" t="str">
        <f t="shared" si="7"/>
        <v>N/A</v>
      </c>
      <c r="I20" s="8">
        <v>-8.5</v>
      </c>
      <c r="J20" s="8">
        <v>-16.7</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1749</v>
      </c>
      <c r="J21" s="8" t="s">
        <v>1749</v>
      </c>
      <c r="K21" s="36" t="s">
        <v>213</v>
      </c>
      <c r="L21" s="85" t="str">
        <f t="shared" si="4"/>
        <v>N/A</v>
      </c>
    </row>
    <row r="22" spans="1:12" x14ac:dyDescent="0.25">
      <c r="A22" s="108" t="s">
        <v>1686</v>
      </c>
      <c r="B22" s="25" t="s">
        <v>217</v>
      </c>
      <c r="C22" s="1">
        <v>0</v>
      </c>
      <c r="D22" s="7" t="str">
        <f>IF($B22="N/A","N/A",IF(C22&gt;0,"No",IF(C22&lt;0,"No","Yes")))</f>
        <v>Yes</v>
      </c>
      <c r="E22" s="1">
        <v>0</v>
      </c>
      <c r="F22" s="7" t="str">
        <f>IF($B22="N/A","N/A",IF(E22&gt;0,"No",IF(E22&lt;0,"No","Yes")))</f>
        <v>Yes</v>
      </c>
      <c r="G22" s="1">
        <v>9563</v>
      </c>
      <c r="H22" s="7" t="str">
        <f>IF($B22="N/A","N/A",IF(G22&gt;0,"No",IF(G22&lt;0,"No","Yes")))</f>
        <v>No</v>
      </c>
      <c r="I22" s="8" t="s">
        <v>1749</v>
      </c>
      <c r="J22" s="8" t="s">
        <v>1749</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1.0253423045000001</v>
      </c>
      <c r="H23" s="7" t="str">
        <f>IF($B23="N/A","N/A",IF(G23&gt;=10,"No",IF(G23&lt;0,"No","Yes")))</f>
        <v>Yes</v>
      </c>
      <c r="I23" s="8" t="s">
        <v>1749</v>
      </c>
      <c r="J23" s="8" t="s">
        <v>1749</v>
      </c>
      <c r="K23" s="25" t="s">
        <v>213</v>
      </c>
      <c r="L23" s="85" t="str">
        <f t="shared" si="4"/>
        <v>N/A</v>
      </c>
    </row>
    <row r="24" spans="1:12" x14ac:dyDescent="0.25">
      <c r="A24" s="108" t="s">
        <v>424</v>
      </c>
      <c r="B24" s="21" t="s">
        <v>213</v>
      </c>
      <c r="C24" s="9" t="s">
        <v>1749</v>
      </c>
      <c r="D24" s="37" t="str">
        <f t="shared" ref="D24:D27" si="8">IF($B24="N/A","N/A",IF(C24&gt;10,"No",IF(C24&lt;-10,"No","Yes")))</f>
        <v>N/A</v>
      </c>
      <c r="E24" s="9" t="s">
        <v>1749</v>
      </c>
      <c r="F24" s="7" t="str">
        <f t="shared" ref="F24:F27" si="9">IF($B24="N/A","N/A",IF(E24&gt;10,"No",IF(E24&lt;-10,"No","Yes")))</f>
        <v>N/A</v>
      </c>
      <c r="G24" s="9">
        <v>66.046107401</v>
      </c>
      <c r="H24" s="7" t="str">
        <f t="shared" ref="H24:H27" si="10">IF($B24="N/A","N/A",IF(G24&gt;10,"No",IF(G24&lt;-10,"No","Yes")))</f>
        <v>N/A</v>
      </c>
      <c r="I24" s="8" t="s">
        <v>1749</v>
      </c>
      <c r="J24" s="8" t="s">
        <v>1749</v>
      </c>
      <c r="K24" s="25" t="s">
        <v>213</v>
      </c>
      <c r="L24" s="85" t="str">
        <f t="shared" si="4"/>
        <v>N/A</v>
      </c>
    </row>
    <row r="25" spans="1:12" x14ac:dyDescent="0.25">
      <c r="A25" s="108" t="s">
        <v>425</v>
      </c>
      <c r="B25" s="21" t="s">
        <v>213</v>
      </c>
      <c r="C25" s="9" t="s">
        <v>1749</v>
      </c>
      <c r="D25" s="37" t="str">
        <f t="shared" si="8"/>
        <v>N/A</v>
      </c>
      <c r="E25" s="9" t="s">
        <v>1749</v>
      </c>
      <c r="F25" s="7" t="str">
        <f t="shared" si="9"/>
        <v>N/A</v>
      </c>
      <c r="G25" s="9">
        <v>2.4517427500000002</v>
      </c>
      <c r="H25" s="7" t="str">
        <f t="shared" si="10"/>
        <v>N/A</v>
      </c>
      <c r="I25" s="8" t="s">
        <v>1749</v>
      </c>
      <c r="J25" s="8" t="s">
        <v>1749</v>
      </c>
      <c r="K25" s="25" t="s">
        <v>213</v>
      </c>
      <c r="L25" s="85" t="str">
        <f t="shared" si="4"/>
        <v>N/A</v>
      </c>
    </row>
    <row r="26" spans="1:12" x14ac:dyDescent="0.25">
      <c r="A26" s="108" t="s">
        <v>421</v>
      </c>
      <c r="B26" s="21" t="s">
        <v>213</v>
      </c>
      <c r="C26" s="9" t="s">
        <v>1749</v>
      </c>
      <c r="D26" s="37" t="str">
        <f t="shared" si="8"/>
        <v>N/A</v>
      </c>
      <c r="E26" s="9" t="s">
        <v>1749</v>
      </c>
      <c r="F26" s="7" t="str">
        <f t="shared" si="9"/>
        <v>N/A</v>
      </c>
      <c r="G26" s="9">
        <v>0.15552099529999999</v>
      </c>
      <c r="H26" s="7" t="str">
        <f t="shared" si="10"/>
        <v>N/A</v>
      </c>
      <c r="I26" s="8" t="s">
        <v>1749</v>
      </c>
      <c r="J26" s="8" t="s">
        <v>1749</v>
      </c>
      <c r="K26" s="25" t="s">
        <v>213</v>
      </c>
      <c r="L26" s="85" t="str">
        <f t="shared" si="4"/>
        <v>N/A</v>
      </c>
    </row>
    <row r="27" spans="1:12" x14ac:dyDescent="0.25">
      <c r="A27" s="108" t="s">
        <v>422</v>
      </c>
      <c r="B27" s="21" t="s">
        <v>213</v>
      </c>
      <c r="C27" s="9" t="s">
        <v>1749</v>
      </c>
      <c r="D27" s="37" t="str">
        <f t="shared" si="8"/>
        <v>N/A</v>
      </c>
      <c r="E27" s="9" t="s">
        <v>1749</v>
      </c>
      <c r="F27" s="7" t="str">
        <f t="shared" si="9"/>
        <v>N/A</v>
      </c>
      <c r="G27" s="9">
        <v>0</v>
      </c>
      <c r="H27" s="7" t="str">
        <f t="shared" si="10"/>
        <v>N/A</v>
      </c>
      <c r="I27" s="8" t="s">
        <v>1749</v>
      </c>
      <c r="J27" s="8" t="s">
        <v>1749</v>
      </c>
      <c r="K27" s="25" t="s">
        <v>213</v>
      </c>
      <c r="L27" s="85" t="str">
        <f t="shared" si="4"/>
        <v>N/A</v>
      </c>
    </row>
    <row r="28" spans="1:12" x14ac:dyDescent="0.25">
      <c r="A28" s="108" t="s">
        <v>950</v>
      </c>
      <c r="B28" s="21" t="s">
        <v>213</v>
      </c>
      <c r="C28" s="34">
        <v>16.672941392999999</v>
      </c>
      <c r="D28" s="37" t="str">
        <f>IF($B28="N/A","N/A",IF(C28&gt;10,"No",IF(C28&lt;-10,"No","Yes")))</f>
        <v>N/A</v>
      </c>
      <c r="E28" s="34">
        <v>14.467537032999999</v>
      </c>
      <c r="F28" s="37" t="str">
        <f>IF($B28="N/A","N/A",IF(E28&gt;10,"No",IF(E28&lt;-10,"No","Yes")))</f>
        <v>N/A</v>
      </c>
      <c r="G28" s="34">
        <v>15.004929260000001</v>
      </c>
      <c r="H28" s="37" t="str">
        <f>IF($B28="N/A","N/A",IF(G28&gt;10,"No",IF(G28&lt;-10,"No","Yes")))</f>
        <v>N/A</v>
      </c>
      <c r="I28" s="8">
        <v>-13.2</v>
      </c>
      <c r="J28" s="8">
        <v>3.714</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1749</v>
      </c>
      <c r="J29" s="8" t="s">
        <v>1749</v>
      </c>
      <c r="K29" s="36" t="s">
        <v>735</v>
      </c>
      <c r="L29" s="85" t="str">
        <f t="shared" si="4"/>
        <v>N/A</v>
      </c>
    </row>
    <row r="30" spans="1:12" x14ac:dyDescent="0.25">
      <c r="A30" s="108" t="s">
        <v>20</v>
      </c>
      <c r="B30" s="25" t="s">
        <v>280</v>
      </c>
      <c r="C30" s="9">
        <v>99.870397556</v>
      </c>
      <c r="D30" s="7" t="str">
        <f>IF($B30="N/A","N/A",IF(C30&gt;=98,"Yes","No"))</f>
        <v>Yes</v>
      </c>
      <c r="E30" s="9">
        <v>99.908347574000004</v>
      </c>
      <c r="F30" s="7" t="str">
        <f>IF($B30="N/A","N/A",IF(E30&gt;=98,"Yes","No"))</f>
        <v>Yes</v>
      </c>
      <c r="G30" s="9">
        <v>99.899867083999993</v>
      </c>
      <c r="H30" s="7" t="str">
        <f>IF($B30="N/A","N/A",IF(G30&gt;=98,"Yes","No"))</f>
        <v>Yes</v>
      </c>
      <c r="I30" s="8">
        <v>3.7999999999999999E-2</v>
      </c>
      <c r="J30" s="8">
        <v>-8.0000000000000002E-3</v>
      </c>
      <c r="K30" s="25" t="s">
        <v>735</v>
      </c>
      <c r="L30" s="85" t="str">
        <f t="shared" si="4"/>
        <v>Yes</v>
      </c>
    </row>
    <row r="31" spans="1:12" x14ac:dyDescent="0.25">
      <c r="A31" s="108" t="s">
        <v>18</v>
      </c>
      <c r="B31" s="25" t="s">
        <v>277</v>
      </c>
      <c r="C31" s="9">
        <v>99.999526009999997</v>
      </c>
      <c r="D31" s="7" t="str">
        <f>IF($B31="N/A","N/A",IF(C31&gt;=95,"Yes","No"))</f>
        <v>Yes</v>
      </c>
      <c r="E31" s="9">
        <v>99.999408693999996</v>
      </c>
      <c r="F31" s="7" t="str">
        <f>IF($B31="N/A","N/A",IF(E31&gt;=95,"Yes","No"))</f>
        <v>Yes</v>
      </c>
      <c r="G31" s="9">
        <v>99.999530992999993</v>
      </c>
      <c r="H31" s="7" t="str">
        <f>IF($B31="N/A","N/A",IF(G31&gt;=95,"Yes","No"))</f>
        <v>Yes</v>
      </c>
      <c r="I31" s="8">
        <v>0</v>
      </c>
      <c r="J31" s="8">
        <v>1E-4</v>
      </c>
      <c r="K31" s="25" t="s">
        <v>735</v>
      </c>
      <c r="L31" s="85" t="str">
        <f t="shared" si="4"/>
        <v>Yes</v>
      </c>
    </row>
    <row r="32" spans="1:12" x14ac:dyDescent="0.25">
      <c r="A32" s="108" t="s">
        <v>23</v>
      </c>
      <c r="B32" s="21" t="s">
        <v>213</v>
      </c>
      <c r="C32" s="9">
        <v>41.5299318</v>
      </c>
      <c r="D32" s="7" t="str">
        <f t="shared" ref="D32:D37" si="11">IF($B32="N/A","N/A",IF(C32&gt;10,"No",IF(C32&lt;-10,"No","Yes")))</f>
        <v>N/A</v>
      </c>
      <c r="E32" s="9">
        <v>36.619525246000002</v>
      </c>
      <c r="F32" s="7" t="str">
        <f t="shared" ref="F32:F37" si="12">IF($B32="N/A","N/A",IF(E32&gt;10,"No",IF(E32&lt;-10,"No","Yes")))</f>
        <v>N/A</v>
      </c>
      <c r="G32" s="9">
        <v>35.562474967</v>
      </c>
      <c r="H32" s="7" t="str">
        <f t="shared" ref="H32:H37" si="13">IF($B32="N/A","N/A",IF(G32&gt;10,"No",IF(G32&lt;-10,"No","Yes")))</f>
        <v>N/A</v>
      </c>
      <c r="I32" s="8">
        <v>-11.8</v>
      </c>
      <c r="J32" s="8">
        <v>-2.89</v>
      </c>
      <c r="K32" s="25" t="s">
        <v>735</v>
      </c>
      <c r="L32" s="85" t="str">
        <f t="shared" si="4"/>
        <v>Yes</v>
      </c>
    </row>
    <row r="33" spans="1:12" x14ac:dyDescent="0.25">
      <c r="A33" s="108" t="s">
        <v>24</v>
      </c>
      <c r="B33" s="21" t="s">
        <v>213</v>
      </c>
      <c r="C33" s="9">
        <v>26.631135464</v>
      </c>
      <c r="D33" s="7" t="str">
        <f t="shared" si="11"/>
        <v>N/A</v>
      </c>
      <c r="E33" s="9">
        <v>23.856239541000001</v>
      </c>
      <c r="F33" s="7" t="str">
        <f t="shared" si="12"/>
        <v>N/A</v>
      </c>
      <c r="G33" s="9">
        <v>23.290119061999999</v>
      </c>
      <c r="H33" s="7" t="str">
        <f t="shared" si="13"/>
        <v>N/A</v>
      </c>
      <c r="I33" s="8">
        <v>-10.4</v>
      </c>
      <c r="J33" s="8">
        <v>-2.37</v>
      </c>
      <c r="K33" s="25" t="s">
        <v>735</v>
      </c>
      <c r="L33" s="85" t="str">
        <f t="shared" si="4"/>
        <v>Yes</v>
      </c>
    </row>
    <row r="34" spans="1:12" x14ac:dyDescent="0.25">
      <c r="A34" s="108" t="s">
        <v>25</v>
      </c>
      <c r="B34" s="21" t="s">
        <v>213</v>
      </c>
      <c r="C34" s="9">
        <v>0.39781314499999998</v>
      </c>
      <c r="D34" s="7" t="str">
        <f t="shared" si="11"/>
        <v>N/A</v>
      </c>
      <c r="E34" s="9">
        <v>0.3561274619</v>
      </c>
      <c r="F34" s="7" t="str">
        <f t="shared" si="12"/>
        <v>N/A</v>
      </c>
      <c r="G34" s="9">
        <v>0.34345355849999998</v>
      </c>
      <c r="H34" s="7" t="str">
        <f t="shared" si="13"/>
        <v>N/A</v>
      </c>
      <c r="I34" s="8">
        <v>-10.5</v>
      </c>
      <c r="J34" s="8">
        <v>-3.56</v>
      </c>
      <c r="K34" s="25" t="s">
        <v>735</v>
      </c>
      <c r="L34" s="85" t="str">
        <f t="shared" si="4"/>
        <v>Yes</v>
      </c>
    </row>
    <row r="35" spans="1:12" x14ac:dyDescent="0.25">
      <c r="A35" s="108" t="s">
        <v>26</v>
      </c>
      <c r="B35" s="25" t="s">
        <v>213</v>
      </c>
      <c r="C35" s="9">
        <v>3.1798643576000001</v>
      </c>
      <c r="D35" s="7" t="str">
        <f t="shared" si="11"/>
        <v>N/A</v>
      </c>
      <c r="E35" s="9">
        <v>3.0578044593999998</v>
      </c>
      <c r="F35" s="7" t="str">
        <f t="shared" si="12"/>
        <v>N/A</v>
      </c>
      <c r="G35" s="9">
        <v>3.3935913056999998</v>
      </c>
      <c r="H35" s="7" t="str">
        <f t="shared" si="13"/>
        <v>N/A</v>
      </c>
      <c r="I35" s="8">
        <v>-3.84</v>
      </c>
      <c r="J35" s="8">
        <v>10.98</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1749</v>
      </c>
      <c r="J36" s="8" t="s">
        <v>1749</v>
      </c>
      <c r="K36" s="25" t="s">
        <v>213</v>
      </c>
      <c r="L36" s="85" t="str">
        <f t="shared" si="4"/>
        <v>N/A</v>
      </c>
    </row>
    <row r="37" spans="1:12" x14ac:dyDescent="0.25">
      <c r="A37" s="108" t="s">
        <v>61</v>
      </c>
      <c r="B37" s="25" t="s">
        <v>213</v>
      </c>
      <c r="C37" s="9">
        <v>0</v>
      </c>
      <c r="D37" s="7" t="str">
        <f t="shared" si="11"/>
        <v>N/A</v>
      </c>
      <c r="E37" s="9">
        <v>0</v>
      </c>
      <c r="F37" s="7" t="str">
        <f t="shared" si="12"/>
        <v>N/A</v>
      </c>
      <c r="G37" s="9">
        <v>2.97819213E-2</v>
      </c>
      <c r="H37" s="7" t="str">
        <f t="shared" si="13"/>
        <v>N/A</v>
      </c>
      <c r="I37" s="8" t="s">
        <v>1749</v>
      </c>
      <c r="J37" s="8" t="s">
        <v>1749</v>
      </c>
      <c r="K37" s="25" t="s">
        <v>213</v>
      </c>
      <c r="L37" s="85" t="str">
        <f t="shared" si="4"/>
        <v>N/A</v>
      </c>
    </row>
    <row r="38" spans="1:12" x14ac:dyDescent="0.25">
      <c r="A38" s="108" t="s">
        <v>62</v>
      </c>
      <c r="B38" s="25" t="s">
        <v>278</v>
      </c>
      <c r="C38" s="9">
        <v>28.261255234</v>
      </c>
      <c r="D38" s="7" t="str">
        <f>IF($B38="N/A","N/A",IF(C38&gt;=5,"No",IF(C38&lt;0,"No","Yes")))</f>
        <v>No</v>
      </c>
      <c r="E38" s="9">
        <v>36.110303291999998</v>
      </c>
      <c r="F38" s="7" t="str">
        <f>IF($B38="N/A","N/A",IF(E38&gt;=5,"No",IF(E38&lt;0,"No","Yes")))</f>
        <v>No</v>
      </c>
      <c r="G38" s="9">
        <v>37.440189928999999</v>
      </c>
      <c r="H38" s="7" t="str">
        <f>IF($B38="N/A","N/A",IF(G38&gt;=5,"No",IF(G38&lt;0,"No","Yes")))</f>
        <v>No</v>
      </c>
      <c r="I38" s="8">
        <v>27.77</v>
      </c>
      <c r="J38" s="8">
        <v>3.6829999999999998</v>
      </c>
      <c r="K38" s="25" t="s">
        <v>735</v>
      </c>
      <c r="L38" s="85" t="str">
        <f t="shared" si="4"/>
        <v>Yes</v>
      </c>
    </row>
    <row r="39" spans="1:12" x14ac:dyDescent="0.25">
      <c r="A39" s="108" t="s">
        <v>63</v>
      </c>
      <c r="B39" s="25" t="s">
        <v>213</v>
      </c>
      <c r="C39" s="9">
        <v>18.539514526000001</v>
      </c>
      <c r="D39" s="7" t="str">
        <f>IF($B39="N/A","N/A",IF(C39&gt;10,"No",IF(C39&lt;-10,"No","Yes")))</f>
        <v>N/A</v>
      </c>
      <c r="E39" s="9">
        <v>19.003068878000001</v>
      </c>
      <c r="F39" s="7" t="str">
        <f>IF($B39="N/A","N/A",IF(E39&gt;10,"No",IF(E39&lt;-10,"No","Yes")))</f>
        <v>N/A</v>
      </c>
      <c r="G39" s="9">
        <v>20.646000357999998</v>
      </c>
      <c r="H39" s="7" t="str">
        <f>IF($B39="N/A","N/A",IF(G39&gt;10,"No",IF(G39&lt;-10,"No","Yes")))</f>
        <v>N/A</v>
      </c>
      <c r="I39" s="8">
        <v>2.5</v>
      </c>
      <c r="J39" s="8">
        <v>8.6460000000000008</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99.773742807000005</v>
      </c>
      <c r="H40" s="7" t="str">
        <f>IF($B40="N/A","N/A",IF(G40&gt;10,"No",IF(G40&lt;-10,"No","Yes")))</f>
        <v>N/A</v>
      </c>
      <c r="I40" s="8">
        <v>0</v>
      </c>
      <c r="J40" s="8">
        <v>-0.22600000000000001</v>
      </c>
      <c r="K40" s="25" t="s">
        <v>735</v>
      </c>
      <c r="L40" s="85" t="str">
        <f t="shared" si="4"/>
        <v>Yes</v>
      </c>
    </row>
    <row r="41" spans="1:12" x14ac:dyDescent="0.25">
      <c r="A41" s="84" t="s">
        <v>19</v>
      </c>
      <c r="B41" s="21" t="s">
        <v>281</v>
      </c>
      <c r="C41" s="4">
        <v>3.1753275949000002</v>
      </c>
      <c r="D41" s="7" t="str">
        <f>IF($B41="N/A","N/A",IF(C41&gt;8,"No",IF(C41&lt;2,"No","Yes")))</f>
        <v>Yes</v>
      </c>
      <c r="E41" s="4">
        <v>2.6324404434000002</v>
      </c>
      <c r="F41" s="7" t="str">
        <f>IF($B41="N/A","N/A",IF(E41&gt;8,"No",IF(E41&lt;2,"No","Yes")))</f>
        <v>Yes</v>
      </c>
      <c r="G41" s="4">
        <v>2.9334488965999999</v>
      </c>
      <c r="H41" s="7" t="str">
        <f>IF($B41="N/A","N/A",IF(G41&gt;8,"No",IF(G41&lt;2,"No","Yes")))</f>
        <v>Yes</v>
      </c>
      <c r="I41" s="8">
        <v>-17.100000000000001</v>
      </c>
      <c r="J41" s="8">
        <v>11.43</v>
      </c>
      <c r="K41" s="25" t="s">
        <v>735</v>
      </c>
      <c r="L41" s="85" t="str">
        <f t="shared" si="4"/>
        <v>No</v>
      </c>
    </row>
    <row r="42" spans="1:12" x14ac:dyDescent="0.25">
      <c r="A42" s="84" t="s">
        <v>170</v>
      </c>
      <c r="B42" s="21" t="s">
        <v>213</v>
      </c>
      <c r="C42" s="4">
        <v>15.890722253</v>
      </c>
      <c r="D42" s="7" t="str">
        <f t="shared" ref="D42:D49" si="14">IF($B42="N/A","N/A",IF(C42&gt;10,"No",IF(C42&lt;-10,"No","Yes")))</f>
        <v>N/A</v>
      </c>
      <c r="E42" s="4">
        <v>12.606320845999999</v>
      </c>
      <c r="F42" s="7" t="str">
        <f t="shared" ref="F42:F49" si="15">IF($B42="N/A","N/A",IF(E42&gt;10,"No",IF(E42&lt;-10,"No","Yes")))</f>
        <v>N/A</v>
      </c>
      <c r="G42" s="4">
        <v>12.353963059</v>
      </c>
      <c r="H42" s="7" t="str">
        <f t="shared" ref="H42:H49" si="16">IF($B42="N/A","N/A",IF(G42&gt;10,"No",IF(G42&lt;-10,"No","Yes")))</f>
        <v>N/A</v>
      </c>
      <c r="I42" s="8">
        <v>-20.7</v>
      </c>
      <c r="J42" s="8">
        <v>-2</v>
      </c>
      <c r="K42" s="25" t="s">
        <v>735</v>
      </c>
      <c r="L42" s="85" t="str">
        <f>IF(J42="Div by 0", "N/A", IF(OR(J42="N/A",K42="N/A"),"N/A", IF(J42&gt;VALUE(MID(K42,1,2)), "No", IF(J42&lt;-1*VALUE(MID(K42,1,2)), "No", "Yes"))))</f>
        <v>Yes</v>
      </c>
    </row>
    <row r="43" spans="1:12" x14ac:dyDescent="0.25">
      <c r="A43" s="84" t="s">
        <v>171</v>
      </c>
      <c r="B43" s="21" t="s">
        <v>213</v>
      </c>
      <c r="C43" s="4">
        <v>31.536391607999999</v>
      </c>
      <c r="D43" s="7" t="str">
        <f t="shared" si="14"/>
        <v>N/A</v>
      </c>
      <c r="E43" s="4">
        <v>26.422722490999998</v>
      </c>
      <c r="F43" s="7" t="str">
        <f t="shared" si="15"/>
        <v>N/A</v>
      </c>
      <c r="G43" s="4">
        <v>25.867076015999999</v>
      </c>
      <c r="H43" s="7" t="str">
        <f t="shared" si="16"/>
        <v>N/A</v>
      </c>
      <c r="I43" s="8">
        <v>-16.2</v>
      </c>
      <c r="J43" s="8">
        <v>-2.1</v>
      </c>
      <c r="K43" s="25" t="s">
        <v>735</v>
      </c>
      <c r="L43" s="85" t="str">
        <f>IF(J43="Div by 0", "N/A", IF(OR(J43="N/A",K43="N/A"),"N/A", IF(J43&gt;VALUE(MID(K43,1,2)), "No", IF(J43&lt;-1*VALUE(MID(K43,1,2)), "No", "Yes"))))</f>
        <v>Yes</v>
      </c>
    </row>
    <row r="44" spans="1:12" x14ac:dyDescent="0.25">
      <c r="A44" s="84" t="s">
        <v>172</v>
      </c>
      <c r="B44" s="21" t="s">
        <v>213</v>
      </c>
      <c r="C44" s="4">
        <v>2.8874801601</v>
      </c>
      <c r="D44" s="7" t="str">
        <f t="shared" si="14"/>
        <v>N/A</v>
      </c>
      <c r="E44" s="4">
        <v>3.0215735296999999</v>
      </c>
      <c r="F44" s="7" t="str">
        <f t="shared" si="15"/>
        <v>N/A</v>
      </c>
      <c r="G44" s="4">
        <v>3.0455414822</v>
      </c>
      <c r="H44" s="7" t="str">
        <f t="shared" si="16"/>
        <v>N/A</v>
      </c>
      <c r="I44" s="8">
        <v>4.6440000000000001</v>
      </c>
      <c r="J44" s="8">
        <v>0.79320000000000002</v>
      </c>
      <c r="K44" s="25" t="s">
        <v>735</v>
      </c>
      <c r="L44" s="85" t="str">
        <f t="shared" ref="L44:L53" si="17">IF(J44="Div by 0", "N/A", IF(OR(J44="N/A",K44="N/A"),"N/A", IF(J44&gt;VALUE(MID(K44,1,2)), "No", IF(J44&lt;-1*VALUE(MID(K44,1,2)), "No", "Yes"))))</f>
        <v>Yes</v>
      </c>
    </row>
    <row r="45" spans="1:12" x14ac:dyDescent="0.25">
      <c r="A45" s="84" t="s">
        <v>173</v>
      </c>
      <c r="B45" s="21" t="s">
        <v>213</v>
      </c>
      <c r="C45" s="4">
        <v>22.623481200000001</v>
      </c>
      <c r="D45" s="7" t="str">
        <f t="shared" si="14"/>
        <v>N/A</v>
      </c>
      <c r="E45" s="4">
        <v>27.972696715000001</v>
      </c>
      <c r="F45" s="7" t="str">
        <f t="shared" si="15"/>
        <v>N/A</v>
      </c>
      <c r="G45" s="4">
        <v>28.981139367000001</v>
      </c>
      <c r="H45" s="7" t="str">
        <f t="shared" si="16"/>
        <v>N/A</v>
      </c>
      <c r="I45" s="8">
        <v>23.64</v>
      </c>
      <c r="J45" s="8">
        <v>3.605</v>
      </c>
      <c r="K45" s="25" t="s">
        <v>735</v>
      </c>
      <c r="L45" s="85" t="str">
        <f t="shared" si="17"/>
        <v>Yes</v>
      </c>
    </row>
    <row r="46" spans="1:12" x14ac:dyDescent="0.25">
      <c r="A46" s="84" t="s">
        <v>174</v>
      </c>
      <c r="B46" s="21" t="s">
        <v>213</v>
      </c>
      <c r="C46" s="4">
        <v>12.846486785</v>
      </c>
      <c r="D46" s="7" t="str">
        <f t="shared" si="14"/>
        <v>N/A</v>
      </c>
      <c r="E46" s="4">
        <v>18.307155501</v>
      </c>
      <c r="F46" s="7" t="str">
        <f t="shared" si="15"/>
        <v>N/A</v>
      </c>
      <c r="G46" s="4">
        <v>18.594377735999998</v>
      </c>
      <c r="H46" s="7" t="str">
        <f t="shared" si="16"/>
        <v>N/A</v>
      </c>
      <c r="I46" s="8">
        <v>42.51</v>
      </c>
      <c r="J46" s="8">
        <v>1.569</v>
      </c>
      <c r="K46" s="25" t="s">
        <v>735</v>
      </c>
      <c r="L46" s="85" t="str">
        <f t="shared" si="17"/>
        <v>Yes</v>
      </c>
    </row>
    <row r="47" spans="1:12" x14ac:dyDescent="0.25">
      <c r="A47" s="84" t="s">
        <v>175</v>
      </c>
      <c r="B47" s="21" t="s">
        <v>213</v>
      </c>
      <c r="C47" s="4">
        <v>4.5320904861000004</v>
      </c>
      <c r="D47" s="7" t="str">
        <f t="shared" si="14"/>
        <v>N/A</v>
      </c>
      <c r="E47" s="4">
        <v>3.8521971586000001</v>
      </c>
      <c r="F47" s="7" t="str">
        <f t="shared" si="15"/>
        <v>N/A</v>
      </c>
      <c r="G47" s="4">
        <v>3.6022523574999998</v>
      </c>
      <c r="H47" s="7" t="str">
        <f t="shared" si="16"/>
        <v>N/A</v>
      </c>
      <c r="I47" s="8">
        <v>-15</v>
      </c>
      <c r="J47" s="8">
        <v>-6.49</v>
      </c>
      <c r="K47" s="25" t="s">
        <v>735</v>
      </c>
      <c r="L47" s="85" t="str">
        <f t="shared" si="17"/>
        <v>Yes</v>
      </c>
    </row>
    <row r="48" spans="1:12" x14ac:dyDescent="0.25">
      <c r="A48" s="84" t="s">
        <v>176</v>
      </c>
      <c r="B48" s="21" t="s">
        <v>213</v>
      </c>
      <c r="C48" s="4">
        <v>3.8055990422999999</v>
      </c>
      <c r="D48" s="7" t="str">
        <f t="shared" si="14"/>
        <v>N/A</v>
      </c>
      <c r="E48" s="4">
        <v>3.0500099716000002</v>
      </c>
      <c r="F48" s="7" t="str">
        <f t="shared" si="15"/>
        <v>N/A</v>
      </c>
      <c r="G48" s="4">
        <v>2.7100141358999998</v>
      </c>
      <c r="H48" s="7" t="str">
        <f t="shared" si="16"/>
        <v>N/A</v>
      </c>
      <c r="I48" s="8">
        <v>-19.899999999999999</v>
      </c>
      <c r="J48" s="8">
        <v>-11.1</v>
      </c>
      <c r="K48" s="25" t="s">
        <v>735</v>
      </c>
      <c r="L48" s="85" t="str">
        <f t="shared" si="17"/>
        <v>No</v>
      </c>
    </row>
    <row r="49" spans="1:12" x14ac:dyDescent="0.25">
      <c r="A49" s="84" t="s">
        <v>952</v>
      </c>
      <c r="B49" s="21" t="s">
        <v>213</v>
      </c>
      <c r="C49" s="4">
        <v>2.7022854449999998</v>
      </c>
      <c r="D49" s="7" t="str">
        <f t="shared" si="14"/>
        <v>N/A</v>
      </c>
      <c r="E49" s="4">
        <v>2.1347220780999998</v>
      </c>
      <c r="F49" s="7" t="str">
        <f t="shared" si="15"/>
        <v>N/A</v>
      </c>
      <c r="G49" s="4">
        <v>1.9121869497999999</v>
      </c>
      <c r="H49" s="7" t="str">
        <f t="shared" si="16"/>
        <v>N/A</v>
      </c>
      <c r="I49" s="8">
        <v>-21</v>
      </c>
      <c r="J49" s="8">
        <v>-10.4</v>
      </c>
      <c r="K49" s="25" t="s">
        <v>735</v>
      </c>
      <c r="L49" s="85" t="str">
        <f t="shared" si="17"/>
        <v>No</v>
      </c>
    </row>
    <row r="50" spans="1:12" x14ac:dyDescent="0.25">
      <c r="A50" s="108" t="s">
        <v>208</v>
      </c>
      <c r="B50" s="21" t="s">
        <v>213</v>
      </c>
      <c r="C50" s="22">
        <v>745582</v>
      </c>
      <c r="D50" s="5" t="str">
        <f t="shared" ref="D50:D53" si="18">IF($B50="N/A","N/A",IF(C50&lt;0,"No","Yes"))</f>
        <v>N/A</v>
      </c>
      <c r="E50" s="22">
        <v>773241</v>
      </c>
      <c r="F50" s="5" t="str">
        <f t="shared" ref="F50:F53" si="19">IF($B50="N/A","N/A",IF(E50&lt;0,"No","Yes"))</f>
        <v>N/A</v>
      </c>
      <c r="G50" s="22">
        <v>875740</v>
      </c>
      <c r="H50" s="5" t="str">
        <f t="shared" ref="H50:H53" si="20">IF($B50="N/A","N/A",IF(G50&lt;0,"No","Yes"))</f>
        <v>N/A</v>
      </c>
      <c r="I50" s="8">
        <v>3.71</v>
      </c>
      <c r="J50" s="8">
        <v>13.26</v>
      </c>
      <c r="K50" s="25" t="s">
        <v>735</v>
      </c>
      <c r="L50" s="85" t="str">
        <f t="shared" si="17"/>
        <v>No</v>
      </c>
    </row>
    <row r="51" spans="1:12" x14ac:dyDescent="0.25">
      <c r="A51" s="108" t="s">
        <v>209</v>
      </c>
      <c r="B51" s="21" t="s">
        <v>213</v>
      </c>
      <c r="C51" s="22">
        <v>42422</v>
      </c>
      <c r="D51" s="5" t="str">
        <f t="shared" si="18"/>
        <v>N/A</v>
      </c>
      <c r="E51" s="22">
        <v>55958</v>
      </c>
      <c r="F51" s="5" t="str">
        <f t="shared" si="19"/>
        <v>N/A</v>
      </c>
      <c r="G51" s="22">
        <v>64625</v>
      </c>
      <c r="H51" s="5" t="str">
        <f t="shared" si="20"/>
        <v>N/A</v>
      </c>
      <c r="I51" s="8">
        <v>31.91</v>
      </c>
      <c r="J51" s="8">
        <v>15.49</v>
      </c>
      <c r="K51" s="25" t="s">
        <v>735</v>
      </c>
      <c r="L51" s="85" t="str">
        <f t="shared" si="17"/>
        <v>No</v>
      </c>
    </row>
    <row r="52" spans="1:12" x14ac:dyDescent="0.25">
      <c r="A52" s="108" t="s">
        <v>210</v>
      </c>
      <c r="B52" s="21" t="s">
        <v>213</v>
      </c>
      <c r="C52" s="22">
        <v>515052</v>
      </c>
      <c r="D52" s="5" t="str">
        <f t="shared" si="18"/>
        <v>N/A</v>
      </c>
      <c r="E52" s="22">
        <v>849606</v>
      </c>
      <c r="F52" s="5" t="str">
        <f t="shared" si="19"/>
        <v>N/A</v>
      </c>
      <c r="G52" s="22">
        <v>1001827</v>
      </c>
      <c r="H52" s="5" t="str">
        <f t="shared" si="20"/>
        <v>N/A</v>
      </c>
      <c r="I52" s="8">
        <v>64.959999999999994</v>
      </c>
      <c r="J52" s="8">
        <v>17.920000000000002</v>
      </c>
      <c r="K52" s="25" t="s">
        <v>735</v>
      </c>
      <c r="L52" s="85" t="str">
        <f t="shared" si="17"/>
        <v>No</v>
      </c>
    </row>
    <row r="53" spans="1:12" x14ac:dyDescent="0.25">
      <c r="A53" s="108" t="s">
        <v>953</v>
      </c>
      <c r="B53" s="21" t="s">
        <v>213</v>
      </c>
      <c r="C53" s="22">
        <v>130782</v>
      </c>
      <c r="D53" s="5" t="str">
        <f t="shared" si="18"/>
        <v>N/A</v>
      </c>
      <c r="E53" s="22">
        <v>133701</v>
      </c>
      <c r="F53" s="5" t="str">
        <f t="shared" si="19"/>
        <v>N/A</v>
      </c>
      <c r="G53" s="22">
        <v>140879</v>
      </c>
      <c r="H53" s="5" t="str">
        <f t="shared" si="20"/>
        <v>N/A</v>
      </c>
      <c r="I53" s="8">
        <v>2.2320000000000002</v>
      </c>
      <c r="J53" s="8">
        <v>5.3689999999999998</v>
      </c>
      <c r="K53" s="25" t="s">
        <v>735</v>
      </c>
      <c r="L53" s="85" t="str">
        <f t="shared" si="17"/>
        <v>Yes</v>
      </c>
    </row>
    <row r="54" spans="1:12" x14ac:dyDescent="0.25">
      <c r="A54" s="108" t="s">
        <v>954</v>
      </c>
      <c r="B54" s="21" t="s">
        <v>213</v>
      </c>
      <c r="C54" s="4">
        <v>99.999864574</v>
      </c>
      <c r="D54" s="7" t="str">
        <f>IF($B54="N/A","N/A",IF(C54&gt;10,"No",IF(C54&lt;-10,"No","Yes")))</f>
        <v>N/A</v>
      </c>
      <c r="E54" s="4">
        <v>99.999838734999997</v>
      </c>
      <c r="F54" s="7" t="str">
        <f>IF($B54="N/A","N/A",IF(E54&gt;10,"No",IF(E54&lt;-10,"No","Yes")))</f>
        <v>N/A</v>
      </c>
      <c r="G54" s="4">
        <v>100</v>
      </c>
      <c r="H54" s="7" t="str">
        <f>IF($B54="N/A","N/A",IF(G54&gt;10,"No",IF(G54&lt;-10,"No","Yes")))</f>
        <v>N/A</v>
      </c>
      <c r="I54" s="8">
        <v>0</v>
      </c>
      <c r="J54" s="8">
        <v>2.0000000000000001E-4</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99.999437192000002</v>
      </c>
      <c r="H55" s="7" t="str">
        <f>IF($B55="N/A","N/A",IF(G55&gt;10,"No",IF(G55&lt;-10,"No","Yes")))</f>
        <v>N/A</v>
      </c>
      <c r="I55" s="8">
        <v>0</v>
      </c>
      <c r="J55" s="8">
        <v>-1E-3</v>
      </c>
      <c r="K55" s="21" t="s">
        <v>213</v>
      </c>
      <c r="L55" s="85" t="str">
        <f t="shared" si="4"/>
        <v>N/A</v>
      </c>
    </row>
    <row r="56" spans="1:12" x14ac:dyDescent="0.25">
      <c r="A56" s="108" t="s">
        <v>177</v>
      </c>
      <c r="B56" s="21" t="s">
        <v>213</v>
      </c>
      <c r="C56" s="4">
        <v>56.923302980000003</v>
      </c>
      <c r="D56" s="7" t="str">
        <f t="shared" ref="D56:D57" si="21">IF($B56="N/A","N/A",IF(C56&gt;10,"No",IF(C56&lt;-10,"No","Yes")))</f>
        <v>N/A</v>
      </c>
      <c r="E56" s="4">
        <v>56.098487923</v>
      </c>
      <c r="F56" s="7" t="str">
        <f t="shared" ref="F56:F57" si="22">IF($B56="N/A","N/A",IF(E56&gt;10,"No",IF(E56&lt;-10,"No","Yes")))</f>
        <v>N/A</v>
      </c>
      <c r="G56" s="4">
        <v>55.247340029</v>
      </c>
      <c r="H56" s="7" t="str">
        <f t="shared" ref="H56:H57" si="23">IF($B56="N/A","N/A",IF(G56&gt;10,"No",IF(G56&lt;-10,"No","Yes")))</f>
        <v>N/A</v>
      </c>
      <c r="I56" s="8">
        <v>-1.45</v>
      </c>
      <c r="J56" s="8">
        <v>-1.52</v>
      </c>
      <c r="K56" s="25" t="s">
        <v>735</v>
      </c>
      <c r="L56" s="85" t="str">
        <f>IF(J56="Div by 0", "N/A", IF(OR(J56="N/A",K56="N/A"),"N/A", IF(J56&gt;VALUE(MID(K56,1,2)), "No", IF(J56&lt;-1*VALUE(MID(K56,1,2)), "No", "Yes"))))</f>
        <v>Yes</v>
      </c>
    </row>
    <row r="57" spans="1:12" x14ac:dyDescent="0.25">
      <c r="A57" s="130" t="s">
        <v>178</v>
      </c>
      <c r="B57" s="21" t="s">
        <v>213</v>
      </c>
      <c r="C57" s="4">
        <v>43.076697019999997</v>
      </c>
      <c r="D57" s="7" t="str">
        <f t="shared" si="21"/>
        <v>N/A</v>
      </c>
      <c r="E57" s="4">
        <v>43.901512077</v>
      </c>
      <c r="F57" s="7" t="str">
        <f t="shared" si="22"/>
        <v>N/A</v>
      </c>
      <c r="G57" s="4">
        <v>44.752097163000002</v>
      </c>
      <c r="H57" s="7" t="str">
        <f t="shared" si="23"/>
        <v>N/A</v>
      </c>
      <c r="I57" s="8">
        <v>1.915</v>
      </c>
      <c r="J57" s="8">
        <v>1.9370000000000001</v>
      </c>
      <c r="K57" s="25" t="s">
        <v>735</v>
      </c>
      <c r="L57" s="85" t="str">
        <f>IF(J57="Div by 0", "N/A", IF(OR(J57="N/A",K57="N/A"),"N/A", IF(J57&gt;VALUE(MID(K57,1,2)), "No", IF(J57&lt;-1*VALUE(MID(K57,1,2)), "No", "Yes"))))</f>
        <v>Yes</v>
      </c>
    </row>
    <row r="58" spans="1:12" x14ac:dyDescent="0.25">
      <c r="A58" s="131" t="s">
        <v>681</v>
      </c>
      <c r="B58" s="21" t="s">
        <v>282</v>
      </c>
      <c r="C58" s="4">
        <v>65.882867559000005</v>
      </c>
      <c r="D58" s="7" t="str">
        <f>IF($B58="N/A","N/A",IF(C58&gt;70,"No",IF(C58&lt;40,"No","Yes")))</f>
        <v>Yes</v>
      </c>
      <c r="E58" s="4">
        <v>65.892127513999995</v>
      </c>
      <c r="F58" s="7" t="str">
        <f>IF($B58="N/A","N/A",IF(E58&gt;70,"No",IF(E58&lt;40,"No","Yes")))</f>
        <v>Yes</v>
      </c>
      <c r="G58" s="4">
        <v>58.551210365000003</v>
      </c>
      <c r="H58" s="7" t="str">
        <f>IF($B58="N/A","N/A",IF(G58&gt;70,"No",IF(G58&lt;40,"No","Yes")))</f>
        <v>Yes</v>
      </c>
      <c r="I58" s="8">
        <v>1.41E-2</v>
      </c>
      <c r="J58" s="8">
        <v>-11.1</v>
      </c>
      <c r="K58" s="25" t="s">
        <v>735</v>
      </c>
      <c r="L58" s="85" t="str">
        <f t="shared" si="4"/>
        <v>No</v>
      </c>
    </row>
    <row r="59" spans="1:12" x14ac:dyDescent="0.25">
      <c r="A59" s="108" t="s">
        <v>682</v>
      </c>
      <c r="B59" s="21" t="s">
        <v>213</v>
      </c>
      <c r="C59" s="4">
        <v>73.769729384000001</v>
      </c>
      <c r="D59" s="7" t="str">
        <f>IF($B59="N/A","N/A",IF(C59&gt;10,"No",IF(C59&lt;-10,"No","Yes")))</f>
        <v>N/A</v>
      </c>
      <c r="E59" s="4">
        <v>75.878198596000004</v>
      </c>
      <c r="F59" s="7" t="str">
        <f>IF($B59="N/A","N/A",IF(E59&gt;10,"No",IF(E59&lt;-10,"No","Yes")))</f>
        <v>N/A</v>
      </c>
      <c r="G59" s="4">
        <v>62.962705647</v>
      </c>
      <c r="H59" s="7" t="str">
        <f>IF($B59="N/A","N/A",IF(G59&gt;10,"No",IF(G59&lt;-10,"No","Yes")))</f>
        <v>N/A</v>
      </c>
      <c r="I59" s="8">
        <v>2.8580000000000001</v>
      </c>
      <c r="J59" s="8">
        <v>-17</v>
      </c>
      <c r="K59" s="21" t="s">
        <v>213</v>
      </c>
      <c r="L59" s="85" t="str">
        <f t="shared" si="4"/>
        <v>N/A</v>
      </c>
    </row>
    <row r="60" spans="1:12" x14ac:dyDescent="0.25">
      <c r="A60" s="108" t="s">
        <v>683</v>
      </c>
      <c r="B60" s="21" t="s">
        <v>213</v>
      </c>
      <c r="C60" s="4">
        <v>83.650557754000005</v>
      </c>
      <c r="D60" s="7" t="str">
        <f t="shared" ref="D60:D66" si="24">IF($B60="N/A","N/A",IF(C60&gt;10,"No",IF(C60&lt;-10,"No","Yes")))</f>
        <v>N/A</v>
      </c>
      <c r="E60" s="4">
        <v>86.175349777999998</v>
      </c>
      <c r="F60" s="7" t="str">
        <f t="shared" ref="F60:F66" si="25">IF($B60="N/A","N/A",IF(E60&gt;10,"No",IF(E60&lt;-10,"No","Yes")))</f>
        <v>N/A</v>
      </c>
      <c r="G60" s="4">
        <v>81.704882162999994</v>
      </c>
      <c r="H60" s="7" t="str">
        <f t="shared" ref="H60:H66" si="26">IF($B60="N/A","N/A",IF(G60&gt;10,"No",IF(G60&lt;-10,"No","Yes")))</f>
        <v>N/A</v>
      </c>
      <c r="I60" s="8">
        <v>3.0179999999999998</v>
      </c>
      <c r="J60" s="8">
        <v>-5.19</v>
      </c>
      <c r="K60" s="21" t="s">
        <v>213</v>
      </c>
      <c r="L60" s="85" t="str">
        <f t="shared" si="4"/>
        <v>N/A</v>
      </c>
    </row>
    <row r="61" spans="1:12" x14ac:dyDescent="0.25">
      <c r="A61" s="108" t="s">
        <v>1723</v>
      </c>
      <c r="B61" s="21" t="s">
        <v>213</v>
      </c>
      <c r="C61" s="4">
        <v>66.971876244000001</v>
      </c>
      <c r="D61" s="7" t="str">
        <f t="shared" si="24"/>
        <v>N/A</v>
      </c>
      <c r="E61" s="4">
        <v>71.661107422000001</v>
      </c>
      <c r="F61" s="7" t="str">
        <f t="shared" si="25"/>
        <v>N/A</v>
      </c>
      <c r="G61" s="4">
        <v>58.789619592999998</v>
      </c>
      <c r="H61" s="7" t="str">
        <f t="shared" si="26"/>
        <v>N/A</v>
      </c>
      <c r="I61" s="8">
        <v>7.0019999999999998</v>
      </c>
      <c r="J61" s="8">
        <v>-18</v>
      </c>
      <c r="K61" s="21" t="s">
        <v>213</v>
      </c>
      <c r="L61" s="85" t="str">
        <f t="shared" si="4"/>
        <v>N/A</v>
      </c>
    </row>
    <row r="62" spans="1:12" x14ac:dyDescent="0.25">
      <c r="A62" s="108" t="s">
        <v>684</v>
      </c>
      <c r="B62" s="21" t="s">
        <v>213</v>
      </c>
      <c r="C62" s="4">
        <v>50.464826666999997</v>
      </c>
      <c r="D62" s="7" t="str">
        <f t="shared" si="24"/>
        <v>N/A</v>
      </c>
      <c r="E62" s="4">
        <v>51.638591202999997</v>
      </c>
      <c r="F62" s="7" t="str">
        <f t="shared" si="25"/>
        <v>N/A</v>
      </c>
      <c r="G62" s="4">
        <v>52.116271759</v>
      </c>
      <c r="H62" s="7" t="str">
        <f t="shared" si="26"/>
        <v>N/A</v>
      </c>
      <c r="I62" s="8">
        <v>2.3260000000000001</v>
      </c>
      <c r="J62" s="8">
        <v>0.92500000000000004</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16</v>
      </c>
      <c r="H63" s="7" t="str">
        <f>IF($B63="N/A","N/A",IF(G63&gt;0,"No",IF(G63&lt;0,"No","Yes")))</f>
        <v>No</v>
      </c>
      <c r="I63" s="8" t="s">
        <v>1749</v>
      </c>
      <c r="J63" s="8" t="s">
        <v>1749</v>
      </c>
      <c r="K63" s="21" t="s">
        <v>213</v>
      </c>
      <c r="L63" s="85" t="str">
        <f>IF(J63="Div by 0", "N/A", IF(K63="N/A","N/A", IF(J63&gt;VALUE(MID(K63,1,2)), "No", IF(J63&lt;-1*VALUE(MID(K63,1,2)), "No", "Yes"))))</f>
        <v>N/A</v>
      </c>
    </row>
    <row r="64" spans="1:12" x14ac:dyDescent="0.25">
      <c r="A64" s="84" t="s">
        <v>146</v>
      </c>
      <c r="B64" s="21" t="s">
        <v>213</v>
      </c>
      <c r="C64" s="4">
        <v>1.1409619562</v>
      </c>
      <c r="D64" s="7" t="str">
        <f t="shared" si="24"/>
        <v>N/A</v>
      </c>
      <c r="E64" s="4">
        <v>0.95135755789999998</v>
      </c>
      <c r="F64" s="7" t="str">
        <f t="shared" si="25"/>
        <v>N/A</v>
      </c>
      <c r="G64" s="4">
        <v>0.84547826010000005</v>
      </c>
      <c r="H64" s="7" t="str">
        <f t="shared" si="26"/>
        <v>N/A</v>
      </c>
      <c r="I64" s="8">
        <v>-16.600000000000001</v>
      </c>
      <c r="J64" s="8">
        <v>-11.1</v>
      </c>
      <c r="K64" s="21" t="s">
        <v>213</v>
      </c>
      <c r="L64" s="85" t="str">
        <f t="shared" si="4"/>
        <v>N/A</v>
      </c>
    </row>
    <row r="65" spans="1:12" x14ac:dyDescent="0.25">
      <c r="A65" s="84" t="s">
        <v>147</v>
      </c>
      <c r="B65" s="21" t="s">
        <v>213</v>
      </c>
      <c r="C65" s="4">
        <v>1.1071732312</v>
      </c>
      <c r="D65" s="7" t="str">
        <f t="shared" si="24"/>
        <v>N/A</v>
      </c>
      <c r="E65" s="4">
        <v>0.94221919279999999</v>
      </c>
      <c r="F65" s="7" t="str">
        <f t="shared" si="25"/>
        <v>N/A</v>
      </c>
      <c r="G65" s="4">
        <v>0.87099222109999996</v>
      </c>
      <c r="H65" s="7" t="str">
        <f t="shared" si="26"/>
        <v>N/A</v>
      </c>
      <c r="I65" s="8">
        <v>-14.9</v>
      </c>
      <c r="J65" s="8">
        <v>-7.56</v>
      </c>
      <c r="K65" s="21" t="s">
        <v>213</v>
      </c>
      <c r="L65" s="85" t="str">
        <f t="shared" si="4"/>
        <v>N/A</v>
      </c>
    </row>
    <row r="66" spans="1:12" x14ac:dyDescent="0.25">
      <c r="A66" s="84" t="s">
        <v>148</v>
      </c>
      <c r="B66" s="21" t="s">
        <v>213</v>
      </c>
      <c r="C66" s="4">
        <v>1.2698872716</v>
      </c>
      <c r="D66" s="7" t="str">
        <f t="shared" si="24"/>
        <v>N/A</v>
      </c>
      <c r="E66" s="4">
        <v>1.0478479419</v>
      </c>
      <c r="F66" s="7" t="str">
        <f t="shared" si="25"/>
        <v>N/A</v>
      </c>
      <c r="G66" s="4">
        <v>0.96685717719999997</v>
      </c>
      <c r="H66" s="7" t="str">
        <f t="shared" si="26"/>
        <v>N/A</v>
      </c>
      <c r="I66" s="8">
        <v>-17.5</v>
      </c>
      <c r="J66" s="8">
        <v>-7.73</v>
      </c>
      <c r="K66" s="21" t="s">
        <v>213</v>
      </c>
      <c r="L66" s="85" t="str">
        <f t="shared" si="4"/>
        <v>N/A</v>
      </c>
    </row>
    <row r="67" spans="1:12" x14ac:dyDescent="0.25">
      <c r="A67" s="108" t="s">
        <v>955</v>
      </c>
      <c r="B67" s="25" t="s">
        <v>213</v>
      </c>
      <c r="C67" s="1">
        <v>4675</v>
      </c>
      <c r="D67" s="7" t="str">
        <f>IF($B67="N/A","N/A",IF(C67&gt;10,"No",IF(C67&lt;-10,"No","Yes")))</f>
        <v>N/A</v>
      </c>
      <c r="E67" s="1">
        <v>4222</v>
      </c>
      <c r="F67" s="7" t="str">
        <f>IF($B67="N/A","N/A",IF(E67&gt;10,"No",IF(E67&lt;-10,"No","Yes")))</f>
        <v>N/A</v>
      </c>
      <c r="G67" s="1">
        <v>5052</v>
      </c>
      <c r="H67" s="7" t="str">
        <f>IF($B67="N/A","N/A",IF(G67&gt;10,"No",IF(G67&lt;-10,"No","Yes")))</f>
        <v>N/A</v>
      </c>
      <c r="I67" s="8">
        <v>-9.69</v>
      </c>
      <c r="J67" s="8">
        <v>19.66</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1749</v>
      </c>
      <c r="J68" s="8" t="s">
        <v>1749</v>
      </c>
      <c r="K68" s="21" t="s">
        <v>213</v>
      </c>
      <c r="L68" s="85" t="str">
        <f t="shared" si="4"/>
        <v>N/A</v>
      </c>
    </row>
    <row r="69" spans="1:12" x14ac:dyDescent="0.25">
      <c r="A69" s="84" t="s">
        <v>202</v>
      </c>
      <c r="B69" s="25" t="s">
        <v>217</v>
      </c>
      <c r="C69" s="1">
        <v>550</v>
      </c>
      <c r="D69" s="7" t="str">
        <f t="shared" si="27"/>
        <v>No</v>
      </c>
      <c r="E69" s="1">
        <v>557</v>
      </c>
      <c r="F69" s="7" t="str">
        <f t="shared" si="28"/>
        <v>No</v>
      </c>
      <c r="G69" s="1">
        <v>667</v>
      </c>
      <c r="H69" s="7" t="str">
        <f t="shared" si="29"/>
        <v>No</v>
      </c>
      <c r="I69" s="8">
        <v>1.2729999999999999</v>
      </c>
      <c r="J69" s="8">
        <v>19.75</v>
      </c>
      <c r="K69" s="21" t="s">
        <v>213</v>
      </c>
      <c r="L69" s="85" t="str">
        <f t="shared" si="4"/>
        <v>N/A</v>
      </c>
    </row>
    <row r="70" spans="1:12" x14ac:dyDescent="0.25">
      <c r="A70" s="84" t="s">
        <v>203</v>
      </c>
      <c r="B70" s="33" t="s">
        <v>213</v>
      </c>
      <c r="C70" s="9">
        <v>87.454545455000002</v>
      </c>
      <c r="D70" s="7" t="str">
        <f>IF($B70="N/A","N/A",IF(C70&gt;10,"No",IF(C70&lt;-10,"No","Yes")))</f>
        <v>N/A</v>
      </c>
      <c r="E70" s="9">
        <v>85.098743268000007</v>
      </c>
      <c r="F70" s="7" t="str">
        <f>IF($B70="N/A","N/A",IF(E70&gt;10,"No",IF(E70&lt;-10,"No","Yes")))</f>
        <v>N/A</v>
      </c>
      <c r="G70" s="9">
        <v>76.461769114999996</v>
      </c>
      <c r="H70" s="7" t="str">
        <f>IF($B70="N/A","N/A",IF(G70&gt;10,"No",IF(G70&lt;-10,"No","Yes")))</f>
        <v>N/A</v>
      </c>
      <c r="I70" s="8">
        <v>-2.69</v>
      </c>
      <c r="J70" s="8">
        <v>-10.1</v>
      </c>
      <c r="K70" s="33" t="s">
        <v>213</v>
      </c>
      <c r="L70" s="85" t="str">
        <f t="shared" si="4"/>
        <v>N/A</v>
      </c>
    </row>
    <row r="71" spans="1:12" x14ac:dyDescent="0.25">
      <c r="A71" s="108" t="s">
        <v>65</v>
      </c>
      <c r="B71" s="25" t="s">
        <v>213</v>
      </c>
      <c r="C71" s="1">
        <v>229721</v>
      </c>
      <c r="D71" s="7" t="str">
        <f>IF($B71="N/A","N/A",IF(C71&gt;10,"No",IF(C71&lt;-10,"No","Yes")))</f>
        <v>N/A</v>
      </c>
      <c r="E71" s="1">
        <v>239956</v>
      </c>
      <c r="F71" s="7" t="str">
        <f>IF($B71="N/A","N/A",IF(E71&gt;10,"No",IF(E71&lt;-10,"No","Yes")))</f>
        <v>N/A</v>
      </c>
      <c r="G71" s="1">
        <v>250974</v>
      </c>
      <c r="H71" s="7" t="str">
        <f>IF($B71="N/A","N/A",IF(G71&gt;10,"No",IF(G71&lt;-10,"No","Yes")))</f>
        <v>N/A</v>
      </c>
      <c r="I71" s="8">
        <v>4.4550000000000001</v>
      </c>
      <c r="J71" s="8">
        <v>4.5919999999999996</v>
      </c>
      <c r="K71" s="25" t="s">
        <v>735</v>
      </c>
      <c r="L71" s="85" t="str">
        <f t="shared" ref="L71:L103" si="30">IF(J71="Div by 0", "N/A", IF(K71="N/A","N/A", IF(J71&gt;VALUE(MID(K71,1,2)), "No", IF(J71&lt;-1*VALUE(MID(K71,1,2)), "No", "Yes"))))</f>
        <v>Yes</v>
      </c>
    </row>
    <row r="72" spans="1:12" x14ac:dyDescent="0.25">
      <c r="A72" s="116" t="s">
        <v>66</v>
      </c>
      <c r="B72" s="25" t="s">
        <v>213</v>
      </c>
      <c r="C72" s="1">
        <v>206928.18</v>
      </c>
      <c r="D72" s="7" t="str">
        <f>IF($B72="N/A","N/A",IF(C72&gt;10,"No",IF(C72&lt;-10,"No","Yes")))</f>
        <v>N/A</v>
      </c>
      <c r="E72" s="1">
        <v>217071.56</v>
      </c>
      <c r="F72" s="7" t="str">
        <f>IF($B72="N/A","N/A",IF(E72&gt;10,"No",IF(E72&lt;-10,"No","Yes")))</f>
        <v>N/A</v>
      </c>
      <c r="G72" s="1">
        <v>215750.8</v>
      </c>
      <c r="H72" s="7" t="str">
        <f>IF($B72="N/A","N/A",IF(G72&gt;10,"No",IF(G72&lt;-10,"No","Yes")))</f>
        <v>N/A</v>
      </c>
      <c r="I72" s="8">
        <v>4.9020000000000001</v>
      </c>
      <c r="J72" s="8">
        <v>-0.60799999999999998</v>
      </c>
      <c r="K72" s="25" t="s">
        <v>736</v>
      </c>
      <c r="L72" s="85" t="str">
        <f t="shared" si="30"/>
        <v>Yes</v>
      </c>
    </row>
    <row r="73" spans="1:12" x14ac:dyDescent="0.25">
      <c r="A73" s="84" t="s">
        <v>67</v>
      </c>
      <c r="B73" s="21" t="s">
        <v>283</v>
      </c>
      <c r="C73" s="4">
        <v>90.977729527999998</v>
      </c>
      <c r="D73" s="7" t="str">
        <f>IF($B73="N/A","N/A",IF(C73&gt;=90,"Yes","No"))</f>
        <v>Yes</v>
      </c>
      <c r="E73" s="4">
        <v>90.648551866999995</v>
      </c>
      <c r="F73" s="7" t="str">
        <f>IF($B73="N/A","N/A",IF(E73&gt;=90,"Yes","No"))</f>
        <v>Yes</v>
      </c>
      <c r="G73" s="4">
        <v>90.223484395</v>
      </c>
      <c r="H73" s="7" t="str">
        <f>IF($B73="N/A","N/A",IF(G73&gt;=90,"Yes","No"))</f>
        <v>Yes</v>
      </c>
      <c r="I73" s="8">
        <v>-0.36199999999999999</v>
      </c>
      <c r="J73" s="8">
        <v>-0.46899999999999997</v>
      </c>
      <c r="K73" s="25" t="s">
        <v>735</v>
      </c>
      <c r="L73" s="85" t="str">
        <f t="shared" si="30"/>
        <v>Yes</v>
      </c>
    </row>
    <row r="74" spans="1:12" x14ac:dyDescent="0.25">
      <c r="A74" s="108" t="s">
        <v>956</v>
      </c>
      <c r="B74" s="21" t="s">
        <v>283</v>
      </c>
      <c r="C74" s="4">
        <v>90.141848095</v>
      </c>
      <c r="D74" s="7" t="str">
        <f>IF($B74="N/A","N/A",IF(C74&gt;=90,"Yes","No"))</f>
        <v>Yes</v>
      </c>
      <c r="E74" s="4">
        <v>89.887624547000001</v>
      </c>
      <c r="F74" s="7" t="str">
        <f>IF($B74="N/A","N/A",IF(E74&gt;=90,"Yes","No"))</f>
        <v>No</v>
      </c>
      <c r="G74" s="4">
        <v>89.726684082000006</v>
      </c>
      <c r="H74" s="7" t="str">
        <f>IF($B74="N/A","N/A",IF(G74&gt;=90,"Yes","No"))</f>
        <v>No</v>
      </c>
      <c r="I74" s="8">
        <v>-0.28199999999999997</v>
      </c>
      <c r="J74" s="8">
        <v>-0.17899999999999999</v>
      </c>
      <c r="K74" s="25" t="s">
        <v>735</v>
      </c>
      <c r="L74" s="85" t="str">
        <f t="shared" si="30"/>
        <v>Yes</v>
      </c>
    </row>
    <row r="75" spans="1:12" x14ac:dyDescent="0.25">
      <c r="A75" s="130" t="s">
        <v>957</v>
      </c>
      <c r="B75" s="25" t="s">
        <v>284</v>
      </c>
      <c r="C75" s="9">
        <v>45.954269547999999</v>
      </c>
      <c r="D75" s="7" t="str">
        <f>IF($B75="N/A","N/A",IF(C75&gt;55,"No",IF(C75&lt;30,"No","Yes")))</f>
        <v>Yes</v>
      </c>
      <c r="E75" s="9">
        <v>46.867705796999999</v>
      </c>
      <c r="F75" s="7" t="str">
        <f>IF($B75="N/A","N/A",IF(E75&gt;55,"No",IF(E75&lt;30,"No","Yes")))</f>
        <v>Yes</v>
      </c>
      <c r="G75" s="9">
        <v>47.856589323999998</v>
      </c>
      <c r="H75" s="7" t="str">
        <f>IF($B75="N/A","N/A",IF(G75&gt;55,"No",IF(G75&lt;30,"No","Yes")))</f>
        <v>Yes</v>
      </c>
      <c r="I75" s="8">
        <v>1.988</v>
      </c>
      <c r="J75" s="8">
        <v>2.11</v>
      </c>
      <c r="K75" s="25" t="s">
        <v>735</v>
      </c>
      <c r="L75" s="85" t="str">
        <f t="shared" si="30"/>
        <v>Yes</v>
      </c>
    </row>
    <row r="76" spans="1:12" ht="13" customHeight="1" x14ac:dyDescent="0.25">
      <c r="A76" s="108" t="s">
        <v>1706</v>
      </c>
      <c r="B76" s="25" t="s">
        <v>278</v>
      </c>
      <c r="C76" s="9">
        <v>0.7482990236</v>
      </c>
      <c r="D76" s="7" t="str">
        <f>IF($B76="N/A","N/A",IF(C76&gt;=5,"No",IF(C76&lt;0,"No","Yes")))</f>
        <v>Yes</v>
      </c>
      <c r="E76" s="9">
        <v>1.0401907016</v>
      </c>
      <c r="F76" s="7" t="str">
        <f>IF($B76="N/A","N/A",IF(E76&gt;=5,"No",IF(E76&lt;0,"No","Yes")))</f>
        <v>Yes</v>
      </c>
      <c r="G76" s="9">
        <v>0.91124977090000003</v>
      </c>
      <c r="H76" s="7" t="str">
        <f>IF($B76="N/A","N/A",IF(G76&gt;=5,"No",IF(G76&lt;0,"No","Yes")))</f>
        <v>Yes</v>
      </c>
      <c r="I76" s="8">
        <v>39.01</v>
      </c>
      <c r="J76" s="8">
        <v>-12.4</v>
      </c>
      <c r="K76" s="25" t="s">
        <v>213</v>
      </c>
      <c r="L76" s="85" t="str">
        <f t="shared" si="30"/>
        <v>N/A</v>
      </c>
    </row>
    <row r="77" spans="1:12" ht="13" customHeight="1" x14ac:dyDescent="0.25">
      <c r="A77" s="108" t="s">
        <v>1707</v>
      </c>
      <c r="B77" s="25" t="s">
        <v>213</v>
      </c>
      <c r="C77" s="9">
        <v>0</v>
      </c>
      <c r="D77" s="25" t="s">
        <v>213</v>
      </c>
      <c r="E77" s="9">
        <v>0</v>
      </c>
      <c r="F77" s="25" t="s">
        <v>213</v>
      </c>
      <c r="G77" s="9">
        <v>0</v>
      </c>
      <c r="H77" s="25" t="s">
        <v>213</v>
      </c>
      <c r="I77" s="8" t="s">
        <v>1749</v>
      </c>
      <c r="J77" s="8" t="s">
        <v>1749</v>
      </c>
      <c r="K77" s="25" t="s">
        <v>213</v>
      </c>
      <c r="L77" s="85" t="str">
        <f t="shared" si="30"/>
        <v>N/A</v>
      </c>
    </row>
    <row r="78" spans="1:12" ht="13" customHeight="1" x14ac:dyDescent="0.25">
      <c r="A78" s="108" t="s">
        <v>1708</v>
      </c>
      <c r="B78" s="25" t="s">
        <v>213</v>
      </c>
      <c r="C78" s="9">
        <v>75.360981363999997</v>
      </c>
      <c r="D78" s="25" t="s">
        <v>213</v>
      </c>
      <c r="E78" s="9">
        <v>75.587607727999995</v>
      </c>
      <c r="F78" s="25" t="s">
        <v>213</v>
      </c>
      <c r="G78" s="9">
        <v>77.536716951000002</v>
      </c>
      <c r="H78" s="25" t="s">
        <v>213</v>
      </c>
      <c r="I78" s="8">
        <v>0.30070000000000002</v>
      </c>
      <c r="J78" s="8">
        <v>2.5790000000000002</v>
      </c>
      <c r="K78" s="25" t="s">
        <v>213</v>
      </c>
      <c r="L78" s="85" t="str">
        <f t="shared" si="30"/>
        <v>N/A</v>
      </c>
    </row>
    <row r="79" spans="1:12" ht="13" customHeight="1" x14ac:dyDescent="0.25">
      <c r="A79" s="108" t="s">
        <v>1709</v>
      </c>
      <c r="B79" s="25" t="s">
        <v>213</v>
      </c>
      <c r="C79" s="9">
        <v>9.4910783080000005</v>
      </c>
      <c r="D79" s="25" t="s">
        <v>213</v>
      </c>
      <c r="E79" s="9">
        <v>8.8420377068999993</v>
      </c>
      <c r="F79" s="25" t="s">
        <v>213</v>
      </c>
      <c r="G79" s="9">
        <v>8.1422776860999999</v>
      </c>
      <c r="H79" s="25" t="s">
        <v>213</v>
      </c>
      <c r="I79" s="8">
        <v>-6.84</v>
      </c>
      <c r="J79" s="8">
        <v>-7.91</v>
      </c>
      <c r="K79" s="25" t="s">
        <v>213</v>
      </c>
      <c r="L79" s="85" t="str">
        <f t="shared" si="30"/>
        <v>N/A</v>
      </c>
    </row>
    <row r="80" spans="1:12" ht="13" customHeight="1" x14ac:dyDescent="0.25">
      <c r="A80" s="108" t="s">
        <v>1710</v>
      </c>
      <c r="B80" s="25" t="s">
        <v>213</v>
      </c>
      <c r="C80" s="9">
        <v>0</v>
      </c>
      <c r="D80" s="25" t="s">
        <v>213</v>
      </c>
      <c r="E80" s="9">
        <v>0</v>
      </c>
      <c r="F80" s="25" t="s">
        <v>213</v>
      </c>
      <c r="G80" s="9">
        <v>0</v>
      </c>
      <c r="H80" s="25" t="s">
        <v>213</v>
      </c>
      <c r="I80" s="8" t="s">
        <v>1749</v>
      </c>
      <c r="J80" s="8" t="s">
        <v>1749</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1749</v>
      </c>
      <c r="J81" s="8" t="s">
        <v>1749</v>
      </c>
      <c r="K81" s="25" t="s">
        <v>213</v>
      </c>
      <c r="L81" s="85" t="str">
        <f t="shared" si="30"/>
        <v>N/A</v>
      </c>
    </row>
    <row r="82" spans="1:12" ht="13" customHeight="1" x14ac:dyDescent="0.25">
      <c r="A82" s="108" t="s">
        <v>1712</v>
      </c>
      <c r="B82" s="25" t="s">
        <v>213</v>
      </c>
      <c r="C82" s="9">
        <v>2.7154678937000001</v>
      </c>
      <c r="D82" s="25" t="s">
        <v>213</v>
      </c>
      <c r="E82" s="9">
        <v>2.869692777</v>
      </c>
      <c r="F82" s="25" t="s">
        <v>213</v>
      </c>
      <c r="G82" s="9">
        <v>2.6632240789999999</v>
      </c>
      <c r="H82" s="25" t="s">
        <v>213</v>
      </c>
      <c r="I82" s="8">
        <v>5.6790000000000003</v>
      </c>
      <c r="J82" s="8">
        <v>-7.19</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1749</v>
      </c>
      <c r="J83" s="8" t="s">
        <v>1749</v>
      </c>
      <c r="K83" s="25" t="s">
        <v>213</v>
      </c>
      <c r="L83" s="85" t="str">
        <f t="shared" si="30"/>
        <v>N/A</v>
      </c>
    </row>
    <row r="84" spans="1:12" ht="13" customHeight="1" x14ac:dyDescent="0.25">
      <c r="A84" s="108" t="s">
        <v>1714</v>
      </c>
      <c r="B84" s="25" t="s">
        <v>213</v>
      </c>
      <c r="C84" s="9">
        <v>9.2525280667000001</v>
      </c>
      <c r="D84" s="25" t="s">
        <v>213</v>
      </c>
      <c r="E84" s="9">
        <v>9.3658837453999997</v>
      </c>
      <c r="F84" s="25" t="s">
        <v>213</v>
      </c>
      <c r="G84" s="9">
        <v>10.278753975000001</v>
      </c>
      <c r="H84" s="25" t="s">
        <v>213</v>
      </c>
      <c r="I84" s="8">
        <v>1.2250000000000001</v>
      </c>
      <c r="J84" s="8">
        <v>9.7469999999999999</v>
      </c>
      <c r="K84" s="25" t="s">
        <v>213</v>
      </c>
      <c r="L84" s="85" t="str">
        <f t="shared" si="30"/>
        <v>N/A</v>
      </c>
    </row>
    <row r="85" spans="1:12" ht="13" customHeight="1" x14ac:dyDescent="0.25">
      <c r="A85" s="108" t="s">
        <v>1715</v>
      </c>
      <c r="B85" s="25" t="s">
        <v>213</v>
      </c>
      <c r="C85" s="9">
        <v>2.4316453437000001</v>
      </c>
      <c r="D85" s="25" t="s">
        <v>213</v>
      </c>
      <c r="E85" s="9">
        <v>2.2945873410000002</v>
      </c>
      <c r="F85" s="25" t="s">
        <v>213</v>
      </c>
      <c r="G85" s="9">
        <v>0.4677775387</v>
      </c>
      <c r="H85" s="25" t="s">
        <v>213</v>
      </c>
      <c r="I85" s="8">
        <v>-5.64</v>
      </c>
      <c r="J85" s="8">
        <v>-79.599999999999994</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1749</v>
      </c>
      <c r="J86" s="8" t="s">
        <v>1749</v>
      </c>
      <c r="K86" s="25" t="s">
        <v>213</v>
      </c>
      <c r="L86" s="85" t="str">
        <f t="shared" si="30"/>
        <v>N/A</v>
      </c>
    </row>
    <row r="87" spans="1:12" x14ac:dyDescent="0.25">
      <c r="A87" s="108" t="s">
        <v>958</v>
      </c>
      <c r="B87" s="25" t="s">
        <v>213</v>
      </c>
      <c r="C87" s="9">
        <v>85.361808455000002</v>
      </c>
      <c r="D87" s="25" t="s">
        <v>213</v>
      </c>
      <c r="E87" s="9">
        <v>85.993682175000004</v>
      </c>
      <c r="F87" s="25" t="s">
        <v>213</v>
      </c>
      <c r="G87" s="9">
        <v>88.726720696000001</v>
      </c>
      <c r="H87" s="25" t="s">
        <v>213</v>
      </c>
      <c r="I87" s="8">
        <v>0.74019999999999997</v>
      </c>
      <c r="J87" s="8">
        <v>3.1779999999999999</v>
      </c>
      <c r="K87" s="25" t="s">
        <v>213</v>
      </c>
      <c r="L87" s="85" t="str">
        <f t="shared" si="30"/>
        <v>N/A</v>
      </c>
    </row>
    <row r="88" spans="1:12" x14ac:dyDescent="0.25">
      <c r="A88" s="108" t="s">
        <v>959</v>
      </c>
      <c r="B88" s="25" t="s">
        <v>213</v>
      </c>
      <c r="C88" s="9">
        <v>12.206546202</v>
      </c>
      <c r="D88" s="25" t="s">
        <v>213</v>
      </c>
      <c r="E88" s="9">
        <v>11.711730484</v>
      </c>
      <c r="F88" s="25" t="s">
        <v>213</v>
      </c>
      <c r="G88" s="9">
        <v>10.805501765000001</v>
      </c>
      <c r="H88" s="25" t="s">
        <v>213</v>
      </c>
      <c r="I88" s="8">
        <v>-4.05</v>
      </c>
      <c r="J88" s="8">
        <v>-7.74</v>
      </c>
      <c r="K88" s="25" t="s">
        <v>213</v>
      </c>
      <c r="L88" s="85" t="str">
        <f t="shared" si="30"/>
        <v>N/A</v>
      </c>
    </row>
    <row r="89" spans="1:12" x14ac:dyDescent="0.25">
      <c r="A89" s="130" t="s">
        <v>68</v>
      </c>
      <c r="B89" s="25" t="s">
        <v>213</v>
      </c>
      <c r="C89" s="1">
        <v>12024</v>
      </c>
      <c r="D89" s="7" t="str">
        <f>IF($B89="N/A","N/A",IF(C89&gt;10,"No",IF(C89&lt;-10,"No","Yes")))</f>
        <v>N/A</v>
      </c>
      <c r="E89" s="1">
        <v>13649</v>
      </c>
      <c r="F89" s="7" t="str">
        <f>IF($B89="N/A","N/A",IF(E89&gt;10,"No",IF(E89&lt;-10,"No","Yes")))</f>
        <v>N/A</v>
      </c>
      <c r="G89" s="1">
        <v>48757</v>
      </c>
      <c r="H89" s="7" t="str">
        <f>IF($B89="N/A","N/A",IF(G89&gt;10,"No",IF(G89&lt;-10,"No","Yes")))</f>
        <v>N/A</v>
      </c>
      <c r="I89" s="8">
        <v>13.51</v>
      </c>
      <c r="J89" s="8">
        <v>257.2</v>
      </c>
      <c r="K89" s="25" t="s">
        <v>735</v>
      </c>
      <c r="L89" s="85" t="str">
        <f t="shared" si="30"/>
        <v>No</v>
      </c>
    </row>
    <row r="90" spans="1:12" x14ac:dyDescent="0.25">
      <c r="A90" s="108" t="s">
        <v>109</v>
      </c>
      <c r="B90" s="25" t="s">
        <v>213</v>
      </c>
      <c r="C90" s="9">
        <v>0.82335329339999996</v>
      </c>
      <c r="D90" s="7" t="str">
        <f>IF($B90="N/A","N/A",IF(C90&gt;10,"No",IF(C90&lt;-10,"No","Yes")))</f>
        <v>N/A</v>
      </c>
      <c r="E90" s="9">
        <v>0.57147043740000003</v>
      </c>
      <c r="F90" s="7" t="str">
        <f>IF($B90="N/A","N/A",IF(E90&gt;10,"No",IF(E90&lt;-10,"No","Yes")))</f>
        <v>N/A</v>
      </c>
      <c r="G90" s="9">
        <v>5.7427651400000002E-2</v>
      </c>
      <c r="H90" s="7" t="str">
        <f>IF($B90="N/A","N/A",IF(G90&gt;10,"No",IF(G90&lt;-10,"No","Yes")))</f>
        <v>N/A</v>
      </c>
      <c r="I90" s="8">
        <v>-30.6</v>
      </c>
      <c r="J90" s="8">
        <v>-90</v>
      </c>
      <c r="K90" s="25" t="s">
        <v>735</v>
      </c>
      <c r="L90" s="85" t="str">
        <f t="shared" si="30"/>
        <v>No</v>
      </c>
    </row>
    <row r="91" spans="1:12" x14ac:dyDescent="0.25">
      <c r="A91" s="108" t="s">
        <v>110</v>
      </c>
      <c r="B91" s="25" t="s">
        <v>213</v>
      </c>
      <c r="C91" s="9">
        <v>30.197937457999998</v>
      </c>
      <c r="D91" s="7" t="str">
        <f>IF($B91="N/A","N/A",IF(C91&gt;10,"No",IF(C91&lt;-10,"No","Yes")))</f>
        <v>N/A</v>
      </c>
      <c r="E91" s="9">
        <v>47.563924096999997</v>
      </c>
      <c r="F91" s="7" t="str">
        <f>IF($B91="N/A","N/A",IF(E91&gt;10,"No",IF(E91&lt;-10,"No","Yes")))</f>
        <v>N/A</v>
      </c>
      <c r="G91" s="9">
        <v>67.813852370000006</v>
      </c>
      <c r="H91" s="7" t="str">
        <f>IF($B91="N/A","N/A",IF(G91&gt;10,"No",IF(G91&lt;-10,"No","Yes")))</f>
        <v>N/A</v>
      </c>
      <c r="I91" s="8">
        <v>57.51</v>
      </c>
      <c r="J91" s="8">
        <v>42.57</v>
      </c>
      <c r="K91" s="25" t="s">
        <v>735</v>
      </c>
      <c r="L91" s="85" t="str">
        <f t="shared" si="30"/>
        <v>No</v>
      </c>
    </row>
    <row r="92" spans="1:12" x14ac:dyDescent="0.25">
      <c r="A92" s="116" t="s">
        <v>7</v>
      </c>
      <c r="B92" s="25" t="s">
        <v>213</v>
      </c>
      <c r="C92" s="9">
        <v>11.147870678</v>
      </c>
      <c r="D92" s="7" t="str">
        <f>IF($B92="N/A","N/A",IF(C92&gt;10,"No",IF(C92&lt;-10,"No","Yes")))</f>
        <v>N/A</v>
      </c>
      <c r="E92" s="9">
        <v>11.440014003</v>
      </c>
      <c r="F92" s="7" t="str">
        <f>IF($B92="N/A","N/A",IF(E92&gt;10,"No",IF(E92&lt;-10,"No","Yes")))</f>
        <v>N/A</v>
      </c>
      <c r="G92" s="9">
        <v>11.74663511</v>
      </c>
      <c r="H92" s="7" t="str">
        <f>IF($B92="N/A","N/A",IF(G92&gt;10,"No",IF(G92&lt;-10,"No","Yes")))</f>
        <v>N/A</v>
      </c>
      <c r="I92" s="8">
        <v>2.621</v>
      </c>
      <c r="J92" s="8">
        <v>2.68</v>
      </c>
      <c r="K92" s="25" t="s">
        <v>736</v>
      </c>
      <c r="L92" s="85" t="str">
        <f t="shared" si="30"/>
        <v>Yes</v>
      </c>
    </row>
    <row r="93" spans="1:12" x14ac:dyDescent="0.25">
      <c r="A93" s="116" t="s">
        <v>180</v>
      </c>
      <c r="B93" s="25" t="s">
        <v>213</v>
      </c>
      <c r="C93" s="9">
        <v>63.348583716999997</v>
      </c>
      <c r="D93" s="7" t="str">
        <f t="shared" ref="D93:D94" si="31">IF($B93="N/A","N/A",IF(C93&gt;10,"No",IF(C93&lt;-10,"No","Yes")))</f>
        <v>N/A</v>
      </c>
      <c r="E93" s="9">
        <v>62.826101452000003</v>
      </c>
      <c r="F93" s="7" t="str">
        <f t="shared" ref="F93:F94" si="32">IF($B93="N/A","N/A",IF(E93&gt;10,"No",IF(E93&lt;-10,"No","Yes")))</f>
        <v>N/A</v>
      </c>
      <c r="G93" s="9">
        <v>62.334743838000001</v>
      </c>
      <c r="H93" s="7" t="str">
        <f t="shared" ref="H93:H94" si="33">IF($B93="N/A","N/A",IF(G93&gt;10,"No",IF(G93&lt;-10,"No","Yes")))</f>
        <v>N/A</v>
      </c>
      <c r="I93" s="8">
        <v>-0.82499999999999996</v>
      </c>
      <c r="J93" s="8">
        <v>-0.78200000000000003</v>
      </c>
      <c r="K93" s="25" t="s">
        <v>735</v>
      </c>
      <c r="L93" s="85" t="str">
        <f>IF(J93="Div by 0", "N/A", IF(OR(J93="N/A",K93="N/A"),"N/A", IF(J93&gt;VALUE(MID(K93,1,2)), "No", IF(J93&lt;-1*VALUE(MID(K93,1,2)), "No", "Yes"))))</f>
        <v>Yes</v>
      </c>
    </row>
    <row r="94" spans="1:12" x14ac:dyDescent="0.25">
      <c r="A94" s="116" t="s">
        <v>181</v>
      </c>
      <c r="B94" s="25" t="s">
        <v>213</v>
      </c>
      <c r="C94" s="9">
        <v>36.651416283000003</v>
      </c>
      <c r="D94" s="7" t="str">
        <f t="shared" si="31"/>
        <v>N/A</v>
      </c>
      <c r="E94" s="9">
        <v>37.173898547999997</v>
      </c>
      <c r="F94" s="7" t="str">
        <f t="shared" si="32"/>
        <v>N/A</v>
      </c>
      <c r="G94" s="9">
        <v>37.665256161999999</v>
      </c>
      <c r="H94" s="7" t="str">
        <f t="shared" si="33"/>
        <v>N/A</v>
      </c>
      <c r="I94" s="8">
        <v>1.4259999999999999</v>
      </c>
      <c r="J94" s="8">
        <v>1.3220000000000001</v>
      </c>
      <c r="K94" s="25" t="s">
        <v>735</v>
      </c>
      <c r="L94" s="85" t="str">
        <f>IF(J94="Div by 0", "N/A", IF(OR(J94="N/A",K94="N/A"),"N/A", IF(J94&gt;VALUE(MID(K94,1,2)), "No", IF(J94&lt;-1*VALUE(MID(K94,1,2)), "No", "Yes"))))</f>
        <v>Yes</v>
      </c>
    </row>
    <row r="95" spans="1:12" x14ac:dyDescent="0.25">
      <c r="A95" s="108" t="s">
        <v>8</v>
      </c>
      <c r="B95" s="25" t="s">
        <v>285</v>
      </c>
      <c r="C95" s="9">
        <v>6.4904819323999998</v>
      </c>
      <c r="D95" s="7" t="str">
        <f>IF($B95="N/A","N/A",IF(C95&gt;10,"No",IF(C95&lt;5,"No","Yes")))</f>
        <v>Yes</v>
      </c>
      <c r="E95" s="9">
        <v>6.1094533997999996</v>
      </c>
      <c r="F95" s="7" t="str">
        <f>IF($B95="N/A","N/A",IF(E95&gt;10,"No",IF(E95&lt;5,"No","Yes")))</f>
        <v>Yes</v>
      </c>
      <c r="G95" s="9">
        <v>5.9623706041000002</v>
      </c>
      <c r="H95" s="7" t="str">
        <f t="shared" ref="H95:H98" si="34">IF($B95="N/A","N/A",IF(G95&gt;10,"No",IF(G95&lt;5,"No","Yes")))</f>
        <v>Yes</v>
      </c>
      <c r="I95" s="8">
        <v>-5.87</v>
      </c>
      <c r="J95" s="8">
        <v>-2.41</v>
      </c>
      <c r="K95" s="25" t="s">
        <v>736</v>
      </c>
      <c r="L95" s="85" t="str">
        <f t="shared" si="30"/>
        <v>Yes</v>
      </c>
    </row>
    <row r="96" spans="1:12" x14ac:dyDescent="0.25">
      <c r="A96" s="108" t="s">
        <v>149</v>
      </c>
      <c r="B96" s="25" t="s">
        <v>285</v>
      </c>
      <c r="C96" s="9">
        <v>5.8605874081999998</v>
      </c>
      <c r="D96" s="7" t="str">
        <f>IF($B96="N/A","N/A",IF(C96&gt;10,"No",IF(C96&lt;5,"No","Yes")))</f>
        <v>Yes</v>
      </c>
      <c r="E96" s="9">
        <v>5.5460167696999996</v>
      </c>
      <c r="F96" s="7" t="str">
        <f t="shared" ref="F96:F98" si="35">IF($B96="N/A","N/A",IF(E96&gt;10,"No",IF(E96&lt;5,"No","Yes")))</f>
        <v>Yes</v>
      </c>
      <c r="G96" s="9">
        <v>5.2208595313000004</v>
      </c>
      <c r="H96" s="7" t="str">
        <f t="shared" si="34"/>
        <v>Yes</v>
      </c>
      <c r="I96" s="8">
        <v>-5.37</v>
      </c>
      <c r="J96" s="8">
        <v>-5.86</v>
      </c>
      <c r="K96" s="25" t="s">
        <v>736</v>
      </c>
      <c r="L96" s="85" t="str">
        <f t="shared" si="30"/>
        <v>Yes</v>
      </c>
    </row>
    <row r="97" spans="1:12" x14ac:dyDescent="0.25">
      <c r="A97" s="108" t="s">
        <v>150</v>
      </c>
      <c r="B97" s="25" t="s">
        <v>285</v>
      </c>
      <c r="C97" s="9">
        <v>5.6942987363000004</v>
      </c>
      <c r="D97" s="7" t="str">
        <f>IF($B97="N/A","N/A",IF(C97&gt;10,"No",IF(C97&lt;5,"No","Yes")))</f>
        <v>Yes</v>
      </c>
      <c r="E97" s="9">
        <v>5.5414325959999999</v>
      </c>
      <c r="F97" s="7" t="str">
        <f t="shared" si="35"/>
        <v>Yes</v>
      </c>
      <c r="G97" s="9">
        <v>5.4160988787999997</v>
      </c>
      <c r="H97" s="7" t="str">
        <f t="shared" si="34"/>
        <v>Yes</v>
      </c>
      <c r="I97" s="8">
        <v>-2.68</v>
      </c>
      <c r="J97" s="8">
        <v>-2.2599999999999998</v>
      </c>
      <c r="K97" s="25" t="s">
        <v>736</v>
      </c>
      <c r="L97" s="85" t="str">
        <f t="shared" si="30"/>
        <v>Yes</v>
      </c>
    </row>
    <row r="98" spans="1:12" x14ac:dyDescent="0.25">
      <c r="A98" s="108" t="s">
        <v>151</v>
      </c>
      <c r="B98" s="25" t="s">
        <v>285</v>
      </c>
      <c r="C98" s="9">
        <v>6.5078943587999998</v>
      </c>
      <c r="D98" s="7" t="str">
        <f>IF($B98="N/A","N/A",IF(C98&gt;10,"No",IF(C98&lt;5,"No","Yes")))</f>
        <v>Yes</v>
      </c>
      <c r="E98" s="9">
        <v>6.1290403241</v>
      </c>
      <c r="F98" s="7" t="str">
        <f t="shared" si="35"/>
        <v>Yes</v>
      </c>
      <c r="G98" s="9">
        <v>5.9814960912000004</v>
      </c>
      <c r="H98" s="7" t="str">
        <f t="shared" si="34"/>
        <v>Yes</v>
      </c>
      <c r="I98" s="8">
        <v>-5.82</v>
      </c>
      <c r="J98" s="8">
        <v>-2.41</v>
      </c>
      <c r="K98" s="25" t="s">
        <v>736</v>
      </c>
      <c r="L98" s="85" t="str">
        <f t="shared" si="30"/>
        <v>Yes</v>
      </c>
    </row>
    <row r="99" spans="1:12" x14ac:dyDescent="0.25">
      <c r="A99" s="108" t="s">
        <v>960</v>
      </c>
      <c r="B99" s="25" t="s">
        <v>213</v>
      </c>
      <c r="C99" s="1">
        <v>1720</v>
      </c>
      <c r="D99" s="7" t="str">
        <f t="shared" ref="D99:D110" si="36">IF($B99="N/A","N/A",IF(C99&gt;10,"No",IF(C99&lt;-10,"No","Yes")))</f>
        <v>N/A</v>
      </c>
      <c r="E99" s="1">
        <v>1571</v>
      </c>
      <c r="F99" s="7" t="str">
        <f t="shared" ref="F99:F110" si="37">IF($B99="N/A","N/A",IF(E99&gt;10,"No",IF(E99&lt;-10,"No","Yes")))</f>
        <v>N/A</v>
      </c>
      <c r="G99" s="1">
        <v>2108</v>
      </c>
      <c r="H99" s="7" t="str">
        <f t="shared" ref="H99:H110" si="38">IF($B99="N/A","N/A",IF(G99&gt;10,"No",IF(G99&lt;-10,"No","Yes")))</f>
        <v>N/A</v>
      </c>
      <c r="I99" s="8">
        <v>-8.66</v>
      </c>
      <c r="J99" s="8">
        <v>34.18</v>
      </c>
      <c r="K99" s="25" t="s">
        <v>735</v>
      </c>
      <c r="L99" s="85" t="str">
        <f t="shared" si="30"/>
        <v>No</v>
      </c>
    </row>
    <row r="100" spans="1:12" x14ac:dyDescent="0.25">
      <c r="A100" s="108" t="s">
        <v>961</v>
      </c>
      <c r="B100" s="25" t="s">
        <v>213</v>
      </c>
      <c r="C100" s="1">
        <v>1905</v>
      </c>
      <c r="D100" s="7" t="str">
        <f t="shared" si="36"/>
        <v>N/A</v>
      </c>
      <c r="E100" s="1">
        <v>1422</v>
      </c>
      <c r="F100" s="7" t="str">
        <f t="shared" si="37"/>
        <v>N/A</v>
      </c>
      <c r="G100" s="1">
        <v>1434</v>
      </c>
      <c r="H100" s="7" t="str">
        <f t="shared" si="38"/>
        <v>N/A</v>
      </c>
      <c r="I100" s="8">
        <v>-25.4</v>
      </c>
      <c r="J100" s="8">
        <v>0.84389999999999998</v>
      </c>
      <c r="K100" s="25" t="s">
        <v>735</v>
      </c>
      <c r="L100" s="85" t="str">
        <f t="shared" si="30"/>
        <v>Yes</v>
      </c>
    </row>
    <row r="101" spans="1:12" x14ac:dyDescent="0.25">
      <c r="A101" s="108" t="s">
        <v>1</v>
      </c>
      <c r="B101" s="25" t="s">
        <v>213</v>
      </c>
      <c r="C101" s="9">
        <v>99.619103172999999</v>
      </c>
      <c r="D101" s="7" t="str">
        <f t="shared" si="36"/>
        <v>N/A</v>
      </c>
      <c r="E101" s="9">
        <v>99.612428945000005</v>
      </c>
      <c r="F101" s="7" t="str">
        <f t="shared" si="37"/>
        <v>N/A</v>
      </c>
      <c r="G101" s="9">
        <v>99.624263868</v>
      </c>
      <c r="H101" s="7" t="str">
        <f t="shared" si="38"/>
        <v>N/A</v>
      </c>
      <c r="I101" s="8">
        <v>-7.0000000000000001E-3</v>
      </c>
      <c r="J101" s="8">
        <v>1.1900000000000001E-2</v>
      </c>
      <c r="K101" s="25" t="s">
        <v>736</v>
      </c>
      <c r="L101" s="85" t="str">
        <f t="shared" si="30"/>
        <v>Yes</v>
      </c>
    </row>
    <row r="102" spans="1:12" x14ac:dyDescent="0.25">
      <c r="A102" s="108" t="s">
        <v>69</v>
      </c>
      <c r="B102" s="25" t="s">
        <v>213</v>
      </c>
      <c r="C102" s="9">
        <v>98.628335211999996</v>
      </c>
      <c r="D102" s="7" t="str">
        <f t="shared" si="36"/>
        <v>N/A</v>
      </c>
      <c r="E102" s="9">
        <v>98.781722490000007</v>
      </c>
      <c r="F102" s="7" t="str">
        <f t="shared" si="37"/>
        <v>N/A</v>
      </c>
      <c r="G102" s="9">
        <v>98.861341194000005</v>
      </c>
      <c r="H102" s="7" t="str">
        <f t="shared" si="38"/>
        <v>N/A</v>
      </c>
      <c r="I102" s="8">
        <v>0.1555</v>
      </c>
      <c r="J102" s="8">
        <v>8.0600000000000005E-2</v>
      </c>
      <c r="K102" s="25" t="s">
        <v>736</v>
      </c>
      <c r="L102" s="85" t="str">
        <f t="shared" si="30"/>
        <v>Yes</v>
      </c>
    </row>
    <row r="103" spans="1:12" x14ac:dyDescent="0.25">
      <c r="A103" s="116" t="s">
        <v>70</v>
      </c>
      <c r="B103" s="25" t="s">
        <v>213</v>
      </c>
      <c r="C103" s="1">
        <v>217304</v>
      </c>
      <c r="D103" s="7" t="str">
        <f t="shared" si="36"/>
        <v>N/A</v>
      </c>
      <c r="E103" s="1">
        <v>225469</v>
      </c>
      <c r="F103" s="7" t="str">
        <f t="shared" si="37"/>
        <v>N/A</v>
      </c>
      <c r="G103" s="1">
        <v>235543</v>
      </c>
      <c r="H103" s="7" t="str">
        <f t="shared" si="38"/>
        <v>N/A</v>
      </c>
      <c r="I103" s="8">
        <v>3.7570000000000001</v>
      </c>
      <c r="J103" s="8">
        <v>4.468</v>
      </c>
      <c r="K103" s="25" t="s">
        <v>735</v>
      </c>
      <c r="L103" s="85" t="str">
        <f t="shared" si="30"/>
        <v>Yes</v>
      </c>
    </row>
    <row r="104" spans="1:12" x14ac:dyDescent="0.25">
      <c r="A104" s="108" t="s">
        <v>687</v>
      </c>
      <c r="B104" s="25" t="s">
        <v>213</v>
      </c>
      <c r="C104" s="9">
        <v>1.8264735117999999</v>
      </c>
      <c r="D104" s="7" t="str">
        <f t="shared" si="36"/>
        <v>N/A</v>
      </c>
      <c r="E104" s="9">
        <v>2.4322634154</v>
      </c>
      <c r="F104" s="7" t="str">
        <f t="shared" si="37"/>
        <v>N/A</v>
      </c>
      <c r="G104" s="9">
        <v>2.8928900456000002</v>
      </c>
      <c r="H104" s="7" t="str">
        <f t="shared" si="38"/>
        <v>N/A</v>
      </c>
      <c r="I104" s="8">
        <v>33.17</v>
      </c>
      <c r="J104" s="8">
        <v>18.940000000000001</v>
      </c>
      <c r="K104" s="25" t="s">
        <v>736</v>
      </c>
      <c r="L104" s="85" t="str">
        <f t="shared" ref="L104:L110" si="39">IF(J104="Div by 0", "N/A", IF(K104="N/A","N/A", IF(J104&gt;VALUE(MID(K104,1,2)), "No", IF(J104&lt;-1*VALUE(MID(K104,1,2)), "No", "Yes"))))</f>
        <v>No</v>
      </c>
    </row>
    <row r="105" spans="1:12" x14ac:dyDescent="0.25">
      <c r="A105" s="108" t="s">
        <v>686</v>
      </c>
      <c r="B105" s="25" t="s">
        <v>213</v>
      </c>
      <c r="C105" s="9">
        <v>6.6643964216000002</v>
      </c>
      <c r="D105" s="7" t="str">
        <f t="shared" si="36"/>
        <v>N/A</v>
      </c>
      <c r="E105" s="9">
        <v>6.5281701697000001</v>
      </c>
      <c r="F105" s="7" t="str">
        <f t="shared" si="37"/>
        <v>N/A</v>
      </c>
      <c r="G105" s="9">
        <v>6.3381208527000004</v>
      </c>
      <c r="H105" s="7" t="str">
        <f t="shared" si="38"/>
        <v>N/A</v>
      </c>
      <c r="I105" s="8">
        <v>-2.04</v>
      </c>
      <c r="J105" s="8">
        <v>-2.91</v>
      </c>
      <c r="K105" s="25" t="s">
        <v>736</v>
      </c>
      <c r="L105" s="85" t="str">
        <f t="shared" si="39"/>
        <v>Yes</v>
      </c>
    </row>
    <row r="106" spans="1:12" x14ac:dyDescent="0.25">
      <c r="A106" s="108" t="s">
        <v>685</v>
      </c>
      <c r="B106" s="25" t="s">
        <v>213</v>
      </c>
      <c r="C106" s="9">
        <v>91.509130067000001</v>
      </c>
      <c r="D106" s="7" t="str">
        <f t="shared" si="36"/>
        <v>N/A</v>
      </c>
      <c r="E106" s="9">
        <v>91.039566414999996</v>
      </c>
      <c r="F106" s="7" t="str">
        <f t="shared" si="37"/>
        <v>N/A</v>
      </c>
      <c r="G106" s="9">
        <v>90.768989102000006</v>
      </c>
      <c r="H106" s="7" t="str">
        <f t="shared" si="38"/>
        <v>N/A</v>
      </c>
      <c r="I106" s="8">
        <v>-0.51300000000000001</v>
      </c>
      <c r="J106" s="8">
        <v>-0.29699999999999999</v>
      </c>
      <c r="K106" s="25" t="s">
        <v>736</v>
      </c>
      <c r="L106" s="85" t="str">
        <f t="shared" si="39"/>
        <v>Yes</v>
      </c>
    </row>
    <row r="107" spans="1:12" ht="25" x14ac:dyDescent="0.25">
      <c r="A107" s="116" t="s">
        <v>962</v>
      </c>
      <c r="B107" s="25" t="s">
        <v>213</v>
      </c>
      <c r="C107" s="9">
        <v>52.944658955999998</v>
      </c>
      <c r="D107" s="7" t="str">
        <f t="shared" si="36"/>
        <v>N/A</v>
      </c>
      <c r="E107" s="9">
        <v>51.92785344</v>
      </c>
      <c r="F107" s="7" t="str">
        <f t="shared" si="37"/>
        <v>N/A</v>
      </c>
      <c r="G107" s="9">
        <v>51.363487851000002</v>
      </c>
      <c r="H107" s="7" t="str">
        <f t="shared" si="38"/>
        <v>N/A</v>
      </c>
      <c r="I107" s="8">
        <v>-1.92</v>
      </c>
      <c r="J107" s="8">
        <v>-1.0900000000000001</v>
      </c>
      <c r="K107" s="25" t="s">
        <v>736</v>
      </c>
      <c r="L107" s="85" t="str">
        <f t="shared" si="39"/>
        <v>Yes</v>
      </c>
    </row>
    <row r="108" spans="1:12" ht="25" x14ac:dyDescent="0.25">
      <c r="A108" s="116" t="s">
        <v>963</v>
      </c>
      <c r="B108" s="25" t="s">
        <v>213</v>
      </c>
      <c r="C108" s="9">
        <v>45.748538443999998</v>
      </c>
      <c r="D108" s="7" t="str">
        <f t="shared" si="36"/>
        <v>N/A</v>
      </c>
      <c r="E108" s="9">
        <v>46.755238460000001</v>
      </c>
      <c r="F108" s="7" t="str">
        <f t="shared" si="37"/>
        <v>N/A</v>
      </c>
      <c r="G108" s="9">
        <v>47.326814730000002</v>
      </c>
      <c r="H108" s="7" t="str">
        <f t="shared" si="38"/>
        <v>N/A</v>
      </c>
      <c r="I108" s="8">
        <v>2.2010000000000001</v>
      </c>
      <c r="J108" s="8">
        <v>1.222</v>
      </c>
      <c r="K108" s="25" t="s">
        <v>736</v>
      </c>
      <c r="L108" s="85" t="str">
        <f t="shared" si="39"/>
        <v>Yes</v>
      </c>
    </row>
    <row r="109" spans="1:12" ht="25" x14ac:dyDescent="0.25">
      <c r="A109" s="116" t="s">
        <v>964</v>
      </c>
      <c r="B109" s="25" t="s">
        <v>213</v>
      </c>
      <c r="C109" s="9">
        <v>0.55066798419999996</v>
      </c>
      <c r="D109" s="7" t="str">
        <f t="shared" si="36"/>
        <v>N/A</v>
      </c>
      <c r="E109" s="9">
        <v>0.61511277070000003</v>
      </c>
      <c r="F109" s="7" t="str">
        <f t="shared" si="37"/>
        <v>N/A</v>
      </c>
      <c r="G109" s="9">
        <v>0.64110226560000005</v>
      </c>
      <c r="H109" s="7" t="str">
        <f t="shared" si="38"/>
        <v>N/A</v>
      </c>
      <c r="I109" s="8">
        <v>11.7</v>
      </c>
      <c r="J109" s="8">
        <v>4.2249999999999996</v>
      </c>
      <c r="K109" s="25" t="s">
        <v>736</v>
      </c>
      <c r="L109" s="85" t="str">
        <f t="shared" si="39"/>
        <v>Yes</v>
      </c>
    </row>
    <row r="110" spans="1:12" ht="25" x14ac:dyDescent="0.25">
      <c r="A110" s="116" t="s">
        <v>965</v>
      </c>
      <c r="B110" s="25" t="s">
        <v>213</v>
      </c>
      <c r="C110" s="9">
        <v>0.75613461550000005</v>
      </c>
      <c r="D110" s="7" t="str">
        <f t="shared" si="36"/>
        <v>N/A</v>
      </c>
      <c r="E110" s="9">
        <v>0.70179532909999998</v>
      </c>
      <c r="F110" s="7" t="str">
        <f t="shared" si="37"/>
        <v>N/A</v>
      </c>
      <c r="G110" s="9">
        <v>0.66859515329999997</v>
      </c>
      <c r="H110" s="7" t="str">
        <f t="shared" si="38"/>
        <v>N/A</v>
      </c>
      <c r="I110" s="8">
        <v>-7.19</v>
      </c>
      <c r="J110" s="8">
        <v>-4.7300000000000004</v>
      </c>
      <c r="K110" s="25" t="s">
        <v>736</v>
      </c>
      <c r="L110" s="85" t="str">
        <f t="shared" si="39"/>
        <v>Yes</v>
      </c>
    </row>
    <row r="111" spans="1:12" x14ac:dyDescent="0.25">
      <c r="A111" s="108" t="s">
        <v>966</v>
      </c>
      <c r="B111" s="25" t="s">
        <v>286</v>
      </c>
      <c r="C111" s="9">
        <v>99.940412172999999</v>
      </c>
      <c r="D111" s="7" t="str">
        <f>IF($B111="N/A","N/A",IF(C111&gt;=99,"Yes","No"))</f>
        <v>Yes</v>
      </c>
      <c r="E111" s="9">
        <v>99.958248415</v>
      </c>
      <c r="F111" s="7" t="str">
        <f>IF($B111="N/A","N/A",IF(E111&gt;=99,"Yes","No"))</f>
        <v>Yes</v>
      </c>
      <c r="G111" s="9">
        <v>99.960399065999994</v>
      </c>
      <c r="H111" s="7" t="str">
        <f>IF($B111="N/A","N/A",IF(G111&gt;=99,"Yes","No"))</f>
        <v>Yes</v>
      </c>
      <c r="I111" s="8">
        <v>1.78E-2</v>
      </c>
      <c r="J111" s="8">
        <v>2.2000000000000001E-3</v>
      </c>
      <c r="K111" s="25" t="s">
        <v>735</v>
      </c>
      <c r="L111" s="85" t="str">
        <f t="shared" ref="L111:L145" si="40">IF(J111="Div by 0", "N/A", IF(K111="N/A","N/A", IF(J111&gt;VALUE(MID(K111,1,2)), "No", IF(J111&lt;-1*VALUE(MID(K111,1,2)), "No", "Yes"))))</f>
        <v>Yes</v>
      </c>
    </row>
    <row r="112" spans="1:12" x14ac:dyDescent="0.25">
      <c r="A112" s="108" t="s">
        <v>967</v>
      </c>
      <c r="B112" s="25" t="s">
        <v>213</v>
      </c>
      <c r="C112" s="9">
        <v>11.142992712</v>
      </c>
      <c r="D112" s="7" t="str">
        <f>IF($B112="N/A","N/A",IF(C112&gt;10,"No",IF(C112&lt;-10,"No","Yes")))</f>
        <v>N/A</v>
      </c>
      <c r="E112" s="9">
        <v>11.178674444</v>
      </c>
      <c r="F112" s="7" t="str">
        <f>IF($B112="N/A","N/A",IF(E112&gt;10,"No",IF(E112&lt;-10,"No","Yes")))</f>
        <v>N/A</v>
      </c>
      <c r="G112" s="9">
        <v>12.055431463</v>
      </c>
      <c r="H112" s="7" t="str">
        <f>IF($B112="N/A","N/A",IF(G112&gt;10,"No",IF(G112&lt;-10,"No","Yes")))</f>
        <v>N/A</v>
      </c>
      <c r="I112" s="8">
        <v>0.32019999999999998</v>
      </c>
      <c r="J112" s="8">
        <v>7.843</v>
      </c>
      <c r="K112" s="25" t="s">
        <v>735</v>
      </c>
      <c r="L112" s="85" t="str">
        <f t="shared" si="40"/>
        <v>Yes</v>
      </c>
    </row>
    <row r="113" spans="1:12" x14ac:dyDescent="0.25">
      <c r="A113" s="84" t="s">
        <v>968</v>
      </c>
      <c r="B113" s="25" t="s">
        <v>280</v>
      </c>
      <c r="C113" s="4">
        <v>99.702852050000004</v>
      </c>
      <c r="D113" s="7" t="str">
        <f>IF($B113="N/A","N/A",IF(C113&gt;=98,"Yes","No"))</f>
        <v>Yes</v>
      </c>
      <c r="E113" s="4">
        <v>99.433909333000003</v>
      </c>
      <c r="F113" s="7" t="str">
        <f>IF($B113="N/A","N/A",IF(E113&gt;=98,"Yes","No"))</f>
        <v>Yes</v>
      </c>
      <c r="G113" s="4">
        <v>99.547725975000006</v>
      </c>
      <c r="H113" s="7" t="str">
        <f>IF($B113="N/A","N/A",IF(G113&gt;=98,"Yes","No"))</f>
        <v>Yes</v>
      </c>
      <c r="I113" s="8">
        <v>-0.27</v>
      </c>
      <c r="J113" s="8">
        <v>0.1145</v>
      </c>
      <c r="K113" s="25" t="s">
        <v>735</v>
      </c>
      <c r="L113" s="85" t="str">
        <f t="shared" si="40"/>
        <v>Yes</v>
      </c>
    </row>
    <row r="114" spans="1:12" x14ac:dyDescent="0.25">
      <c r="A114" s="84" t="s">
        <v>969</v>
      </c>
      <c r="B114" s="25" t="s">
        <v>287</v>
      </c>
      <c r="C114" s="4">
        <v>94.881509351000005</v>
      </c>
      <c r="D114" s="7" t="str">
        <f>IF($B114="N/A","N/A",IF(C114&gt;=80,"Yes","No"))</f>
        <v>Yes</v>
      </c>
      <c r="E114" s="4">
        <v>96.850473113000007</v>
      </c>
      <c r="F114" s="7" t="str">
        <f>IF($B114="N/A","N/A",IF(E114&gt;=80,"Yes","No"))</f>
        <v>Yes</v>
      </c>
      <c r="G114" s="4">
        <v>93.312296251000006</v>
      </c>
      <c r="H114" s="7" t="str">
        <f>IF($B114="N/A","N/A",IF(G114&gt;=80,"Yes","No"))</f>
        <v>Yes</v>
      </c>
      <c r="I114" s="8">
        <v>2.0750000000000002</v>
      </c>
      <c r="J114" s="8">
        <v>-3.65</v>
      </c>
      <c r="K114" s="25" t="s">
        <v>735</v>
      </c>
      <c r="L114" s="85" t="str">
        <f t="shared" si="40"/>
        <v>Yes</v>
      </c>
    </row>
    <row r="115" spans="1:12" ht="25" x14ac:dyDescent="0.25">
      <c r="A115" s="108" t="s">
        <v>970</v>
      </c>
      <c r="B115" s="25" t="s">
        <v>288</v>
      </c>
      <c r="C115" s="9">
        <v>99.981472009000001</v>
      </c>
      <c r="D115" s="7" t="str">
        <f>IF($B115="N/A","N/A",IF(C115&gt;=100,"Yes","No"))</f>
        <v>No</v>
      </c>
      <c r="E115" s="9">
        <v>100</v>
      </c>
      <c r="F115" s="7" t="str">
        <f t="shared" ref="F115:F116" si="41">IF($B115="N/A","N/A",IF(E115&gt;=100,"Yes","No"))</f>
        <v>Yes</v>
      </c>
      <c r="G115" s="9">
        <v>100</v>
      </c>
      <c r="H115" s="7" t="str">
        <f t="shared" ref="H115:H116" si="42">IF($B115="N/A","N/A",IF(G115&gt;=100,"Yes","No"))</f>
        <v>Yes</v>
      </c>
      <c r="I115" s="8">
        <v>1.8499999999999999E-2</v>
      </c>
      <c r="J115" s="8">
        <v>0</v>
      </c>
      <c r="K115" s="25" t="s">
        <v>734</v>
      </c>
      <c r="L115" s="85" t="str">
        <f t="shared" si="40"/>
        <v>Yes</v>
      </c>
    </row>
    <row r="116" spans="1:12" ht="25" x14ac:dyDescent="0.25">
      <c r="A116" s="84" t="s">
        <v>971</v>
      </c>
      <c r="B116" s="25" t="s">
        <v>288</v>
      </c>
      <c r="C116" s="9">
        <v>99.970885914999997</v>
      </c>
      <c r="D116" s="7" t="str">
        <f>IF($B116="N/A","N/A",IF(C116&gt;=100,"Yes","No"))</f>
        <v>No</v>
      </c>
      <c r="E116" s="9">
        <v>100</v>
      </c>
      <c r="F116" s="7" t="str">
        <f t="shared" si="41"/>
        <v>Yes</v>
      </c>
      <c r="G116" s="9">
        <v>100</v>
      </c>
      <c r="H116" s="7" t="str">
        <f t="shared" si="42"/>
        <v>Yes</v>
      </c>
      <c r="I116" s="8">
        <v>2.9100000000000001E-2</v>
      </c>
      <c r="J116" s="8">
        <v>0</v>
      </c>
      <c r="K116" s="25" t="s">
        <v>734</v>
      </c>
      <c r="L116" s="85" t="str">
        <f t="shared" si="40"/>
        <v>Yes</v>
      </c>
    </row>
    <row r="117" spans="1:12" ht="25" x14ac:dyDescent="0.25">
      <c r="A117" s="108" t="s">
        <v>972</v>
      </c>
      <c r="B117" s="25" t="s">
        <v>213</v>
      </c>
      <c r="C117" s="9">
        <v>79.236893179000006</v>
      </c>
      <c r="D117" s="22" t="s">
        <v>737</v>
      </c>
      <c r="E117" s="9">
        <v>0.43628154060000002</v>
      </c>
      <c r="F117" s="22" t="s">
        <v>737</v>
      </c>
      <c r="G117" s="9">
        <v>28.930899852</v>
      </c>
      <c r="H117" s="7" t="str">
        <f>IF($B117="N/A","N/A",IF(G117&lt;100,"No",IF(G117=100,"No","Yes")))</f>
        <v>N/A</v>
      </c>
      <c r="I117" s="8">
        <v>-99.4</v>
      </c>
      <c r="J117" s="8">
        <v>6531</v>
      </c>
      <c r="K117" s="25" t="s">
        <v>734</v>
      </c>
      <c r="L117" s="85" t="str">
        <f t="shared" si="40"/>
        <v>No</v>
      </c>
    </row>
    <row r="118" spans="1:12" ht="25" x14ac:dyDescent="0.25">
      <c r="A118" s="108" t="s">
        <v>973</v>
      </c>
      <c r="B118" s="21" t="s">
        <v>213</v>
      </c>
      <c r="C118" s="9">
        <v>81.858334200000002</v>
      </c>
      <c r="D118" s="7" t="str">
        <f>IF($B118="N/A","N/A",IF(C118&gt;10,"No",IF(C118&lt;-10,"No","Yes")))</f>
        <v>N/A</v>
      </c>
      <c r="E118" s="9">
        <v>0.1624013581</v>
      </c>
      <c r="F118" s="7" t="str">
        <f>IF($B118="N/A","N/A",IF(E118&gt;10,"No",IF(E118&lt;-10,"No","Yes")))</f>
        <v>N/A</v>
      </c>
      <c r="G118" s="9">
        <v>3.1032654100000001E-2</v>
      </c>
      <c r="H118" s="7" t="str">
        <f>IF($B118="N/A","N/A",IF(G118&gt;10,"No",IF(G118&lt;-10,"No","Yes")))</f>
        <v>N/A</v>
      </c>
      <c r="I118" s="8">
        <v>-99.8</v>
      </c>
      <c r="J118" s="8">
        <v>-80.900000000000006</v>
      </c>
      <c r="K118" s="25" t="s">
        <v>734</v>
      </c>
      <c r="L118" s="85" t="str">
        <f>IF(J118="Div by 0", "N/A", IF(OR(J118="N/A",K118="N/A"),"N/A", IF(J118&gt;VALUE(MID(K118,1,2)), "No", IF(J118&lt;-1*VALUE(MID(K118,1,2)), "No", "Yes"))))</f>
        <v>No</v>
      </c>
    </row>
    <row r="119" spans="1:12" x14ac:dyDescent="0.25">
      <c r="A119" s="131" t="s">
        <v>100</v>
      </c>
      <c r="B119" s="21" t="s">
        <v>213</v>
      </c>
      <c r="C119" s="22">
        <v>137612</v>
      </c>
      <c r="D119" s="7" t="str">
        <f t="shared" ref="D119:D145" si="43">IF($B119="N/A","N/A",IF(C119&gt;10,"No",IF(C119&lt;-10,"No","Yes")))</f>
        <v>N/A</v>
      </c>
      <c r="E119" s="22">
        <v>141312</v>
      </c>
      <c r="F119" s="7" t="str">
        <f t="shared" ref="F119:F145" si="44">IF($B119="N/A","N/A",IF(E119&gt;10,"No",IF(E119&lt;-10,"No","Yes")))</f>
        <v>N/A</v>
      </c>
      <c r="G119" s="22">
        <v>143936</v>
      </c>
      <c r="H119" s="7" t="str">
        <f t="shared" ref="H119:H145" si="45">IF($B119="N/A","N/A",IF(G119&gt;10,"No",IF(G119&lt;-10,"No","Yes")))</f>
        <v>N/A</v>
      </c>
      <c r="I119" s="8">
        <v>2.6890000000000001</v>
      </c>
      <c r="J119" s="8">
        <v>1.857</v>
      </c>
      <c r="K119" s="25" t="s">
        <v>735</v>
      </c>
      <c r="L119" s="85" t="str">
        <f t="shared" si="40"/>
        <v>Yes</v>
      </c>
    </row>
    <row r="120" spans="1:12" x14ac:dyDescent="0.25">
      <c r="A120" s="108" t="s">
        <v>974</v>
      </c>
      <c r="B120" s="21" t="s">
        <v>213</v>
      </c>
      <c r="C120" s="22">
        <v>35507</v>
      </c>
      <c r="D120" s="7" t="str">
        <f t="shared" si="43"/>
        <v>N/A</v>
      </c>
      <c r="E120" s="22">
        <v>34804</v>
      </c>
      <c r="F120" s="7" t="str">
        <f t="shared" si="44"/>
        <v>N/A</v>
      </c>
      <c r="G120" s="22">
        <v>36012</v>
      </c>
      <c r="H120" s="7" t="str">
        <f t="shared" si="45"/>
        <v>N/A</v>
      </c>
      <c r="I120" s="8">
        <v>-1.98</v>
      </c>
      <c r="J120" s="8">
        <v>3.4710000000000001</v>
      </c>
      <c r="K120" s="25" t="s">
        <v>735</v>
      </c>
      <c r="L120" s="85" t="str">
        <f t="shared" si="40"/>
        <v>Yes</v>
      </c>
    </row>
    <row r="121" spans="1:12" x14ac:dyDescent="0.25">
      <c r="A121" s="108" t="s">
        <v>975</v>
      </c>
      <c r="B121" s="21" t="s">
        <v>213</v>
      </c>
      <c r="C121" s="22">
        <v>4958</v>
      </c>
      <c r="D121" s="7" t="str">
        <f t="shared" si="43"/>
        <v>N/A</v>
      </c>
      <c r="E121" s="22">
        <v>4863</v>
      </c>
      <c r="F121" s="7" t="str">
        <f t="shared" si="44"/>
        <v>N/A</v>
      </c>
      <c r="G121" s="22">
        <v>3613</v>
      </c>
      <c r="H121" s="7" t="str">
        <f t="shared" si="45"/>
        <v>N/A</v>
      </c>
      <c r="I121" s="8">
        <v>-1.92</v>
      </c>
      <c r="J121" s="8">
        <v>-25.7</v>
      </c>
      <c r="K121" s="25" t="s">
        <v>735</v>
      </c>
      <c r="L121" s="85" t="str">
        <f t="shared" si="40"/>
        <v>No</v>
      </c>
    </row>
    <row r="122" spans="1:12" x14ac:dyDescent="0.25">
      <c r="A122" s="108" t="s">
        <v>976</v>
      </c>
      <c r="B122" s="21" t="s">
        <v>213</v>
      </c>
      <c r="C122" s="22">
        <v>48873</v>
      </c>
      <c r="D122" s="7" t="str">
        <f t="shared" si="43"/>
        <v>N/A</v>
      </c>
      <c r="E122" s="22">
        <v>49332</v>
      </c>
      <c r="F122" s="7" t="str">
        <f t="shared" si="44"/>
        <v>N/A</v>
      </c>
      <c r="G122" s="22">
        <v>50881</v>
      </c>
      <c r="H122" s="7" t="str">
        <f t="shared" si="45"/>
        <v>N/A</v>
      </c>
      <c r="I122" s="8">
        <v>0.93920000000000003</v>
      </c>
      <c r="J122" s="8">
        <v>3.14</v>
      </c>
      <c r="K122" s="25" t="s">
        <v>735</v>
      </c>
      <c r="L122" s="85" t="str">
        <f t="shared" si="40"/>
        <v>Yes</v>
      </c>
    </row>
    <row r="123" spans="1:12" x14ac:dyDescent="0.25">
      <c r="A123" s="108" t="s">
        <v>977</v>
      </c>
      <c r="B123" s="21" t="s">
        <v>213</v>
      </c>
      <c r="C123" s="22">
        <v>48274</v>
      </c>
      <c r="D123" s="7" t="str">
        <f t="shared" si="43"/>
        <v>N/A</v>
      </c>
      <c r="E123" s="22">
        <v>52313</v>
      </c>
      <c r="F123" s="7" t="str">
        <f t="shared" si="44"/>
        <v>N/A</v>
      </c>
      <c r="G123" s="22">
        <v>53430</v>
      </c>
      <c r="H123" s="7" t="str">
        <f t="shared" si="45"/>
        <v>N/A</v>
      </c>
      <c r="I123" s="8">
        <v>8.3670000000000009</v>
      </c>
      <c r="J123" s="8">
        <v>2.1349999999999998</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1749</v>
      </c>
      <c r="J124" s="8" t="s">
        <v>1749</v>
      </c>
      <c r="K124" s="25" t="s">
        <v>735</v>
      </c>
      <c r="L124" s="85" t="str">
        <f t="shared" si="40"/>
        <v>N/A</v>
      </c>
    </row>
    <row r="125" spans="1:12" x14ac:dyDescent="0.25">
      <c r="A125" s="131" t="s">
        <v>101</v>
      </c>
      <c r="B125" s="21" t="s">
        <v>213</v>
      </c>
      <c r="C125" s="22">
        <v>223396</v>
      </c>
      <c r="D125" s="7" t="str">
        <f t="shared" si="43"/>
        <v>N/A</v>
      </c>
      <c r="E125" s="22">
        <v>218067</v>
      </c>
      <c r="F125" s="7" t="str">
        <f t="shared" si="44"/>
        <v>N/A</v>
      </c>
      <c r="G125" s="22">
        <v>219370</v>
      </c>
      <c r="H125" s="7" t="str">
        <f t="shared" si="45"/>
        <v>N/A</v>
      </c>
      <c r="I125" s="8">
        <v>-2.39</v>
      </c>
      <c r="J125" s="8">
        <v>0.59750000000000003</v>
      </c>
      <c r="K125" s="25" t="s">
        <v>735</v>
      </c>
      <c r="L125" s="85" t="str">
        <f t="shared" si="40"/>
        <v>Yes</v>
      </c>
    </row>
    <row r="126" spans="1:12" x14ac:dyDescent="0.25">
      <c r="A126" s="108" t="s">
        <v>979</v>
      </c>
      <c r="B126" s="21" t="s">
        <v>213</v>
      </c>
      <c r="C126" s="22">
        <v>156582</v>
      </c>
      <c r="D126" s="7" t="str">
        <f t="shared" si="43"/>
        <v>N/A</v>
      </c>
      <c r="E126" s="22">
        <v>151986</v>
      </c>
      <c r="F126" s="7" t="str">
        <f t="shared" si="44"/>
        <v>N/A</v>
      </c>
      <c r="G126" s="22">
        <v>153820</v>
      </c>
      <c r="H126" s="7" t="str">
        <f t="shared" si="45"/>
        <v>N/A</v>
      </c>
      <c r="I126" s="8">
        <v>-2.94</v>
      </c>
      <c r="J126" s="8">
        <v>1.2070000000000001</v>
      </c>
      <c r="K126" s="25" t="s">
        <v>735</v>
      </c>
      <c r="L126" s="85" t="str">
        <f t="shared" si="40"/>
        <v>Yes</v>
      </c>
    </row>
    <row r="127" spans="1:12" x14ac:dyDescent="0.25">
      <c r="A127" s="108" t="s">
        <v>980</v>
      </c>
      <c r="B127" s="21" t="s">
        <v>213</v>
      </c>
      <c r="C127" s="22">
        <v>1307</v>
      </c>
      <c r="D127" s="7" t="str">
        <f t="shared" si="43"/>
        <v>N/A</v>
      </c>
      <c r="E127" s="22">
        <v>1143</v>
      </c>
      <c r="F127" s="7" t="str">
        <f t="shared" si="44"/>
        <v>N/A</v>
      </c>
      <c r="G127" s="22">
        <v>876</v>
      </c>
      <c r="H127" s="7" t="str">
        <f t="shared" si="45"/>
        <v>N/A</v>
      </c>
      <c r="I127" s="8">
        <v>-12.5</v>
      </c>
      <c r="J127" s="8">
        <v>-23.4</v>
      </c>
      <c r="K127" s="25" t="s">
        <v>735</v>
      </c>
      <c r="L127" s="85" t="str">
        <f t="shared" si="40"/>
        <v>No</v>
      </c>
    </row>
    <row r="128" spans="1:12" x14ac:dyDescent="0.25">
      <c r="A128" s="108" t="s">
        <v>981</v>
      </c>
      <c r="B128" s="21" t="s">
        <v>213</v>
      </c>
      <c r="C128" s="22">
        <v>32727</v>
      </c>
      <c r="D128" s="7" t="str">
        <f t="shared" si="43"/>
        <v>N/A</v>
      </c>
      <c r="E128" s="22">
        <v>31087</v>
      </c>
      <c r="F128" s="7" t="str">
        <f t="shared" si="44"/>
        <v>N/A</v>
      </c>
      <c r="G128" s="22">
        <v>29407</v>
      </c>
      <c r="H128" s="7" t="str">
        <f t="shared" si="45"/>
        <v>N/A</v>
      </c>
      <c r="I128" s="8">
        <v>-5.01</v>
      </c>
      <c r="J128" s="8">
        <v>-5.4</v>
      </c>
      <c r="K128" s="25" t="s">
        <v>735</v>
      </c>
      <c r="L128" s="85" t="str">
        <f t="shared" si="40"/>
        <v>Yes</v>
      </c>
    </row>
    <row r="129" spans="1:12" x14ac:dyDescent="0.25">
      <c r="A129" s="108" t="s">
        <v>982</v>
      </c>
      <c r="B129" s="21" t="s">
        <v>213</v>
      </c>
      <c r="C129" s="22">
        <v>32780</v>
      </c>
      <c r="D129" s="7" t="str">
        <f t="shared" si="43"/>
        <v>N/A</v>
      </c>
      <c r="E129" s="22">
        <v>33851</v>
      </c>
      <c r="F129" s="7" t="str">
        <f t="shared" si="44"/>
        <v>N/A</v>
      </c>
      <c r="G129" s="22">
        <v>35267</v>
      </c>
      <c r="H129" s="7" t="str">
        <f t="shared" si="45"/>
        <v>N/A</v>
      </c>
      <c r="I129" s="8">
        <v>3.2669999999999999</v>
      </c>
      <c r="J129" s="8">
        <v>4.1829999999999998</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1749</v>
      </c>
      <c r="J130" s="8" t="s">
        <v>1749</v>
      </c>
      <c r="K130" s="25" t="s">
        <v>735</v>
      </c>
      <c r="L130" s="85" t="str">
        <f t="shared" si="40"/>
        <v>N/A</v>
      </c>
    </row>
    <row r="131" spans="1:12" x14ac:dyDescent="0.25">
      <c r="A131" s="131" t="s">
        <v>104</v>
      </c>
      <c r="B131" s="21" t="s">
        <v>213</v>
      </c>
      <c r="C131" s="22">
        <v>735997</v>
      </c>
      <c r="D131" s="7" t="str">
        <f t="shared" si="43"/>
        <v>N/A</v>
      </c>
      <c r="E131" s="22">
        <v>777084</v>
      </c>
      <c r="F131" s="7" t="str">
        <f t="shared" si="44"/>
        <v>N/A</v>
      </c>
      <c r="G131" s="22">
        <v>849485</v>
      </c>
      <c r="H131" s="7" t="str">
        <f t="shared" si="45"/>
        <v>N/A</v>
      </c>
      <c r="I131" s="8">
        <v>5.5819999999999999</v>
      </c>
      <c r="J131" s="8">
        <v>9.3170000000000002</v>
      </c>
      <c r="K131" s="25" t="s">
        <v>735</v>
      </c>
      <c r="L131" s="85" t="str">
        <f t="shared" si="40"/>
        <v>Yes</v>
      </c>
    </row>
    <row r="132" spans="1:12" x14ac:dyDescent="0.25">
      <c r="A132" s="108" t="s">
        <v>984</v>
      </c>
      <c r="B132" s="21" t="s">
        <v>213</v>
      </c>
      <c r="C132" s="22">
        <v>168378</v>
      </c>
      <c r="D132" s="7" t="str">
        <f t="shared" si="43"/>
        <v>N/A</v>
      </c>
      <c r="E132" s="22">
        <v>204564</v>
      </c>
      <c r="F132" s="7" t="str">
        <f t="shared" si="44"/>
        <v>N/A</v>
      </c>
      <c r="G132" s="22">
        <v>220543</v>
      </c>
      <c r="H132" s="7" t="str">
        <f t="shared" si="45"/>
        <v>N/A</v>
      </c>
      <c r="I132" s="8">
        <v>21.49</v>
      </c>
      <c r="J132" s="8">
        <v>7.8109999999999999</v>
      </c>
      <c r="K132" s="25" t="s">
        <v>735</v>
      </c>
      <c r="L132" s="85" t="str">
        <f t="shared" si="40"/>
        <v>Yes</v>
      </c>
    </row>
    <row r="133" spans="1:12" x14ac:dyDescent="0.25">
      <c r="A133" s="108" t="s">
        <v>985</v>
      </c>
      <c r="B133" s="21" t="s">
        <v>213</v>
      </c>
      <c r="C133" s="22">
        <v>0</v>
      </c>
      <c r="D133" s="7" t="str">
        <f t="shared" si="43"/>
        <v>N/A</v>
      </c>
      <c r="E133" s="22">
        <v>0</v>
      </c>
      <c r="F133" s="7" t="str">
        <f t="shared" si="44"/>
        <v>N/A</v>
      </c>
      <c r="G133" s="22">
        <v>0</v>
      </c>
      <c r="H133" s="7" t="str">
        <f t="shared" si="45"/>
        <v>N/A</v>
      </c>
      <c r="I133" s="8" t="s">
        <v>1749</v>
      </c>
      <c r="J133" s="8" t="s">
        <v>1749</v>
      </c>
      <c r="K133" s="25" t="s">
        <v>735</v>
      </c>
      <c r="L133" s="85" t="str">
        <f t="shared" si="40"/>
        <v>N/A</v>
      </c>
    </row>
    <row r="134" spans="1:12" x14ac:dyDescent="0.25">
      <c r="A134" s="108" t="s">
        <v>986</v>
      </c>
      <c r="B134" s="21" t="s">
        <v>213</v>
      </c>
      <c r="C134" s="22">
        <v>12</v>
      </c>
      <c r="D134" s="7" t="str">
        <f t="shared" si="43"/>
        <v>N/A</v>
      </c>
      <c r="E134" s="22">
        <v>11</v>
      </c>
      <c r="F134" s="7" t="str">
        <f t="shared" si="44"/>
        <v>N/A</v>
      </c>
      <c r="G134" s="22">
        <v>0</v>
      </c>
      <c r="H134" s="7" t="str">
        <f t="shared" si="45"/>
        <v>N/A</v>
      </c>
      <c r="I134" s="8">
        <v>-91.7</v>
      </c>
      <c r="J134" s="8">
        <v>-100</v>
      </c>
      <c r="K134" s="25" t="s">
        <v>735</v>
      </c>
      <c r="L134" s="85" t="str">
        <f t="shared" si="40"/>
        <v>No</v>
      </c>
    </row>
    <row r="135" spans="1:12" x14ac:dyDescent="0.25">
      <c r="A135" s="108" t="s">
        <v>987</v>
      </c>
      <c r="B135" s="21" t="s">
        <v>213</v>
      </c>
      <c r="C135" s="22">
        <v>516771</v>
      </c>
      <c r="D135" s="7" t="str">
        <f t="shared" si="43"/>
        <v>N/A</v>
      </c>
      <c r="E135" s="22">
        <v>516654</v>
      </c>
      <c r="F135" s="7" t="str">
        <f t="shared" si="44"/>
        <v>N/A</v>
      </c>
      <c r="G135" s="22">
        <v>590118</v>
      </c>
      <c r="H135" s="7" t="str">
        <f t="shared" si="45"/>
        <v>N/A</v>
      </c>
      <c r="I135" s="8">
        <v>-2.3E-2</v>
      </c>
      <c r="J135" s="8">
        <v>14.22</v>
      </c>
      <c r="K135" s="25" t="s">
        <v>735</v>
      </c>
      <c r="L135" s="85" t="str">
        <f t="shared" si="40"/>
        <v>No</v>
      </c>
    </row>
    <row r="136" spans="1:12" x14ac:dyDescent="0.25">
      <c r="A136" s="108" t="s">
        <v>988</v>
      </c>
      <c r="B136" s="21" t="s">
        <v>213</v>
      </c>
      <c r="C136" s="22">
        <v>18248</v>
      </c>
      <c r="D136" s="7" t="str">
        <f t="shared" si="43"/>
        <v>N/A</v>
      </c>
      <c r="E136" s="22">
        <v>22713</v>
      </c>
      <c r="F136" s="7" t="str">
        <f t="shared" si="44"/>
        <v>N/A</v>
      </c>
      <c r="G136" s="22">
        <v>9098</v>
      </c>
      <c r="H136" s="7" t="str">
        <f t="shared" si="45"/>
        <v>N/A</v>
      </c>
      <c r="I136" s="8">
        <v>24.47</v>
      </c>
      <c r="J136" s="8">
        <v>-59.9</v>
      </c>
      <c r="K136" s="25" t="s">
        <v>735</v>
      </c>
      <c r="L136" s="85" t="str">
        <f t="shared" si="40"/>
        <v>No</v>
      </c>
    </row>
    <row r="137" spans="1:12" x14ac:dyDescent="0.25">
      <c r="A137" s="108" t="s">
        <v>989</v>
      </c>
      <c r="B137" s="21" t="s">
        <v>213</v>
      </c>
      <c r="C137" s="22">
        <v>25093</v>
      </c>
      <c r="D137" s="7" t="str">
        <f t="shared" si="43"/>
        <v>N/A</v>
      </c>
      <c r="E137" s="22">
        <v>25225</v>
      </c>
      <c r="F137" s="7" t="str">
        <f t="shared" si="44"/>
        <v>N/A</v>
      </c>
      <c r="G137" s="22">
        <v>24741</v>
      </c>
      <c r="H137" s="7" t="str">
        <f t="shared" si="45"/>
        <v>N/A</v>
      </c>
      <c r="I137" s="8">
        <v>0.52600000000000002</v>
      </c>
      <c r="J137" s="8">
        <v>-1.92</v>
      </c>
      <c r="K137" s="25" t="s">
        <v>735</v>
      </c>
      <c r="L137" s="85" t="str">
        <f t="shared" si="40"/>
        <v>Yes</v>
      </c>
    </row>
    <row r="138" spans="1:12" x14ac:dyDescent="0.25">
      <c r="A138" s="108" t="s">
        <v>990</v>
      </c>
      <c r="B138" s="21" t="s">
        <v>213</v>
      </c>
      <c r="C138" s="22">
        <v>7495</v>
      </c>
      <c r="D138" s="7" t="str">
        <f t="shared" si="43"/>
        <v>N/A</v>
      </c>
      <c r="E138" s="22">
        <v>7927</v>
      </c>
      <c r="F138" s="7" t="str">
        <f t="shared" si="44"/>
        <v>N/A</v>
      </c>
      <c r="G138" s="22">
        <v>4985</v>
      </c>
      <c r="H138" s="7" t="str">
        <f t="shared" si="45"/>
        <v>N/A</v>
      </c>
      <c r="I138" s="8">
        <v>5.7640000000000002</v>
      </c>
      <c r="J138" s="8">
        <v>-37.1</v>
      </c>
      <c r="K138" s="25" t="s">
        <v>735</v>
      </c>
      <c r="L138" s="85" t="str">
        <f t="shared" si="40"/>
        <v>No</v>
      </c>
    </row>
    <row r="139" spans="1:12" x14ac:dyDescent="0.25">
      <c r="A139" s="131" t="s">
        <v>105</v>
      </c>
      <c r="B139" s="21" t="s">
        <v>213</v>
      </c>
      <c r="C139" s="22">
        <v>379819</v>
      </c>
      <c r="D139" s="7" t="str">
        <f t="shared" si="43"/>
        <v>N/A</v>
      </c>
      <c r="E139" s="22">
        <v>723823</v>
      </c>
      <c r="F139" s="7" t="str">
        <f t="shared" si="44"/>
        <v>N/A</v>
      </c>
      <c r="G139" s="22">
        <v>919329</v>
      </c>
      <c r="H139" s="7" t="str">
        <f t="shared" si="45"/>
        <v>N/A</v>
      </c>
      <c r="I139" s="8">
        <v>90.57</v>
      </c>
      <c r="J139" s="8">
        <v>27.01</v>
      </c>
      <c r="K139" s="25" t="s">
        <v>735</v>
      </c>
      <c r="L139" s="85" t="str">
        <f t="shared" si="40"/>
        <v>No</v>
      </c>
    </row>
    <row r="140" spans="1:12" x14ac:dyDescent="0.25">
      <c r="A140" s="108" t="s">
        <v>991</v>
      </c>
      <c r="B140" s="21" t="s">
        <v>213</v>
      </c>
      <c r="C140" s="22">
        <v>80893</v>
      </c>
      <c r="D140" s="7" t="str">
        <f t="shared" si="43"/>
        <v>N/A</v>
      </c>
      <c r="E140" s="22">
        <v>13</v>
      </c>
      <c r="F140" s="7" t="str">
        <f t="shared" si="44"/>
        <v>N/A</v>
      </c>
      <c r="G140" s="22">
        <v>13011</v>
      </c>
      <c r="H140" s="7" t="str">
        <f t="shared" si="45"/>
        <v>N/A</v>
      </c>
      <c r="I140" s="8">
        <v>-100</v>
      </c>
      <c r="J140" s="8">
        <v>99985</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1749</v>
      </c>
      <c r="J141" s="8" t="s">
        <v>1749</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1749</v>
      </c>
      <c r="J142" s="8" t="s">
        <v>1749</v>
      </c>
      <c r="K142" s="25" t="s">
        <v>735</v>
      </c>
      <c r="L142" s="85" t="str">
        <f t="shared" si="40"/>
        <v>N/A</v>
      </c>
    </row>
    <row r="143" spans="1:12" x14ac:dyDescent="0.25">
      <c r="A143" s="108" t="s">
        <v>994</v>
      </c>
      <c r="B143" s="21" t="s">
        <v>213</v>
      </c>
      <c r="C143" s="22">
        <v>22737</v>
      </c>
      <c r="D143" s="7" t="str">
        <f t="shared" si="43"/>
        <v>N/A</v>
      </c>
      <c r="E143" s="22">
        <v>20055</v>
      </c>
      <c r="F143" s="7" t="str">
        <f t="shared" si="44"/>
        <v>N/A</v>
      </c>
      <c r="G143" s="22">
        <v>26519</v>
      </c>
      <c r="H143" s="7" t="str">
        <f t="shared" si="45"/>
        <v>N/A</v>
      </c>
      <c r="I143" s="8">
        <v>-11.8</v>
      </c>
      <c r="J143" s="8">
        <v>32.229999999999997</v>
      </c>
      <c r="K143" s="25" t="s">
        <v>735</v>
      </c>
      <c r="L143" s="85" t="str">
        <f t="shared" si="40"/>
        <v>No</v>
      </c>
    </row>
    <row r="144" spans="1:12" x14ac:dyDescent="0.25">
      <c r="A144" s="108" t="s">
        <v>995</v>
      </c>
      <c r="B144" s="21" t="s">
        <v>213</v>
      </c>
      <c r="C144" s="22">
        <v>35411</v>
      </c>
      <c r="D144" s="7" t="str">
        <f t="shared" si="43"/>
        <v>N/A</v>
      </c>
      <c r="E144" s="22">
        <v>703755</v>
      </c>
      <c r="F144" s="7" t="str">
        <f t="shared" si="44"/>
        <v>N/A</v>
      </c>
      <c r="G144" s="22">
        <v>278572</v>
      </c>
      <c r="H144" s="7" t="str">
        <f t="shared" si="45"/>
        <v>N/A</v>
      </c>
      <c r="I144" s="8">
        <v>1887</v>
      </c>
      <c r="J144" s="8">
        <v>-60.4</v>
      </c>
      <c r="K144" s="25" t="s">
        <v>735</v>
      </c>
      <c r="L144" s="85" t="str">
        <f t="shared" si="40"/>
        <v>No</v>
      </c>
    </row>
    <row r="145" spans="1:12" x14ac:dyDescent="0.25">
      <c r="A145" s="108" t="s">
        <v>996</v>
      </c>
      <c r="B145" s="21" t="s">
        <v>213</v>
      </c>
      <c r="C145" s="22">
        <v>240778</v>
      </c>
      <c r="D145" s="7" t="str">
        <f t="shared" si="43"/>
        <v>N/A</v>
      </c>
      <c r="E145" s="22">
        <v>0</v>
      </c>
      <c r="F145" s="7" t="str">
        <f t="shared" si="44"/>
        <v>N/A</v>
      </c>
      <c r="G145" s="22">
        <v>601227</v>
      </c>
      <c r="H145" s="7" t="str">
        <f t="shared" si="45"/>
        <v>N/A</v>
      </c>
      <c r="I145" s="8">
        <v>-100</v>
      </c>
      <c r="J145" s="8" t="s">
        <v>1749</v>
      </c>
      <c r="K145" s="25" t="s">
        <v>735</v>
      </c>
      <c r="L145" s="85" t="str">
        <f t="shared" si="40"/>
        <v>N/A</v>
      </c>
    </row>
    <row r="146" spans="1:12" ht="25" x14ac:dyDescent="0.25">
      <c r="A146" s="117" t="s">
        <v>997</v>
      </c>
      <c r="B146" s="1" t="s">
        <v>213</v>
      </c>
      <c r="C146" s="1">
        <v>41983</v>
      </c>
      <c r="D146" s="7" t="str">
        <f t="shared" ref="D146:D151" si="46">IF($B146="N/A","N/A",IF(C146&gt;10,"No",IF(C146&lt;-10,"No","Yes")))</f>
        <v>N/A</v>
      </c>
      <c r="E146" s="1">
        <v>39823</v>
      </c>
      <c r="F146" s="7" t="str">
        <f t="shared" ref="F146:F151" si="47">IF($B146="N/A","N/A",IF(E146&gt;10,"No",IF(E146&lt;-10,"No","Yes")))</f>
        <v>N/A</v>
      </c>
      <c r="G146" s="1">
        <v>35318</v>
      </c>
      <c r="H146" s="7" t="str">
        <f t="shared" ref="H146:H151" si="48">IF($B146="N/A","N/A",IF(G146&gt;10,"No",IF(G146&lt;-10,"No","Yes")))</f>
        <v>N/A</v>
      </c>
      <c r="I146" s="8">
        <v>-5.14</v>
      </c>
      <c r="J146" s="8">
        <v>-11.3</v>
      </c>
      <c r="K146" s="25" t="s">
        <v>734</v>
      </c>
      <c r="L146" s="85" t="str">
        <f t="shared" ref="L146:L151" si="49">IF(J146="Div by 0", "N/A", IF(K146="N/A","N/A", IF(J146&gt;VALUE(MID(K146,1,2)), "No", IF(J146&lt;-1*VALUE(MID(K146,1,2)), "No", "Yes"))))</f>
        <v>Yes</v>
      </c>
    </row>
    <row r="147" spans="1:12" x14ac:dyDescent="0.25">
      <c r="A147" s="130" t="s">
        <v>326</v>
      </c>
      <c r="B147" s="25" t="s">
        <v>213</v>
      </c>
      <c r="C147" s="9">
        <v>2.8427896620999999</v>
      </c>
      <c r="D147" s="7" t="str">
        <f t="shared" si="46"/>
        <v>N/A</v>
      </c>
      <c r="E147" s="9">
        <v>2.1406888930000001</v>
      </c>
      <c r="F147" s="7" t="str">
        <f t="shared" si="47"/>
        <v>N/A</v>
      </c>
      <c r="G147" s="9">
        <v>1.656437632</v>
      </c>
      <c r="H147" s="7" t="str">
        <f t="shared" si="48"/>
        <v>N/A</v>
      </c>
      <c r="I147" s="8">
        <v>-24.7</v>
      </c>
      <c r="J147" s="8">
        <v>-22.6</v>
      </c>
      <c r="K147" s="25" t="s">
        <v>734</v>
      </c>
      <c r="L147" s="85" t="str">
        <f t="shared" si="49"/>
        <v>Yes</v>
      </c>
    </row>
    <row r="148" spans="1:12" x14ac:dyDescent="0.25">
      <c r="A148" s="108" t="s">
        <v>327</v>
      </c>
      <c r="B148" s="25" t="s">
        <v>213</v>
      </c>
      <c r="C148" s="9">
        <v>21.905066419000001</v>
      </c>
      <c r="D148" s="7" t="str">
        <f t="shared" si="46"/>
        <v>N/A</v>
      </c>
      <c r="E148" s="9">
        <v>20.984771286000001</v>
      </c>
      <c r="F148" s="7" t="str">
        <f t="shared" si="47"/>
        <v>N/A</v>
      </c>
      <c r="G148" s="9">
        <v>17.661321698999998</v>
      </c>
      <c r="H148" s="7" t="str">
        <f t="shared" si="48"/>
        <v>N/A</v>
      </c>
      <c r="I148" s="8">
        <v>-4.2</v>
      </c>
      <c r="J148" s="8">
        <v>-15.8</v>
      </c>
      <c r="K148" s="25" t="s">
        <v>734</v>
      </c>
      <c r="L148" s="85" t="str">
        <f t="shared" si="49"/>
        <v>Yes</v>
      </c>
    </row>
    <row r="149" spans="1:12" x14ac:dyDescent="0.25">
      <c r="A149" s="108" t="s">
        <v>328</v>
      </c>
      <c r="B149" s="25" t="s">
        <v>213</v>
      </c>
      <c r="C149" s="9">
        <v>4.7162885638000001</v>
      </c>
      <c r="D149" s="7" t="str">
        <f t="shared" si="46"/>
        <v>N/A</v>
      </c>
      <c r="E149" s="9">
        <v>3.9253990746</v>
      </c>
      <c r="F149" s="7" t="str">
        <f t="shared" si="47"/>
        <v>N/A</v>
      </c>
      <c r="G149" s="9">
        <v>3.6928477002000002</v>
      </c>
      <c r="H149" s="7" t="str">
        <f t="shared" si="48"/>
        <v>N/A</v>
      </c>
      <c r="I149" s="8">
        <v>-16.8</v>
      </c>
      <c r="J149" s="8">
        <v>-5.92</v>
      </c>
      <c r="K149" s="25" t="s">
        <v>734</v>
      </c>
      <c r="L149" s="85" t="str">
        <f t="shared" si="49"/>
        <v>Yes</v>
      </c>
    </row>
    <row r="150" spans="1:12" x14ac:dyDescent="0.25">
      <c r="A150" s="108" t="s">
        <v>329</v>
      </c>
      <c r="B150" s="25" t="s">
        <v>213</v>
      </c>
      <c r="C150" s="9">
        <v>0.16875068779999999</v>
      </c>
      <c r="D150" s="7" t="str">
        <f t="shared" si="46"/>
        <v>N/A</v>
      </c>
      <c r="E150" s="9">
        <v>0.1733403339</v>
      </c>
      <c r="F150" s="7" t="str">
        <f t="shared" si="47"/>
        <v>N/A</v>
      </c>
      <c r="G150" s="9">
        <v>0.13255089849999999</v>
      </c>
      <c r="H150" s="7" t="str">
        <f t="shared" si="48"/>
        <v>N/A</v>
      </c>
      <c r="I150" s="8">
        <v>2.72</v>
      </c>
      <c r="J150" s="8">
        <v>-23.5</v>
      </c>
      <c r="K150" s="25" t="s">
        <v>734</v>
      </c>
      <c r="L150" s="85" t="str">
        <f t="shared" si="49"/>
        <v>Yes</v>
      </c>
    </row>
    <row r="151" spans="1:12" x14ac:dyDescent="0.25">
      <c r="A151" s="108" t="s">
        <v>330</v>
      </c>
      <c r="B151" s="25" t="s">
        <v>213</v>
      </c>
      <c r="C151" s="9">
        <v>1.60602813E-2</v>
      </c>
      <c r="D151" s="7" t="str">
        <f t="shared" si="46"/>
        <v>N/A</v>
      </c>
      <c r="E151" s="9">
        <v>3.5920383899999998E-2</v>
      </c>
      <c r="F151" s="7" t="str">
        <f t="shared" si="47"/>
        <v>N/A</v>
      </c>
      <c r="G151" s="9">
        <v>7.2879241299999994E-2</v>
      </c>
      <c r="H151" s="7" t="str">
        <f t="shared" si="48"/>
        <v>N/A</v>
      </c>
      <c r="I151" s="8">
        <v>123.7</v>
      </c>
      <c r="J151" s="8">
        <v>102.9</v>
      </c>
      <c r="K151" s="25" t="s">
        <v>734</v>
      </c>
      <c r="L151" s="85" t="str">
        <f t="shared" si="49"/>
        <v>No</v>
      </c>
    </row>
    <row r="152" spans="1:12" x14ac:dyDescent="0.25">
      <c r="A152" s="117" t="s">
        <v>998</v>
      </c>
      <c r="B152" s="21" t="s">
        <v>213</v>
      </c>
      <c r="C152" s="22">
        <v>32118</v>
      </c>
      <c r="D152" s="7" t="str">
        <f t="shared" ref="D152:D158" si="50">IF($B152="N/A","N/A",IF(C152&gt;10,"No",IF(C152&lt;-10,"No","Yes")))</f>
        <v>N/A</v>
      </c>
      <c r="E152" s="22">
        <v>30449</v>
      </c>
      <c r="F152" s="7" t="str">
        <f t="shared" ref="F152:F158" si="51">IF($B152="N/A","N/A",IF(E152&gt;10,"No",IF(E152&lt;-10,"No","Yes")))</f>
        <v>N/A</v>
      </c>
      <c r="G152" s="22">
        <v>15210</v>
      </c>
      <c r="H152" s="7" t="str">
        <f t="shared" ref="H152:H158" si="52">IF($B152="N/A","N/A",IF(G152&gt;10,"No",IF(G152&lt;-10,"No","Yes")))</f>
        <v>N/A</v>
      </c>
      <c r="I152" s="8">
        <v>-5.2</v>
      </c>
      <c r="J152" s="8">
        <v>-50</v>
      </c>
      <c r="K152" s="25" t="s">
        <v>734</v>
      </c>
      <c r="L152" s="85" t="str">
        <f t="shared" ref="L152:L159" si="53">IF(J152="Div by 0", "N/A", IF(K152="N/A","N/A", IF(J152&gt;VALUE(MID(K152,1,2)), "No", IF(J152&lt;-1*VALUE(MID(K152,1,2)), "No", "Yes"))))</f>
        <v>No</v>
      </c>
    </row>
    <row r="153" spans="1:12" x14ac:dyDescent="0.25">
      <c r="A153" s="130" t="s">
        <v>999</v>
      </c>
      <c r="B153" s="21" t="s">
        <v>213</v>
      </c>
      <c r="C153" s="4">
        <v>2.174802143</v>
      </c>
      <c r="D153" s="7" t="str">
        <f t="shared" si="50"/>
        <v>N/A</v>
      </c>
      <c r="E153" s="4">
        <v>1.6367886924999999</v>
      </c>
      <c r="F153" s="7" t="str">
        <f t="shared" si="51"/>
        <v>N/A</v>
      </c>
      <c r="G153" s="4">
        <v>0.71335909119999996</v>
      </c>
      <c r="H153" s="7" t="str">
        <f t="shared" si="52"/>
        <v>N/A</v>
      </c>
      <c r="I153" s="8">
        <v>-24.7</v>
      </c>
      <c r="J153" s="8">
        <v>-56.4</v>
      </c>
      <c r="K153" s="25" t="s">
        <v>734</v>
      </c>
      <c r="L153" s="85" t="str">
        <f t="shared" si="53"/>
        <v>No</v>
      </c>
    </row>
    <row r="154" spans="1:12" x14ac:dyDescent="0.25">
      <c r="A154" s="117" t="s">
        <v>1000</v>
      </c>
      <c r="B154" s="21" t="s">
        <v>213</v>
      </c>
      <c r="C154" s="4">
        <v>10.120483678999999</v>
      </c>
      <c r="D154" s="7" t="str">
        <f t="shared" si="50"/>
        <v>N/A</v>
      </c>
      <c r="E154" s="4">
        <v>9.0176347372999999</v>
      </c>
      <c r="F154" s="7" t="str">
        <f t="shared" si="51"/>
        <v>N/A</v>
      </c>
      <c r="G154" s="4">
        <v>1.8014951089</v>
      </c>
      <c r="H154" s="7" t="str">
        <f t="shared" si="52"/>
        <v>N/A</v>
      </c>
      <c r="I154" s="8">
        <v>-10.9</v>
      </c>
      <c r="J154" s="8">
        <v>-80</v>
      </c>
      <c r="K154" s="25" t="s">
        <v>734</v>
      </c>
      <c r="L154" s="85" t="str">
        <f t="shared" si="53"/>
        <v>No</v>
      </c>
    </row>
    <row r="155" spans="1:12" x14ac:dyDescent="0.25">
      <c r="A155" s="117" t="s">
        <v>1001</v>
      </c>
      <c r="B155" s="21" t="s">
        <v>213</v>
      </c>
      <c r="C155" s="4">
        <v>7.7637916525000001</v>
      </c>
      <c r="D155" s="7" t="str">
        <f t="shared" si="50"/>
        <v>N/A</v>
      </c>
      <c r="E155" s="4">
        <v>7.6453567023</v>
      </c>
      <c r="F155" s="7" t="str">
        <f t="shared" si="51"/>
        <v>N/A</v>
      </c>
      <c r="G155" s="4">
        <v>5.2340794091999996</v>
      </c>
      <c r="H155" s="7" t="str">
        <f t="shared" si="52"/>
        <v>N/A</v>
      </c>
      <c r="I155" s="8">
        <v>-1.53</v>
      </c>
      <c r="J155" s="8">
        <v>-31.5</v>
      </c>
      <c r="K155" s="25" t="s">
        <v>734</v>
      </c>
      <c r="L155" s="85" t="str">
        <f t="shared" si="53"/>
        <v>No</v>
      </c>
    </row>
    <row r="156" spans="1:12" x14ac:dyDescent="0.25">
      <c r="A156" s="117" t="s">
        <v>1002</v>
      </c>
      <c r="B156" s="21" t="s">
        <v>213</v>
      </c>
      <c r="C156" s="4">
        <v>4.3750178299999998E-2</v>
      </c>
      <c r="D156" s="7" t="str">
        <f t="shared" si="50"/>
        <v>N/A</v>
      </c>
      <c r="E156" s="4">
        <v>3.60321407E-2</v>
      </c>
      <c r="F156" s="7" t="str">
        <f t="shared" si="51"/>
        <v>N/A</v>
      </c>
      <c r="G156" s="4">
        <v>3.5904106599999999E-2</v>
      </c>
      <c r="H156" s="7" t="str">
        <f t="shared" si="52"/>
        <v>N/A</v>
      </c>
      <c r="I156" s="8">
        <v>-17.600000000000001</v>
      </c>
      <c r="J156" s="8">
        <v>-0.35499999999999998</v>
      </c>
      <c r="K156" s="25" t="s">
        <v>734</v>
      </c>
      <c r="L156" s="85" t="str">
        <f t="shared" si="53"/>
        <v>Yes</v>
      </c>
    </row>
    <row r="157" spans="1:12" x14ac:dyDescent="0.25">
      <c r="A157" s="117" t="s">
        <v>1003</v>
      </c>
      <c r="B157" s="21" t="s">
        <v>213</v>
      </c>
      <c r="C157" s="4">
        <v>0.13822373290000001</v>
      </c>
      <c r="D157" s="7" t="str">
        <f t="shared" si="50"/>
        <v>N/A</v>
      </c>
      <c r="E157" s="4">
        <v>0.1041691132</v>
      </c>
      <c r="F157" s="7" t="str">
        <f t="shared" si="51"/>
        <v>N/A</v>
      </c>
      <c r="G157" s="4">
        <v>9.0283239200000004E-2</v>
      </c>
      <c r="H157" s="7" t="str">
        <f t="shared" si="52"/>
        <v>N/A</v>
      </c>
      <c r="I157" s="8">
        <v>-24.6</v>
      </c>
      <c r="J157" s="8">
        <v>-13.3</v>
      </c>
      <c r="K157" s="25" t="s">
        <v>734</v>
      </c>
      <c r="L157" s="85" t="str">
        <f t="shared" si="53"/>
        <v>Yes</v>
      </c>
    </row>
    <row r="158" spans="1:12" x14ac:dyDescent="0.25">
      <c r="A158" s="108" t="s">
        <v>1004</v>
      </c>
      <c r="B158" s="21" t="s">
        <v>213</v>
      </c>
      <c r="C158" s="22">
        <v>1670</v>
      </c>
      <c r="D158" s="7" t="str">
        <f t="shared" si="50"/>
        <v>N/A</v>
      </c>
      <c r="E158" s="22">
        <v>875</v>
      </c>
      <c r="F158" s="7" t="str">
        <f t="shared" si="51"/>
        <v>N/A</v>
      </c>
      <c r="G158" s="22">
        <v>178</v>
      </c>
      <c r="H158" s="7" t="str">
        <f t="shared" si="52"/>
        <v>N/A</v>
      </c>
      <c r="I158" s="8">
        <v>-47.6</v>
      </c>
      <c r="J158" s="8">
        <v>-79.7</v>
      </c>
      <c r="K158" s="25" t="s">
        <v>734</v>
      </c>
      <c r="L158" s="85" t="str">
        <f t="shared" si="53"/>
        <v>No</v>
      </c>
    </row>
    <row r="159" spans="1:12" ht="25" x14ac:dyDescent="0.25">
      <c r="A159" s="117" t="s">
        <v>1005</v>
      </c>
      <c r="B159" s="21" t="s">
        <v>213</v>
      </c>
      <c r="C159" s="22">
        <v>32335</v>
      </c>
      <c r="D159" s="7" t="str">
        <f>IF($B159="N/A","N/A",IF(C159&gt;10,"No",IF(C159&lt;-10,"No","Yes")))</f>
        <v>N/A</v>
      </c>
      <c r="E159" s="22">
        <v>30743</v>
      </c>
      <c r="F159" s="7" t="str">
        <f>IF($B159="N/A","N/A",IF(E159&gt;10,"No",IF(E159&lt;-10,"No","Yes")))</f>
        <v>N/A</v>
      </c>
      <c r="G159" s="22">
        <v>15430</v>
      </c>
      <c r="H159" s="7" t="str">
        <f>IF($B159="N/A","N/A",IF(G159&gt;10,"No",IF(G159&lt;-10,"No","Yes")))</f>
        <v>N/A</v>
      </c>
      <c r="I159" s="8">
        <v>-4.92</v>
      </c>
      <c r="J159" s="8">
        <v>-49.8</v>
      </c>
      <c r="K159" s="25" t="s">
        <v>734</v>
      </c>
      <c r="L159" s="85" t="str">
        <f t="shared" si="53"/>
        <v>No</v>
      </c>
    </row>
    <row r="160" spans="1:12" x14ac:dyDescent="0.25">
      <c r="A160" s="116" t="s">
        <v>1006</v>
      </c>
      <c r="B160" s="21" t="s">
        <v>213</v>
      </c>
      <c r="C160" s="22">
        <v>11394</v>
      </c>
      <c r="D160" s="7" t="str">
        <f t="shared" ref="D160:D234" si="54">IF($B160="N/A","N/A",IF(C160&gt;10,"No",IF(C160&lt;-10,"No","Yes")))</f>
        <v>N/A</v>
      </c>
      <c r="E160" s="22">
        <v>11527</v>
      </c>
      <c r="F160" s="7" t="str">
        <f t="shared" ref="F160:F234" si="55">IF($B160="N/A","N/A",IF(E160&gt;10,"No",IF(E160&lt;-10,"No","Yes")))</f>
        <v>N/A</v>
      </c>
      <c r="G160" s="22">
        <v>11551</v>
      </c>
      <c r="H160" s="7" t="str">
        <f t="shared" ref="H160:H223" si="56">IF($B160="N/A","N/A",IF(G160&gt;10,"No",IF(G160&lt;-10,"No","Yes")))</f>
        <v>N/A</v>
      </c>
      <c r="I160" s="8">
        <v>1.167</v>
      </c>
      <c r="J160" s="8">
        <v>0.2082</v>
      </c>
      <c r="K160" s="25" t="s">
        <v>734</v>
      </c>
      <c r="L160" s="85" t="str">
        <f t="shared" ref="L160:L223" si="57">IF(J160="Div by 0", "N/A", IF(K160="N/A","N/A", IF(J160&gt;VALUE(MID(K160,1,2)), "No", IF(J160&lt;-1*VALUE(MID(K160,1,2)), "No", "Yes"))))</f>
        <v>Yes</v>
      </c>
    </row>
    <row r="161" spans="1:12" x14ac:dyDescent="0.25">
      <c r="A161" s="132" t="s">
        <v>71</v>
      </c>
      <c r="B161" s="21" t="s">
        <v>213</v>
      </c>
      <c r="C161" s="4">
        <v>0.77152050620000001</v>
      </c>
      <c r="D161" s="7" t="str">
        <f t="shared" si="54"/>
        <v>N/A</v>
      </c>
      <c r="E161" s="4">
        <v>0.61963490619999995</v>
      </c>
      <c r="F161" s="7" t="str">
        <f t="shared" si="55"/>
        <v>N/A</v>
      </c>
      <c r="G161" s="4">
        <v>0.54174956360000004</v>
      </c>
      <c r="H161" s="7" t="str">
        <f t="shared" si="56"/>
        <v>N/A</v>
      </c>
      <c r="I161" s="8">
        <v>-19.7</v>
      </c>
      <c r="J161" s="8">
        <v>-12.6</v>
      </c>
      <c r="K161" s="25" t="s">
        <v>734</v>
      </c>
      <c r="L161" s="85" t="str">
        <f t="shared" si="57"/>
        <v>Yes</v>
      </c>
    </row>
    <row r="162" spans="1:12" x14ac:dyDescent="0.25">
      <c r="A162" s="116" t="s">
        <v>111</v>
      </c>
      <c r="B162" s="21" t="s">
        <v>213</v>
      </c>
      <c r="C162" s="4">
        <v>0.74775455629999998</v>
      </c>
      <c r="D162" s="7" t="str">
        <f t="shared" si="54"/>
        <v>N/A</v>
      </c>
      <c r="E162" s="4">
        <v>0.80601788949999997</v>
      </c>
      <c r="F162" s="7" t="str">
        <f t="shared" si="55"/>
        <v>N/A</v>
      </c>
      <c r="G162" s="4">
        <v>0.85107269900000004</v>
      </c>
      <c r="H162" s="7" t="str">
        <f t="shared" si="56"/>
        <v>N/A</v>
      </c>
      <c r="I162" s="8">
        <v>7.7919999999999998</v>
      </c>
      <c r="J162" s="8">
        <v>5.59</v>
      </c>
      <c r="K162" s="25" t="s">
        <v>734</v>
      </c>
      <c r="L162" s="85" t="str">
        <f t="shared" si="57"/>
        <v>Yes</v>
      </c>
    </row>
    <row r="163" spans="1:12" x14ac:dyDescent="0.25">
      <c r="A163" s="116" t="s">
        <v>112</v>
      </c>
      <c r="B163" s="21" t="s">
        <v>213</v>
      </c>
      <c r="C163" s="4">
        <v>4.6388476068999998</v>
      </c>
      <c r="D163" s="7" t="str">
        <f t="shared" si="54"/>
        <v>N/A</v>
      </c>
      <c r="E163" s="4">
        <v>4.7577120793000001</v>
      </c>
      <c r="F163" s="7" t="str">
        <f t="shared" si="55"/>
        <v>N/A</v>
      </c>
      <c r="G163" s="4">
        <v>4.6998222181999996</v>
      </c>
      <c r="H163" s="7" t="str">
        <f t="shared" si="56"/>
        <v>N/A</v>
      </c>
      <c r="I163" s="8">
        <v>2.5619999999999998</v>
      </c>
      <c r="J163" s="8">
        <v>-1.22</v>
      </c>
      <c r="K163" s="25" t="s">
        <v>734</v>
      </c>
      <c r="L163" s="85" t="str">
        <f t="shared" si="57"/>
        <v>Yes</v>
      </c>
    </row>
    <row r="164" spans="1:12" x14ac:dyDescent="0.25">
      <c r="A164" s="116" t="s">
        <v>113</v>
      </c>
      <c r="B164" s="21" t="s">
        <v>213</v>
      </c>
      <c r="C164" s="4">
        <v>1.3587009999999999E-4</v>
      </c>
      <c r="D164" s="7" t="str">
        <f t="shared" si="54"/>
        <v>N/A</v>
      </c>
      <c r="E164" s="4">
        <v>6.4343110000000001E-4</v>
      </c>
      <c r="F164" s="7" t="str">
        <f t="shared" si="55"/>
        <v>N/A</v>
      </c>
      <c r="G164" s="4">
        <v>1.177184E-4</v>
      </c>
      <c r="H164" s="7" t="str">
        <f t="shared" si="56"/>
        <v>N/A</v>
      </c>
      <c r="I164" s="8">
        <v>373.6</v>
      </c>
      <c r="J164" s="8">
        <v>-81.7</v>
      </c>
      <c r="K164" s="25" t="s">
        <v>734</v>
      </c>
      <c r="L164" s="85" t="str">
        <f t="shared" si="57"/>
        <v>No</v>
      </c>
    </row>
    <row r="165" spans="1:12" x14ac:dyDescent="0.25">
      <c r="A165" s="116" t="s">
        <v>114</v>
      </c>
      <c r="B165" s="21" t="s">
        <v>213</v>
      </c>
      <c r="C165" s="4">
        <v>2.632833E-4</v>
      </c>
      <c r="D165" s="7" t="str">
        <f t="shared" si="54"/>
        <v>N/A</v>
      </c>
      <c r="E165" s="4">
        <v>1.1052426E-3</v>
      </c>
      <c r="F165" s="7" t="str">
        <f t="shared" si="55"/>
        <v>N/A</v>
      </c>
      <c r="G165" s="4">
        <v>1.6316248E-3</v>
      </c>
      <c r="H165" s="7" t="str">
        <f t="shared" si="56"/>
        <v>N/A</v>
      </c>
      <c r="I165" s="8">
        <v>319.8</v>
      </c>
      <c r="J165" s="8">
        <v>47.63</v>
      </c>
      <c r="K165" s="25" t="s">
        <v>734</v>
      </c>
      <c r="L165" s="85" t="str">
        <f t="shared" si="57"/>
        <v>No</v>
      </c>
    </row>
    <row r="166" spans="1:12" x14ac:dyDescent="0.25">
      <c r="A166" s="116" t="s">
        <v>426</v>
      </c>
      <c r="B166" s="21" t="s">
        <v>213</v>
      </c>
      <c r="C166" s="22">
        <v>1010</v>
      </c>
      <c r="D166" s="7" t="str">
        <f>IF($B166="N/A","N/A",IF(C166&gt;10,"No",IF(C166&lt;-10,"No","Yes")))</f>
        <v>N/A</v>
      </c>
      <c r="E166" s="22">
        <v>1112</v>
      </c>
      <c r="F166" s="7" t="str">
        <f>IF($B166="N/A","N/A",IF(E166&gt;10,"No",IF(E166&lt;-10,"No","Yes")))</f>
        <v>N/A</v>
      </c>
      <c r="G166" s="22">
        <v>1205</v>
      </c>
      <c r="H166" s="7" t="str">
        <f>IF($B166="N/A","N/A",IF(G166&gt;10,"No",IF(G166&lt;-10,"No","Yes")))</f>
        <v>N/A</v>
      </c>
      <c r="I166" s="8">
        <v>10.1</v>
      </c>
      <c r="J166" s="8">
        <v>8.3629999999999995</v>
      </c>
      <c r="K166" s="25" t="s">
        <v>734</v>
      </c>
      <c r="L166" s="85" t="str">
        <f t="shared" si="57"/>
        <v>Yes</v>
      </c>
    </row>
    <row r="167" spans="1:12" x14ac:dyDescent="0.25">
      <c r="A167" s="116" t="s">
        <v>427</v>
      </c>
      <c r="B167" s="21" t="s">
        <v>213</v>
      </c>
      <c r="C167" s="22">
        <v>19</v>
      </c>
      <c r="D167" s="7" t="str">
        <f>IF($B167="N/A","N/A",IF(C167&gt;10,"No",IF(C167&lt;-10,"No","Yes")))</f>
        <v>N/A</v>
      </c>
      <c r="E167" s="22">
        <v>27</v>
      </c>
      <c r="F167" s="7" t="str">
        <f>IF($B167="N/A","N/A",IF(E167&gt;10,"No",IF(E167&lt;-10,"No","Yes")))</f>
        <v>N/A</v>
      </c>
      <c r="G167" s="22">
        <v>20</v>
      </c>
      <c r="H167" s="7" t="str">
        <f>IF($B167="N/A","N/A",IF(G167&gt;10,"No",IF(G167&lt;-10,"No","Yes")))</f>
        <v>N/A</v>
      </c>
      <c r="I167" s="8">
        <v>42.11</v>
      </c>
      <c r="J167" s="8">
        <v>-25.9</v>
      </c>
      <c r="K167" s="25" t="s">
        <v>734</v>
      </c>
      <c r="L167" s="85" t="str">
        <f t="shared" si="57"/>
        <v>Yes</v>
      </c>
    </row>
    <row r="168" spans="1:12" x14ac:dyDescent="0.25">
      <c r="A168" s="116" t="s">
        <v>428</v>
      </c>
      <c r="B168" s="21" t="s">
        <v>213</v>
      </c>
      <c r="C168" s="22">
        <v>6967</v>
      </c>
      <c r="D168" s="7" t="str">
        <f>IF($B168="N/A","N/A",IF(C168&gt;10,"No",IF(C168&lt;-10,"No","Yes")))</f>
        <v>N/A</v>
      </c>
      <c r="E168" s="22">
        <v>7111</v>
      </c>
      <c r="F168" s="7" t="str">
        <f>IF($B168="N/A","N/A",IF(E168&gt;10,"No",IF(E168&lt;-10,"No","Yes")))</f>
        <v>N/A</v>
      </c>
      <c r="G168" s="22">
        <v>7220</v>
      </c>
      <c r="H168" s="7" t="str">
        <f>IF($B168="N/A","N/A",IF(G168&gt;10,"No",IF(G168&lt;-10,"No","Yes")))</f>
        <v>N/A</v>
      </c>
      <c r="I168" s="8">
        <v>2.0670000000000002</v>
      </c>
      <c r="J168" s="8">
        <v>1.5329999999999999</v>
      </c>
      <c r="K168" s="25" t="s">
        <v>734</v>
      </c>
      <c r="L168" s="85" t="str">
        <f t="shared" si="57"/>
        <v>Yes</v>
      </c>
    </row>
    <row r="169" spans="1:12" x14ac:dyDescent="0.25">
      <c r="A169" s="116" t="s">
        <v>429</v>
      </c>
      <c r="B169" s="21" t="s">
        <v>213</v>
      </c>
      <c r="C169" s="22">
        <v>3396</v>
      </c>
      <c r="D169" s="7" t="str">
        <f>IF($B169="N/A","N/A",IF(C169&gt;10,"No",IF(C169&lt;-10,"No","Yes")))</f>
        <v>N/A</v>
      </c>
      <c r="E169" s="22">
        <v>3264</v>
      </c>
      <c r="F169" s="7" t="str">
        <f>IF($B169="N/A","N/A",IF(E169&gt;10,"No",IF(E169&lt;-10,"No","Yes")))</f>
        <v>N/A</v>
      </c>
      <c r="G169" s="22">
        <v>3090</v>
      </c>
      <c r="H169" s="7" t="str">
        <f>IF($B169="N/A","N/A",IF(G169&gt;10,"No",IF(G169&lt;-10,"No","Yes")))</f>
        <v>N/A</v>
      </c>
      <c r="I169" s="8">
        <v>-3.89</v>
      </c>
      <c r="J169" s="8">
        <v>-5.33</v>
      </c>
      <c r="K169" s="25" t="s">
        <v>734</v>
      </c>
      <c r="L169" s="85" t="str">
        <f t="shared" si="57"/>
        <v>Yes</v>
      </c>
    </row>
    <row r="170" spans="1:12" x14ac:dyDescent="0.25">
      <c r="A170" s="116" t="s">
        <v>1724</v>
      </c>
      <c r="B170" s="21" t="s">
        <v>213</v>
      </c>
      <c r="C170" s="22">
        <v>11</v>
      </c>
      <c r="D170" s="7" t="str">
        <f>IF($B170="N/A","N/A",IF(C170&gt;10,"No",IF(C170&lt;-10,"No","Yes")))</f>
        <v>N/A</v>
      </c>
      <c r="E170" s="22">
        <v>13</v>
      </c>
      <c r="F170" s="7" t="str">
        <f>IF($B170="N/A","N/A",IF(E170&gt;10,"No",IF(E170&lt;-10,"No","Yes")))</f>
        <v>N/A</v>
      </c>
      <c r="G170" s="22">
        <v>16</v>
      </c>
      <c r="H170" s="7" t="str">
        <f>IF($B170="N/A","N/A",IF(G170&gt;10,"No",IF(G170&lt;-10,"No","Yes")))</f>
        <v>N/A</v>
      </c>
      <c r="I170" s="8">
        <v>550</v>
      </c>
      <c r="J170" s="8">
        <v>23.08</v>
      </c>
      <c r="K170" s="25" t="s">
        <v>734</v>
      </c>
      <c r="L170" s="85" t="str">
        <f t="shared" si="57"/>
        <v>Yes</v>
      </c>
    </row>
    <row r="171" spans="1:12" x14ac:dyDescent="0.25">
      <c r="A171" s="130" t="s">
        <v>1007</v>
      </c>
      <c r="B171" s="21" t="s">
        <v>213</v>
      </c>
      <c r="C171" s="22">
        <v>0</v>
      </c>
      <c r="D171" s="7" t="str">
        <f t="shared" si="54"/>
        <v>N/A</v>
      </c>
      <c r="E171" s="22">
        <v>0</v>
      </c>
      <c r="F171" s="7" t="str">
        <f t="shared" si="55"/>
        <v>N/A</v>
      </c>
      <c r="G171" s="22">
        <v>0</v>
      </c>
      <c r="H171" s="7" t="str">
        <f t="shared" si="56"/>
        <v>N/A</v>
      </c>
      <c r="I171" s="8" t="s">
        <v>1749</v>
      </c>
      <c r="J171" s="8" t="s">
        <v>1749</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1749</v>
      </c>
      <c r="J172" s="8" t="s">
        <v>1749</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1749</v>
      </c>
      <c r="J173" s="8" t="s">
        <v>1749</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1749</v>
      </c>
      <c r="J174" s="8" t="s">
        <v>1749</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1749</v>
      </c>
      <c r="J175" s="8" t="s">
        <v>1749</v>
      </c>
      <c r="K175" s="25" t="s">
        <v>734</v>
      </c>
      <c r="L175" s="85" t="str">
        <f t="shared" si="57"/>
        <v>N/A</v>
      </c>
    </row>
    <row r="176" spans="1:12" ht="25" x14ac:dyDescent="0.25">
      <c r="A176" s="116" t="s">
        <v>1725</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1749</v>
      </c>
      <c r="J176" s="8" t="s">
        <v>1749</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1749</v>
      </c>
      <c r="J177" s="8" t="s">
        <v>1749</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1749</v>
      </c>
      <c r="J178" s="8" t="s">
        <v>1749</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1749</v>
      </c>
      <c r="J179" s="8" t="s">
        <v>1749</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1749</v>
      </c>
      <c r="J180" s="8" t="s">
        <v>1749</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1749</v>
      </c>
      <c r="J181" s="8" t="s">
        <v>1749</v>
      </c>
      <c r="K181" s="25" t="s">
        <v>734</v>
      </c>
      <c r="L181" s="85" t="str">
        <f t="shared" si="57"/>
        <v>N/A</v>
      </c>
    </row>
    <row r="182" spans="1:12" x14ac:dyDescent="0.25">
      <c r="A182" s="116" t="s">
        <v>1726</v>
      </c>
      <c r="B182" s="21" t="s">
        <v>213</v>
      </c>
      <c r="C182" s="22">
        <v>0</v>
      </c>
      <c r="D182" s="7" t="str">
        <f t="shared" si="54"/>
        <v>N/A</v>
      </c>
      <c r="E182" s="22">
        <v>0</v>
      </c>
      <c r="F182" s="7" t="str">
        <f t="shared" si="55"/>
        <v>N/A</v>
      </c>
      <c r="G182" s="22">
        <v>0</v>
      </c>
      <c r="H182" s="7" t="str">
        <f t="shared" si="56"/>
        <v>N/A</v>
      </c>
      <c r="I182" s="8" t="s">
        <v>1749</v>
      </c>
      <c r="J182" s="8" t="s">
        <v>1749</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1749</v>
      </c>
      <c r="J183" s="8" t="s">
        <v>1749</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1749</v>
      </c>
      <c r="J184" s="8" t="s">
        <v>1749</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1749</v>
      </c>
      <c r="J185" s="8" t="s">
        <v>1749</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1749</v>
      </c>
      <c r="J186" s="8" t="s">
        <v>1749</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1749</v>
      </c>
      <c r="J187" s="8" t="s">
        <v>1749</v>
      </c>
      <c r="K187" s="25" t="s">
        <v>734</v>
      </c>
      <c r="L187" s="85" t="str">
        <f t="shared" si="57"/>
        <v>N/A</v>
      </c>
    </row>
    <row r="188" spans="1:12" ht="25" x14ac:dyDescent="0.25">
      <c r="A188" s="116" t="s">
        <v>1727</v>
      </c>
      <c r="B188" s="21" t="s">
        <v>213</v>
      </c>
      <c r="C188" s="22">
        <v>0</v>
      </c>
      <c r="D188" s="7" t="str">
        <f t="shared" si="54"/>
        <v>N/A</v>
      </c>
      <c r="E188" s="22">
        <v>0</v>
      </c>
      <c r="F188" s="7" t="str">
        <f t="shared" si="55"/>
        <v>N/A</v>
      </c>
      <c r="G188" s="22">
        <v>0</v>
      </c>
      <c r="H188" s="7" t="str">
        <f t="shared" si="56"/>
        <v>N/A</v>
      </c>
      <c r="I188" s="8" t="s">
        <v>1749</v>
      </c>
      <c r="J188" s="8" t="s">
        <v>1749</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1749</v>
      </c>
      <c r="J189" s="8" t="s">
        <v>1749</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1749</v>
      </c>
      <c r="J190" s="8" t="s">
        <v>1749</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1749</v>
      </c>
      <c r="J191" s="8" t="s">
        <v>1749</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1749</v>
      </c>
      <c r="J192" s="8" t="s">
        <v>1749</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1749</v>
      </c>
      <c r="J193" s="8" t="s">
        <v>1749</v>
      </c>
      <c r="K193" s="25" t="s">
        <v>734</v>
      </c>
      <c r="L193" s="85" t="str">
        <f t="shared" si="57"/>
        <v>N/A</v>
      </c>
    </row>
    <row r="194" spans="1:12" ht="25" x14ac:dyDescent="0.25">
      <c r="A194" s="116" t="s">
        <v>1728</v>
      </c>
      <c r="B194" s="21" t="s">
        <v>213</v>
      </c>
      <c r="C194" s="22">
        <v>0</v>
      </c>
      <c r="D194" s="7" t="str">
        <f t="shared" si="54"/>
        <v>N/A</v>
      </c>
      <c r="E194" s="22">
        <v>0</v>
      </c>
      <c r="F194" s="7" t="str">
        <f t="shared" si="55"/>
        <v>N/A</v>
      </c>
      <c r="G194" s="22">
        <v>0</v>
      </c>
      <c r="H194" s="7" t="str">
        <f t="shared" si="56"/>
        <v>N/A</v>
      </c>
      <c r="I194" s="8" t="s">
        <v>1749</v>
      </c>
      <c r="J194" s="8" t="s">
        <v>1749</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1749</v>
      </c>
      <c r="J195" s="8" t="s">
        <v>1749</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1749</v>
      </c>
      <c r="J196" s="8" t="s">
        <v>1749</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1749</v>
      </c>
      <c r="J197" s="8" t="s">
        <v>1749</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1749</v>
      </c>
      <c r="J198" s="8" t="s">
        <v>1749</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1749</v>
      </c>
      <c r="J199" s="8" t="s">
        <v>1749</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1749</v>
      </c>
      <c r="J200" s="8" t="s">
        <v>1749</v>
      </c>
      <c r="K200" s="25" t="s">
        <v>734</v>
      </c>
      <c r="L200" s="85" t="str">
        <f t="shared" si="57"/>
        <v>N/A</v>
      </c>
    </row>
    <row r="201" spans="1:12" x14ac:dyDescent="0.25">
      <c r="A201" s="130" t="s">
        <v>1032</v>
      </c>
      <c r="B201" s="25" t="s">
        <v>213</v>
      </c>
      <c r="C201" s="1">
        <v>11394</v>
      </c>
      <c r="D201" s="7" t="str">
        <f t="shared" si="54"/>
        <v>N/A</v>
      </c>
      <c r="E201" s="1">
        <v>11527</v>
      </c>
      <c r="F201" s="7" t="str">
        <f t="shared" si="55"/>
        <v>N/A</v>
      </c>
      <c r="G201" s="1">
        <v>11551</v>
      </c>
      <c r="H201" s="7" t="str">
        <f t="shared" si="56"/>
        <v>N/A</v>
      </c>
      <c r="I201" s="8">
        <v>1.167</v>
      </c>
      <c r="J201" s="8">
        <v>0.2082</v>
      </c>
      <c r="K201" s="25" t="s">
        <v>734</v>
      </c>
      <c r="L201" s="118" t="str">
        <f t="shared" si="57"/>
        <v>Yes</v>
      </c>
    </row>
    <row r="202" spans="1:12" x14ac:dyDescent="0.25">
      <c r="A202" s="116" t="s">
        <v>1033</v>
      </c>
      <c r="B202" s="21" t="s">
        <v>213</v>
      </c>
      <c r="C202" s="22">
        <v>1010</v>
      </c>
      <c r="D202" s="7" t="str">
        <f t="shared" si="54"/>
        <v>N/A</v>
      </c>
      <c r="E202" s="22">
        <v>1112</v>
      </c>
      <c r="F202" s="7" t="str">
        <f t="shared" si="55"/>
        <v>N/A</v>
      </c>
      <c r="G202" s="22">
        <v>1205</v>
      </c>
      <c r="H202" s="7" t="str">
        <f t="shared" si="56"/>
        <v>N/A</v>
      </c>
      <c r="I202" s="8">
        <v>10.1</v>
      </c>
      <c r="J202" s="8">
        <v>8.3629999999999995</v>
      </c>
      <c r="K202" s="25" t="s">
        <v>734</v>
      </c>
      <c r="L202" s="85" t="str">
        <f t="shared" si="57"/>
        <v>Yes</v>
      </c>
    </row>
    <row r="203" spans="1:12" x14ac:dyDescent="0.25">
      <c r="A203" s="116" t="s">
        <v>1034</v>
      </c>
      <c r="B203" s="21" t="s">
        <v>213</v>
      </c>
      <c r="C203" s="22">
        <v>19</v>
      </c>
      <c r="D203" s="7" t="str">
        <f t="shared" si="54"/>
        <v>N/A</v>
      </c>
      <c r="E203" s="22">
        <v>27</v>
      </c>
      <c r="F203" s="7" t="str">
        <f t="shared" si="55"/>
        <v>N/A</v>
      </c>
      <c r="G203" s="22">
        <v>20</v>
      </c>
      <c r="H203" s="7" t="str">
        <f t="shared" si="56"/>
        <v>N/A</v>
      </c>
      <c r="I203" s="8">
        <v>42.11</v>
      </c>
      <c r="J203" s="8">
        <v>-25.9</v>
      </c>
      <c r="K203" s="25" t="s">
        <v>734</v>
      </c>
      <c r="L203" s="85" t="str">
        <f t="shared" si="57"/>
        <v>Yes</v>
      </c>
    </row>
    <row r="204" spans="1:12" x14ac:dyDescent="0.25">
      <c r="A204" s="116" t="s">
        <v>1035</v>
      </c>
      <c r="B204" s="21" t="s">
        <v>213</v>
      </c>
      <c r="C204" s="22">
        <v>6967</v>
      </c>
      <c r="D204" s="7" t="str">
        <f t="shared" si="54"/>
        <v>N/A</v>
      </c>
      <c r="E204" s="22">
        <v>7111</v>
      </c>
      <c r="F204" s="7" t="str">
        <f t="shared" si="55"/>
        <v>N/A</v>
      </c>
      <c r="G204" s="22">
        <v>7220</v>
      </c>
      <c r="H204" s="7" t="str">
        <f t="shared" si="56"/>
        <v>N/A</v>
      </c>
      <c r="I204" s="8">
        <v>2.0670000000000002</v>
      </c>
      <c r="J204" s="8">
        <v>1.5329999999999999</v>
      </c>
      <c r="K204" s="25" t="s">
        <v>734</v>
      </c>
      <c r="L204" s="85" t="str">
        <f t="shared" si="57"/>
        <v>Yes</v>
      </c>
    </row>
    <row r="205" spans="1:12" x14ac:dyDescent="0.25">
      <c r="A205" s="116" t="s">
        <v>1036</v>
      </c>
      <c r="B205" s="21" t="s">
        <v>213</v>
      </c>
      <c r="C205" s="22">
        <v>3396</v>
      </c>
      <c r="D205" s="7" t="str">
        <f t="shared" si="54"/>
        <v>N/A</v>
      </c>
      <c r="E205" s="22">
        <v>3264</v>
      </c>
      <c r="F205" s="7" t="str">
        <f t="shared" si="55"/>
        <v>N/A</v>
      </c>
      <c r="G205" s="22">
        <v>3090</v>
      </c>
      <c r="H205" s="7" t="str">
        <f t="shared" si="56"/>
        <v>N/A</v>
      </c>
      <c r="I205" s="8">
        <v>-3.89</v>
      </c>
      <c r="J205" s="8">
        <v>-5.33</v>
      </c>
      <c r="K205" s="25" t="s">
        <v>734</v>
      </c>
      <c r="L205" s="85" t="str">
        <f t="shared" si="57"/>
        <v>Yes</v>
      </c>
    </row>
    <row r="206" spans="1:12" ht="25" x14ac:dyDescent="0.25">
      <c r="A206" s="116" t="s">
        <v>1730</v>
      </c>
      <c r="B206" s="21" t="s">
        <v>213</v>
      </c>
      <c r="C206" s="22">
        <v>11</v>
      </c>
      <c r="D206" s="7" t="str">
        <f t="shared" si="54"/>
        <v>N/A</v>
      </c>
      <c r="E206" s="22">
        <v>13</v>
      </c>
      <c r="F206" s="7" t="str">
        <f t="shared" si="55"/>
        <v>N/A</v>
      </c>
      <c r="G206" s="22">
        <v>16</v>
      </c>
      <c r="H206" s="7" t="str">
        <f t="shared" si="56"/>
        <v>N/A</v>
      </c>
      <c r="I206" s="8">
        <v>550</v>
      </c>
      <c r="J206" s="8">
        <v>23.08</v>
      </c>
      <c r="K206" s="25" t="s">
        <v>734</v>
      </c>
      <c r="L206" s="85" t="str">
        <f t="shared" si="57"/>
        <v>Yes</v>
      </c>
    </row>
    <row r="207" spans="1:12" x14ac:dyDescent="0.25">
      <c r="A207" s="130" t="s">
        <v>1037</v>
      </c>
      <c r="B207" s="21" t="s">
        <v>213</v>
      </c>
      <c r="C207" s="22">
        <v>0</v>
      </c>
      <c r="D207" s="7" t="str">
        <f t="shared" si="54"/>
        <v>N/A</v>
      </c>
      <c r="E207" s="22">
        <v>0</v>
      </c>
      <c r="F207" s="7" t="str">
        <f t="shared" si="55"/>
        <v>N/A</v>
      </c>
      <c r="G207" s="22">
        <v>0</v>
      </c>
      <c r="H207" s="7" t="str">
        <f t="shared" si="56"/>
        <v>N/A</v>
      </c>
      <c r="I207" s="8" t="s">
        <v>1749</v>
      </c>
      <c r="J207" s="8" t="s">
        <v>1749</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1749</v>
      </c>
      <c r="J208" s="8" t="s">
        <v>1749</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1749</v>
      </c>
      <c r="J209" s="8" t="s">
        <v>1749</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1749</v>
      </c>
      <c r="J210" s="8" t="s">
        <v>1749</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1749</v>
      </c>
      <c r="J211" s="8" t="s">
        <v>1749</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1749</v>
      </c>
      <c r="J212" s="8" t="s">
        <v>1749</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1749</v>
      </c>
      <c r="J213" s="8" t="s">
        <v>1749</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1749</v>
      </c>
      <c r="J214" s="8" t="s">
        <v>1749</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1749</v>
      </c>
      <c r="J215" s="8" t="s">
        <v>1749</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1749</v>
      </c>
      <c r="J216" s="8" t="s">
        <v>1749</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1749</v>
      </c>
      <c r="J217" s="8" t="s">
        <v>1749</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1749</v>
      </c>
      <c r="J218" s="8" t="s">
        <v>1749</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1749</v>
      </c>
      <c r="J219" s="8" t="s">
        <v>1749</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1749</v>
      </c>
      <c r="J220" s="8" t="s">
        <v>1749</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1749</v>
      </c>
      <c r="J221" s="8" t="s">
        <v>1749</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1749</v>
      </c>
      <c r="J222" s="8" t="s">
        <v>1749</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1749</v>
      </c>
      <c r="J223" s="8" t="s">
        <v>1749</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1749</v>
      </c>
      <c r="J224" s="8" t="s">
        <v>1749</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1749</v>
      </c>
      <c r="J225" s="8" t="s">
        <v>1749</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1749</v>
      </c>
      <c r="J226" s="8" t="s">
        <v>1749</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1749</v>
      </c>
      <c r="J227" s="8" t="s">
        <v>1749</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1749</v>
      </c>
      <c r="J228" s="8" t="s">
        <v>1749</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1749</v>
      </c>
      <c r="J229" s="8" t="s">
        <v>1749</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0</v>
      </c>
      <c r="H230" s="7" t="str">
        <f t="shared" si="58"/>
        <v>N/A</v>
      </c>
      <c r="I230" s="8" t="s">
        <v>1749</v>
      </c>
      <c r="J230" s="8" t="s">
        <v>1749</v>
      </c>
      <c r="K230" s="25" t="s">
        <v>734</v>
      </c>
      <c r="L230" s="85" t="str">
        <f t="shared" si="59"/>
        <v>N/A</v>
      </c>
    </row>
    <row r="231" spans="1:12" x14ac:dyDescent="0.25">
      <c r="A231" s="117" t="s">
        <v>1057</v>
      </c>
      <c r="B231" s="21" t="s">
        <v>289</v>
      </c>
      <c r="C231" s="4">
        <v>2.0800421274000001</v>
      </c>
      <c r="D231" s="7" t="str">
        <f>IF($B231="N/A","N/A",IF(C231&lt;15,"Yes","No"))</f>
        <v>Yes</v>
      </c>
      <c r="E231" s="4">
        <v>2.6806627917000001</v>
      </c>
      <c r="F231" s="7" t="str">
        <f>IF($B231="N/A","N/A",IF(E231&lt;15,"Yes","No"))</f>
        <v>Yes</v>
      </c>
      <c r="G231" s="4">
        <v>1.9132542637000001</v>
      </c>
      <c r="H231" s="7" t="str">
        <f>IF($B231="N/A","N/A",IF(G231&lt;15,"Yes","No"))</f>
        <v>Yes</v>
      </c>
      <c r="I231" s="8">
        <v>28.88</v>
      </c>
      <c r="J231" s="8">
        <v>-28.6</v>
      </c>
      <c r="K231" s="25" t="s">
        <v>734</v>
      </c>
      <c r="L231" s="85" t="str">
        <f t="shared" si="59"/>
        <v>Yes</v>
      </c>
    </row>
    <row r="232" spans="1:12" x14ac:dyDescent="0.25">
      <c r="A232" s="117" t="s">
        <v>1058</v>
      </c>
      <c r="B232" s="21" t="s">
        <v>213</v>
      </c>
      <c r="C232" s="22">
        <v>14299</v>
      </c>
      <c r="D232" s="7" t="str">
        <f t="shared" ref="D232" si="60">IF($B232="N/A","N/A",IF(C232&gt;10,"No",IF(C232&lt;-10,"No","Yes")))</f>
        <v>N/A</v>
      </c>
      <c r="E232" s="22">
        <v>12791</v>
      </c>
      <c r="F232" s="7" t="str">
        <f t="shared" ref="F232" si="61">IF($B232="N/A","N/A",IF(E232&gt;10,"No",IF(E232&lt;-10,"No","Yes")))</f>
        <v>N/A</v>
      </c>
      <c r="G232" s="22">
        <v>816</v>
      </c>
      <c r="H232" s="7" t="str">
        <f t="shared" ref="H232" si="62">IF($B232="N/A","N/A",IF(G232&gt;10,"No",IF(G232&lt;-10,"No","Yes")))</f>
        <v>N/A</v>
      </c>
      <c r="I232" s="8">
        <v>-10.5</v>
      </c>
      <c r="J232" s="8">
        <v>-93.6</v>
      </c>
      <c r="K232" s="25" t="s">
        <v>734</v>
      </c>
      <c r="L232" s="85" t="str">
        <f t="shared" si="59"/>
        <v>No</v>
      </c>
    </row>
    <row r="233" spans="1:12" x14ac:dyDescent="0.25">
      <c r="A233" s="117" t="s">
        <v>1059</v>
      </c>
      <c r="B233" s="21" t="s">
        <v>279</v>
      </c>
      <c r="C233" s="4">
        <v>56.171433061000002</v>
      </c>
      <c r="D233" s="7" t="str">
        <f>IF($B233="N/A","N/A",IF(C233&lt;10,"Yes","No"))</f>
        <v>No</v>
      </c>
      <c r="E233" s="4">
        <v>53.275854887999998</v>
      </c>
      <c r="F233" s="7" t="str">
        <f>IF($B233="N/A","N/A",IF(E233&lt;10,"Yes","No"))</f>
        <v>No</v>
      </c>
      <c r="G233" s="4">
        <v>6.7182611558999996</v>
      </c>
      <c r="H233" s="7" t="str">
        <f>IF($B233="N/A","N/A",IF(G233&lt;10,"Yes","No"))</f>
        <v>Yes</v>
      </c>
      <c r="I233" s="8">
        <v>-5.15</v>
      </c>
      <c r="J233" s="8">
        <v>-87.4</v>
      </c>
      <c r="K233" s="25" t="s">
        <v>734</v>
      </c>
      <c r="L233" s="85" t="str">
        <f t="shared" si="59"/>
        <v>No</v>
      </c>
    </row>
    <row r="234" spans="1:12" x14ac:dyDescent="0.25">
      <c r="A234" s="108" t="s">
        <v>72</v>
      </c>
      <c r="B234" s="21" t="s">
        <v>213</v>
      </c>
      <c r="C234" s="4">
        <v>96.041776373999994</v>
      </c>
      <c r="D234" s="7" t="str">
        <f t="shared" si="54"/>
        <v>N/A</v>
      </c>
      <c r="E234" s="4">
        <v>97.380064196999996</v>
      </c>
      <c r="F234" s="7" t="str">
        <f t="shared" si="55"/>
        <v>N/A</v>
      </c>
      <c r="G234" s="4">
        <v>98.147346549999995</v>
      </c>
      <c r="H234" s="7" t="str">
        <f>IF($B234="N/A","N/A",IF(G234&gt;10,"No",IF(G234&lt;-10,"No","Yes")))</f>
        <v>N/A</v>
      </c>
      <c r="I234" s="8">
        <v>1.393</v>
      </c>
      <c r="J234" s="8">
        <v>0.78790000000000004</v>
      </c>
      <c r="K234" s="25" t="s">
        <v>734</v>
      </c>
      <c r="L234" s="85" t="str">
        <f t="shared" si="59"/>
        <v>Yes</v>
      </c>
    </row>
    <row r="235" spans="1:12" ht="25" x14ac:dyDescent="0.25">
      <c r="A235" s="117" t="s">
        <v>1060</v>
      </c>
      <c r="B235" s="21" t="s">
        <v>289</v>
      </c>
      <c r="C235" s="5">
        <v>0.73723012109999997</v>
      </c>
      <c r="D235" s="7" t="str">
        <f>IF($B235="N/A","N/A",IF(C235&lt;15,"Yes","No"))</f>
        <v>Yes</v>
      </c>
      <c r="E235" s="5">
        <v>0.49449119460000002</v>
      </c>
      <c r="F235" s="7" t="str">
        <f>IF($B235="N/A","N/A",IF(E235&lt;15,"Yes","No"))</f>
        <v>Yes</v>
      </c>
      <c r="G235" s="5">
        <v>0.25106051419999997</v>
      </c>
      <c r="H235" s="7" t="str">
        <f>IF($B235="N/A","N/A",IF(G235&lt;15,"Yes","No"))</f>
        <v>Yes</v>
      </c>
      <c r="I235" s="8">
        <v>-32.9</v>
      </c>
      <c r="J235" s="8">
        <v>-49.2</v>
      </c>
      <c r="K235" s="25" t="s">
        <v>734</v>
      </c>
      <c r="L235" s="85" t="str">
        <f t="shared" si="59"/>
        <v>No</v>
      </c>
    </row>
    <row r="236" spans="1:12" ht="25" x14ac:dyDescent="0.25">
      <c r="A236" s="117"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1749</v>
      </c>
      <c r="J236" s="8" t="s">
        <v>1749</v>
      </c>
      <c r="K236" s="25" t="s">
        <v>734</v>
      </c>
      <c r="L236" s="85" t="str">
        <f>IF(J236="Div by 0", "N/A", IF(K236="N/A","N/A", IF(J236&gt;VALUE(MID(K236,1,2)), "No", IF(J236&lt;-1*VALUE(MID(K236,1,2)), "No", "Yes"))))</f>
        <v>N/A</v>
      </c>
    </row>
    <row r="237" spans="1:12" x14ac:dyDescent="0.25">
      <c r="A237" s="117" t="s">
        <v>1061</v>
      </c>
      <c r="B237" s="21" t="s">
        <v>213</v>
      </c>
      <c r="C237" s="22">
        <v>25456</v>
      </c>
      <c r="D237" s="7" t="str">
        <f t="shared" ref="D237:D242" si="63">IF($B237="N/A","N/A",IF(C237&gt;10,"No",IF(C237&lt;-10,"No","Yes")))</f>
        <v>N/A</v>
      </c>
      <c r="E237" s="22">
        <v>24009</v>
      </c>
      <c r="F237" s="7" t="str">
        <f t="shared" ref="F237:F242" si="64">IF($B237="N/A","N/A",IF(E237&gt;10,"No",IF(E237&lt;-10,"No","Yes")))</f>
        <v>N/A</v>
      </c>
      <c r="G237" s="22">
        <v>12146</v>
      </c>
      <c r="H237" s="7" t="str">
        <f>IF($B237="N/A","N/A",IF(G237&gt;10,"No",IF(G237&lt;-10,"No","Yes")))</f>
        <v>N/A</v>
      </c>
      <c r="I237" s="8">
        <v>-5.68</v>
      </c>
      <c r="J237" s="8">
        <v>-49.4</v>
      </c>
      <c r="K237" s="25" t="s">
        <v>734</v>
      </c>
      <c r="L237" s="85" t="str">
        <f>IF(J237="Div by 0", "N/A", IF(OR(J237="N/A",K237="N/A"),"N/A", IF(J237&gt;VALUE(MID(K237,1,2)), "No", IF(J237&lt;-1*VALUE(MID(K237,1,2)), "No", "Yes"))))</f>
        <v>No</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1749</v>
      </c>
      <c r="J239" s="8" t="s">
        <v>1749</v>
      </c>
      <c r="K239" s="25" t="s">
        <v>213</v>
      </c>
      <c r="L239" s="85" t="str">
        <f t="shared" si="66"/>
        <v>N/A</v>
      </c>
    </row>
    <row r="240" spans="1:12" ht="25" x14ac:dyDescent="0.25">
      <c r="A240" s="117" t="s">
        <v>1064</v>
      </c>
      <c r="B240" s="21" t="s">
        <v>213</v>
      </c>
      <c r="C240" s="4" t="s">
        <v>1749</v>
      </c>
      <c r="D240" s="7" t="str">
        <f t="shared" si="63"/>
        <v>N/A</v>
      </c>
      <c r="E240" s="4" t="s">
        <v>1749</v>
      </c>
      <c r="F240" s="7" t="str">
        <f t="shared" si="64"/>
        <v>N/A</v>
      </c>
      <c r="G240" s="4" t="s">
        <v>1749</v>
      </c>
      <c r="H240" s="7" t="str">
        <f t="shared" si="65"/>
        <v>N/A</v>
      </c>
      <c r="I240" s="8" t="s">
        <v>1749</v>
      </c>
      <c r="J240" s="8" t="s">
        <v>1749</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1749</v>
      </c>
      <c r="J241" s="8" t="s">
        <v>1749</v>
      </c>
      <c r="K241" s="25" t="s">
        <v>213</v>
      </c>
      <c r="L241" s="85" t="str">
        <f t="shared" si="66"/>
        <v>N/A</v>
      </c>
    </row>
    <row r="242" spans="1:12" ht="25" x14ac:dyDescent="0.25">
      <c r="A242" s="117" t="s">
        <v>1066</v>
      </c>
      <c r="B242" s="21" t="s">
        <v>213</v>
      </c>
      <c r="C242" s="4">
        <v>2.0800421274000001</v>
      </c>
      <c r="D242" s="7" t="str">
        <f t="shared" si="63"/>
        <v>N/A</v>
      </c>
      <c r="E242" s="4">
        <v>2.6806627917000001</v>
      </c>
      <c r="F242" s="7" t="str">
        <f t="shared" si="64"/>
        <v>N/A</v>
      </c>
      <c r="G242" s="4">
        <v>1.9132542637000001</v>
      </c>
      <c r="H242" s="7" t="str">
        <f t="shared" si="65"/>
        <v>N/A</v>
      </c>
      <c r="I242" s="8">
        <v>28.88</v>
      </c>
      <c r="J242" s="8">
        <v>-28.6</v>
      </c>
      <c r="K242" s="25" t="s">
        <v>213</v>
      </c>
      <c r="L242" s="85" t="str">
        <f t="shared" si="66"/>
        <v>N/A</v>
      </c>
    </row>
    <row r="243" spans="1:12" x14ac:dyDescent="0.25">
      <c r="A243" s="130" t="s">
        <v>1067</v>
      </c>
      <c r="B243" s="21" t="s">
        <v>213</v>
      </c>
      <c r="C243" s="22">
        <v>313272</v>
      </c>
      <c r="D243" s="7" t="str">
        <f>IF($B243="N/A","N/A",IF(C243&gt;10,"No",IF(C243&lt;-10,"No","Yes")))</f>
        <v>N/A</v>
      </c>
      <c r="E243" s="22">
        <v>1816946</v>
      </c>
      <c r="F243" s="7" t="str">
        <f>IF($B243="N/A","N/A",IF(E243&gt;10,"No",IF(E243&lt;-10,"No","Yes")))</f>
        <v>N/A</v>
      </c>
      <c r="G243" s="22">
        <v>2095379</v>
      </c>
      <c r="H243" s="7" t="str">
        <f>IF($B243="N/A","N/A",IF(G243&gt;10,"No",IF(G243&lt;-10,"No","Yes")))</f>
        <v>N/A</v>
      </c>
      <c r="I243" s="8">
        <v>480</v>
      </c>
      <c r="J243" s="8">
        <v>15.32</v>
      </c>
      <c r="K243" s="25" t="s">
        <v>734</v>
      </c>
      <c r="L243" s="85" t="str">
        <f t="shared" ref="L243:L276" si="67">IF(J243="Div by 0", "N/A", IF(K243="N/A","N/A", IF(J243&gt;VALUE(MID(K243,1,2)), "No", IF(J243&lt;-1*VALUE(MID(K243,1,2)), "No", "Yes"))))</f>
        <v>Yes</v>
      </c>
    </row>
    <row r="244" spans="1:12" x14ac:dyDescent="0.25">
      <c r="A244" s="108" t="s">
        <v>1068</v>
      </c>
      <c r="B244" s="21" t="s">
        <v>213</v>
      </c>
      <c r="C244" s="4">
        <v>8.6366014591999996</v>
      </c>
      <c r="D244" s="7" t="str">
        <f>IF($B244="N/A","N/A",IF(C244&gt;10,"No",IF(C244&lt;-10,"No","Yes")))</f>
        <v>N/A</v>
      </c>
      <c r="E244" s="4">
        <v>85.369961504000003</v>
      </c>
      <c r="F244" s="7" t="str">
        <f>IF($B244="N/A","N/A",IF(E244&gt;10,"No",IF(E244&lt;-10,"No","Yes")))</f>
        <v>N/A</v>
      </c>
      <c r="G244" s="4">
        <v>86.605852600999995</v>
      </c>
      <c r="H244" s="7" t="str">
        <f>IF($B244="N/A","N/A",IF(G244&gt;10,"No",IF(G244&lt;-10,"No","Yes")))</f>
        <v>N/A</v>
      </c>
      <c r="I244" s="8">
        <v>888.5</v>
      </c>
      <c r="J244" s="8">
        <v>1.448</v>
      </c>
      <c r="K244" s="25" t="s">
        <v>734</v>
      </c>
      <c r="L244" s="85" t="str">
        <f t="shared" si="67"/>
        <v>Yes</v>
      </c>
    </row>
    <row r="245" spans="1:12" x14ac:dyDescent="0.25">
      <c r="A245" s="108" t="s">
        <v>1069</v>
      </c>
      <c r="B245" s="21" t="s">
        <v>213</v>
      </c>
      <c r="C245" s="4">
        <v>17.781428495</v>
      </c>
      <c r="D245" s="7" t="str">
        <f>IF($B245="N/A","N/A",IF(C245&gt;10,"No",IF(C245&lt;-10,"No","Yes")))</f>
        <v>N/A</v>
      </c>
      <c r="E245" s="4">
        <v>91.544341876999994</v>
      </c>
      <c r="F245" s="7" t="str">
        <f>IF($B245="N/A","N/A",IF(E245&gt;10,"No",IF(E245&lt;-10,"No","Yes")))</f>
        <v>N/A</v>
      </c>
      <c r="G245" s="4">
        <v>92.031271368000006</v>
      </c>
      <c r="H245" s="7" t="str">
        <f>IF($B245="N/A","N/A",IF(G245&gt;10,"No",IF(G245&lt;-10,"No","Yes")))</f>
        <v>N/A</v>
      </c>
      <c r="I245" s="8">
        <v>414.8</v>
      </c>
      <c r="J245" s="8">
        <v>0.53190000000000004</v>
      </c>
      <c r="K245" s="25" t="s">
        <v>734</v>
      </c>
      <c r="L245" s="85" t="str">
        <f t="shared" si="67"/>
        <v>Yes</v>
      </c>
    </row>
    <row r="246" spans="1:12" x14ac:dyDescent="0.25">
      <c r="A246" s="108" t="s">
        <v>1070</v>
      </c>
      <c r="B246" s="21" t="s">
        <v>213</v>
      </c>
      <c r="C246" s="4">
        <v>1.3909024085999999</v>
      </c>
      <c r="D246" s="7" t="str">
        <f t="shared" ref="D246:D274" si="68">IF($B246="N/A","N/A",IF(C246&gt;10,"No",IF(C246&lt;-10,"No","Yes")))</f>
        <v>N/A</v>
      </c>
      <c r="E246" s="4">
        <v>99.586016440999998</v>
      </c>
      <c r="F246" s="7" t="str">
        <f t="shared" ref="F246:F274" si="69">IF($B246="N/A","N/A",IF(E246&gt;10,"No",IF(E246&lt;-10,"No","Yes")))</f>
        <v>N/A</v>
      </c>
      <c r="G246" s="4">
        <v>99.999646845000001</v>
      </c>
      <c r="H246" s="7" t="str">
        <f t="shared" ref="H246:H274" si="70">IF($B246="N/A","N/A",IF(G246&gt;10,"No",IF(G246&lt;-10,"No","Yes")))</f>
        <v>N/A</v>
      </c>
      <c r="I246" s="8">
        <v>7060</v>
      </c>
      <c r="J246" s="8">
        <v>0.4153</v>
      </c>
      <c r="K246" s="25" t="s">
        <v>734</v>
      </c>
      <c r="L246" s="85" t="str">
        <f t="shared" si="67"/>
        <v>Yes</v>
      </c>
    </row>
    <row r="247" spans="1:12" x14ac:dyDescent="0.25">
      <c r="A247" s="108" t="s">
        <v>1071</v>
      </c>
      <c r="B247" s="21" t="s">
        <v>213</v>
      </c>
      <c r="C247" s="4">
        <v>66.196530452999994</v>
      </c>
      <c r="D247" s="7" t="str">
        <f t="shared" si="68"/>
        <v>N/A</v>
      </c>
      <c r="E247" s="4">
        <v>99.860048657999997</v>
      </c>
      <c r="F247" s="7" t="str">
        <f t="shared" si="69"/>
        <v>N/A</v>
      </c>
      <c r="G247" s="4">
        <v>99.999129800000006</v>
      </c>
      <c r="H247" s="7" t="str">
        <f t="shared" si="70"/>
        <v>N/A</v>
      </c>
      <c r="I247" s="8">
        <v>50.85</v>
      </c>
      <c r="J247" s="8">
        <v>0.13930000000000001</v>
      </c>
      <c r="K247" s="25" t="s">
        <v>734</v>
      </c>
      <c r="L247" s="85" t="str">
        <f t="shared" si="67"/>
        <v>Yes</v>
      </c>
    </row>
    <row r="248" spans="1:12" x14ac:dyDescent="0.25">
      <c r="A248" s="108" t="s">
        <v>1072</v>
      </c>
      <c r="B248" s="21" t="s">
        <v>213</v>
      </c>
      <c r="C248" s="4">
        <v>74.361896371</v>
      </c>
      <c r="D248" s="7" t="str">
        <f t="shared" si="68"/>
        <v>N/A</v>
      </c>
      <c r="E248" s="4">
        <v>88.319575815999997</v>
      </c>
      <c r="F248" s="7" t="str">
        <f t="shared" si="69"/>
        <v>N/A</v>
      </c>
      <c r="G248" s="4">
        <v>91.620608969000003</v>
      </c>
      <c r="H248" s="7" t="str">
        <f t="shared" si="70"/>
        <v>N/A</v>
      </c>
      <c r="I248" s="8">
        <v>18.77</v>
      </c>
      <c r="J248" s="8">
        <v>3.738</v>
      </c>
      <c r="K248" s="25" t="s">
        <v>734</v>
      </c>
      <c r="L248" s="85" t="str">
        <f t="shared" si="67"/>
        <v>Yes</v>
      </c>
    </row>
    <row r="249" spans="1:12" x14ac:dyDescent="0.25">
      <c r="A249" s="130" t="s">
        <v>1073</v>
      </c>
      <c r="B249" s="21" t="s">
        <v>213</v>
      </c>
      <c r="C249" s="22">
        <v>0</v>
      </c>
      <c r="D249" s="7" t="str">
        <f t="shared" si="68"/>
        <v>N/A</v>
      </c>
      <c r="E249" s="22">
        <v>0</v>
      </c>
      <c r="F249" s="7" t="str">
        <f t="shared" si="69"/>
        <v>N/A</v>
      </c>
      <c r="G249" s="22">
        <v>0</v>
      </c>
      <c r="H249" s="7" t="str">
        <f t="shared" si="70"/>
        <v>N/A</v>
      </c>
      <c r="I249" s="8" t="s">
        <v>1749</v>
      </c>
      <c r="J249" s="8" t="s">
        <v>1749</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1749</v>
      </c>
      <c r="J250" s="8" t="s">
        <v>1749</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1749</v>
      </c>
      <c r="J251" s="8" t="s">
        <v>1749</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1749</v>
      </c>
      <c r="J252" s="8" t="s">
        <v>1749</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1749</v>
      </c>
      <c r="J253" s="8" t="s">
        <v>1749</v>
      </c>
      <c r="K253" s="25" t="s">
        <v>734</v>
      </c>
      <c r="L253" s="85" t="str">
        <f t="shared" si="67"/>
        <v>N/A</v>
      </c>
    </row>
    <row r="254" spans="1:12" x14ac:dyDescent="0.25">
      <c r="A254" s="108" t="s">
        <v>1078</v>
      </c>
      <c r="B254" s="21" t="s">
        <v>213</v>
      </c>
      <c r="C254" s="4" t="s">
        <v>1749</v>
      </c>
      <c r="D254" s="7" t="str">
        <f t="shared" si="68"/>
        <v>N/A</v>
      </c>
      <c r="E254" s="4" t="s">
        <v>1749</v>
      </c>
      <c r="F254" s="7" t="str">
        <f t="shared" si="69"/>
        <v>N/A</v>
      </c>
      <c r="G254" s="4" t="s">
        <v>1749</v>
      </c>
      <c r="H254" s="7" t="str">
        <f t="shared" si="70"/>
        <v>N/A</v>
      </c>
      <c r="I254" s="8" t="s">
        <v>1749</v>
      </c>
      <c r="J254" s="8" t="s">
        <v>1749</v>
      </c>
      <c r="K254" s="25" t="s">
        <v>734</v>
      </c>
      <c r="L254" s="85" t="str">
        <f t="shared" si="67"/>
        <v>N/A</v>
      </c>
    </row>
    <row r="255" spans="1:12" x14ac:dyDescent="0.25">
      <c r="A255" s="108" t="s">
        <v>1079</v>
      </c>
      <c r="B255" s="21" t="s">
        <v>213</v>
      </c>
      <c r="C255" s="4" t="s">
        <v>1749</v>
      </c>
      <c r="D255" s="7" t="str">
        <f t="shared" si="68"/>
        <v>N/A</v>
      </c>
      <c r="E255" s="4" t="s">
        <v>1749</v>
      </c>
      <c r="F255" s="7" t="str">
        <f t="shared" si="69"/>
        <v>N/A</v>
      </c>
      <c r="G255" s="4" t="s">
        <v>1749</v>
      </c>
      <c r="H255" s="7" t="str">
        <f t="shared" si="70"/>
        <v>N/A</v>
      </c>
      <c r="I255" s="8" t="s">
        <v>1749</v>
      </c>
      <c r="J255" s="8" t="s">
        <v>1749</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1749</v>
      </c>
      <c r="J256" s="8" t="s">
        <v>1749</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1749</v>
      </c>
      <c r="J257" s="8" t="s">
        <v>1749</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1749</v>
      </c>
      <c r="J258" s="8" t="s">
        <v>1749</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1749</v>
      </c>
      <c r="J259" s="8" t="s">
        <v>1749</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1749</v>
      </c>
      <c r="J260" s="8" t="s">
        <v>1749</v>
      </c>
      <c r="K260" s="25" t="s">
        <v>734</v>
      </c>
      <c r="L260" s="85" t="str">
        <f t="shared" si="67"/>
        <v>N/A</v>
      </c>
    </row>
    <row r="261" spans="1:12" x14ac:dyDescent="0.25">
      <c r="A261" s="108" t="s">
        <v>1085</v>
      </c>
      <c r="B261" s="21" t="s">
        <v>213</v>
      </c>
      <c r="C261" s="4" t="s">
        <v>1749</v>
      </c>
      <c r="D261" s="7" t="str">
        <f t="shared" si="68"/>
        <v>N/A</v>
      </c>
      <c r="E261" s="4" t="s">
        <v>1749</v>
      </c>
      <c r="F261" s="7" t="str">
        <f t="shared" si="69"/>
        <v>N/A</v>
      </c>
      <c r="G261" s="4" t="s">
        <v>1749</v>
      </c>
      <c r="H261" s="7" t="str">
        <f t="shared" si="70"/>
        <v>N/A</v>
      </c>
      <c r="I261" s="8" t="s">
        <v>1749</v>
      </c>
      <c r="J261" s="8" t="s">
        <v>1749</v>
      </c>
      <c r="K261" s="25" t="s">
        <v>734</v>
      </c>
      <c r="L261" s="85" t="str">
        <f t="shared" si="67"/>
        <v>N/A</v>
      </c>
    </row>
    <row r="262" spans="1:12" x14ac:dyDescent="0.25">
      <c r="A262" s="108" t="s">
        <v>1086</v>
      </c>
      <c r="B262" s="21" t="s">
        <v>213</v>
      </c>
      <c r="C262" s="4" t="s">
        <v>1749</v>
      </c>
      <c r="D262" s="7" t="str">
        <f t="shared" si="68"/>
        <v>N/A</v>
      </c>
      <c r="E262" s="4" t="s">
        <v>1749</v>
      </c>
      <c r="F262" s="7" t="str">
        <f t="shared" si="69"/>
        <v>N/A</v>
      </c>
      <c r="G262" s="4" t="s">
        <v>1749</v>
      </c>
      <c r="H262" s="7" t="str">
        <f t="shared" si="70"/>
        <v>N/A</v>
      </c>
      <c r="I262" s="8" t="s">
        <v>1749</v>
      </c>
      <c r="J262" s="8" t="s">
        <v>1749</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1749</v>
      </c>
      <c r="J263" s="8" t="s">
        <v>1749</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1749</v>
      </c>
      <c r="J264" s="8" t="s">
        <v>1749</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1749</v>
      </c>
      <c r="J265" s="8" t="s">
        <v>1749</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1749</v>
      </c>
      <c r="J266" s="8" t="s">
        <v>1749</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1749</v>
      </c>
      <c r="J267" s="8" t="s">
        <v>1749</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1749</v>
      </c>
      <c r="J268" s="8" t="s">
        <v>1749</v>
      </c>
      <c r="K268" s="25" t="s">
        <v>734</v>
      </c>
      <c r="L268" s="85" t="str">
        <f t="shared" si="67"/>
        <v>N/A</v>
      </c>
    </row>
    <row r="269" spans="1:12" x14ac:dyDescent="0.25">
      <c r="A269" s="108" t="s">
        <v>1093</v>
      </c>
      <c r="B269" s="21" t="s">
        <v>213</v>
      </c>
      <c r="C269" s="4" t="s">
        <v>1749</v>
      </c>
      <c r="D269" s="7" t="str">
        <f t="shared" si="68"/>
        <v>N/A</v>
      </c>
      <c r="E269" s="4" t="s">
        <v>1749</v>
      </c>
      <c r="F269" s="7" t="str">
        <f t="shared" si="69"/>
        <v>N/A</v>
      </c>
      <c r="G269" s="4" t="s">
        <v>1749</v>
      </c>
      <c r="H269" s="7" t="str">
        <f t="shared" si="70"/>
        <v>N/A</v>
      </c>
      <c r="I269" s="8" t="s">
        <v>1749</v>
      </c>
      <c r="J269" s="8" t="s">
        <v>1749</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1749</v>
      </c>
      <c r="J270" s="8" t="s">
        <v>1749</v>
      </c>
      <c r="K270" s="25" t="s">
        <v>734</v>
      </c>
      <c r="L270" s="85" t="str">
        <f t="shared" si="67"/>
        <v>N/A</v>
      </c>
    </row>
    <row r="271" spans="1:12" x14ac:dyDescent="0.25">
      <c r="A271" s="108" t="s">
        <v>1095</v>
      </c>
      <c r="B271" s="21" t="s">
        <v>213</v>
      </c>
      <c r="C271" s="22">
        <v>0</v>
      </c>
      <c r="D271" s="7" t="str">
        <f t="shared" si="68"/>
        <v>N/A</v>
      </c>
      <c r="E271" s="22">
        <v>11</v>
      </c>
      <c r="F271" s="7" t="str">
        <f t="shared" si="69"/>
        <v>N/A</v>
      </c>
      <c r="G271" s="22">
        <v>1790811</v>
      </c>
      <c r="H271" s="7" t="str">
        <f t="shared" si="70"/>
        <v>N/A</v>
      </c>
      <c r="I271" s="8" t="s">
        <v>1749</v>
      </c>
      <c r="J271" s="8">
        <v>22400000</v>
      </c>
      <c r="K271" s="25" t="s">
        <v>734</v>
      </c>
      <c r="L271" s="85" t="str">
        <f t="shared" si="67"/>
        <v>No</v>
      </c>
    </row>
    <row r="272" spans="1:12" x14ac:dyDescent="0.25">
      <c r="A272" s="108" t="s">
        <v>1096</v>
      </c>
      <c r="B272" s="21" t="s">
        <v>213</v>
      </c>
      <c r="C272" s="22">
        <v>0</v>
      </c>
      <c r="D272" s="7" t="str">
        <f t="shared" si="68"/>
        <v>N/A</v>
      </c>
      <c r="E272" s="22">
        <v>0</v>
      </c>
      <c r="F272" s="7" t="str">
        <f t="shared" si="69"/>
        <v>N/A</v>
      </c>
      <c r="G272" s="22">
        <v>0</v>
      </c>
      <c r="H272" s="7" t="str">
        <f t="shared" si="70"/>
        <v>N/A</v>
      </c>
      <c r="I272" s="8" t="s">
        <v>1749</v>
      </c>
      <c r="J272" s="8" t="s">
        <v>1749</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1749</v>
      </c>
      <c r="J273" s="8" t="s">
        <v>1749</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1749</v>
      </c>
      <c r="J274" s="8" t="s">
        <v>1749</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1749</v>
      </c>
      <c r="J275" s="8" t="s">
        <v>1749</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1749</v>
      </c>
      <c r="J276" s="8" t="s">
        <v>1749</v>
      </c>
      <c r="K276" s="25" t="s">
        <v>734</v>
      </c>
      <c r="L276" s="85" t="str">
        <f t="shared" si="67"/>
        <v>N/A</v>
      </c>
    </row>
    <row r="277" spans="1:12" x14ac:dyDescent="0.25">
      <c r="A277" s="117" t="s">
        <v>688</v>
      </c>
      <c r="B277" s="1" t="s">
        <v>213</v>
      </c>
      <c r="C277" s="1">
        <v>1261529</v>
      </c>
      <c r="D277" s="7" t="str">
        <f t="shared" ref="D277:D284" si="74">IF($B277="N/A","N/A",IF(C277&gt;10,"No",IF(C277&lt;-10,"No","Yes")))</f>
        <v>N/A</v>
      </c>
      <c r="E277" s="1">
        <v>1783444</v>
      </c>
      <c r="F277" s="7" t="str">
        <f t="shared" ref="F277:F278" si="75">IF($B277="N/A","N/A",IF(E277&gt;10,"No",IF(E277&lt;-10,"No","Yes")))</f>
        <v>N/A</v>
      </c>
      <c r="G277" s="1">
        <v>2060729</v>
      </c>
      <c r="H277" s="7" t="str">
        <f t="shared" ref="H277:H278" si="76">IF($B277="N/A","N/A",IF(G277&gt;10,"No",IF(G277&lt;-10,"No","Yes")))</f>
        <v>N/A</v>
      </c>
      <c r="I277" s="8">
        <v>41.37</v>
      </c>
      <c r="J277" s="8">
        <v>15.55</v>
      </c>
      <c r="K277" s="1" t="s">
        <v>213</v>
      </c>
      <c r="L277" s="85" t="str">
        <f t="shared" ref="L277:L278" si="77">IF(J277="Div by 0", "N/A", IF(K277="N/A","N/A", IF(J277&gt;VALUE(MID(K277,1,2)), "No", IF(J277&lt;-1*VALUE(MID(K277,1,2)), "No", "Yes"))))</f>
        <v>N/A</v>
      </c>
    </row>
    <row r="278" spans="1:12" x14ac:dyDescent="0.25">
      <c r="A278" s="117" t="s">
        <v>689</v>
      </c>
      <c r="B278" s="1" t="s">
        <v>213</v>
      </c>
      <c r="C278" s="1">
        <v>1046193.0833000001</v>
      </c>
      <c r="D278" s="7" t="str">
        <f t="shared" si="74"/>
        <v>N/A</v>
      </c>
      <c r="E278" s="1">
        <v>1485221.75</v>
      </c>
      <c r="F278" s="7" t="str">
        <f t="shared" si="75"/>
        <v>N/A</v>
      </c>
      <c r="G278" s="1">
        <v>1622801.6666999999</v>
      </c>
      <c r="H278" s="7" t="str">
        <f t="shared" si="76"/>
        <v>N/A</v>
      </c>
      <c r="I278" s="8">
        <v>41.96</v>
      </c>
      <c r="J278" s="8">
        <v>9.2629999999999999</v>
      </c>
      <c r="K278" s="1" t="s">
        <v>213</v>
      </c>
      <c r="L278" s="85" t="str">
        <f t="shared" si="77"/>
        <v>N/A</v>
      </c>
    </row>
    <row r="279" spans="1:12" x14ac:dyDescent="0.25">
      <c r="A279" s="117" t="s">
        <v>690</v>
      </c>
      <c r="B279" s="1" t="s">
        <v>213</v>
      </c>
      <c r="C279" s="1">
        <v>10590</v>
      </c>
      <c r="D279" s="7" t="str">
        <f t="shared" si="74"/>
        <v>N/A</v>
      </c>
      <c r="E279" s="1">
        <v>10332</v>
      </c>
      <c r="F279" s="7" t="str">
        <f t="shared" ref="F279:F284" si="78">IF($B279="N/A","N/A",IF(E279&gt;10,"No",IF(E279&lt;-10,"No","Yes")))</f>
        <v>N/A</v>
      </c>
      <c r="G279" s="1">
        <v>10957</v>
      </c>
      <c r="H279" s="7" t="str">
        <f t="shared" ref="H279:H284" si="79">IF($B279="N/A","N/A",IF(G279&gt;10,"No",IF(G279&lt;-10,"No","Yes")))</f>
        <v>N/A</v>
      </c>
      <c r="I279" s="8">
        <v>-2.44</v>
      </c>
      <c r="J279" s="8">
        <v>6.0490000000000004</v>
      </c>
      <c r="K279" s="1" t="s">
        <v>213</v>
      </c>
      <c r="L279" s="85" t="str">
        <f t="shared" ref="L279:L285" si="80">IF(J279="Div by 0", "N/A", IF(K279="N/A","N/A", IF(J279&gt;VALUE(MID(K279,1,2)), "No", IF(J279&lt;-1*VALUE(MID(K279,1,2)), "No", "Yes"))))</f>
        <v>N/A</v>
      </c>
    </row>
    <row r="280" spans="1:12" x14ac:dyDescent="0.25">
      <c r="A280" s="117" t="s">
        <v>691</v>
      </c>
      <c r="B280" s="1" t="s">
        <v>213</v>
      </c>
      <c r="C280" s="1">
        <v>11106</v>
      </c>
      <c r="D280" s="7" t="str">
        <f t="shared" si="74"/>
        <v>N/A</v>
      </c>
      <c r="E280" s="1">
        <v>10895</v>
      </c>
      <c r="F280" s="7" t="str">
        <f t="shared" si="78"/>
        <v>N/A</v>
      </c>
      <c r="G280" s="1">
        <v>13048</v>
      </c>
      <c r="H280" s="7" t="str">
        <f t="shared" si="79"/>
        <v>N/A</v>
      </c>
      <c r="I280" s="8">
        <v>-1.9</v>
      </c>
      <c r="J280" s="8">
        <v>19.760000000000002</v>
      </c>
      <c r="K280" s="1" t="s">
        <v>213</v>
      </c>
      <c r="L280" s="85" t="str">
        <f t="shared" si="80"/>
        <v>N/A</v>
      </c>
    </row>
    <row r="281" spans="1:12" x14ac:dyDescent="0.25">
      <c r="A281" s="117" t="s">
        <v>692</v>
      </c>
      <c r="B281" s="1" t="s">
        <v>213</v>
      </c>
      <c r="C281" s="1">
        <v>1576.5</v>
      </c>
      <c r="D281" s="7" t="str">
        <f t="shared" si="74"/>
        <v>N/A</v>
      </c>
      <c r="E281" s="1">
        <v>1573.25</v>
      </c>
      <c r="F281" s="7" t="str">
        <f t="shared" si="78"/>
        <v>N/A</v>
      </c>
      <c r="G281" s="1">
        <v>2116.0833333</v>
      </c>
      <c r="H281" s="7" t="str">
        <f t="shared" si="79"/>
        <v>N/A</v>
      </c>
      <c r="I281" s="8">
        <v>-0.20599999999999999</v>
      </c>
      <c r="J281" s="8">
        <v>34.5</v>
      </c>
      <c r="K281" s="1" t="s">
        <v>213</v>
      </c>
      <c r="L281" s="85" t="str">
        <f t="shared" si="80"/>
        <v>N/A</v>
      </c>
    </row>
    <row r="282" spans="1:12" x14ac:dyDescent="0.25">
      <c r="A282" s="117" t="s">
        <v>693</v>
      </c>
      <c r="B282" s="1" t="s">
        <v>213</v>
      </c>
      <c r="C282" s="1">
        <v>27387</v>
      </c>
      <c r="D282" s="7" t="str">
        <f t="shared" si="74"/>
        <v>N/A</v>
      </c>
      <c r="E282" s="1">
        <v>27291</v>
      </c>
      <c r="F282" s="7" t="str">
        <f t="shared" si="78"/>
        <v>N/A</v>
      </c>
      <c r="G282" s="1">
        <v>25290</v>
      </c>
      <c r="H282" s="7" t="str">
        <f t="shared" si="79"/>
        <v>N/A</v>
      </c>
      <c r="I282" s="8">
        <v>-0.35099999999999998</v>
      </c>
      <c r="J282" s="8">
        <v>-7.33</v>
      </c>
      <c r="K282" s="1" t="s">
        <v>213</v>
      </c>
      <c r="L282" s="85" t="str">
        <f t="shared" si="80"/>
        <v>N/A</v>
      </c>
    </row>
    <row r="283" spans="1:12" x14ac:dyDescent="0.25">
      <c r="A283" s="117" t="s">
        <v>694</v>
      </c>
      <c r="B283" s="1" t="s">
        <v>213</v>
      </c>
      <c r="C283" s="1">
        <v>29008</v>
      </c>
      <c r="D283" s="7" t="str">
        <f t="shared" si="74"/>
        <v>N/A</v>
      </c>
      <c r="E283" s="1">
        <v>29286</v>
      </c>
      <c r="F283" s="7" t="str">
        <f t="shared" si="78"/>
        <v>N/A</v>
      </c>
      <c r="G283" s="1">
        <v>27093</v>
      </c>
      <c r="H283" s="7" t="str">
        <f t="shared" si="79"/>
        <v>N/A</v>
      </c>
      <c r="I283" s="8">
        <v>0.95840000000000003</v>
      </c>
      <c r="J283" s="8">
        <v>-7.49</v>
      </c>
      <c r="K283" s="1" t="s">
        <v>213</v>
      </c>
      <c r="L283" s="85" t="str">
        <f t="shared" si="80"/>
        <v>N/A</v>
      </c>
    </row>
    <row r="284" spans="1:12" x14ac:dyDescent="0.25">
      <c r="A284" s="117" t="s">
        <v>695</v>
      </c>
      <c r="B284" s="1" t="s">
        <v>213</v>
      </c>
      <c r="C284" s="1">
        <v>25859.5</v>
      </c>
      <c r="D284" s="7" t="str">
        <f t="shared" si="74"/>
        <v>N/A</v>
      </c>
      <c r="E284" s="1">
        <v>26817.333332999999</v>
      </c>
      <c r="F284" s="7" t="str">
        <f t="shared" si="78"/>
        <v>N/A</v>
      </c>
      <c r="G284" s="1">
        <v>18425</v>
      </c>
      <c r="H284" s="7" t="str">
        <f t="shared" si="79"/>
        <v>N/A</v>
      </c>
      <c r="I284" s="8">
        <v>3.7040000000000002</v>
      </c>
      <c r="J284" s="8">
        <v>-31.3</v>
      </c>
      <c r="K284" s="1" t="s">
        <v>213</v>
      </c>
      <c r="L284" s="85" t="str">
        <f t="shared" si="80"/>
        <v>N/A</v>
      </c>
    </row>
    <row r="285" spans="1:12" x14ac:dyDescent="0.25">
      <c r="A285" s="117" t="s">
        <v>402</v>
      </c>
      <c r="B285" s="21" t="s">
        <v>290</v>
      </c>
      <c r="C285" s="4">
        <v>11.921853029999999</v>
      </c>
      <c r="D285" s="7" t="str">
        <f>IF($B285="N/A","N/A",IF(C285&lt;=40,"Yes","No"))</f>
        <v>Yes</v>
      </c>
      <c r="E285" s="4">
        <v>11.373335110999999</v>
      </c>
      <c r="F285" s="7" t="str">
        <f>IF($B285="N/A","N/A",IF(E285&lt;=40,"Yes","No"))</f>
        <v>Yes</v>
      </c>
      <c r="G285" s="4">
        <v>10.076741017</v>
      </c>
      <c r="H285" s="7" t="str">
        <f>IF($B285="N/A","N/A",IF(G285&lt;=40,"Yes","No"))</f>
        <v>Yes</v>
      </c>
      <c r="I285" s="8">
        <v>-4.5999999999999996</v>
      </c>
      <c r="J285" s="8">
        <v>-11.4</v>
      </c>
      <c r="K285" s="25" t="s">
        <v>736</v>
      </c>
      <c r="L285" s="85" t="str">
        <f t="shared" si="80"/>
        <v>Yes</v>
      </c>
    </row>
    <row r="286" spans="1:12" x14ac:dyDescent="0.25">
      <c r="A286" s="117" t="s">
        <v>696</v>
      </c>
      <c r="B286" s="1" t="s">
        <v>213</v>
      </c>
      <c r="C286" s="1">
        <v>10852</v>
      </c>
      <c r="D286" s="7" t="str">
        <f t="shared" ref="D286:D304" si="81">IF($B286="N/A","N/A",IF(C286&gt;10,"No",IF(C286&lt;-10,"No","Yes")))</f>
        <v>N/A</v>
      </c>
      <c r="E286" s="1">
        <v>8984</v>
      </c>
      <c r="F286" s="7" t="str">
        <f t="shared" ref="F286:F287" si="82">IF($B286="N/A","N/A",IF(E286&gt;10,"No",IF(E286&lt;-10,"No","Yes")))</f>
        <v>N/A</v>
      </c>
      <c r="G286" s="1">
        <v>11187</v>
      </c>
      <c r="H286" s="7" t="str">
        <f t="shared" ref="H286:H287" si="83">IF($B286="N/A","N/A",IF(G286&gt;10,"No",IF(G286&lt;-10,"No","Yes")))</f>
        <v>N/A</v>
      </c>
      <c r="I286" s="8">
        <v>-17.2</v>
      </c>
      <c r="J286" s="8">
        <v>24.52</v>
      </c>
      <c r="K286" s="1" t="s">
        <v>213</v>
      </c>
      <c r="L286" s="85" t="str">
        <f t="shared" ref="L286:L287" si="84">IF(J286="Div by 0", "N/A", IF(K286="N/A","N/A", IF(J286&gt;VALUE(MID(K286,1,2)), "No", IF(J286&lt;-1*VALUE(MID(K286,1,2)), "No", "Yes"))))</f>
        <v>N/A</v>
      </c>
    </row>
    <row r="287" spans="1:12" x14ac:dyDescent="0.25">
      <c r="A287" s="117" t="s">
        <v>697</v>
      </c>
      <c r="B287" s="1" t="s">
        <v>213</v>
      </c>
      <c r="C287" s="1">
        <v>1947.5</v>
      </c>
      <c r="D287" s="7" t="str">
        <f t="shared" si="81"/>
        <v>N/A</v>
      </c>
      <c r="E287" s="1">
        <v>1721.6666667</v>
      </c>
      <c r="F287" s="7" t="str">
        <f t="shared" si="82"/>
        <v>N/A</v>
      </c>
      <c r="G287" s="1">
        <v>2077.75</v>
      </c>
      <c r="H287" s="7" t="str">
        <f t="shared" si="83"/>
        <v>N/A</v>
      </c>
      <c r="I287" s="8">
        <v>-11.6</v>
      </c>
      <c r="J287" s="8">
        <v>20.68</v>
      </c>
      <c r="K287" s="1" t="s">
        <v>213</v>
      </c>
      <c r="L287" s="85" t="str">
        <f t="shared" si="84"/>
        <v>N/A</v>
      </c>
    </row>
    <row r="288" spans="1:12" x14ac:dyDescent="0.25">
      <c r="A288" s="117" t="s">
        <v>698</v>
      </c>
      <c r="B288" s="1" t="s">
        <v>213</v>
      </c>
      <c r="C288" s="1">
        <v>204703</v>
      </c>
      <c r="D288" s="7" t="str">
        <f t="shared" si="81"/>
        <v>N/A</v>
      </c>
      <c r="E288" s="1">
        <v>76708</v>
      </c>
      <c r="F288" s="7" t="str">
        <f t="shared" ref="F288:F289" si="85">IF($B288="N/A","N/A",IF(E288&gt;10,"No",IF(E288&lt;-10,"No","Yes")))</f>
        <v>N/A</v>
      </c>
      <c r="G288" s="1">
        <v>148549</v>
      </c>
      <c r="H288" s="7" t="str">
        <f t="shared" ref="H288:H289" si="86">IF($B288="N/A","N/A",IF(G288&gt;10,"No",IF(G288&lt;-10,"No","Yes")))</f>
        <v>N/A</v>
      </c>
      <c r="I288" s="8">
        <v>-62.5</v>
      </c>
      <c r="J288" s="8">
        <v>93.66</v>
      </c>
      <c r="K288" s="1" t="s">
        <v>213</v>
      </c>
      <c r="L288" s="85" t="str">
        <f t="shared" ref="L288:L289" si="87">IF(J288="Div by 0", "N/A", IF(K288="N/A","N/A", IF(J288&gt;VALUE(MID(K288,1,2)), "No", IF(J288&lt;-1*VALUE(MID(K288,1,2)), "No", "Yes"))))</f>
        <v>N/A</v>
      </c>
    </row>
    <row r="289" spans="1:12" x14ac:dyDescent="0.25">
      <c r="A289" s="117" t="s">
        <v>710</v>
      </c>
      <c r="B289" s="1" t="s">
        <v>213</v>
      </c>
      <c r="C289" s="1">
        <v>155005.83332999999</v>
      </c>
      <c r="D289" s="7" t="str">
        <f t="shared" si="81"/>
        <v>N/A</v>
      </c>
      <c r="E289" s="1">
        <v>43665.833333000002</v>
      </c>
      <c r="F289" s="7" t="str">
        <f t="shared" si="85"/>
        <v>N/A</v>
      </c>
      <c r="G289" s="1">
        <v>64879.833333000002</v>
      </c>
      <c r="H289" s="7" t="str">
        <f t="shared" si="86"/>
        <v>N/A</v>
      </c>
      <c r="I289" s="8">
        <v>-71.8</v>
      </c>
      <c r="J289" s="8">
        <v>48.58</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1749</v>
      </c>
      <c r="J290" s="8" t="s">
        <v>1749</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1749</v>
      </c>
      <c r="J291" s="8" t="s">
        <v>1749</v>
      </c>
      <c r="K291" s="1" t="s">
        <v>213</v>
      </c>
      <c r="L291" s="85" t="str">
        <f t="shared" si="90"/>
        <v>N/A</v>
      </c>
    </row>
    <row r="292" spans="1:12" x14ac:dyDescent="0.25">
      <c r="A292" s="117" t="s">
        <v>718</v>
      </c>
      <c r="B292" s="21" t="s">
        <v>213</v>
      </c>
      <c r="C292" s="9" t="s">
        <v>1749</v>
      </c>
      <c r="D292" s="7" t="str">
        <f t="shared" si="81"/>
        <v>N/A</v>
      </c>
      <c r="E292" s="9" t="s">
        <v>1749</v>
      </c>
      <c r="F292" s="7" t="str">
        <f t="shared" si="88"/>
        <v>N/A</v>
      </c>
      <c r="G292" s="9" t="s">
        <v>1749</v>
      </c>
      <c r="H292" s="7" t="str">
        <f t="shared" si="89"/>
        <v>N/A</v>
      </c>
      <c r="I292" s="8" t="s">
        <v>1749</v>
      </c>
      <c r="J292" s="8" t="s">
        <v>1749</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1749</v>
      </c>
      <c r="J293" s="8" t="s">
        <v>1749</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1749</v>
      </c>
      <c r="J294" s="8" t="s">
        <v>1749</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1749</v>
      </c>
      <c r="J295" s="8" t="s">
        <v>1749</v>
      </c>
      <c r="K295" s="1" t="s">
        <v>213</v>
      </c>
      <c r="L295" s="85" t="str">
        <f t="shared" si="90"/>
        <v>N/A</v>
      </c>
    </row>
    <row r="296" spans="1:12" x14ac:dyDescent="0.25">
      <c r="A296" s="117" t="s">
        <v>702</v>
      </c>
      <c r="B296" s="1" t="s">
        <v>213</v>
      </c>
      <c r="C296" s="1">
        <v>652</v>
      </c>
      <c r="D296" s="7" t="str">
        <f t="shared" si="81"/>
        <v>N/A</v>
      </c>
      <c r="E296" s="1">
        <v>659</v>
      </c>
      <c r="F296" s="7" t="str">
        <f t="shared" si="88"/>
        <v>N/A</v>
      </c>
      <c r="G296" s="1">
        <v>850</v>
      </c>
      <c r="H296" s="7" t="str">
        <f t="shared" si="89"/>
        <v>N/A</v>
      </c>
      <c r="I296" s="8">
        <v>1.0740000000000001</v>
      </c>
      <c r="J296" s="8">
        <v>28.98</v>
      </c>
      <c r="K296" s="1" t="s">
        <v>213</v>
      </c>
      <c r="L296" s="85" t="str">
        <f t="shared" si="90"/>
        <v>N/A</v>
      </c>
    </row>
    <row r="297" spans="1:12" x14ac:dyDescent="0.25">
      <c r="A297" s="117" t="s">
        <v>713</v>
      </c>
      <c r="B297" s="1" t="s">
        <v>213</v>
      </c>
      <c r="C297" s="1">
        <v>344.08333333000002</v>
      </c>
      <c r="D297" s="7" t="str">
        <f t="shared" si="81"/>
        <v>N/A</v>
      </c>
      <c r="E297" s="1">
        <v>341.58333333000002</v>
      </c>
      <c r="F297" s="7" t="str">
        <f t="shared" si="88"/>
        <v>N/A</v>
      </c>
      <c r="G297" s="1">
        <v>340.5</v>
      </c>
      <c r="H297" s="7" t="str">
        <f t="shared" si="89"/>
        <v>N/A</v>
      </c>
      <c r="I297" s="8">
        <v>-0.72699999999999998</v>
      </c>
      <c r="J297" s="8">
        <v>-0.317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1749</v>
      </c>
      <c r="J298" s="8" t="s">
        <v>1749</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1749</v>
      </c>
      <c r="J299" s="8" t="s">
        <v>1749</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1749</v>
      </c>
      <c r="J300" s="8" t="s">
        <v>1749</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1749</v>
      </c>
      <c r="J301" s="8" t="s">
        <v>1749</v>
      </c>
      <c r="K301" s="1" t="s">
        <v>213</v>
      </c>
      <c r="L301" s="85" t="str">
        <f t="shared" si="90"/>
        <v>N/A</v>
      </c>
    </row>
    <row r="302" spans="1:12" x14ac:dyDescent="0.25">
      <c r="A302" s="117" t="s">
        <v>704</v>
      </c>
      <c r="B302" s="1" t="s">
        <v>213</v>
      </c>
      <c r="C302" s="1">
        <v>0</v>
      </c>
      <c r="D302" s="7" t="str">
        <f t="shared" si="81"/>
        <v>N/A</v>
      </c>
      <c r="E302" s="1">
        <v>11</v>
      </c>
      <c r="F302" s="7" t="str">
        <f t="shared" si="88"/>
        <v>N/A</v>
      </c>
      <c r="G302" s="1">
        <v>0</v>
      </c>
      <c r="H302" s="7" t="str">
        <f t="shared" si="89"/>
        <v>N/A</v>
      </c>
      <c r="I302" s="8" t="s">
        <v>1749</v>
      </c>
      <c r="J302" s="8">
        <v>-100</v>
      </c>
      <c r="K302" s="1" t="s">
        <v>213</v>
      </c>
      <c r="L302" s="85" t="str">
        <f t="shared" ref="L302:L304" si="91">IF(J302="Div by 0", "N/A", IF(K302="N/A","N/A", IF(J302&gt;VALUE(MID(K302,1,2)), "No", IF(J302&lt;-1*VALUE(MID(K302,1,2)), "No", "Yes"))))</f>
        <v>N/A</v>
      </c>
    </row>
    <row r="303" spans="1:12" x14ac:dyDescent="0.25">
      <c r="A303" s="117" t="s">
        <v>705</v>
      </c>
      <c r="B303" s="1" t="s">
        <v>213</v>
      </c>
      <c r="C303" s="1">
        <v>11</v>
      </c>
      <c r="D303" s="7" t="str">
        <f t="shared" si="81"/>
        <v>N/A</v>
      </c>
      <c r="E303" s="1">
        <v>11</v>
      </c>
      <c r="F303" s="7" t="str">
        <f t="shared" si="88"/>
        <v>N/A</v>
      </c>
      <c r="G303" s="1">
        <v>15</v>
      </c>
      <c r="H303" s="7" t="str">
        <f t="shared" si="89"/>
        <v>N/A</v>
      </c>
      <c r="I303" s="8">
        <v>100</v>
      </c>
      <c r="J303" s="8">
        <v>275</v>
      </c>
      <c r="K303" s="1" t="s">
        <v>213</v>
      </c>
      <c r="L303" s="85" t="str">
        <f t="shared" si="91"/>
        <v>N/A</v>
      </c>
    </row>
    <row r="304" spans="1:12" x14ac:dyDescent="0.25">
      <c r="A304" s="117" t="s">
        <v>716</v>
      </c>
      <c r="B304" s="1" t="s">
        <v>213</v>
      </c>
      <c r="C304" s="1">
        <v>0.16666666669999999</v>
      </c>
      <c r="D304" s="7" t="str">
        <f t="shared" si="81"/>
        <v>N/A</v>
      </c>
      <c r="E304" s="1">
        <v>1.8333333332999999</v>
      </c>
      <c r="F304" s="7" t="str">
        <f t="shared" si="88"/>
        <v>N/A</v>
      </c>
      <c r="G304" s="1">
        <v>3.5833333333000001</v>
      </c>
      <c r="H304" s="7" t="str">
        <f t="shared" si="89"/>
        <v>N/A</v>
      </c>
      <c r="I304" s="8">
        <v>1000</v>
      </c>
      <c r="J304" s="8">
        <v>95.45</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1749</v>
      </c>
      <c r="J305" s="8" t="s">
        <v>1749</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1749</v>
      </c>
      <c r="J306" s="8" t="s">
        <v>1749</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1749</v>
      </c>
      <c r="J307" s="8" t="s">
        <v>1749</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1749</v>
      </c>
      <c r="J308" s="8" t="s">
        <v>1749</v>
      </c>
      <c r="K308" s="1" t="s">
        <v>213</v>
      </c>
      <c r="L308" s="85" t="str">
        <f>IF(J308="Div by 0", "N/A", IF(K308="N/A","N/A", IF(J308&gt;VALUE(MID(K308,1,2)), "No", IF(J308&lt;-1*VALUE(MID(K308,1,2)), "No", "Yes"))))</f>
        <v>N/A</v>
      </c>
    </row>
    <row r="309" spans="1:12" x14ac:dyDescent="0.25">
      <c r="A309" s="134" t="s">
        <v>709</v>
      </c>
      <c r="B309" s="1" t="s">
        <v>213</v>
      </c>
      <c r="C309" s="1">
        <v>38661</v>
      </c>
      <c r="D309" s="1" t="s">
        <v>213</v>
      </c>
      <c r="E309" s="1">
        <v>38266</v>
      </c>
      <c r="F309" s="1" t="s">
        <v>213</v>
      </c>
      <c r="G309" s="1">
        <v>36907</v>
      </c>
      <c r="H309" s="1" t="s">
        <v>213</v>
      </c>
      <c r="I309" s="8">
        <v>-1.02</v>
      </c>
      <c r="J309" s="8">
        <v>-3.55</v>
      </c>
      <c r="K309" s="1" t="s">
        <v>213</v>
      </c>
      <c r="L309" s="85" t="str">
        <f>IF(J309="Div by 0", "N/A", IF(K309="N/A","N/A", IF(J309&gt;VALUE(MID(K309,1,2)), "No", IF(J309&lt;-1*VALUE(MID(K309,1,2)), "No", "Yes"))))</f>
        <v>N/A</v>
      </c>
    </row>
    <row r="310" spans="1:12" x14ac:dyDescent="0.25">
      <c r="A310" s="135" t="s">
        <v>73</v>
      </c>
      <c r="B310" s="21" t="s">
        <v>213</v>
      </c>
      <c r="C310" s="22">
        <v>1235086</v>
      </c>
      <c r="D310" s="7" t="str">
        <f>IF($B310="N/A","N/A",IF(C310&gt;10,"No",IF(C310&lt;-10,"No","Yes")))</f>
        <v>N/A</v>
      </c>
      <c r="E310" s="22">
        <v>1562983</v>
      </c>
      <c r="F310" s="7" t="str">
        <f>IF($B310="N/A","N/A",IF(E310&gt;10,"No",IF(E310&lt;-10,"No","Yes")))</f>
        <v>N/A</v>
      </c>
      <c r="G310" s="22">
        <v>1740025</v>
      </c>
      <c r="H310" s="7" t="str">
        <f>IF($B310="N/A","N/A",IF(G310&gt;10,"No",IF(G310&lt;-10,"No","Yes")))</f>
        <v>N/A</v>
      </c>
      <c r="I310" s="8">
        <v>26.55</v>
      </c>
      <c r="J310" s="8">
        <v>11.33</v>
      </c>
      <c r="K310" s="25" t="s">
        <v>736</v>
      </c>
      <c r="L310" s="85" t="str">
        <f t="shared" ref="L310:L339" si="92">IF(J310="Div by 0", "N/A", IF(K310="N/A","N/A", IF(J310&gt;VALUE(MID(K310,1,2)), "No", IF(J310&lt;-1*VALUE(MID(K310,1,2)), "No", "Yes"))))</f>
        <v>Yes</v>
      </c>
    </row>
    <row r="311" spans="1:12" x14ac:dyDescent="0.25">
      <c r="A311" s="134" t="s">
        <v>182</v>
      </c>
      <c r="B311" s="21" t="s">
        <v>213</v>
      </c>
      <c r="C311" s="22">
        <v>119069</v>
      </c>
      <c r="D311" s="7" t="str">
        <f t="shared" ref="D311:D314" si="93">IF($B311="N/A","N/A",IF(C311&gt;10,"No",IF(C311&lt;-10,"No","Yes")))</f>
        <v>N/A</v>
      </c>
      <c r="E311" s="22">
        <v>123141</v>
      </c>
      <c r="F311" s="7" t="str">
        <f t="shared" ref="F311:F314" si="94">IF($B311="N/A","N/A",IF(E311&gt;10,"No",IF(E311&lt;-10,"No","Yes")))</f>
        <v>N/A</v>
      </c>
      <c r="G311" s="22">
        <v>123938</v>
      </c>
      <c r="H311" s="7" t="str">
        <f t="shared" ref="H311:H314" si="95">IF($B311="N/A","N/A",IF(G311&gt;10,"No",IF(G311&lt;-10,"No","Yes")))</f>
        <v>N/A</v>
      </c>
      <c r="I311" s="8">
        <v>3.42</v>
      </c>
      <c r="J311" s="8">
        <v>0.6472</v>
      </c>
      <c r="K311" s="25" t="s">
        <v>736</v>
      </c>
      <c r="L311" s="85" t="str">
        <f>IF(J311="Div by 0", "N/A", IF(OR(J311="N/A",K311="N/A"),"N/A", IF(J311&gt;VALUE(MID(K311,1,2)), "No", IF(J311&lt;-1*VALUE(MID(K311,1,2)), "No", "Yes"))))</f>
        <v>Yes</v>
      </c>
    </row>
    <row r="312" spans="1:12" x14ac:dyDescent="0.25">
      <c r="A312" s="134" t="s">
        <v>183</v>
      </c>
      <c r="B312" s="21" t="s">
        <v>213</v>
      </c>
      <c r="C312" s="22">
        <v>205368</v>
      </c>
      <c r="D312" s="7" t="str">
        <f t="shared" si="93"/>
        <v>N/A</v>
      </c>
      <c r="E312" s="22">
        <v>205079</v>
      </c>
      <c r="F312" s="7" t="str">
        <f t="shared" si="94"/>
        <v>N/A</v>
      </c>
      <c r="G312" s="22">
        <v>197395</v>
      </c>
      <c r="H312" s="7" t="str">
        <f t="shared" si="95"/>
        <v>N/A</v>
      </c>
      <c r="I312" s="8">
        <v>-0.14099999999999999</v>
      </c>
      <c r="J312" s="8">
        <v>-3.75</v>
      </c>
      <c r="K312" s="25" t="s">
        <v>736</v>
      </c>
      <c r="L312" s="85" t="str">
        <f t="shared" ref="L312:L314" si="96">IF(J312="Div by 0", "N/A", IF(OR(J312="N/A",K312="N/A"),"N/A", IF(J312&gt;VALUE(MID(K312,1,2)), "No", IF(J312&lt;-1*VALUE(MID(K312,1,2)), "No", "Yes"))))</f>
        <v>Yes</v>
      </c>
    </row>
    <row r="313" spans="1:12" x14ac:dyDescent="0.25">
      <c r="A313" s="134" t="s">
        <v>184</v>
      </c>
      <c r="B313" s="21" t="s">
        <v>213</v>
      </c>
      <c r="C313" s="22">
        <v>628230</v>
      </c>
      <c r="D313" s="7" t="str">
        <f t="shared" si="93"/>
        <v>N/A</v>
      </c>
      <c r="E313" s="22">
        <v>674464</v>
      </c>
      <c r="F313" s="7" t="str">
        <f t="shared" si="94"/>
        <v>N/A</v>
      </c>
      <c r="G313" s="22">
        <v>715354</v>
      </c>
      <c r="H313" s="7" t="str">
        <f t="shared" si="95"/>
        <v>N/A</v>
      </c>
      <c r="I313" s="8">
        <v>7.359</v>
      </c>
      <c r="J313" s="8">
        <v>6.0629999999999997</v>
      </c>
      <c r="K313" s="25" t="s">
        <v>736</v>
      </c>
      <c r="L313" s="85" t="str">
        <f t="shared" si="96"/>
        <v>Yes</v>
      </c>
    </row>
    <row r="314" spans="1:12" x14ac:dyDescent="0.25">
      <c r="A314" s="131" t="s">
        <v>185</v>
      </c>
      <c r="B314" s="21" t="s">
        <v>213</v>
      </c>
      <c r="C314" s="22">
        <v>282419</v>
      </c>
      <c r="D314" s="7" t="str">
        <f t="shared" si="93"/>
        <v>N/A</v>
      </c>
      <c r="E314" s="22">
        <v>560299</v>
      </c>
      <c r="F314" s="7" t="str">
        <f t="shared" si="94"/>
        <v>N/A</v>
      </c>
      <c r="G314" s="22">
        <v>703334</v>
      </c>
      <c r="H314" s="7" t="str">
        <f t="shared" si="95"/>
        <v>N/A</v>
      </c>
      <c r="I314" s="8">
        <v>98.39</v>
      </c>
      <c r="J314" s="8">
        <v>25.53</v>
      </c>
      <c r="K314" s="25" t="s">
        <v>736</v>
      </c>
      <c r="L314" s="85" t="str">
        <f t="shared" si="96"/>
        <v>No</v>
      </c>
    </row>
    <row r="315" spans="1:12" x14ac:dyDescent="0.25">
      <c r="A315" s="134" t="s">
        <v>1098</v>
      </c>
      <c r="B315" s="9" t="s">
        <v>213</v>
      </c>
      <c r="C315" s="22">
        <v>638779</v>
      </c>
      <c r="D315" s="5" t="str">
        <f t="shared" ref="D315:F318" si="97">IF($B315="N/A","N/A",IF(C315&lt;0,"No","Yes"))</f>
        <v>N/A</v>
      </c>
      <c r="E315" s="22">
        <v>672550</v>
      </c>
      <c r="F315" s="5" t="str">
        <f t="shared" si="97"/>
        <v>N/A</v>
      </c>
      <c r="G315" s="22">
        <v>702755</v>
      </c>
      <c r="H315" s="5" t="str">
        <f t="shared" ref="H315:H318" si="98">IF($B315="N/A","N/A",IF(G315&lt;0,"No","Yes"))</f>
        <v>N/A</v>
      </c>
      <c r="I315" s="8">
        <v>5.2869999999999999</v>
      </c>
      <c r="J315" s="8">
        <v>4.4909999999999997</v>
      </c>
      <c r="K315" s="1" t="s">
        <v>735</v>
      </c>
      <c r="L315" s="85" t="str">
        <f>IF(J315="Div by 0", "N/A", IF(OR(J315="N/A",K315="N/A"),"N/A", IF(J315&gt;VALUE(MID(K315,1,2)), "No", IF(J315&lt;-1*VALUE(MID(K315,1,2)), "No", "Yes"))))</f>
        <v>Yes</v>
      </c>
    </row>
    <row r="316" spans="1:12" x14ac:dyDescent="0.25">
      <c r="A316" s="134" t="s">
        <v>430</v>
      </c>
      <c r="B316" s="9" t="s">
        <v>213</v>
      </c>
      <c r="C316" s="22">
        <v>31444</v>
      </c>
      <c r="D316" s="5" t="str">
        <f t="shared" si="97"/>
        <v>N/A</v>
      </c>
      <c r="E316" s="22">
        <v>41794</v>
      </c>
      <c r="F316" s="5" t="str">
        <f t="shared" si="97"/>
        <v>N/A</v>
      </c>
      <c r="G316" s="22">
        <v>49139</v>
      </c>
      <c r="H316" s="5" t="str">
        <f t="shared" si="98"/>
        <v>N/A</v>
      </c>
      <c r="I316" s="8">
        <v>32.92</v>
      </c>
      <c r="J316" s="8">
        <v>17.57</v>
      </c>
      <c r="K316" s="1" t="s">
        <v>735</v>
      </c>
      <c r="L316" s="85" t="str">
        <f t="shared" ref="L316:L318" si="99">IF(J316="Div by 0", "N/A", IF(OR(J316="N/A",K316="N/A"),"N/A", IF(J316&gt;VALUE(MID(K316,1,2)), "No", IF(J316&lt;-1*VALUE(MID(K316,1,2)), "No", "Yes"))))</f>
        <v>No</v>
      </c>
    </row>
    <row r="317" spans="1:12" x14ac:dyDescent="0.25">
      <c r="A317" s="134" t="s">
        <v>431</v>
      </c>
      <c r="B317" s="9" t="s">
        <v>213</v>
      </c>
      <c r="C317" s="22">
        <v>411515</v>
      </c>
      <c r="D317" s="5" t="str">
        <f t="shared" si="97"/>
        <v>N/A</v>
      </c>
      <c r="E317" s="22">
        <v>686007</v>
      </c>
      <c r="F317" s="5" t="str">
        <f t="shared" si="97"/>
        <v>N/A</v>
      </c>
      <c r="G317" s="22">
        <v>823129</v>
      </c>
      <c r="H317" s="5" t="str">
        <f t="shared" si="98"/>
        <v>N/A</v>
      </c>
      <c r="I317" s="8">
        <v>66.7</v>
      </c>
      <c r="J317" s="8">
        <v>19.989999999999998</v>
      </c>
      <c r="K317" s="1" t="s">
        <v>735</v>
      </c>
      <c r="L317" s="85" t="str">
        <f t="shared" si="99"/>
        <v>No</v>
      </c>
    </row>
    <row r="318" spans="1:12" x14ac:dyDescent="0.25">
      <c r="A318" s="134" t="s">
        <v>1099</v>
      </c>
      <c r="B318" s="9" t="s">
        <v>213</v>
      </c>
      <c r="C318" s="22">
        <v>116209</v>
      </c>
      <c r="D318" s="5" t="str">
        <f t="shared" si="97"/>
        <v>N/A</v>
      </c>
      <c r="E318" s="22">
        <v>120614</v>
      </c>
      <c r="F318" s="5" t="str">
        <f t="shared" si="97"/>
        <v>N/A</v>
      </c>
      <c r="G318" s="22">
        <v>123007</v>
      </c>
      <c r="H318" s="5" t="str">
        <f t="shared" si="98"/>
        <v>N/A</v>
      </c>
      <c r="I318" s="8">
        <v>3.7909999999999999</v>
      </c>
      <c r="J318" s="8">
        <v>1.984</v>
      </c>
      <c r="K318" s="1" t="s">
        <v>735</v>
      </c>
      <c r="L318" s="85" t="str">
        <f t="shared" si="99"/>
        <v>Yes</v>
      </c>
    </row>
    <row r="319" spans="1:12" x14ac:dyDescent="0.25">
      <c r="A319" s="134" t="s">
        <v>98</v>
      </c>
      <c r="B319" s="21" t="s">
        <v>291</v>
      </c>
      <c r="C319" s="4">
        <v>84.979912330000005</v>
      </c>
      <c r="D319" s="7" t="str">
        <f>IF($B319="N/A","N/A",IF(C319&gt;80,"Yes","No"))</f>
        <v>Yes</v>
      </c>
      <c r="E319" s="4">
        <v>95.919917235</v>
      </c>
      <c r="F319" s="7" t="str">
        <f>IF($B319="N/A","N/A",IF(E319&gt;80,"Yes","No"))</f>
        <v>Yes</v>
      </c>
      <c r="G319" s="4">
        <v>95.088059079999994</v>
      </c>
      <c r="H319" s="7" t="str">
        <f>IF($B319="N/A","N/A",IF(G319&gt;80,"Yes","No"))</f>
        <v>Yes</v>
      </c>
      <c r="I319" s="8">
        <v>12.87</v>
      </c>
      <c r="J319" s="8">
        <v>-0.86699999999999999</v>
      </c>
      <c r="K319" s="25" t="s">
        <v>736</v>
      </c>
      <c r="L319" s="85" t="str">
        <f t="shared" si="92"/>
        <v>Yes</v>
      </c>
    </row>
    <row r="320" spans="1:12" x14ac:dyDescent="0.25">
      <c r="A320" s="134" t="s">
        <v>332</v>
      </c>
      <c r="B320" s="21" t="s">
        <v>278</v>
      </c>
      <c r="C320" s="4">
        <v>0.126145062</v>
      </c>
      <c r="D320" s="7" t="str">
        <f>IF($B320="N/A","N/A",IF(C320&gt;=5,"No",IF(C320&lt;0,"No","Yes")))</f>
        <v>Yes</v>
      </c>
      <c r="E320" s="4">
        <v>0.1017925339</v>
      </c>
      <c r="F320" s="7" t="str">
        <f>IF($B320="N/A","N/A",IF(E320&gt;=5,"No",IF(E320&lt;0,"No","Yes")))</f>
        <v>Yes</v>
      </c>
      <c r="G320" s="4">
        <v>9.2872228799999998E-2</v>
      </c>
      <c r="H320" s="7" t="str">
        <f>IF($B320="N/A","N/A",IF(G320&gt;=5,"No",IF(G320&lt;0,"No","Yes")))</f>
        <v>Yes</v>
      </c>
      <c r="I320" s="8">
        <v>-19.3</v>
      </c>
      <c r="J320" s="8">
        <v>-8.76</v>
      </c>
      <c r="K320" s="25" t="s">
        <v>736</v>
      </c>
      <c r="L320" s="85" t="str">
        <f t="shared" si="92"/>
        <v>Yes</v>
      </c>
    </row>
    <row r="321" spans="1:12" x14ac:dyDescent="0.25">
      <c r="A321" s="134" t="s">
        <v>340</v>
      </c>
      <c r="B321" s="25" t="s">
        <v>278</v>
      </c>
      <c r="C321" s="4">
        <v>2.1467331019999998</v>
      </c>
      <c r="D321" s="7" t="str">
        <f>IF($B321="N/A","N/A",IF(C321&gt;=5,"No",IF(C321&lt;0,"No","Yes")))</f>
        <v>Yes</v>
      </c>
      <c r="E321" s="4">
        <v>1.7726360427000001</v>
      </c>
      <c r="F321" s="7" t="str">
        <f>IF($B321="N/A","N/A",IF(E321&gt;=5,"No",IF(E321&lt;0,"No","Yes")))</f>
        <v>Yes</v>
      </c>
      <c r="G321" s="4">
        <v>1.3992327696</v>
      </c>
      <c r="H321" s="7" t="str">
        <f>IF($B321="N/A","N/A",IF(G321&gt;=5,"No",IF(G321&lt;0,"No","Yes")))</f>
        <v>Yes</v>
      </c>
      <c r="I321" s="8">
        <v>-17.399999999999999</v>
      </c>
      <c r="J321" s="8">
        <v>-21.1</v>
      </c>
      <c r="K321" s="25" t="s">
        <v>736</v>
      </c>
      <c r="L321" s="85" t="str">
        <f t="shared" si="92"/>
        <v>No</v>
      </c>
    </row>
    <row r="322" spans="1:12" x14ac:dyDescent="0.25">
      <c r="A322" s="134" t="s">
        <v>333</v>
      </c>
      <c r="B322" s="25" t="s">
        <v>278</v>
      </c>
      <c r="C322" s="4">
        <v>0.1546451016</v>
      </c>
      <c r="D322" s="7" t="str">
        <f>IF($B322="N/A","N/A",IF(C322&gt;=5,"No",IF(C322&lt;0,"No","Yes")))</f>
        <v>Yes</v>
      </c>
      <c r="E322" s="4">
        <v>0.11868331259999999</v>
      </c>
      <c r="F322" s="7" t="str">
        <f>IF($B322="N/A","N/A",IF(E322&gt;=5,"No",IF(E322&lt;0,"No","Yes")))</f>
        <v>Yes</v>
      </c>
      <c r="G322" s="4">
        <v>7.0113935099999997E-2</v>
      </c>
      <c r="H322" s="7" t="str">
        <f>IF($B322="N/A","N/A",IF(G322&gt;=5,"No",IF(G322&lt;0,"No","Yes")))</f>
        <v>Yes</v>
      </c>
      <c r="I322" s="8">
        <v>-23.3</v>
      </c>
      <c r="J322" s="8">
        <v>-40.9</v>
      </c>
      <c r="K322" s="25" t="s">
        <v>736</v>
      </c>
      <c r="L322" s="85" t="str">
        <f t="shared" si="92"/>
        <v>No</v>
      </c>
    </row>
    <row r="323" spans="1:12" x14ac:dyDescent="0.25">
      <c r="A323" s="134" t="s">
        <v>334</v>
      </c>
      <c r="B323" s="25" t="s">
        <v>292</v>
      </c>
      <c r="C323" s="4">
        <v>12.563416637</v>
      </c>
      <c r="D323" s="7" t="str">
        <f>IF($B323="N/A","N/A",IF(C323&gt;0,"No",IF(C323&lt;0,"No","Yes")))</f>
        <v>No</v>
      </c>
      <c r="E323" s="4">
        <v>2.0627223713</v>
      </c>
      <c r="F323" s="7" t="str">
        <f>IF($B323="N/A","N/A",IF(E323&gt;0,"No",IF(E323&lt;0,"No","Yes")))</f>
        <v>No</v>
      </c>
      <c r="G323" s="4">
        <v>3.3369060788999998</v>
      </c>
      <c r="H323" s="7" t="str">
        <f>IF($B323="N/A","N/A",IF(G323&gt;0,"No",IF(G323&lt;0,"No","Yes")))</f>
        <v>No</v>
      </c>
      <c r="I323" s="8">
        <v>-83.6</v>
      </c>
      <c r="J323" s="8">
        <v>61.77</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1749</v>
      </c>
      <c r="J324" s="8" t="s">
        <v>1749</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5" t="s">
        <v>736</v>
      </c>
      <c r="L325" s="85" t="str">
        <f t="shared" si="92"/>
        <v>N/A</v>
      </c>
    </row>
    <row r="326" spans="1:12" x14ac:dyDescent="0.25">
      <c r="A326" s="134" t="s">
        <v>337</v>
      </c>
      <c r="B326" s="25" t="s">
        <v>292</v>
      </c>
      <c r="C326" s="4">
        <v>2.9147767799999998E-2</v>
      </c>
      <c r="D326" s="7" t="str">
        <f t="shared" si="100"/>
        <v>No</v>
      </c>
      <c r="E326" s="4">
        <v>2.4120543899999999E-2</v>
      </c>
      <c r="F326" s="7" t="str">
        <f t="shared" si="101"/>
        <v>No</v>
      </c>
      <c r="G326" s="4">
        <v>1.23561443E-2</v>
      </c>
      <c r="H326" s="7" t="str">
        <f t="shared" si="102"/>
        <v>No</v>
      </c>
      <c r="I326" s="8">
        <v>-17.2</v>
      </c>
      <c r="J326" s="8">
        <v>-48.8</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2.2988180000000001E-4</v>
      </c>
      <c r="H327" s="7" t="str">
        <f>IF($B327="N/A","N/A",IF(G327&gt;0,"No",IF(G327&lt;0,"No","Yes")))</f>
        <v>No</v>
      </c>
      <c r="I327" s="8" t="s">
        <v>1749</v>
      </c>
      <c r="J327" s="8" t="s">
        <v>1749</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5" t="s">
        <v>736</v>
      </c>
      <c r="L329" s="85" t="str">
        <f t="shared" si="92"/>
        <v>N/A</v>
      </c>
    </row>
    <row r="330" spans="1:12" x14ac:dyDescent="0.25">
      <c r="A330" s="134" t="s">
        <v>1100</v>
      </c>
      <c r="B330" s="21" t="s">
        <v>213</v>
      </c>
      <c r="C330" s="4">
        <v>0</v>
      </c>
      <c r="D330" s="7" t="str">
        <f>IF($B330="N/A","N/A",IF(C330&gt;10,"No",IF(C330&lt;-10,"No","Yes")))</f>
        <v>N/A</v>
      </c>
      <c r="E330" s="4">
        <v>1.2796039999999999E-4</v>
      </c>
      <c r="F330" s="7" t="str">
        <f>IF($B330="N/A","N/A",IF(E330&gt;10,"No",IF(E330&lt;-10,"No","Yes")))</f>
        <v>N/A</v>
      </c>
      <c r="G330" s="4">
        <v>2.2988180000000001E-4</v>
      </c>
      <c r="H330" s="7" t="str">
        <f>IF($B330="N/A","N/A",IF(G330&gt;10,"No",IF(G330&lt;-10,"No","Yes")))</f>
        <v>N/A</v>
      </c>
      <c r="I330" s="8" t="s">
        <v>1749</v>
      </c>
      <c r="J330" s="8">
        <v>79.650000000000006</v>
      </c>
      <c r="K330" s="25" t="s">
        <v>736</v>
      </c>
      <c r="L330" s="85" t="str">
        <f t="shared" si="92"/>
        <v>No</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5" t="s">
        <v>736</v>
      </c>
      <c r="L333" s="85" t="str">
        <f t="shared" si="92"/>
        <v>N/A</v>
      </c>
    </row>
    <row r="334" spans="1:12" x14ac:dyDescent="0.25">
      <c r="A334" s="134" t="s">
        <v>1750</v>
      </c>
      <c r="B334" s="21" t="s">
        <v>293</v>
      </c>
      <c r="C334" s="4">
        <v>8.2989362684000003</v>
      </c>
      <c r="D334" s="7" t="str">
        <f>IF($B334="N/A","N/A",IF(C334&gt;15,"No",IF(C334&lt;2,"No","Yes")))</f>
        <v>Yes</v>
      </c>
      <c r="E334" s="4">
        <v>8.1194101279000002</v>
      </c>
      <c r="F334" s="7" t="str">
        <f>IF($B334="N/A","N/A",IF(E334&gt;15,"No",IF(E334&lt;2,"No","Yes")))</f>
        <v>Yes</v>
      </c>
      <c r="G334" s="4">
        <v>9.1608453902000004</v>
      </c>
      <c r="H334" s="7" t="str">
        <f>IF($B334="N/A","N/A",IF(G334&gt;15,"No",IF(G334&lt;2,"No","Yes")))</f>
        <v>Yes</v>
      </c>
      <c r="I334" s="8">
        <v>-2.16</v>
      </c>
      <c r="J334" s="8">
        <v>12.83</v>
      </c>
      <c r="K334" s="25" t="s">
        <v>736</v>
      </c>
      <c r="L334" s="85" t="str">
        <f t="shared" si="92"/>
        <v>Yes</v>
      </c>
    </row>
    <row r="335" spans="1:12" x14ac:dyDescent="0.25">
      <c r="A335" s="134" t="s">
        <v>1104</v>
      </c>
      <c r="B335" s="21" t="s">
        <v>213</v>
      </c>
      <c r="C335" s="22">
        <v>76490</v>
      </c>
      <c r="D335" s="7" t="str">
        <f>IF($B335="N/A","N/A",IF(C335&gt;10,"No",IF(C335&lt;-10,"No","Yes")))</f>
        <v>N/A</v>
      </c>
      <c r="E335" s="22">
        <v>0</v>
      </c>
      <c r="F335" s="7" t="str">
        <f>IF($B335="N/A","N/A",IF(E335&gt;10,"No",IF(E335&lt;-10,"No","Yes")))</f>
        <v>N/A</v>
      </c>
      <c r="G335" s="22">
        <v>0</v>
      </c>
      <c r="H335" s="7" t="str">
        <f>IF($B335="N/A","N/A",IF(G335&gt;10,"No",IF(G335&lt;-10,"No","Yes")))</f>
        <v>N/A</v>
      </c>
      <c r="I335" s="8">
        <v>-100</v>
      </c>
      <c r="J335" s="8" t="s">
        <v>1749</v>
      </c>
      <c r="K335" s="25" t="s">
        <v>736</v>
      </c>
      <c r="L335" s="85" t="str">
        <f t="shared" si="92"/>
        <v>N/A</v>
      </c>
    </row>
    <row r="336" spans="1:12" x14ac:dyDescent="0.25">
      <c r="A336" s="134" t="s">
        <v>1658</v>
      </c>
      <c r="B336" s="21" t="s">
        <v>213</v>
      </c>
      <c r="C336" s="22">
        <v>75275</v>
      </c>
      <c r="D336" s="7" t="str">
        <f>IF($B336="N/A","N/A",IF(C336&gt;10,"No",IF(C336&lt;-10,"No","Yes")))</f>
        <v>N/A</v>
      </c>
      <c r="E336" s="22">
        <v>77484</v>
      </c>
      <c r="F336" s="7" t="str">
        <f>IF($B336="N/A","N/A",IF(E336&gt;10,"No",IF(E336&lt;-10,"No","Yes")))</f>
        <v>N/A</v>
      </c>
      <c r="G336" s="22">
        <v>77234</v>
      </c>
      <c r="H336" s="7" t="str">
        <f>IF($B336="N/A","N/A",IF(G336&gt;10,"No",IF(G336&lt;-10,"No","Yes")))</f>
        <v>N/A</v>
      </c>
      <c r="I336" s="8">
        <v>2.9350000000000001</v>
      </c>
      <c r="J336" s="8">
        <v>-0.32300000000000001</v>
      </c>
      <c r="K336" s="25" t="s">
        <v>736</v>
      </c>
      <c r="L336" s="85" t="str">
        <f t="shared" si="92"/>
        <v>Yes</v>
      </c>
    </row>
    <row r="337" spans="1:12" x14ac:dyDescent="0.25">
      <c r="A337" s="134" t="s">
        <v>1659</v>
      </c>
      <c r="B337" s="21" t="s">
        <v>213</v>
      </c>
      <c r="C337" s="22">
        <v>145859</v>
      </c>
      <c r="D337" s="7" t="str">
        <f>IF($B337="N/A","N/A",IF(C337&gt;10,"No",IF(C337&lt;-10,"No","Yes")))</f>
        <v>N/A</v>
      </c>
      <c r="E337" s="22">
        <v>3093</v>
      </c>
      <c r="F337" s="7" t="str">
        <f>IF($B337="N/A","N/A",IF(E337&gt;10,"No",IF(E337&lt;-10,"No","Yes")))</f>
        <v>N/A</v>
      </c>
      <c r="G337" s="22">
        <v>3359</v>
      </c>
      <c r="H337" s="7" t="str">
        <f>IF($B337="N/A","N/A",IF(G337&gt;10,"No",IF(G337&lt;-10,"No","Yes")))</f>
        <v>N/A</v>
      </c>
      <c r="I337" s="8">
        <v>-97.9</v>
      </c>
      <c r="J337" s="8">
        <v>8.6</v>
      </c>
      <c r="K337" s="25" t="s">
        <v>736</v>
      </c>
      <c r="L337" s="85" t="str">
        <f t="shared" si="92"/>
        <v>Yes</v>
      </c>
    </row>
    <row r="338" spans="1:12" x14ac:dyDescent="0.25">
      <c r="A338" s="134" t="s">
        <v>1660</v>
      </c>
      <c r="B338" s="21" t="s">
        <v>213</v>
      </c>
      <c r="C338" s="22">
        <v>16303</v>
      </c>
      <c r="D338" s="7" t="str">
        <f>IF($B338="N/A","N/A",IF(C338&gt;10,"No",IF(C338&lt;-10,"No","Yes")))</f>
        <v>N/A</v>
      </c>
      <c r="E338" s="22">
        <v>11143</v>
      </c>
      <c r="F338" s="7" t="str">
        <f>IF($B338="N/A","N/A",IF(E338&gt;10,"No",IF(E338&lt;-10,"No","Yes")))</f>
        <v>N/A</v>
      </c>
      <c r="G338" s="22">
        <v>27078</v>
      </c>
      <c r="H338" s="7" t="str">
        <f>IF($B338="N/A","N/A",IF(G338&gt;10,"No",IF(G338&lt;-10,"No","Yes")))</f>
        <v>N/A</v>
      </c>
      <c r="I338" s="8">
        <v>-31.7</v>
      </c>
      <c r="J338" s="8">
        <v>143</v>
      </c>
      <c r="K338" s="25" t="s">
        <v>736</v>
      </c>
      <c r="L338" s="85" t="str">
        <f t="shared" si="92"/>
        <v>No</v>
      </c>
    </row>
    <row r="339" spans="1:12" x14ac:dyDescent="0.25">
      <c r="A339" s="136" t="s">
        <v>1661</v>
      </c>
      <c r="B339" s="93" t="s">
        <v>213</v>
      </c>
      <c r="C339" s="137">
        <v>2006</v>
      </c>
      <c r="D339" s="124" t="str">
        <f>IF($B339="N/A","N/A",IF(C339&gt;10,"No",IF(C339&lt;-10,"No","Yes")))</f>
        <v>N/A</v>
      </c>
      <c r="E339" s="137">
        <v>1301</v>
      </c>
      <c r="F339" s="124" t="str">
        <f>IF($B339="N/A","N/A",IF(E339&gt;10,"No",IF(E339&lt;-10,"No","Yes")))</f>
        <v>N/A</v>
      </c>
      <c r="G339" s="137">
        <v>3037</v>
      </c>
      <c r="H339" s="124" t="str">
        <f>IF($B339="N/A","N/A",IF(G339&gt;10,"No",IF(G339&lt;-10,"No","Yes")))</f>
        <v>N/A</v>
      </c>
      <c r="I339" s="125">
        <v>-35.1</v>
      </c>
      <c r="J339" s="125">
        <v>133.4</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C6" sqref="C6"/>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7" t="s">
        <v>1578</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9567264518</v>
      </c>
      <c r="D6" s="7" t="str">
        <f t="shared" ref="D6:D12" si="0">IF($B6="N/A","N/A",IF(C6&gt;10,"No",IF(C6&lt;-10,"No","Yes")))</f>
        <v>N/A</v>
      </c>
      <c r="E6" s="10">
        <v>11523471140</v>
      </c>
      <c r="F6" s="7" t="str">
        <f t="shared" ref="F6:F12" si="1">IF($B6="N/A","N/A",IF(E6&gt;10,"No",IF(E6&lt;-10,"No","Yes")))</f>
        <v>N/A</v>
      </c>
      <c r="G6" s="10">
        <v>16028537541</v>
      </c>
      <c r="H6" s="7" t="str">
        <f t="shared" ref="H6:H12" si="2">IF($B6="N/A","N/A",IF(G6&gt;10,"No",IF(G6&lt;-10,"No","Yes")))</f>
        <v>N/A</v>
      </c>
      <c r="I6" s="8">
        <v>20.45</v>
      </c>
      <c r="J6" s="8">
        <v>39.090000000000003</v>
      </c>
      <c r="K6" s="25" t="s">
        <v>734</v>
      </c>
      <c r="L6" s="85" t="str">
        <f t="shared" ref="L6:L13" si="3">IF(J6="Div by 0", "N/A", IF(K6="N/A","N/A", IF(J6&gt;VALUE(MID(K6,1,2)), "No", IF(J6&lt;-1*VALUE(MID(K6,1,2)), "No", "Yes"))))</f>
        <v>No</v>
      </c>
    </row>
    <row r="7" spans="1:12" x14ac:dyDescent="0.25">
      <c r="A7" s="116" t="s">
        <v>1105</v>
      </c>
      <c r="B7" s="25" t="s">
        <v>213</v>
      </c>
      <c r="C7" s="10">
        <v>6478.2699346999998</v>
      </c>
      <c r="D7" s="7" t="str">
        <f t="shared" si="0"/>
        <v>N/A</v>
      </c>
      <c r="E7" s="10">
        <v>6194.4521200999998</v>
      </c>
      <c r="F7" s="7" t="str">
        <f t="shared" si="1"/>
        <v>N/A</v>
      </c>
      <c r="G7" s="10">
        <v>7517.4904490999998</v>
      </c>
      <c r="H7" s="7" t="str">
        <f t="shared" si="2"/>
        <v>N/A</v>
      </c>
      <c r="I7" s="8">
        <v>-4.38</v>
      </c>
      <c r="J7" s="8">
        <v>21.36</v>
      </c>
      <c r="K7" s="25" t="s">
        <v>734</v>
      </c>
      <c r="L7" s="85" t="str">
        <f t="shared" si="3"/>
        <v>Yes</v>
      </c>
    </row>
    <row r="8" spans="1:12" x14ac:dyDescent="0.25">
      <c r="A8" s="116" t="s">
        <v>719</v>
      </c>
      <c r="B8" s="25" t="s">
        <v>213</v>
      </c>
      <c r="C8" s="10">
        <v>1534</v>
      </c>
      <c r="D8" s="7" t="str">
        <f t="shared" si="0"/>
        <v>N/A</v>
      </c>
      <c r="E8" s="10">
        <v>1712</v>
      </c>
      <c r="F8" s="7" t="str">
        <f t="shared" si="1"/>
        <v>N/A</v>
      </c>
      <c r="G8" s="10">
        <v>1643</v>
      </c>
      <c r="H8" s="7" t="str">
        <f t="shared" si="2"/>
        <v>N/A</v>
      </c>
      <c r="I8" s="8">
        <v>11.6</v>
      </c>
      <c r="J8" s="8">
        <v>-4.03</v>
      </c>
      <c r="K8" s="25" t="s">
        <v>734</v>
      </c>
      <c r="L8" s="85" t="str">
        <f t="shared" si="3"/>
        <v>Yes</v>
      </c>
    </row>
    <row r="9" spans="1:12" x14ac:dyDescent="0.25">
      <c r="A9" s="116" t="s">
        <v>720</v>
      </c>
      <c r="B9" s="25" t="s">
        <v>213</v>
      </c>
      <c r="C9" s="10">
        <v>1930</v>
      </c>
      <c r="D9" s="7" t="str">
        <f t="shared" si="0"/>
        <v>N/A</v>
      </c>
      <c r="E9" s="10">
        <v>2080</v>
      </c>
      <c r="F9" s="7" t="str">
        <f t="shared" si="1"/>
        <v>N/A</v>
      </c>
      <c r="G9" s="10">
        <v>2445</v>
      </c>
      <c r="H9" s="7" t="str">
        <f t="shared" si="2"/>
        <v>N/A</v>
      </c>
      <c r="I9" s="8">
        <v>7.7720000000000002</v>
      </c>
      <c r="J9" s="8">
        <v>17.55</v>
      </c>
      <c r="K9" s="25" t="s">
        <v>734</v>
      </c>
      <c r="L9" s="85" t="str">
        <f t="shared" si="3"/>
        <v>Yes</v>
      </c>
    </row>
    <row r="10" spans="1:12" x14ac:dyDescent="0.25">
      <c r="A10" s="116" t="s">
        <v>721</v>
      </c>
      <c r="B10" s="25" t="s">
        <v>213</v>
      </c>
      <c r="C10" s="10">
        <v>4668</v>
      </c>
      <c r="D10" s="7" t="str">
        <f t="shared" si="0"/>
        <v>N/A</v>
      </c>
      <c r="E10" s="10">
        <v>5115</v>
      </c>
      <c r="F10" s="7" t="str">
        <f t="shared" si="1"/>
        <v>N/A</v>
      </c>
      <c r="G10" s="10">
        <v>5371</v>
      </c>
      <c r="H10" s="7" t="str">
        <f t="shared" si="2"/>
        <v>N/A</v>
      </c>
      <c r="I10" s="8">
        <v>9.5760000000000005</v>
      </c>
      <c r="J10" s="8">
        <v>5.0049999999999999</v>
      </c>
      <c r="K10" s="25" t="s">
        <v>734</v>
      </c>
      <c r="L10" s="85" t="str">
        <f t="shared" si="3"/>
        <v>Yes</v>
      </c>
    </row>
    <row r="11" spans="1:12" x14ac:dyDescent="0.25">
      <c r="A11" s="116" t="s">
        <v>722</v>
      </c>
      <c r="B11" s="25" t="s">
        <v>213</v>
      </c>
      <c r="C11" s="10">
        <v>21216</v>
      </c>
      <c r="D11" s="7" t="str">
        <f t="shared" si="0"/>
        <v>N/A</v>
      </c>
      <c r="E11" s="10">
        <v>19443</v>
      </c>
      <c r="F11" s="7" t="str">
        <f t="shared" si="1"/>
        <v>N/A</v>
      </c>
      <c r="G11" s="10">
        <v>19524</v>
      </c>
      <c r="H11" s="7" t="str">
        <f t="shared" si="2"/>
        <v>N/A</v>
      </c>
      <c r="I11" s="8">
        <v>-8.36</v>
      </c>
      <c r="J11" s="8">
        <v>0.41660000000000003</v>
      </c>
      <c r="K11" s="25" t="s">
        <v>734</v>
      </c>
      <c r="L11" s="85" t="str">
        <f t="shared" si="3"/>
        <v>Yes</v>
      </c>
    </row>
    <row r="12" spans="1:12" x14ac:dyDescent="0.25">
      <c r="A12" s="116" t="s">
        <v>723</v>
      </c>
      <c r="B12" s="25" t="s">
        <v>213</v>
      </c>
      <c r="C12" s="10">
        <v>75949</v>
      </c>
      <c r="D12" s="7" t="str">
        <f t="shared" si="0"/>
        <v>N/A</v>
      </c>
      <c r="E12" s="10">
        <v>70312</v>
      </c>
      <c r="F12" s="7" t="str">
        <f t="shared" si="1"/>
        <v>N/A</v>
      </c>
      <c r="G12" s="10">
        <v>121674</v>
      </c>
      <c r="H12" s="7" t="str">
        <f t="shared" si="2"/>
        <v>N/A</v>
      </c>
      <c r="I12" s="8">
        <v>-7.42</v>
      </c>
      <c r="J12" s="8">
        <v>73.05</v>
      </c>
      <c r="K12" s="25" t="s">
        <v>734</v>
      </c>
      <c r="L12" s="85" t="str">
        <f t="shared" si="3"/>
        <v>No</v>
      </c>
    </row>
    <row r="13" spans="1:12" x14ac:dyDescent="0.25">
      <c r="A13" s="116" t="s">
        <v>74</v>
      </c>
      <c r="B13" s="25" t="s">
        <v>213</v>
      </c>
      <c r="C13" s="10">
        <v>14127726</v>
      </c>
      <c r="D13" s="7" t="str">
        <f>IF($B13="N/A","N/A",IF(C13&gt;10,"No",IF(C13&lt;-10,"No","Yes")))</f>
        <v>N/A</v>
      </c>
      <c r="E13" s="10">
        <v>10910636</v>
      </c>
      <c r="F13" s="7" t="str">
        <f>IF($B13="N/A","N/A",IF(E13&gt;10,"No",IF(E13&lt;-10,"No","Yes")))</f>
        <v>N/A</v>
      </c>
      <c r="G13" s="10">
        <v>11340411</v>
      </c>
      <c r="H13" s="7" t="str">
        <f>IF($B13="N/A","N/A",IF(G13&gt;10,"No",IF(G13&lt;-10,"No","Yes")))</f>
        <v>N/A</v>
      </c>
      <c r="I13" s="8">
        <v>-22.8</v>
      </c>
      <c r="J13" s="8">
        <v>3.9390000000000001</v>
      </c>
      <c r="K13" s="25" t="s">
        <v>734</v>
      </c>
      <c r="L13" s="85" t="str">
        <f t="shared" si="3"/>
        <v>Yes</v>
      </c>
    </row>
    <row r="14" spans="1:12" x14ac:dyDescent="0.25">
      <c r="A14" s="132" t="s">
        <v>157</v>
      </c>
      <c r="B14" s="21" t="s">
        <v>213</v>
      </c>
      <c r="C14" s="4">
        <v>4.8844682914000002</v>
      </c>
      <c r="D14" s="7" t="str">
        <f t="shared" ref="D14:D18" si="4">IF($B14="N/A","N/A",IF(C14&gt;10,"No",IF(C14&lt;-10,"No","Yes")))</f>
        <v>N/A</v>
      </c>
      <c r="E14" s="4">
        <v>6.6776721251</v>
      </c>
      <c r="F14" s="7" t="str">
        <f t="shared" ref="F14:F18" si="5">IF($B14="N/A","N/A",IF(E14&gt;10,"No",IF(E14&lt;-10,"No","Yes")))</f>
        <v>N/A</v>
      </c>
      <c r="G14" s="4">
        <v>5.6620356952000002</v>
      </c>
      <c r="H14" s="7" t="str">
        <f t="shared" ref="H14:H18" si="6">IF($B14="N/A","N/A",IF(G14&gt;10,"No",IF(G14&lt;-10,"No","Yes")))</f>
        <v>N/A</v>
      </c>
      <c r="I14" s="8">
        <v>36.71</v>
      </c>
      <c r="J14" s="8">
        <v>-15.2</v>
      </c>
      <c r="K14" s="25" t="s">
        <v>734</v>
      </c>
      <c r="L14" s="85" t="str">
        <f t="shared" ref="L14:L18" si="7">IF(J14="Div by 0", "N/A", IF(K14="N/A","N/A", IF(J14&gt;VALUE(MID(K14,1,2)), "No", IF(J14&lt;-1*VALUE(MID(K14,1,2)), "No", "Yes"))))</f>
        <v>Yes</v>
      </c>
    </row>
    <row r="15" spans="1:12" x14ac:dyDescent="0.25">
      <c r="A15" s="116" t="s">
        <v>417</v>
      </c>
      <c r="B15" s="21" t="s">
        <v>213</v>
      </c>
      <c r="C15" s="4">
        <v>15.691218789000001</v>
      </c>
      <c r="D15" s="7" t="str">
        <f t="shared" si="4"/>
        <v>N/A</v>
      </c>
      <c r="E15" s="4">
        <v>15.688688859000001</v>
      </c>
      <c r="F15" s="7" t="str">
        <f t="shared" si="5"/>
        <v>N/A</v>
      </c>
      <c r="G15" s="4">
        <v>15.169936638999999</v>
      </c>
      <c r="H15" s="7" t="str">
        <f t="shared" si="6"/>
        <v>N/A</v>
      </c>
      <c r="I15" s="8">
        <v>-1.6E-2</v>
      </c>
      <c r="J15" s="8">
        <v>-3.31</v>
      </c>
      <c r="K15" s="25" t="s">
        <v>734</v>
      </c>
      <c r="L15" s="85" t="str">
        <f t="shared" si="7"/>
        <v>Yes</v>
      </c>
    </row>
    <row r="16" spans="1:12" x14ac:dyDescent="0.25">
      <c r="A16" s="116" t="s">
        <v>418</v>
      </c>
      <c r="B16" s="21" t="s">
        <v>213</v>
      </c>
      <c r="C16" s="4">
        <v>5.4401153108999996</v>
      </c>
      <c r="D16" s="7" t="str">
        <f t="shared" si="4"/>
        <v>N/A</v>
      </c>
      <c r="E16" s="4">
        <v>4.9915851550000001</v>
      </c>
      <c r="F16" s="7" t="str">
        <f t="shared" si="5"/>
        <v>N/A</v>
      </c>
      <c r="G16" s="4">
        <v>4.8648402243</v>
      </c>
      <c r="H16" s="7" t="str">
        <f t="shared" si="6"/>
        <v>N/A</v>
      </c>
      <c r="I16" s="8">
        <v>-8.24</v>
      </c>
      <c r="J16" s="8">
        <v>-2.54</v>
      </c>
      <c r="K16" s="25" t="s">
        <v>734</v>
      </c>
      <c r="L16" s="85" t="str">
        <f t="shared" si="7"/>
        <v>Yes</v>
      </c>
    </row>
    <row r="17" spans="1:12" x14ac:dyDescent="0.25">
      <c r="A17" s="116" t="s">
        <v>419</v>
      </c>
      <c r="B17" s="21" t="s">
        <v>213</v>
      </c>
      <c r="C17" s="4">
        <v>3.4187639351999999</v>
      </c>
      <c r="D17" s="7" t="str">
        <f t="shared" si="4"/>
        <v>N/A</v>
      </c>
      <c r="E17" s="4">
        <v>3.7320289698</v>
      </c>
      <c r="F17" s="7" t="str">
        <f t="shared" si="5"/>
        <v>N/A</v>
      </c>
      <c r="G17" s="4">
        <v>4.7468760483999999</v>
      </c>
      <c r="H17" s="7" t="str">
        <f t="shared" si="6"/>
        <v>N/A</v>
      </c>
      <c r="I17" s="8">
        <v>9.1630000000000003</v>
      </c>
      <c r="J17" s="8">
        <v>27.19</v>
      </c>
      <c r="K17" s="25" t="s">
        <v>734</v>
      </c>
      <c r="L17" s="85" t="str">
        <f t="shared" si="7"/>
        <v>Yes</v>
      </c>
    </row>
    <row r="18" spans="1:12" x14ac:dyDescent="0.25">
      <c r="A18" s="116" t="s">
        <v>420</v>
      </c>
      <c r="B18" s="21" t="s">
        <v>213</v>
      </c>
      <c r="C18" s="4">
        <v>3.4824482188000001</v>
      </c>
      <c r="D18" s="7" t="str">
        <f t="shared" si="4"/>
        <v>N/A</v>
      </c>
      <c r="E18" s="4">
        <v>8.5887019339999995</v>
      </c>
      <c r="F18" s="7" t="str">
        <f t="shared" si="5"/>
        <v>N/A</v>
      </c>
      <c r="G18" s="4">
        <v>5.2078200513999997</v>
      </c>
      <c r="H18" s="7" t="str">
        <f t="shared" si="6"/>
        <v>N/A</v>
      </c>
      <c r="I18" s="8">
        <v>146.6</v>
      </c>
      <c r="J18" s="8">
        <v>-39.4</v>
      </c>
      <c r="K18" s="25" t="s">
        <v>734</v>
      </c>
      <c r="L18" s="85" t="str">
        <f t="shared" si="7"/>
        <v>No</v>
      </c>
    </row>
    <row r="19" spans="1:12" x14ac:dyDescent="0.25">
      <c r="A19" s="116" t="s">
        <v>75</v>
      </c>
      <c r="B19" s="25" t="s">
        <v>213</v>
      </c>
      <c r="C19" s="22">
        <v>11</v>
      </c>
      <c r="D19" s="7" t="str">
        <f t="shared" ref="D19:D50" si="8">IF($B19="N/A","N/A",IF(C19&gt;10,"No",IF(C19&lt;-10,"No","Yes")))</f>
        <v>N/A</v>
      </c>
      <c r="E19" s="22">
        <v>13</v>
      </c>
      <c r="F19" s="7" t="str">
        <f t="shared" ref="F19:F50" si="9">IF($B19="N/A","N/A",IF(E19&gt;10,"No",IF(E19&lt;-10,"No","Yes")))</f>
        <v>N/A</v>
      </c>
      <c r="G19" s="22">
        <v>15</v>
      </c>
      <c r="H19" s="7" t="str">
        <f t="shared" ref="H19:H50" si="10">IF($B19="N/A","N/A",IF(G19&gt;10,"No",IF(G19&lt;-10,"No","Yes")))</f>
        <v>N/A</v>
      </c>
      <c r="I19" s="8">
        <v>225</v>
      </c>
      <c r="J19" s="8">
        <v>15.38</v>
      </c>
      <c r="K19" s="25" t="s">
        <v>213</v>
      </c>
      <c r="L19" s="85" t="str">
        <f t="shared" ref="L19:L25" si="11">IF(J19="Div by 0", "N/A", IF(K19="N/A","N/A", IF(J19&gt;VALUE(MID(K19,1,2)), "No", IF(J19&lt;-1*VALUE(MID(K19,1,2)), "No", "Yes"))))</f>
        <v>N/A</v>
      </c>
    </row>
    <row r="20" spans="1:12" x14ac:dyDescent="0.25">
      <c r="A20" s="116" t="s">
        <v>76</v>
      </c>
      <c r="B20" s="25" t="s">
        <v>213</v>
      </c>
      <c r="C20" s="22">
        <v>36</v>
      </c>
      <c r="D20" s="7" t="str">
        <f t="shared" si="8"/>
        <v>N/A</v>
      </c>
      <c r="E20" s="22">
        <v>147</v>
      </c>
      <c r="F20" s="7" t="str">
        <f t="shared" si="9"/>
        <v>N/A</v>
      </c>
      <c r="G20" s="22">
        <v>1581</v>
      </c>
      <c r="H20" s="7" t="str">
        <f t="shared" si="10"/>
        <v>N/A</v>
      </c>
      <c r="I20" s="8">
        <v>308.3</v>
      </c>
      <c r="J20" s="8">
        <v>975.5</v>
      </c>
      <c r="K20" s="25" t="s">
        <v>213</v>
      </c>
      <c r="L20" s="85" t="str">
        <f t="shared" si="11"/>
        <v>N/A</v>
      </c>
    </row>
    <row r="21" spans="1:12" x14ac:dyDescent="0.25">
      <c r="A21" s="132" t="s">
        <v>1105</v>
      </c>
      <c r="B21" s="25" t="s">
        <v>213</v>
      </c>
      <c r="C21" s="10">
        <v>6478.2699346999998</v>
      </c>
      <c r="D21" s="7" t="str">
        <f t="shared" si="8"/>
        <v>N/A</v>
      </c>
      <c r="E21" s="10">
        <v>6194.4521200999998</v>
      </c>
      <c r="F21" s="7" t="str">
        <f t="shared" si="9"/>
        <v>N/A</v>
      </c>
      <c r="G21" s="10">
        <v>7517.4904490999998</v>
      </c>
      <c r="H21" s="7" t="str">
        <f t="shared" si="10"/>
        <v>N/A</v>
      </c>
      <c r="I21" s="8">
        <v>-4.38</v>
      </c>
      <c r="J21" s="8">
        <v>21.36</v>
      </c>
      <c r="K21" s="25" t="s">
        <v>734</v>
      </c>
      <c r="L21" s="85" t="str">
        <f t="shared" si="11"/>
        <v>Yes</v>
      </c>
    </row>
    <row r="22" spans="1:12" x14ac:dyDescent="0.25">
      <c r="A22" s="116" t="s">
        <v>1687</v>
      </c>
      <c r="B22" s="25" t="s">
        <v>213</v>
      </c>
      <c r="C22" s="10">
        <v>16232.416374</v>
      </c>
      <c r="D22" s="7" t="str">
        <f t="shared" si="8"/>
        <v>N/A</v>
      </c>
      <c r="E22" s="10">
        <v>17026.602320000002</v>
      </c>
      <c r="F22" s="7" t="str">
        <f t="shared" si="9"/>
        <v>N/A</v>
      </c>
      <c r="G22" s="10">
        <v>19636.425001</v>
      </c>
      <c r="H22" s="7" t="str">
        <f t="shared" si="10"/>
        <v>N/A</v>
      </c>
      <c r="I22" s="8">
        <v>4.8929999999999998</v>
      </c>
      <c r="J22" s="8">
        <v>15.33</v>
      </c>
      <c r="K22" s="25" t="s">
        <v>734</v>
      </c>
      <c r="L22" s="85" t="str">
        <f t="shared" si="11"/>
        <v>Yes</v>
      </c>
    </row>
    <row r="23" spans="1:12" x14ac:dyDescent="0.25">
      <c r="A23" s="116" t="s">
        <v>1106</v>
      </c>
      <c r="B23" s="25" t="s">
        <v>213</v>
      </c>
      <c r="C23" s="10">
        <v>19438.938137000001</v>
      </c>
      <c r="D23" s="7" t="str">
        <f t="shared" si="8"/>
        <v>N/A</v>
      </c>
      <c r="E23" s="10">
        <v>19754.844314000002</v>
      </c>
      <c r="F23" s="7" t="str">
        <f t="shared" si="9"/>
        <v>N/A</v>
      </c>
      <c r="G23" s="10">
        <v>23356.975000999999</v>
      </c>
      <c r="H23" s="7" t="str">
        <f t="shared" si="10"/>
        <v>N/A</v>
      </c>
      <c r="I23" s="8">
        <v>1.625</v>
      </c>
      <c r="J23" s="8">
        <v>18.23</v>
      </c>
      <c r="K23" s="25" t="s">
        <v>734</v>
      </c>
      <c r="L23" s="85" t="str">
        <f t="shared" si="11"/>
        <v>Yes</v>
      </c>
    </row>
    <row r="24" spans="1:12" x14ac:dyDescent="0.25">
      <c r="A24" s="116" t="s">
        <v>1107</v>
      </c>
      <c r="B24" s="25" t="s">
        <v>213</v>
      </c>
      <c r="C24" s="10">
        <v>2251.2865772999999</v>
      </c>
      <c r="D24" s="7" t="str">
        <f t="shared" si="8"/>
        <v>N/A</v>
      </c>
      <c r="E24" s="10">
        <v>2348.6172550000001</v>
      </c>
      <c r="F24" s="7" t="str">
        <f t="shared" si="9"/>
        <v>N/A</v>
      </c>
      <c r="G24" s="10">
        <v>2218.1136382999998</v>
      </c>
      <c r="H24" s="7" t="str">
        <f t="shared" si="10"/>
        <v>N/A</v>
      </c>
      <c r="I24" s="8">
        <v>4.3230000000000004</v>
      </c>
      <c r="J24" s="8">
        <v>-5.56</v>
      </c>
      <c r="K24" s="25" t="s">
        <v>734</v>
      </c>
      <c r="L24" s="85" t="str">
        <f t="shared" si="11"/>
        <v>Yes</v>
      </c>
    </row>
    <row r="25" spans="1:12" x14ac:dyDescent="0.25">
      <c r="A25" s="116" t="s">
        <v>1108</v>
      </c>
      <c r="B25" s="25" t="s">
        <v>213</v>
      </c>
      <c r="C25" s="10">
        <v>3512.1150996000001</v>
      </c>
      <c r="D25" s="7" t="str">
        <f t="shared" si="8"/>
        <v>N/A</v>
      </c>
      <c r="E25" s="10">
        <v>4122.5863228999997</v>
      </c>
      <c r="F25" s="7" t="str">
        <f t="shared" si="9"/>
        <v>N/A</v>
      </c>
      <c r="G25" s="10">
        <v>6737.5327939999997</v>
      </c>
      <c r="H25" s="7" t="str">
        <f t="shared" si="10"/>
        <v>N/A</v>
      </c>
      <c r="I25" s="8">
        <v>17.38</v>
      </c>
      <c r="J25" s="8">
        <v>63.43</v>
      </c>
      <c r="K25" s="25" t="s">
        <v>734</v>
      </c>
      <c r="L25" s="85" t="str">
        <f t="shared" si="11"/>
        <v>No</v>
      </c>
    </row>
    <row r="26" spans="1:12" x14ac:dyDescent="0.25">
      <c r="A26" s="108" t="s">
        <v>1109</v>
      </c>
      <c r="B26" s="25" t="s">
        <v>213</v>
      </c>
      <c r="C26" s="10">
        <v>6397.0056218</v>
      </c>
      <c r="D26" s="7" t="str">
        <f t="shared" si="8"/>
        <v>N/A</v>
      </c>
      <c r="E26" s="10">
        <v>6129.6645179999996</v>
      </c>
      <c r="F26" s="7" t="str">
        <f t="shared" si="9"/>
        <v>N/A</v>
      </c>
      <c r="G26" s="10">
        <v>8246.7696290000004</v>
      </c>
      <c r="H26" s="7" t="str">
        <f t="shared" si="10"/>
        <v>N/A</v>
      </c>
      <c r="I26" s="8">
        <v>-4.18</v>
      </c>
      <c r="J26" s="8">
        <v>34.54</v>
      </c>
      <c r="K26" s="25" t="s">
        <v>734</v>
      </c>
      <c r="L26" s="85" t="str">
        <f>IF(J26="Div by 0", "N/A", IF(OR(J26="N/A",K26="N/A"),"N/A", IF(J26&gt;VALUE(MID(K26,1,2)), "No", IF(J26&lt;-1*VALUE(MID(K26,1,2)), "No", "Yes"))))</f>
        <v>No</v>
      </c>
    </row>
    <row r="27" spans="1:12" x14ac:dyDescent="0.25">
      <c r="A27" s="108" t="s">
        <v>1110</v>
      </c>
      <c r="B27" s="25" t="s">
        <v>213</v>
      </c>
      <c r="C27" s="10">
        <v>6585.6559095000002</v>
      </c>
      <c r="D27" s="7" t="str">
        <f t="shared" si="8"/>
        <v>N/A</v>
      </c>
      <c r="E27" s="10">
        <v>6277.2393941</v>
      </c>
      <c r="F27" s="7" t="str">
        <f t="shared" si="9"/>
        <v>N/A</v>
      </c>
      <c r="G27" s="10">
        <v>6617.1395488999997</v>
      </c>
      <c r="H27" s="7" t="str">
        <f t="shared" si="10"/>
        <v>N/A</v>
      </c>
      <c r="I27" s="8">
        <v>-4.68</v>
      </c>
      <c r="J27" s="8">
        <v>5.415</v>
      </c>
      <c r="K27" s="25" t="s">
        <v>734</v>
      </c>
      <c r="L27" s="85" t="str">
        <f>IF(J27="Div by 0", "N/A", IF(OR(J27="N/A",K27="N/A"),"N/A", IF(J27&gt;VALUE(MID(K27,1,2)), "No", IF(J27&lt;-1*VALUE(MID(K27,1,2)), "No", "Yes"))))</f>
        <v>Yes</v>
      </c>
    </row>
    <row r="28" spans="1:12" x14ac:dyDescent="0.25">
      <c r="A28" s="132" t="s">
        <v>1111</v>
      </c>
      <c r="B28" s="25" t="s">
        <v>213</v>
      </c>
      <c r="C28" s="10">
        <v>16927.569490999998</v>
      </c>
      <c r="D28" s="7" t="str">
        <f t="shared" si="8"/>
        <v>N/A</v>
      </c>
      <c r="E28" s="10">
        <v>16643.550259</v>
      </c>
      <c r="F28" s="7" t="str">
        <f t="shared" si="9"/>
        <v>N/A</v>
      </c>
      <c r="G28" s="10">
        <v>20132.421908</v>
      </c>
      <c r="H28" s="7" t="str">
        <f t="shared" si="10"/>
        <v>N/A</v>
      </c>
      <c r="I28" s="8">
        <v>-1.68</v>
      </c>
      <c r="J28" s="8">
        <v>20.96</v>
      </c>
      <c r="K28" s="25" t="s">
        <v>734</v>
      </c>
      <c r="L28" s="85" t="str">
        <f>IF(J28="Div by 0", "N/A", IF(K28="N/A","N/A", IF(J28&gt;VALUE(MID(K28,1,2)), "No", IF(J28&lt;-1*VALUE(MID(K28,1,2)), "No", "Yes"))))</f>
        <v>Yes</v>
      </c>
    </row>
    <row r="29" spans="1:12" x14ac:dyDescent="0.25">
      <c r="A29" s="108" t="s">
        <v>1112</v>
      </c>
      <c r="B29" s="25" t="s">
        <v>213</v>
      </c>
      <c r="C29" s="10">
        <v>16518.357827</v>
      </c>
      <c r="D29" s="7" t="str">
        <f t="shared" si="8"/>
        <v>N/A</v>
      </c>
      <c r="E29" s="10">
        <v>17309.987545</v>
      </c>
      <c r="F29" s="7" t="str">
        <f t="shared" si="9"/>
        <v>N/A</v>
      </c>
      <c r="G29" s="10">
        <v>20061.658828</v>
      </c>
      <c r="H29" s="7" t="str">
        <f t="shared" si="10"/>
        <v>N/A</v>
      </c>
      <c r="I29" s="8">
        <v>4.7919999999999998</v>
      </c>
      <c r="J29" s="8">
        <v>15.9</v>
      </c>
      <c r="K29" s="25" t="s">
        <v>734</v>
      </c>
      <c r="L29" s="85" t="str">
        <f>IF(J29="Div by 0", "N/A", IF(K29="N/A","N/A", IF(J29&gt;VALUE(MID(K29,1,2)), "No", IF(J29&lt;-1*VALUE(MID(K29,1,2)), "No", "Yes"))))</f>
        <v>Yes</v>
      </c>
    </row>
    <row r="30" spans="1:12" x14ac:dyDescent="0.25">
      <c r="A30" s="108" t="s">
        <v>1113</v>
      </c>
      <c r="B30" s="25" t="s">
        <v>213</v>
      </c>
      <c r="C30" s="10">
        <v>17795.696357000001</v>
      </c>
      <c r="D30" s="7" t="str">
        <f t="shared" si="8"/>
        <v>N/A</v>
      </c>
      <c r="E30" s="10">
        <v>17167.660822000002</v>
      </c>
      <c r="F30" s="7" t="str">
        <f t="shared" si="9"/>
        <v>N/A</v>
      </c>
      <c r="G30" s="10">
        <v>22664.3554</v>
      </c>
      <c r="H30" s="7" t="str">
        <f t="shared" si="10"/>
        <v>N/A</v>
      </c>
      <c r="I30" s="8">
        <v>-3.53</v>
      </c>
      <c r="J30" s="8">
        <v>32.020000000000003</v>
      </c>
      <c r="K30" s="25" t="s">
        <v>734</v>
      </c>
      <c r="L30" s="85" t="str">
        <f>IF(J30="Div by 0", "N/A", IF(K30="N/A","N/A", IF(J30&gt;VALUE(MID(K30,1,2)), "No", IF(J30&lt;-1*VALUE(MID(K30,1,2)), "No", "Yes"))))</f>
        <v>No</v>
      </c>
    </row>
    <row r="31" spans="1:12" x14ac:dyDescent="0.25">
      <c r="A31" s="108" t="s">
        <v>1114</v>
      </c>
      <c r="B31" s="25" t="s">
        <v>213</v>
      </c>
      <c r="C31" s="10">
        <v>15930.704573000001</v>
      </c>
      <c r="D31" s="7" t="str">
        <f t="shared" si="8"/>
        <v>N/A</v>
      </c>
      <c r="E31" s="10">
        <v>15690.260462</v>
      </c>
      <c r="F31" s="7" t="str">
        <f t="shared" si="9"/>
        <v>N/A</v>
      </c>
      <c r="G31" s="10">
        <v>18603.21515</v>
      </c>
      <c r="H31" s="7" t="str">
        <f t="shared" si="10"/>
        <v>N/A</v>
      </c>
      <c r="I31" s="8">
        <v>-1.51</v>
      </c>
      <c r="J31" s="8">
        <v>18.57</v>
      </c>
      <c r="K31" s="25" t="s">
        <v>734</v>
      </c>
      <c r="L31" s="85" t="str">
        <f>IF(J31="Div by 0", "N/A", IF(OR(J31="N/A",K31="N/A"),"N/A", IF(J31&gt;VALUE(MID(K31,1,2)), "No", IF(J31&lt;-1*VALUE(MID(K31,1,2)), "No", "Yes"))))</f>
        <v>Yes</v>
      </c>
    </row>
    <row r="32" spans="1:12" x14ac:dyDescent="0.25">
      <c r="A32" s="108" t="s">
        <v>1115</v>
      </c>
      <c r="B32" s="25" t="s">
        <v>213</v>
      </c>
      <c r="C32" s="10">
        <v>18650.558315999999</v>
      </c>
      <c r="D32" s="7" t="str">
        <f t="shared" si="8"/>
        <v>N/A</v>
      </c>
      <c r="E32" s="10">
        <v>18254.666764000001</v>
      </c>
      <c r="F32" s="7" t="str">
        <f t="shared" si="9"/>
        <v>N/A</v>
      </c>
      <c r="G32" s="10">
        <v>22663.208135000001</v>
      </c>
      <c r="H32" s="7" t="str">
        <f t="shared" si="10"/>
        <v>N/A</v>
      </c>
      <c r="I32" s="8">
        <v>-2.12</v>
      </c>
      <c r="J32" s="8">
        <v>24.15</v>
      </c>
      <c r="K32" s="25" t="s">
        <v>734</v>
      </c>
      <c r="L32" s="85" t="str">
        <f>IF(J32="Div by 0", "N/A", IF(OR(J32="N/A",K32="N/A"),"N/A", IF(J32&gt;VALUE(MID(K32,1,2)), "No", IF(J32&lt;-1*VALUE(MID(K32,1,2)), "No", "Yes"))))</f>
        <v>Yes</v>
      </c>
    </row>
    <row r="33" spans="1:12" x14ac:dyDescent="0.25">
      <c r="A33" s="108" t="s">
        <v>1690</v>
      </c>
      <c r="B33" s="25" t="s">
        <v>213</v>
      </c>
      <c r="C33" s="10">
        <v>13868.283304</v>
      </c>
      <c r="D33" s="7" t="str">
        <f t="shared" si="8"/>
        <v>N/A</v>
      </c>
      <c r="E33" s="10">
        <v>9992.7520031999993</v>
      </c>
      <c r="F33" s="7" t="str">
        <f t="shared" si="9"/>
        <v>N/A</v>
      </c>
      <c r="G33" s="10">
        <v>7573.6611280999996</v>
      </c>
      <c r="H33" s="7" t="str">
        <f t="shared" si="10"/>
        <v>N/A</v>
      </c>
      <c r="I33" s="8">
        <v>-27.9</v>
      </c>
      <c r="J33" s="8">
        <v>-24.2</v>
      </c>
      <c r="K33" s="25" t="s">
        <v>734</v>
      </c>
      <c r="L33" s="85" t="str">
        <f t="shared" ref="L33:L45" si="12">IF(J33="Div by 0", "N/A", IF(K33="N/A","N/A", IF(J33&gt;VALUE(MID(K33,1,2)), "No", IF(J33&lt;-1*VALUE(MID(K33,1,2)), "No", "Yes"))))</f>
        <v>Yes</v>
      </c>
    </row>
    <row r="34" spans="1:12" x14ac:dyDescent="0.25">
      <c r="A34" s="108" t="s">
        <v>1691</v>
      </c>
      <c r="B34" s="25" t="s">
        <v>213</v>
      </c>
      <c r="C34" s="10" t="s">
        <v>1749</v>
      </c>
      <c r="D34" s="7" t="str">
        <f t="shared" si="8"/>
        <v>N/A</v>
      </c>
      <c r="E34" s="10" t="s">
        <v>1749</v>
      </c>
      <c r="F34" s="7" t="str">
        <f t="shared" si="9"/>
        <v>N/A</v>
      </c>
      <c r="G34" s="10" t="s">
        <v>1749</v>
      </c>
      <c r="H34" s="7" t="str">
        <f t="shared" si="10"/>
        <v>N/A</v>
      </c>
      <c r="I34" s="8" t="s">
        <v>1749</v>
      </c>
      <c r="J34" s="8" t="s">
        <v>1749</v>
      </c>
      <c r="K34" s="25" t="s">
        <v>734</v>
      </c>
      <c r="L34" s="85" t="str">
        <f t="shared" si="12"/>
        <v>N/A</v>
      </c>
    </row>
    <row r="35" spans="1:12" x14ac:dyDescent="0.25">
      <c r="A35" s="108" t="s">
        <v>1692</v>
      </c>
      <c r="B35" s="25" t="s">
        <v>213</v>
      </c>
      <c r="C35" s="10">
        <v>20201.317276999998</v>
      </c>
      <c r="D35" s="7" t="str">
        <f t="shared" si="8"/>
        <v>N/A</v>
      </c>
      <c r="E35" s="10">
        <v>19778.578358999999</v>
      </c>
      <c r="F35" s="7" t="str">
        <f t="shared" si="9"/>
        <v>N/A</v>
      </c>
      <c r="G35" s="10">
        <v>23514.846801</v>
      </c>
      <c r="H35" s="7" t="str">
        <f t="shared" si="10"/>
        <v>N/A</v>
      </c>
      <c r="I35" s="8">
        <v>-2.09</v>
      </c>
      <c r="J35" s="8">
        <v>18.89</v>
      </c>
      <c r="K35" s="25" t="s">
        <v>734</v>
      </c>
      <c r="L35" s="85" t="str">
        <f t="shared" si="12"/>
        <v>Yes</v>
      </c>
    </row>
    <row r="36" spans="1:12" x14ac:dyDescent="0.25">
      <c r="A36" s="108" t="s">
        <v>1693</v>
      </c>
      <c r="B36" s="25" t="s">
        <v>213</v>
      </c>
      <c r="C36" s="10">
        <v>88.732972527000001</v>
      </c>
      <c r="D36" s="7" t="str">
        <f t="shared" si="8"/>
        <v>N/A</v>
      </c>
      <c r="E36" s="10">
        <v>76.031248527000002</v>
      </c>
      <c r="F36" s="7" t="str">
        <f t="shared" si="9"/>
        <v>N/A</v>
      </c>
      <c r="G36" s="10">
        <v>376.62187424000001</v>
      </c>
      <c r="H36" s="7" t="str">
        <f t="shared" si="10"/>
        <v>N/A</v>
      </c>
      <c r="I36" s="8">
        <v>-14.3</v>
      </c>
      <c r="J36" s="8">
        <v>395.4</v>
      </c>
      <c r="K36" s="25" t="s">
        <v>734</v>
      </c>
      <c r="L36" s="85" t="str">
        <f t="shared" si="12"/>
        <v>No</v>
      </c>
    </row>
    <row r="37" spans="1:12" x14ac:dyDescent="0.25">
      <c r="A37" s="108" t="s">
        <v>1694</v>
      </c>
      <c r="B37" s="25" t="s">
        <v>213</v>
      </c>
      <c r="C37" s="10" t="s">
        <v>1749</v>
      </c>
      <c r="D37" s="7" t="str">
        <f t="shared" si="8"/>
        <v>N/A</v>
      </c>
      <c r="E37" s="10" t="s">
        <v>1749</v>
      </c>
      <c r="F37" s="7" t="str">
        <f t="shared" si="9"/>
        <v>N/A</v>
      </c>
      <c r="G37" s="10" t="s">
        <v>1749</v>
      </c>
      <c r="H37" s="7" t="str">
        <f t="shared" si="10"/>
        <v>N/A</v>
      </c>
      <c r="I37" s="8" t="s">
        <v>1749</v>
      </c>
      <c r="J37" s="8" t="s">
        <v>1749</v>
      </c>
      <c r="K37" s="25" t="s">
        <v>734</v>
      </c>
      <c r="L37" s="85" t="str">
        <f t="shared" si="12"/>
        <v>N/A</v>
      </c>
    </row>
    <row r="38" spans="1:12" x14ac:dyDescent="0.25">
      <c r="A38" s="108" t="s">
        <v>1695</v>
      </c>
      <c r="B38" s="25" t="s">
        <v>213</v>
      </c>
      <c r="C38" s="10" t="s">
        <v>1749</v>
      </c>
      <c r="D38" s="7" t="str">
        <f t="shared" si="8"/>
        <v>N/A</v>
      </c>
      <c r="E38" s="10" t="s">
        <v>1749</v>
      </c>
      <c r="F38" s="7" t="str">
        <f t="shared" si="9"/>
        <v>N/A</v>
      </c>
      <c r="G38" s="10" t="s">
        <v>1749</v>
      </c>
      <c r="H38" s="7" t="str">
        <f t="shared" si="10"/>
        <v>N/A</v>
      </c>
      <c r="I38" s="8" t="s">
        <v>1749</v>
      </c>
      <c r="J38" s="8" t="s">
        <v>1749</v>
      </c>
      <c r="K38" s="25" t="s">
        <v>734</v>
      </c>
      <c r="L38" s="85" t="str">
        <f t="shared" si="12"/>
        <v>N/A</v>
      </c>
    </row>
    <row r="39" spans="1:12" x14ac:dyDescent="0.25">
      <c r="A39" s="108" t="s">
        <v>1696</v>
      </c>
      <c r="B39" s="25" t="s">
        <v>213</v>
      </c>
      <c r="C39" s="10">
        <v>55.052420648000002</v>
      </c>
      <c r="D39" s="7" t="str">
        <f t="shared" si="8"/>
        <v>N/A</v>
      </c>
      <c r="E39" s="10">
        <v>66.771275051000003</v>
      </c>
      <c r="F39" s="7" t="str">
        <f t="shared" si="9"/>
        <v>N/A</v>
      </c>
      <c r="G39" s="10">
        <v>315.29129263999999</v>
      </c>
      <c r="H39" s="7" t="str">
        <f t="shared" si="10"/>
        <v>N/A</v>
      </c>
      <c r="I39" s="8">
        <v>21.29</v>
      </c>
      <c r="J39" s="8">
        <v>372.2</v>
      </c>
      <c r="K39" s="25" t="s">
        <v>734</v>
      </c>
      <c r="L39" s="85" t="str">
        <f t="shared" si="12"/>
        <v>No</v>
      </c>
    </row>
    <row r="40" spans="1:12" x14ac:dyDescent="0.25">
      <c r="A40" s="108" t="s">
        <v>1697</v>
      </c>
      <c r="B40" s="25" t="s">
        <v>213</v>
      </c>
      <c r="C40" s="10" t="s">
        <v>1749</v>
      </c>
      <c r="D40" s="7" t="str">
        <f t="shared" si="8"/>
        <v>N/A</v>
      </c>
      <c r="E40" s="10" t="s">
        <v>1749</v>
      </c>
      <c r="F40" s="7" t="str">
        <f t="shared" si="9"/>
        <v>N/A</v>
      </c>
      <c r="G40" s="10" t="s">
        <v>1749</v>
      </c>
      <c r="H40" s="7" t="str">
        <f t="shared" si="10"/>
        <v>N/A</v>
      </c>
      <c r="I40" s="8" t="s">
        <v>1749</v>
      </c>
      <c r="J40" s="8" t="s">
        <v>1749</v>
      </c>
      <c r="K40" s="25" t="s">
        <v>734</v>
      </c>
      <c r="L40" s="85" t="str">
        <f t="shared" si="12"/>
        <v>N/A</v>
      </c>
    </row>
    <row r="41" spans="1:12" x14ac:dyDescent="0.25">
      <c r="A41" s="108" t="s">
        <v>1698</v>
      </c>
      <c r="B41" s="25" t="s">
        <v>213</v>
      </c>
      <c r="C41" s="10">
        <v>9764.1010585999993</v>
      </c>
      <c r="D41" s="7" t="str">
        <f t="shared" si="8"/>
        <v>N/A</v>
      </c>
      <c r="E41" s="10">
        <v>9653.6374477000008</v>
      </c>
      <c r="F41" s="7" t="str">
        <f t="shared" si="9"/>
        <v>N/A</v>
      </c>
      <c r="G41" s="10">
        <v>16589.682793</v>
      </c>
      <c r="H41" s="7" t="str">
        <f t="shared" si="10"/>
        <v>N/A</v>
      </c>
      <c r="I41" s="8">
        <v>-1.1299999999999999</v>
      </c>
      <c r="J41" s="8">
        <v>71.849999999999994</v>
      </c>
      <c r="K41" s="25" t="s">
        <v>734</v>
      </c>
      <c r="L41" s="85" t="str">
        <f t="shared" si="12"/>
        <v>No</v>
      </c>
    </row>
    <row r="42" spans="1:12" x14ac:dyDescent="0.25">
      <c r="A42" s="108" t="s">
        <v>1699</v>
      </c>
      <c r="B42" s="25" t="s">
        <v>213</v>
      </c>
      <c r="C42" s="10">
        <v>28233.536520000001</v>
      </c>
      <c r="D42" s="7" t="str">
        <f t="shared" si="8"/>
        <v>N/A</v>
      </c>
      <c r="E42" s="10">
        <v>29489.618598000001</v>
      </c>
      <c r="F42" s="7" t="str">
        <f t="shared" si="9"/>
        <v>N/A</v>
      </c>
      <c r="G42" s="10">
        <v>18489.887564000001</v>
      </c>
      <c r="H42" s="7" t="str">
        <f t="shared" si="10"/>
        <v>N/A</v>
      </c>
      <c r="I42" s="8">
        <v>4.4489999999999998</v>
      </c>
      <c r="J42" s="8">
        <v>-37.299999999999997</v>
      </c>
      <c r="K42" s="25" t="s">
        <v>734</v>
      </c>
      <c r="L42" s="85" t="str">
        <f t="shared" si="12"/>
        <v>No</v>
      </c>
    </row>
    <row r="43" spans="1:12" x14ac:dyDescent="0.25">
      <c r="A43" s="108" t="s">
        <v>1700</v>
      </c>
      <c r="B43" s="25" t="s">
        <v>213</v>
      </c>
      <c r="C43" s="10" t="s">
        <v>1749</v>
      </c>
      <c r="D43" s="7" t="str">
        <f t="shared" si="8"/>
        <v>N/A</v>
      </c>
      <c r="E43" s="10" t="s">
        <v>1749</v>
      </c>
      <c r="F43" s="7" t="str">
        <f t="shared" si="9"/>
        <v>N/A</v>
      </c>
      <c r="G43" s="10" t="s">
        <v>1749</v>
      </c>
      <c r="H43" s="7" t="str">
        <f t="shared" si="10"/>
        <v>N/A</v>
      </c>
      <c r="I43" s="8" t="s">
        <v>1749</v>
      </c>
      <c r="J43" s="8" t="s">
        <v>1749</v>
      </c>
      <c r="K43" s="25" t="s">
        <v>734</v>
      </c>
      <c r="L43" s="85" t="str">
        <f t="shared" si="12"/>
        <v>N/A</v>
      </c>
    </row>
    <row r="44" spans="1:12" x14ac:dyDescent="0.25">
      <c r="A44" s="108" t="s">
        <v>1116</v>
      </c>
      <c r="B44" s="25" t="s">
        <v>213</v>
      </c>
      <c r="C44" s="10">
        <v>19014.490978999998</v>
      </c>
      <c r="D44" s="7" t="str">
        <f t="shared" si="8"/>
        <v>N/A</v>
      </c>
      <c r="E44" s="10">
        <v>18557.463709</v>
      </c>
      <c r="F44" s="7" t="str">
        <f t="shared" si="9"/>
        <v>N/A</v>
      </c>
      <c r="G44" s="10">
        <v>22548.864308</v>
      </c>
      <c r="H44" s="7" t="str">
        <f t="shared" si="10"/>
        <v>N/A</v>
      </c>
      <c r="I44" s="8">
        <v>-2.4</v>
      </c>
      <c r="J44" s="8">
        <v>21.51</v>
      </c>
      <c r="K44" s="25" t="s">
        <v>734</v>
      </c>
      <c r="L44" s="85" t="str">
        <f t="shared" si="12"/>
        <v>Yes</v>
      </c>
    </row>
    <row r="45" spans="1:12" ht="25" x14ac:dyDescent="0.25">
      <c r="A45" s="108" t="s">
        <v>1117</v>
      </c>
      <c r="B45" s="25" t="s">
        <v>213</v>
      </c>
      <c r="C45" s="10">
        <v>81.240397989000002</v>
      </c>
      <c r="D45" s="7" t="str">
        <f t="shared" si="8"/>
        <v>N/A</v>
      </c>
      <c r="E45" s="10">
        <v>73.762302957000003</v>
      </c>
      <c r="F45" s="7" t="str">
        <f t="shared" si="9"/>
        <v>N/A</v>
      </c>
      <c r="G45" s="10">
        <v>361.50577085999998</v>
      </c>
      <c r="H45" s="7" t="str">
        <f t="shared" si="10"/>
        <v>N/A</v>
      </c>
      <c r="I45" s="8">
        <v>-9.1999999999999993</v>
      </c>
      <c r="J45" s="8">
        <v>390.1</v>
      </c>
      <c r="K45" s="25" t="s">
        <v>734</v>
      </c>
      <c r="L45" s="85" t="str">
        <f t="shared" si="12"/>
        <v>No</v>
      </c>
    </row>
    <row r="46" spans="1:12" x14ac:dyDescent="0.25">
      <c r="A46" s="108" t="s">
        <v>1118</v>
      </c>
      <c r="B46" s="21" t="s">
        <v>213</v>
      </c>
      <c r="C46" s="26">
        <v>66428.984922000003</v>
      </c>
      <c r="D46" s="7" t="str">
        <f t="shared" si="8"/>
        <v>N/A</v>
      </c>
      <c r="E46" s="26">
        <v>67124.851920000001</v>
      </c>
      <c r="F46" s="7" t="str">
        <f t="shared" si="9"/>
        <v>N/A</v>
      </c>
      <c r="G46" s="26">
        <v>86551.031852999993</v>
      </c>
      <c r="H46" s="7" t="str">
        <f t="shared" si="10"/>
        <v>N/A</v>
      </c>
      <c r="I46" s="8">
        <v>1.048</v>
      </c>
      <c r="J46" s="8">
        <v>28.94</v>
      </c>
      <c r="K46" s="25" t="s">
        <v>734</v>
      </c>
      <c r="L46" s="85" t="str">
        <f>IF(J46="Div by 0", "N/A", IF(K46="N/A","N/A", IF(J46&gt;VALUE(MID(K46,1,2)), "No", IF(J46&lt;-1*VALUE(MID(K46,1,2)), "No", "Yes"))))</f>
        <v>Yes</v>
      </c>
    </row>
    <row r="47" spans="1:12" x14ac:dyDescent="0.25">
      <c r="A47" s="139" t="s">
        <v>1119</v>
      </c>
      <c r="B47" s="21" t="s">
        <v>213</v>
      </c>
      <c r="C47" s="26">
        <v>40986.099477000003</v>
      </c>
      <c r="D47" s="7" t="str">
        <f t="shared" si="8"/>
        <v>N/A</v>
      </c>
      <c r="E47" s="26">
        <v>45527.575356000001</v>
      </c>
      <c r="F47" s="7" t="str">
        <f t="shared" si="9"/>
        <v>N/A</v>
      </c>
      <c r="G47" s="26">
        <v>79743.725510000004</v>
      </c>
      <c r="H47" s="7" t="str">
        <f t="shared" si="10"/>
        <v>N/A</v>
      </c>
      <c r="I47" s="8">
        <v>11.08</v>
      </c>
      <c r="J47" s="8">
        <v>75.150000000000006</v>
      </c>
      <c r="K47" s="25" t="s">
        <v>734</v>
      </c>
      <c r="L47" s="85" t="str">
        <f>IF(J47="Div by 0", "N/A", IF(K47="N/A","N/A", IF(J47&gt;VALUE(MID(K47,1,2)), "No", IF(J47&lt;-1*VALUE(MID(K47,1,2)), "No", "Yes"))))</f>
        <v>No</v>
      </c>
    </row>
    <row r="48" spans="1:12" ht="25" x14ac:dyDescent="0.25">
      <c r="A48" s="108" t="s">
        <v>1120</v>
      </c>
      <c r="B48" s="21" t="s">
        <v>213</v>
      </c>
      <c r="C48" s="26">
        <v>50450.139520999997</v>
      </c>
      <c r="D48" s="7" t="str">
        <f t="shared" si="8"/>
        <v>N/A</v>
      </c>
      <c r="E48" s="26">
        <v>66437.679999999993</v>
      </c>
      <c r="F48" s="7" t="str">
        <f t="shared" si="9"/>
        <v>N/A</v>
      </c>
      <c r="G48" s="26">
        <v>88298.280899000005</v>
      </c>
      <c r="H48" s="7" t="str">
        <f t="shared" si="10"/>
        <v>N/A</v>
      </c>
      <c r="I48" s="8">
        <v>31.69</v>
      </c>
      <c r="J48" s="8">
        <v>32.9</v>
      </c>
      <c r="K48" s="25" t="s">
        <v>734</v>
      </c>
      <c r="L48" s="85" t="str">
        <f>IF(J48="Div by 0", "N/A", IF(K48="N/A","N/A", IF(J48&gt;VALUE(MID(K48,1,2)), "No", IF(J48&lt;-1*VALUE(MID(K48,1,2)), "No", "Yes"))))</f>
        <v>No</v>
      </c>
    </row>
    <row r="49" spans="1:12" x14ac:dyDescent="0.25">
      <c r="A49" s="130" t="s">
        <v>1121</v>
      </c>
      <c r="B49" s="21" t="s">
        <v>213</v>
      </c>
      <c r="C49" s="26">
        <v>73366.464279000007</v>
      </c>
      <c r="D49" s="7" t="str">
        <f t="shared" si="8"/>
        <v>N/A</v>
      </c>
      <c r="E49" s="26">
        <v>78293.196494999997</v>
      </c>
      <c r="F49" s="7" t="str">
        <f t="shared" si="9"/>
        <v>N/A</v>
      </c>
      <c r="G49" s="26">
        <v>97293.660462</v>
      </c>
      <c r="H49" s="7" t="str">
        <f t="shared" si="10"/>
        <v>N/A</v>
      </c>
      <c r="I49" s="8">
        <v>6.7149999999999999</v>
      </c>
      <c r="J49" s="8">
        <v>24.27</v>
      </c>
      <c r="K49" s="25" t="s">
        <v>734</v>
      </c>
      <c r="L49" s="85" t="str">
        <f t="shared" ref="L49:L59" si="13">IF(J49="Div by 0", "N/A", IF(K49="N/A","N/A", IF(J49&gt;VALUE(MID(K49,1,2)), "No", IF(J49&lt;-1*VALUE(MID(K49,1,2)), "No", "Yes"))))</f>
        <v>Yes</v>
      </c>
    </row>
    <row r="50" spans="1:12" ht="25" x14ac:dyDescent="0.25">
      <c r="A50" s="108" t="s">
        <v>1122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3"/>
        <v>N/A</v>
      </c>
    </row>
    <row r="51" spans="1:12" x14ac:dyDescent="0.25">
      <c r="A51" s="108" t="s">
        <v>1123</v>
      </c>
      <c r="B51" s="21" t="s">
        <v>213</v>
      </c>
      <c r="C51" s="26" t="s">
        <v>1749</v>
      </c>
      <c r="D51" s="7" t="str">
        <f t="shared" ref="D51:D82" si="14">IF($B51="N/A","N/A",IF(C51&gt;10,"No",IF(C51&lt;-10,"No","Yes")))</f>
        <v>N/A</v>
      </c>
      <c r="E51" s="26" t="s">
        <v>1749</v>
      </c>
      <c r="F51" s="7" t="str">
        <f t="shared" ref="F51:F82" si="15">IF($B51="N/A","N/A",IF(E51&gt;10,"No",IF(E51&lt;-10,"No","Yes")))</f>
        <v>N/A</v>
      </c>
      <c r="G51" s="26" t="s">
        <v>1749</v>
      </c>
      <c r="H51" s="7" t="str">
        <f t="shared" ref="H51:H82" si="16">IF($B51="N/A","N/A",IF(G51&gt;10,"No",IF(G51&lt;-10,"No","Yes")))</f>
        <v>N/A</v>
      </c>
      <c r="I51" s="8" t="s">
        <v>1749</v>
      </c>
      <c r="J51" s="8" t="s">
        <v>1749</v>
      </c>
      <c r="K51" s="25" t="s">
        <v>734</v>
      </c>
      <c r="L51" s="85" t="str">
        <f t="shared" si="13"/>
        <v>N/A</v>
      </c>
    </row>
    <row r="52" spans="1:12" ht="25" x14ac:dyDescent="0.25">
      <c r="A52" s="108" t="s">
        <v>1124</v>
      </c>
      <c r="B52" s="21" t="s">
        <v>213</v>
      </c>
      <c r="C52" s="26" t="s">
        <v>1749</v>
      </c>
      <c r="D52" s="7" t="str">
        <f t="shared" si="14"/>
        <v>N/A</v>
      </c>
      <c r="E52" s="26" t="s">
        <v>1749</v>
      </c>
      <c r="F52" s="7" t="str">
        <f t="shared" si="15"/>
        <v>N/A</v>
      </c>
      <c r="G52" s="26" t="s">
        <v>1749</v>
      </c>
      <c r="H52" s="7" t="str">
        <f t="shared" si="16"/>
        <v>N/A</v>
      </c>
      <c r="I52" s="8" t="s">
        <v>1749</v>
      </c>
      <c r="J52" s="8" t="s">
        <v>1749</v>
      </c>
      <c r="K52" s="25" t="s">
        <v>734</v>
      </c>
      <c r="L52" s="85" t="str">
        <f t="shared" si="13"/>
        <v>N/A</v>
      </c>
    </row>
    <row r="53" spans="1:12" ht="25" x14ac:dyDescent="0.25">
      <c r="A53" s="108" t="s">
        <v>1125</v>
      </c>
      <c r="B53" s="21" t="s">
        <v>213</v>
      </c>
      <c r="C53" s="26" t="s">
        <v>1749</v>
      </c>
      <c r="D53" s="7" t="str">
        <f t="shared" si="14"/>
        <v>N/A</v>
      </c>
      <c r="E53" s="26" t="s">
        <v>1749</v>
      </c>
      <c r="F53" s="7" t="str">
        <f t="shared" si="15"/>
        <v>N/A</v>
      </c>
      <c r="G53" s="26" t="s">
        <v>1749</v>
      </c>
      <c r="H53" s="7" t="str">
        <f t="shared" si="16"/>
        <v>N/A</v>
      </c>
      <c r="I53" s="8" t="s">
        <v>1749</v>
      </c>
      <c r="J53" s="8" t="s">
        <v>1749</v>
      </c>
      <c r="K53" s="25" t="s">
        <v>734</v>
      </c>
      <c r="L53" s="85" t="str">
        <f t="shared" si="13"/>
        <v>N/A</v>
      </c>
    </row>
    <row r="54" spans="1:12" ht="25" x14ac:dyDescent="0.25">
      <c r="A54" s="108" t="s">
        <v>1126</v>
      </c>
      <c r="B54" s="21" t="s">
        <v>213</v>
      </c>
      <c r="C54" s="26" t="s">
        <v>1749</v>
      </c>
      <c r="D54" s="7" t="str">
        <f t="shared" si="14"/>
        <v>N/A</v>
      </c>
      <c r="E54" s="26" t="s">
        <v>1749</v>
      </c>
      <c r="F54" s="7" t="str">
        <f t="shared" si="15"/>
        <v>N/A</v>
      </c>
      <c r="G54" s="26" t="s">
        <v>1749</v>
      </c>
      <c r="H54" s="7" t="str">
        <f t="shared" si="16"/>
        <v>N/A</v>
      </c>
      <c r="I54" s="8" t="s">
        <v>1749</v>
      </c>
      <c r="J54" s="8" t="s">
        <v>1749</v>
      </c>
      <c r="K54" s="25" t="s">
        <v>734</v>
      </c>
      <c r="L54" s="85" t="str">
        <f t="shared" si="13"/>
        <v>N/A</v>
      </c>
    </row>
    <row r="55" spans="1:12" ht="25" x14ac:dyDescent="0.25">
      <c r="A55" s="108" t="s">
        <v>1127</v>
      </c>
      <c r="B55" s="21" t="s">
        <v>213</v>
      </c>
      <c r="C55" s="26">
        <v>73366.464279000007</v>
      </c>
      <c r="D55" s="7" t="str">
        <f t="shared" si="14"/>
        <v>N/A</v>
      </c>
      <c r="E55" s="26">
        <v>78293.196494999997</v>
      </c>
      <c r="F55" s="7" t="str">
        <f t="shared" si="15"/>
        <v>N/A</v>
      </c>
      <c r="G55" s="26">
        <v>97293.660462</v>
      </c>
      <c r="H55" s="7" t="str">
        <f t="shared" si="16"/>
        <v>N/A</v>
      </c>
      <c r="I55" s="8">
        <v>6.7149999999999999</v>
      </c>
      <c r="J55" s="8">
        <v>24.27</v>
      </c>
      <c r="K55" s="25" t="s">
        <v>734</v>
      </c>
      <c r="L55" s="85" t="str">
        <f t="shared" si="13"/>
        <v>Yes</v>
      </c>
    </row>
    <row r="56" spans="1:12" ht="25" x14ac:dyDescent="0.25">
      <c r="A56" s="108" t="s">
        <v>1128</v>
      </c>
      <c r="B56" s="21" t="s">
        <v>213</v>
      </c>
      <c r="C56" s="26" t="s">
        <v>1749</v>
      </c>
      <c r="D56" s="7" t="str">
        <f t="shared" si="14"/>
        <v>N/A</v>
      </c>
      <c r="E56" s="26" t="s">
        <v>1749</v>
      </c>
      <c r="F56" s="7" t="str">
        <f t="shared" si="15"/>
        <v>N/A</v>
      </c>
      <c r="G56" s="26" t="s">
        <v>1749</v>
      </c>
      <c r="H56" s="7" t="str">
        <f t="shared" si="16"/>
        <v>N/A</v>
      </c>
      <c r="I56" s="8" t="s">
        <v>1749</v>
      </c>
      <c r="J56" s="8" t="s">
        <v>1749</v>
      </c>
      <c r="K56" s="25" t="s">
        <v>734</v>
      </c>
      <c r="L56" s="85" t="str">
        <f t="shared" si="13"/>
        <v>N/A</v>
      </c>
    </row>
    <row r="57" spans="1:12" ht="25" x14ac:dyDescent="0.25">
      <c r="A57" s="108" t="s">
        <v>1129</v>
      </c>
      <c r="B57" s="21" t="s">
        <v>213</v>
      </c>
      <c r="C57" s="26" t="s">
        <v>1749</v>
      </c>
      <c r="D57" s="7" t="str">
        <f t="shared" si="14"/>
        <v>N/A</v>
      </c>
      <c r="E57" s="26" t="s">
        <v>1749</v>
      </c>
      <c r="F57" s="7" t="str">
        <f t="shared" si="15"/>
        <v>N/A</v>
      </c>
      <c r="G57" s="26" t="s">
        <v>1749</v>
      </c>
      <c r="H57" s="7" t="str">
        <f t="shared" si="16"/>
        <v>N/A</v>
      </c>
      <c r="I57" s="8" t="s">
        <v>1749</v>
      </c>
      <c r="J57" s="8" t="s">
        <v>1749</v>
      </c>
      <c r="K57" s="25" t="s">
        <v>734</v>
      </c>
      <c r="L57" s="85" t="str">
        <f t="shared" si="13"/>
        <v>N/A</v>
      </c>
    </row>
    <row r="58" spans="1:12" ht="25" x14ac:dyDescent="0.25">
      <c r="A58" s="108" t="s">
        <v>1130</v>
      </c>
      <c r="B58" s="21" t="s">
        <v>213</v>
      </c>
      <c r="C58" s="26" t="s">
        <v>1749</v>
      </c>
      <c r="D58" s="7" t="str">
        <f t="shared" si="14"/>
        <v>N/A</v>
      </c>
      <c r="E58" s="26" t="s">
        <v>1749</v>
      </c>
      <c r="F58" s="7" t="str">
        <f t="shared" si="15"/>
        <v>N/A</v>
      </c>
      <c r="G58" s="26" t="s">
        <v>1749</v>
      </c>
      <c r="H58" s="7" t="str">
        <f t="shared" si="16"/>
        <v>N/A</v>
      </c>
      <c r="I58" s="8" t="s">
        <v>1749</v>
      </c>
      <c r="J58" s="8" t="s">
        <v>1749</v>
      </c>
      <c r="K58" s="25" t="s">
        <v>734</v>
      </c>
      <c r="L58" s="85" t="str">
        <f t="shared" si="13"/>
        <v>N/A</v>
      </c>
    </row>
    <row r="59" spans="1:12" ht="25" x14ac:dyDescent="0.25">
      <c r="A59" s="108" t="s">
        <v>1131</v>
      </c>
      <c r="B59" s="21" t="s">
        <v>213</v>
      </c>
      <c r="C59" s="26" t="s">
        <v>1749</v>
      </c>
      <c r="D59" s="7" t="str">
        <f t="shared" si="14"/>
        <v>N/A</v>
      </c>
      <c r="E59" s="26" t="s">
        <v>1749</v>
      </c>
      <c r="F59" s="7" t="str">
        <f t="shared" si="15"/>
        <v>N/A</v>
      </c>
      <c r="G59" s="26" t="s">
        <v>1749</v>
      </c>
      <c r="H59" s="7" t="str">
        <f t="shared" si="16"/>
        <v>N/A</v>
      </c>
      <c r="I59" s="8" t="s">
        <v>1749</v>
      </c>
      <c r="J59" s="8" t="s">
        <v>1749</v>
      </c>
      <c r="K59" s="25" t="s">
        <v>734</v>
      </c>
      <c r="L59" s="85" t="str">
        <f t="shared" si="13"/>
        <v>N/A</v>
      </c>
    </row>
    <row r="60" spans="1:12" x14ac:dyDescent="0.25">
      <c r="A60" s="130" t="s">
        <v>356</v>
      </c>
      <c r="B60" s="21" t="s">
        <v>213</v>
      </c>
      <c r="C60" s="26">
        <v>693626033</v>
      </c>
      <c r="D60" s="7" t="str">
        <f t="shared" si="14"/>
        <v>N/A</v>
      </c>
      <c r="E60" s="26">
        <v>745276922</v>
      </c>
      <c r="F60" s="7" t="str">
        <f t="shared" si="15"/>
        <v>N/A</v>
      </c>
      <c r="G60" s="26">
        <v>995044287</v>
      </c>
      <c r="H60" s="7" t="str">
        <f t="shared" si="16"/>
        <v>N/A</v>
      </c>
      <c r="I60" s="8">
        <v>7.4470000000000001</v>
      </c>
      <c r="J60" s="8">
        <v>33.51</v>
      </c>
      <c r="K60" s="25" t="s">
        <v>734</v>
      </c>
      <c r="L60" s="85" t="str">
        <f t="shared" ref="L60:L70" si="17">IF(J60="Div by 0", "N/A", IF(K60="N/A","N/A", IF(J60&gt;VALUE(MID(K60,1,2)), "No", IF(J60&lt;-1*VALUE(MID(K60,1,2)), "No", "Yes"))))</f>
        <v>No</v>
      </c>
    </row>
    <row r="61" spans="1:12" ht="25" x14ac:dyDescent="0.25">
      <c r="A61" s="108" t="s">
        <v>1132</v>
      </c>
      <c r="B61" s="21" t="s">
        <v>213</v>
      </c>
      <c r="C61" s="26">
        <v>0</v>
      </c>
      <c r="D61" s="7" t="str">
        <f t="shared" si="14"/>
        <v>N/A</v>
      </c>
      <c r="E61" s="26">
        <v>0</v>
      </c>
      <c r="F61" s="7" t="str">
        <f t="shared" si="15"/>
        <v>N/A</v>
      </c>
      <c r="G61" s="26">
        <v>0</v>
      </c>
      <c r="H61" s="7" t="str">
        <f t="shared" si="16"/>
        <v>N/A</v>
      </c>
      <c r="I61" s="8" t="s">
        <v>1749</v>
      </c>
      <c r="J61" s="8" t="s">
        <v>1749</v>
      </c>
      <c r="K61" s="25" t="s">
        <v>734</v>
      </c>
      <c r="L61" s="85" t="str">
        <f t="shared" si="17"/>
        <v>N/A</v>
      </c>
    </row>
    <row r="62" spans="1:12" x14ac:dyDescent="0.25">
      <c r="A62" s="108" t="s">
        <v>1133</v>
      </c>
      <c r="B62" s="21" t="s">
        <v>213</v>
      </c>
      <c r="C62" s="26">
        <v>0</v>
      </c>
      <c r="D62" s="7" t="str">
        <f t="shared" si="14"/>
        <v>N/A</v>
      </c>
      <c r="E62" s="26">
        <v>0</v>
      </c>
      <c r="F62" s="7" t="str">
        <f t="shared" si="15"/>
        <v>N/A</v>
      </c>
      <c r="G62" s="26">
        <v>0</v>
      </c>
      <c r="H62" s="7" t="str">
        <f t="shared" si="16"/>
        <v>N/A</v>
      </c>
      <c r="I62" s="8" t="s">
        <v>1749</v>
      </c>
      <c r="J62" s="8" t="s">
        <v>1749</v>
      </c>
      <c r="K62" s="25" t="s">
        <v>734</v>
      </c>
      <c r="L62" s="85" t="str">
        <f t="shared" si="17"/>
        <v>N/A</v>
      </c>
    </row>
    <row r="63" spans="1:12" ht="25" x14ac:dyDescent="0.25">
      <c r="A63" s="108" t="s">
        <v>1134</v>
      </c>
      <c r="B63" s="21" t="s">
        <v>213</v>
      </c>
      <c r="C63" s="26">
        <v>0</v>
      </c>
      <c r="D63" s="7" t="str">
        <f t="shared" si="14"/>
        <v>N/A</v>
      </c>
      <c r="E63" s="26">
        <v>0</v>
      </c>
      <c r="F63" s="7" t="str">
        <f t="shared" si="15"/>
        <v>N/A</v>
      </c>
      <c r="G63" s="26">
        <v>0</v>
      </c>
      <c r="H63" s="7" t="str">
        <f t="shared" si="16"/>
        <v>N/A</v>
      </c>
      <c r="I63" s="8" t="s">
        <v>1749</v>
      </c>
      <c r="J63" s="8" t="s">
        <v>1749</v>
      </c>
      <c r="K63" s="25" t="s">
        <v>734</v>
      </c>
      <c r="L63" s="85" t="str">
        <f t="shared" si="17"/>
        <v>N/A</v>
      </c>
    </row>
    <row r="64" spans="1:12" ht="25" x14ac:dyDescent="0.25">
      <c r="A64" s="108" t="s">
        <v>1135</v>
      </c>
      <c r="B64" s="21" t="s">
        <v>213</v>
      </c>
      <c r="C64" s="26">
        <v>0</v>
      </c>
      <c r="D64" s="7" t="str">
        <f t="shared" si="14"/>
        <v>N/A</v>
      </c>
      <c r="E64" s="26">
        <v>0</v>
      </c>
      <c r="F64" s="7" t="str">
        <f t="shared" si="15"/>
        <v>N/A</v>
      </c>
      <c r="G64" s="26">
        <v>0</v>
      </c>
      <c r="H64" s="7" t="str">
        <f t="shared" si="16"/>
        <v>N/A</v>
      </c>
      <c r="I64" s="8" t="s">
        <v>1749</v>
      </c>
      <c r="J64" s="8" t="s">
        <v>1749</v>
      </c>
      <c r="K64" s="25" t="s">
        <v>734</v>
      </c>
      <c r="L64" s="85" t="str">
        <f t="shared" si="17"/>
        <v>N/A</v>
      </c>
    </row>
    <row r="65" spans="1:12" ht="25" x14ac:dyDescent="0.25">
      <c r="A65" s="108" t="s">
        <v>1136</v>
      </c>
      <c r="B65" s="21" t="s">
        <v>213</v>
      </c>
      <c r="C65" s="26">
        <v>0</v>
      </c>
      <c r="D65" s="7" t="str">
        <f t="shared" si="14"/>
        <v>N/A</v>
      </c>
      <c r="E65" s="26">
        <v>0</v>
      </c>
      <c r="F65" s="7" t="str">
        <f t="shared" si="15"/>
        <v>N/A</v>
      </c>
      <c r="G65" s="26">
        <v>0</v>
      </c>
      <c r="H65" s="7" t="str">
        <f t="shared" si="16"/>
        <v>N/A</v>
      </c>
      <c r="I65" s="8" t="s">
        <v>1749</v>
      </c>
      <c r="J65" s="8" t="s">
        <v>1749</v>
      </c>
      <c r="K65" s="25" t="s">
        <v>734</v>
      </c>
      <c r="L65" s="85" t="str">
        <f t="shared" si="17"/>
        <v>N/A</v>
      </c>
    </row>
    <row r="66" spans="1:12" ht="25" x14ac:dyDescent="0.25">
      <c r="A66" s="108" t="s">
        <v>1137</v>
      </c>
      <c r="B66" s="21" t="s">
        <v>213</v>
      </c>
      <c r="C66" s="26">
        <v>693626033</v>
      </c>
      <c r="D66" s="7" t="str">
        <f t="shared" si="14"/>
        <v>N/A</v>
      </c>
      <c r="E66" s="26">
        <v>745276922</v>
      </c>
      <c r="F66" s="7" t="str">
        <f t="shared" si="15"/>
        <v>N/A</v>
      </c>
      <c r="G66" s="26">
        <v>995044287</v>
      </c>
      <c r="H66" s="7" t="str">
        <f t="shared" si="16"/>
        <v>N/A</v>
      </c>
      <c r="I66" s="8">
        <v>7.4470000000000001</v>
      </c>
      <c r="J66" s="8">
        <v>33.51</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1749</v>
      </c>
      <c r="J67" s="8" t="s">
        <v>1749</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1749</v>
      </c>
      <c r="J68" s="8" t="s">
        <v>1749</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1749</v>
      </c>
      <c r="J69" s="8" t="s">
        <v>1749</v>
      </c>
      <c r="K69" s="25" t="s">
        <v>734</v>
      </c>
      <c r="L69" s="85" t="str">
        <f t="shared" si="17"/>
        <v>N/A</v>
      </c>
    </row>
    <row r="70" spans="1:12" ht="25" x14ac:dyDescent="0.25">
      <c r="A70" s="108" t="s">
        <v>1141</v>
      </c>
      <c r="B70" s="21" t="s">
        <v>213</v>
      </c>
      <c r="C70" s="26">
        <v>0</v>
      </c>
      <c r="D70" s="7" t="str">
        <f t="shared" si="14"/>
        <v>N/A</v>
      </c>
      <c r="E70" s="26">
        <v>0</v>
      </c>
      <c r="F70" s="7" t="str">
        <f t="shared" si="15"/>
        <v>N/A</v>
      </c>
      <c r="G70" s="26">
        <v>0</v>
      </c>
      <c r="H70" s="7" t="str">
        <f t="shared" si="16"/>
        <v>N/A</v>
      </c>
      <c r="I70" s="8" t="s">
        <v>1749</v>
      </c>
      <c r="J70" s="8" t="s">
        <v>1749</v>
      </c>
      <c r="K70" s="25" t="s">
        <v>734</v>
      </c>
      <c r="L70" s="85" t="str">
        <f t="shared" si="17"/>
        <v>N/A</v>
      </c>
    </row>
    <row r="71" spans="1:12" x14ac:dyDescent="0.25">
      <c r="A71" s="130" t="s">
        <v>1142</v>
      </c>
      <c r="B71" s="21" t="s">
        <v>213</v>
      </c>
      <c r="C71" s="26">
        <v>60876.429085000003</v>
      </c>
      <c r="D71" s="7" t="str">
        <f t="shared" si="14"/>
        <v>N/A</v>
      </c>
      <c r="E71" s="26">
        <v>64654.890431</v>
      </c>
      <c r="F71" s="7" t="str">
        <f t="shared" si="15"/>
        <v>N/A</v>
      </c>
      <c r="G71" s="26">
        <v>86143.562202000001</v>
      </c>
      <c r="H71" s="7" t="str">
        <f t="shared" si="16"/>
        <v>N/A</v>
      </c>
      <c r="I71" s="8">
        <v>6.2069999999999999</v>
      </c>
      <c r="J71" s="8">
        <v>33.24</v>
      </c>
      <c r="K71" s="25" t="s">
        <v>734</v>
      </c>
      <c r="L71" s="85" t="str">
        <f t="shared" ref="L71:L81" si="18">IF(J71="Div by 0", "N/A", IF(K71="N/A","N/A", IF(J71&gt;VALUE(MID(K71,1,2)), "No", IF(J71&lt;-1*VALUE(MID(K71,1,2)), "No", "Yes"))))</f>
        <v>No</v>
      </c>
    </row>
    <row r="72" spans="1:12" ht="25" x14ac:dyDescent="0.25">
      <c r="A72" s="108" t="s">
        <v>1143</v>
      </c>
      <c r="B72" s="21" t="s">
        <v>213</v>
      </c>
      <c r="C72" s="26" t="s">
        <v>1749</v>
      </c>
      <c r="D72" s="7" t="str">
        <f t="shared" si="14"/>
        <v>N/A</v>
      </c>
      <c r="E72" s="26" t="s">
        <v>1749</v>
      </c>
      <c r="F72" s="7" t="str">
        <f t="shared" si="15"/>
        <v>N/A</v>
      </c>
      <c r="G72" s="26" t="s">
        <v>1749</v>
      </c>
      <c r="H72" s="7" t="str">
        <f t="shared" si="16"/>
        <v>N/A</v>
      </c>
      <c r="I72" s="8" t="s">
        <v>1749</v>
      </c>
      <c r="J72" s="8" t="s">
        <v>1749</v>
      </c>
      <c r="K72" s="25" t="s">
        <v>734</v>
      </c>
      <c r="L72" s="85" t="str">
        <f t="shared" si="18"/>
        <v>N/A</v>
      </c>
    </row>
    <row r="73" spans="1:12" ht="25" x14ac:dyDescent="0.25">
      <c r="A73" s="108" t="s">
        <v>1144</v>
      </c>
      <c r="B73" s="21" t="s">
        <v>213</v>
      </c>
      <c r="C73" s="26" t="s">
        <v>1749</v>
      </c>
      <c r="D73" s="7" t="str">
        <f t="shared" si="14"/>
        <v>N/A</v>
      </c>
      <c r="E73" s="26" t="s">
        <v>1749</v>
      </c>
      <c r="F73" s="7" t="str">
        <f t="shared" si="15"/>
        <v>N/A</v>
      </c>
      <c r="G73" s="26" t="s">
        <v>1749</v>
      </c>
      <c r="H73" s="7" t="str">
        <f t="shared" si="16"/>
        <v>N/A</v>
      </c>
      <c r="I73" s="8" t="s">
        <v>1749</v>
      </c>
      <c r="J73" s="8" t="s">
        <v>1749</v>
      </c>
      <c r="K73" s="25" t="s">
        <v>734</v>
      </c>
      <c r="L73" s="85" t="str">
        <f t="shared" si="18"/>
        <v>N/A</v>
      </c>
    </row>
    <row r="74" spans="1:12" ht="25" x14ac:dyDescent="0.25">
      <c r="A74" s="108" t="s">
        <v>1145</v>
      </c>
      <c r="B74" s="21" t="s">
        <v>213</v>
      </c>
      <c r="C74" s="26" t="s">
        <v>1749</v>
      </c>
      <c r="D74" s="7" t="str">
        <f t="shared" si="14"/>
        <v>N/A</v>
      </c>
      <c r="E74" s="26" t="s">
        <v>1749</v>
      </c>
      <c r="F74" s="7" t="str">
        <f t="shared" si="15"/>
        <v>N/A</v>
      </c>
      <c r="G74" s="26" t="s">
        <v>1749</v>
      </c>
      <c r="H74" s="7" t="str">
        <f t="shared" si="16"/>
        <v>N/A</v>
      </c>
      <c r="I74" s="8" t="s">
        <v>1749</v>
      </c>
      <c r="J74" s="8" t="s">
        <v>1749</v>
      </c>
      <c r="K74" s="25" t="s">
        <v>734</v>
      </c>
      <c r="L74" s="85" t="str">
        <f t="shared" si="18"/>
        <v>N/A</v>
      </c>
    </row>
    <row r="75" spans="1:12" ht="25" x14ac:dyDescent="0.25">
      <c r="A75" s="108" t="s">
        <v>1146</v>
      </c>
      <c r="B75" s="21" t="s">
        <v>213</v>
      </c>
      <c r="C75" s="26" t="s">
        <v>1749</v>
      </c>
      <c r="D75" s="7" t="str">
        <f t="shared" si="14"/>
        <v>N/A</v>
      </c>
      <c r="E75" s="26" t="s">
        <v>1749</v>
      </c>
      <c r="F75" s="7" t="str">
        <f t="shared" si="15"/>
        <v>N/A</v>
      </c>
      <c r="G75" s="26" t="s">
        <v>1749</v>
      </c>
      <c r="H75" s="7" t="str">
        <f t="shared" si="16"/>
        <v>N/A</v>
      </c>
      <c r="I75" s="8" t="s">
        <v>1749</v>
      </c>
      <c r="J75" s="8" t="s">
        <v>1749</v>
      </c>
      <c r="K75" s="25" t="s">
        <v>734</v>
      </c>
      <c r="L75" s="85" t="str">
        <f t="shared" si="18"/>
        <v>N/A</v>
      </c>
    </row>
    <row r="76" spans="1:12" ht="25" x14ac:dyDescent="0.25">
      <c r="A76" s="108" t="s">
        <v>1147</v>
      </c>
      <c r="B76" s="21" t="s">
        <v>213</v>
      </c>
      <c r="C76" s="26" t="s">
        <v>1749</v>
      </c>
      <c r="D76" s="7" t="str">
        <f t="shared" si="14"/>
        <v>N/A</v>
      </c>
      <c r="E76" s="26" t="s">
        <v>1749</v>
      </c>
      <c r="F76" s="7" t="str">
        <f t="shared" si="15"/>
        <v>N/A</v>
      </c>
      <c r="G76" s="26" t="s">
        <v>1749</v>
      </c>
      <c r="H76" s="7" t="str">
        <f t="shared" si="16"/>
        <v>N/A</v>
      </c>
      <c r="I76" s="8" t="s">
        <v>1749</v>
      </c>
      <c r="J76" s="8" t="s">
        <v>1749</v>
      </c>
      <c r="K76" s="25" t="s">
        <v>734</v>
      </c>
      <c r="L76" s="85" t="str">
        <f t="shared" si="18"/>
        <v>N/A</v>
      </c>
    </row>
    <row r="77" spans="1:12" ht="25" x14ac:dyDescent="0.25">
      <c r="A77" s="108" t="s">
        <v>1148</v>
      </c>
      <c r="B77" s="21" t="s">
        <v>213</v>
      </c>
      <c r="C77" s="26">
        <v>60876.429085000003</v>
      </c>
      <c r="D77" s="7" t="str">
        <f t="shared" si="14"/>
        <v>N/A</v>
      </c>
      <c r="E77" s="26">
        <v>64654.890431</v>
      </c>
      <c r="F77" s="7" t="str">
        <f t="shared" si="15"/>
        <v>N/A</v>
      </c>
      <c r="G77" s="26">
        <v>86143.562202000001</v>
      </c>
      <c r="H77" s="7" t="str">
        <f t="shared" si="16"/>
        <v>N/A</v>
      </c>
      <c r="I77" s="8">
        <v>6.2069999999999999</v>
      </c>
      <c r="J77" s="8">
        <v>33.24</v>
      </c>
      <c r="K77" s="25" t="s">
        <v>734</v>
      </c>
      <c r="L77" s="85" t="str">
        <f t="shared" si="18"/>
        <v>No</v>
      </c>
    </row>
    <row r="78" spans="1:12" ht="25" x14ac:dyDescent="0.25">
      <c r="A78" s="108" t="s">
        <v>1149</v>
      </c>
      <c r="B78" s="21" t="s">
        <v>213</v>
      </c>
      <c r="C78" s="26" t="s">
        <v>1749</v>
      </c>
      <c r="D78" s="7" t="str">
        <f t="shared" si="14"/>
        <v>N/A</v>
      </c>
      <c r="E78" s="26" t="s">
        <v>1749</v>
      </c>
      <c r="F78" s="7" t="str">
        <f t="shared" si="15"/>
        <v>N/A</v>
      </c>
      <c r="G78" s="26" t="s">
        <v>1749</v>
      </c>
      <c r="H78" s="7" t="str">
        <f t="shared" si="16"/>
        <v>N/A</v>
      </c>
      <c r="I78" s="8" t="s">
        <v>1749</v>
      </c>
      <c r="J78" s="8" t="s">
        <v>1749</v>
      </c>
      <c r="K78" s="25" t="s">
        <v>734</v>
      </c>
      <c r="L78" s="85" t="str">
        <f t="shared" si="18"/>
        <v>N/A</v>
      </c>
    </row>
    <row r="79" spans="1:12" ht="25" x14ac:dyDescent="0.25">
      <c r="A79" s="108" t="s">
        <v>1150</v>
      </c>
      <c r="B79" s="21" t="s">
        <v>213</v>
      </c>
      <c r="C79" s="26" t="s">
        <v>1749</v>
      </c>
      <c r="D79" s="7" t="str">
        <f t="shared" si="14"/>
        <v>N/A</v>
      </c>
      <c r="E79" s="26" t="s">
        <v>1749</v>
      </c>
      <c r="F79" s="7" t="str">
        <f t="shared" si="15"/>
        <v>N/A</v>
      </c>
      <c r="G79" s="26" t="s">
        <v>1749</v>
      </c>
      <c r="H79" s="7" t="str">
        <f t="shared" si="16"/>
        <v>N/A</v>
      </c>
      <c r="I79" s="8" t="s">
        <v>1749</v>
      </c>
      <c r="J79" s="8" t="s">
        <v>1749</v>
      </c>
      <c r="K79" s="25" t="s">
        <v>734</v>
      </c>
      <c r="L79" s="85" t="str">
        <f t="shared" si="18"/>
        <v>N/A</v>
      </c>
    </row>
    <row r="80" spans="1:12" ht="25" x14ac:dyDescent="0.25">
      <c r="A80" s="108" t="s">
        <v>1151</v>
      </c>
      <c r="B80" s="21" t="s">
        <v>213</v>
      </c>
      <c r="C80" s="26" t="s">
        <v>1749</v>
      </c>
      <c r="D80" s="7" t="str">
        <f t="shared" si="14"/>
        <v>N/A</v>
      </c>
      <c r="E80" s="26" t="s">
        <v>1749</v>
      </c>
      <c r="F80" s="7" t="str">
        <f t="shared" si="15"/>
        <v>N/A</v>
      </c>
      <c r="G80" s="26" t="s">
        <v>1749</v>
      </c>
      <c r="H80" s="7" t="str">
        <f t="shared" si="16"/>
        <v>N/A</v>
      </c>
      <c r="I80" s="8" t="s">
        <v>1749</v>
      </c>
      <c r="J80" s="8" t="s">
        <v>1749</v>
      </c>
      <c r="K80" s="25" t="s">
        <v>734</v>
      </c>
      <c r="L80" s="85" t="str">
        <f t="shared" si="18"/>
        <v>N/A</v>
      </c>
    </row>
    <row r="81" spans="1:12" ht="25" x14ac:dyDescent="0.25">
      <c r="A81" s="108" t="s">
        <v>1152</v>
      </c>
      <c r="B81" s="21" t="s">
        <v>213</v>
      </c>
      <c r="C81" s="26" t="s">
        <v>1749</v>
      </c>
      <c r="D81" s="7" t="str">
        <f t="shared" si="14"/>
        <v>N/A</v>
      </c>
      <c r="E81" s="26" t="s">
        <v>1749</v>
      </c>
      <c r="F81" s="7" t="str">
        <f t="shared" si="15"/>
        <v>N/A</v>
      </c>
      <c r="G81" s="26" t="s">
        <v>1749</v>
      </c>
      <c r="H81" s="7" t="str">
        <f t="shared" si="16"/>
        <v>N/A</v>
      </c>
      <c r="I81" s="8" t="s">
        <v>1749</v>
      </c>
      <c r="J81" s="8" t="s">
        <v>1749</v>
      </c>
      <c r="K81" s="25" t="s">
        <v>734</v>
      </c>
      <c r="L81" s="85" t="str">
        <f t="shared" si="18"/>
        <v>N/A</v>
      </c>
    </row>
    <row r="82" spans="1:12" x14ac:dyDescent="0.25">
      <c r="A82" s="108" t="s">
        <v>357</v>
      </c>
      <c r="B82" s="21" t="s">
        <v>213</v>
      </c>
      <c r="C82" s="26">
        <v>942646653</v>
      </c>
      <c r="D82" s="7" t="str">
        <f t="shared" si="14"/>
        <v>N/A</v>
      </c>
      <c r="E82" s="26">
        <v>871292534</v>
      </c>
      <c r="F82" s="7" t="str">
        <f t="shared" si="15"/>
        <v>N/A</v>
      </c>
      <c r="G82" s="26">
        <v>999163159</v>
      </c>
      <c r="H82" s="7" t="str">
        <f t="shared" si="16"/>
        <v>N/A</v>
      </c>
      <c r="I82" s="8">
        <v>-7.57</v>
      </c>
      <c r="J82" s="8">
        <v>14.68</v>
      </c>
      <c r="K82" s="25" t="s">
        <v>734</v>
      </c>
      <c r="L82" s="85" t="str">
        <f t="shared" ref="L82:L138" si="19">IF(J82="Div by 0", "N/A", IF(K82="N/A","N/A", IF(J82&gt;VALUE(MID(K82,1,2)), "No", IF(J82&lt;-1*VALUE(MID(K82,1,2)), "No", "Yes"))))</f>
        <v>Yes</v>
      </c>
    </row>
    <row r="83" spans="1:12" x14ac:dyDescent="0.25">
      <c r="A83" s="108" t="s">
        <v>363</v>
      </c>
      <c r="B83" s="21" t="s">
        <v>213</v>
      </c>
      <c r="C83" s="22">
        <v>25456</v>
      </c>
      <c r="D83" s="7" t="str">
        <f t="shared" ref="D83:D114" si="20">IF($B83="N/A","N/A",IF(C83&gt;10,"No",IF(C83&lt;-10,"No","Yes")))</f>
        <v>N/A</v>
      </c>
      <c r="E83" s="22">
        <v>24009</v>
      </c>
      <c r="F83" s="7" t="str">
        <f t="shared" ref="F83:F114" si="21">IF($B83="N/A","N/A",IF(E83&gt;10,"No",IF(E83&lt;-10,"No","Yes")))</f>
        <v>N/A</v>
      </c>
      <c r="G83" s="22">
        <v>12146</v>
      </c>
      <c r="H83" s="7" t="str">
        <f t="shared" ref="H83:H114" si="22">IF($B83="N/A","N/A",IF(G83&gt;10,"No",IF(G83&lt;-10,"No","Yes")))</f>
        <v>N/A</v>
      </c>
      <c r="I83" s="8">
        <v>-5.68</v>
      </c>
      <c r="J83" s="8">
        <v>-49.4</v>
      </c>
      <c r="K83" s="25" t="s">
        <v>734</v>
      </c>
      <c r="L83" s="85" t="str">
        <f t="shared" si="19"/>
        <v>No</v>
      </c>
    </row>
    <row r="84" spans="1:12" x14ac:dyDescent="0.25">
      <c r="A84" s="108" t="s">
        <v>358</v>
      </c>
      <c r="B84" s="21" t="s">
        <v>213</v>
      </c>
      <c r="C84" s="26">
        <v>37030.431058000002</v>
      </c>
      <c r="D84" s="7" t="str">
        <f t="shared" si="20"/>
        <v>N/A</v>
      </c>
      <c r="E84" s="26">
        <v>36290.246741000003</v>
      </c>
      <c r="F84" s="7" t="str">
        <f t="shared" si="21"/>
        <v>N/A</v>
      </c>
      <c r="G84" s="26">
        <v>82262.733328000002</v>
      </c>
      <c r="H84" s="7" t="str">
        <f t="shared" si="22"/>
        <v>N/A</v>
      </c>
      <c r="I84" s="8">
        <v>-2</v>
      </c>
      <c r="J84" s="8">
        <v>126.7</v>
      </c>
      <c r="K84" s="25" t="s">
        <v>734</v>
      </c>
      <c r="L84" s="85" t="str">
        <f t="shared" si="19"/>
        <v>No</v>
      </c>
    </row>
    <row r="85" spans="1:12" ht="25" x14ac:dyDescent="0.25">
      <c r="A85" s="108" t="s">
        <v>1153</v>
      </c>
      <c r="B85" s="21" t="s">
        <v>213</v>
      </c>
      <c r="C85" s="26">
        <v>29750937</v>
      </c>
      <c r="D85" s="7" t="str">
        <f t="shared" si="20"/>
        <v>N/A</v>
      </c>
      <c r="E85" s="26">
        <v>22292405</v>
      </c>
      <c r="F85" s="7" t="str">
        <f t="shared" si="21"/>
        <v>N/A</v>
      </c>
      <c r="G85" s="26">
        <v>16157680</v>
      </c>
      <c r="H85" s="7" t="str">
        <f t="shared" si="22"/>
        <v>N/A</v>
      </c>
      <c r="I85" s="8">
        <v>-25.1</v>
      </c>
      <c r="J85" s="8">
        <v>-27.5</v>
      </c>
      <c r="K85" s="25" t="s">
        <v>734</v>
      </c>
      <c r="L85" s="85" t="str">
        <f t="shared" si="19"/>
        <v>Yes</v>
      </c>
    </row>
    <row r="86" spans="1:12" x14ac:dyDescent="0.25">
      <c r="A86" s="108" t="s">
        <v>724</v>
      </c>
      <c r="B86" s="21" t="s">
        <v>213</v>
      </c>
      <c r="C86" s="22">
        <v>23817</v>
      </c>
      <c r="D86" s="7" t="str">
        <f t="shared" si="20"/>
        <v>N/A</v>
      </c>
      <c r="E86" s="22">
        <v>21992</v>
      </c>
      <c r="F86" s="7" t="str">
        <f t="shared" si="21"/>
        <v>N/A</v>
      </c>
      <c r="G86" s="22">
        <v>10269</v>
      </c>
      <c r="H86" s="7" t="str">
        <f t="shared" si="22"/>
        <v>N/A</v>
      </c>
      <c r="I86" s="8">
        <v>-7.66</v>
      </c>
      <c r="J86" s="8">
        <v>-53.3</v>
      </c>
      <c r="K86" s="25" t="s">
        <v>734</v>
      </c>
      <c r="L86" s="85" t="str">
        <f t="shared" si="19"/>
        <v>No</v>
      </c>
    </row>
    <row r="87" spans="1:12" ht="25" x14ac:dyDescent="0.25">
      <c r="A87" s="108" t="s">
        <v>1154</v>
      </c>
      <c r="B87" s="21" t="s">
        <v>213</v>
      </c>
      <c r="C87" s="26">
        <v>1249.1471217999999</v>
      </c>
      <c r="D87" s="7" t="str">
        <f t="shared" si="20"/>
        <v>N/A</v>
      </c>
      <c r="E87" s="26">
        <v>1013.6597399</v>
      </c>
      <c r="F87" s="7" t="str">
        <f t="shared" si="21"/>
        <v>N/A</v>
      </c>
      <c r="G87" s="26">
        <v>1573.4423995</v>
      </c>
      <c r="H87" s="7" t="str">
        <f t="shared" si="22"/>
        <v>N/A</v>
      </c>
      <c r="I87" s="8">
        <v>-18.899999999999999</v>
      </c>
      <c r="J87" s="8">
        <v>55.22</v>
      </c>
      <c r="K87" s="25" t="s">
        <v>734</v>
      </c>
      <c r="L87" s="85" t="str">
        <f t="shared" si="19"/>
        <v>No</v>
      </c>
    </row>
    <row r="88" spans="1:12" ht="25" x14ac:dyDescent="0.25">
      <c r="A88" s="108" t="s">
        <v>1155</v>
      </c>
      <c r="B88" s="21" t="s">
        <v>213</v>
      </c>
      <c r="C88" s="26">
        <v>556337378</v>
      </c>
      <c r="D88" s="7" t="str">
        <f t="shared" si="20"/>
        <v>N/A</v>
      </c>
      <c r="E88" s="26">
        <v>555347348</v>
      </c>
      <c r="F88" s="7" t="str">
        <f t="shared" si="21"/>
        <v>N/A</v>
      </c>
      <c r="G88" s="26">
        <v>365991892</v>
      </c>
      <c r="H88" s="7" t="str">
        <f t="shared" si="22"/>
        <v>N/A</v>
      </c>
      <c r="I88" s="8">
        <v>-0.17799999999999999</v>
      </c>
      <c r="J88" s="8">
        <v>-34.1</v>
      </c>
      <c r="K88" s="25" t="s">
        <v>734</v>
      </c>
      <c r="L88" s="85" t="str">
        <f t="shared" si="19"/>
        <v>No</v>
      </c>
    </row>
    <row r="89" spans="1:12" x14ac:dyDescent="0.25">
      <c r="A89" s="108" t="s">
        <v>725</v>
      </c>
      <c r="B89" s="21" t="s">
        <v>213</v>
      </c>
      <c r="C89" s="22">
        <v>11279</v>
      </c>
      <c r="D89" s="7" t="str">
        <f t="shared" si="20"/>
        <v>N/A</v>
      </c>
      <c r="E89" s="22">
        <v>11205</v>
      </c>
      <c r="F89" s="7" t="str">
        <f t="shared" si="21"/>
        <v>N/A</v>
      </c>
      <c r="G89" s="22">
        <v>7834</v>
      </c>
      <c r="H89" s="7" t="str">
        <f t="shared" si="22"/>
        <v>N/A</v>
      </c>
      <c r="I89" s="8">
        <v>-0.65600000000000003</v>
      </c>
      <c r="J89" s="8">
        <v>-30.1</v>
      </c>
      <c r="K89" s="25" t="s">
        <v>734</v>
      </c>
      <c r="L89" s="85" t="str">
        <f t="shared" si="19"/>
        <v>No</v>
      </c>
    </row>
    <row r="90" spans="1:12" ht="25" x14ac:dyDescent="0.25">
      <c r="A90" s="108" t="s">
        <v>1156</v>
      </c>
      <c r="B90" s="21" t="s">
        <v>213</v>
      </c>
      <c r="C90" s="26">
        <v>49325.062328</v>
      </c>
      <c r="D90" s="7" t="str">
        <f t="shared" si="20"/>
        <v>N/A</v>
      </c>
      <c r="E90" s="26">
        <v>49562.458545000001</v>
      </c>
      <c r="F90" s="7" t="str">
        <f t="shared" si="21"/>
        <v>N/A</v>
      </c>
      <c r="G90" s="26">
        <v>46718.393157999999</v>
      </c>
      <c r="H90" s="7" t="str">
        <f t="shared" si="22"/>
        <v>N/A</v>
      </c>
      <c r="I90" s="8">
        <v>0.48130000000000001</v>
      </c>
      <c r="J90" s="8">
        <v>-5.74</v>
      </c>
      <c r="K90" s="25" t="s">
        <v>734</v>
      </c>
      <c r="L90" s="85" t="str">
        <f t="shared" si="19"/>
        <v>Yes</v>
      </c>
    </row>
    <row r="91" spans="1:12" ht="25" x14ac:dyDescent="0.25">
      <c r="A91" s="108" t="s">
        <v>1157</v>
      </c>
      <c r="B91" s="21" t="s">
        <v>213</v>
      </c>
      <c r="C91" s="26">
        <v>2796855</v>
      </c>
      <c r="D91" s="7" t="str">
        <f t="shared" si="20"/>
        <v>N/A</v>
      </c>
      <c r="E91" s="26">
        <v>640776</v>
      </c>
      <c r="F91" s="7" t="str">
        <f t="shared" si="21"/>
        <v>N/A</v>
      </c>
      <c r="G91" s="26">
        <v>311461</v>
      </c>
      <c r="H91" s="7" t="str">
        <f t="shared" si="22"/>
        <v>N/A</v>
      </c>
      <c r="I91" s="8">
        <v>-77.099999999999994</v>
      </c>
      <c r="J91" s="8">
        <v>-51.4</v>
      </c>
      <c r="K91" s="25" t="s">
        <v>734</v>
      </c>
      <c r="L91" s="85" t="str">
        <f t="shared" si="19"/>
        <v>No</v>
      </c>
    </row>
    <row r="92" spans="1:12" x14ac:dyDescent="0.25">
      <c r="A92" s="108" t="s">
        <v>726</v>
      </c>
      <c r="B92" s="21" t="s">
        <v>213</v>
      </c>
      <c r="C92" s="22">
        <v>481</v>
      </c>
      <c r="D92" s="7" t="str">
        <f t="shared" si="20"/>
        <v>N/A</v>
      </c>
      <c r="E92" s="22">
        <v>394</v>
      </c>
      <c r="F92" s="7" t="str">
        <f t="shared" si="21"/>
        <v>N/A</v>
      </c>
      <c r="G92" s="22">
        <v>150</v>
      </c>
      <c r="H92" s="7" t="str">
        <f t="shared" si="22"/>
        <v>N/A</v>
      </c>
      <c r="I92" s="8">
        <v>-18.100000000000001</v>
      </c>
      <c r="J92" s="8">
        <v>-61.9</v>
      </c>
      <c r="K92" s="25" t="s">
        <v>734</v>
      </c>
      <c r="L92" s="85" t="str">
        <f t="shared" si="19"/>
        <v>No</v>
      </c>
    </row>
    <row r="93" spans="1:12" ht="25" x14ac:dyDescent="0.25">
      <c r="A93" s="108" t="s">
        <v>1158</v>
      </c>
      <c r="B93" s="21" t="s">
        <v>213</v>
      </c>
      <c r="C93" s="26">
        <v>5814.6673596999999</v>
      </c>
      <c r="D93" s="7" t="str">
        <f t="shared" si="20"/>
        <v>N/A</v>
      </c>
      <c r="E93" s="26">
        <v>1626.3350253999999</v>
      </c>
      <c r="F93" s="7" t="str">
        <f t="shared" si="21"/>
        <v>N/A</v>
      </c>
      <c r="G93" s="26">
        <v>2076.4066667000002</v>
      </c>
      <c r="H93" s="7" t="str">
        <f t="shared" si="22"/>
        <v>N/A</v>
      </c>
      <c r="I93" s="8">
        <v>-72</v>
      </c>
      <c r="J93" s="8">
        <v>27.67</v>
      </c>
      <c r="K93" s="25" t="s">
        <v>734</v>
      </c>
      <c r="L93" s="85" t="str">
        <f t="shared" si="19"/>
        <v>Yes</v>
      </c>
    </row>
    <row r="94" spans="1:12" x14ac:dyDescent="0.25">
      <c r="A94" s="108" t="s">
        <v>1159</v>
      </c>
      <c r="B94" s="21" t="s">
        <v>213</v>
      </c>
      <c r="C94" s="26">
        <v>146425663</v>
      </c>
      <c r="D94" s="7" t="str">
        <f t="shared" si="20"/>
        <v>N/A</v>
      </c>
      <c r="E94" s="26">
        <v>147267698</v>
      </c>
      <c r="F94" s="7" t="str">
        <f t="shared" si="21"/>
        <v>N/A</v>
      </c>
      <c r="G94" s="26">
        <v>150612257</v>
      </c>
      <c r="H94" s="7" t="str">
        <f t="shared" si="22"/>
        <v>N/A</v>
      </c>
      <c r="I94" s="8">
        <v>0.57509999999999994</v>
      </c>
      <c r="J94" s="8">
        <v>2.2709999999999999</v>
      </c>
      <c r="K94" s="25" t="s">
        <v>734</v>
      </c>
      <c r="L94" s="85" t="str">
        <f t="shared" si="19"/>
        <v>Yes</v>
      </c>
    </row>
    <row r="95" spans="1:12" x14ac:dyDescent="0.25">
      <c r="A95" s="108" t="s">
        <v>727</v>
      </c>
      <c r="B95" s="21" t="s">
        <v>213</v>
      </c>
      <c r="C95" s="22">
        <v>7576</v>
      </c>
      <c r="D95" s="7" t="str">
        <f t="shared" si="20"/>
        <v>N/A</v>
      </c>
      <c r="E95" s="22">
        <v>7472</v>
      </c>
      <c r="F95" s="7" t="str">
        <f t="shared" si="21"/>
        <v>N/A</v>
      </c>
      <c r="G95" s="22">
        <v>7414</v>
      </c>
      <c r="H95" s="7" t="str">
        <f t="shared" si="22"/>
        <v>N/A</v>
      </c>
      <c r="I95" s="8">
        <v>-1.37</v>
      </c>
      <c r="J95" s="8">
        <v>-0.77600000000000002</v>
      </c>
      <c r="K95" s="25" t="s">
        <v>734</v>
      </c>
      <c r="L95" s="85" t="str">
        <f t="shared" si="19"/>
        <v>Yes</v>
      </c>
    </row>
    <row r="96" spans="1:12" x14ac:dyDescent="0.25">
      <c r="A96" s="108" t="s">
        <v>1160</v>
      </c>
      <c r="B96" s="21" t="s">
        <v>213</v>
      </c>
      <c r="C96" s="26">
        <v>19327.569034</v>
      </c>
      <c r="D96" s="7" t="str">
        <f t="shared" si="20"/>
        <v>N/A</v>
      </c>
      <c r="E96" s="26">
        <v>19709.274357999999</v>
      </c>
      <c r="F96" s="7" t="str">
        <f t="shared" si="21"/>
        <v>N/A</v>
      </c>
      <c r="G96" s="26">
        <v>20314.574723000002</v>
      </c>
      <c r="H96" s="7" t="str">
        <f t="shared" si="22"/>
        <v>N/A</v>
      </c>
      <c r="I96" s="8">
        <v>1.9750000000000001</v>
      </c>
      <c r="J96" s="8">
        <v>3.0710000000000002</v>
      </c>
      <c r="K96" s="25" t="s">
        <v>734</v>
      </c>
      <c r="L96" s="85" t="str">
        <f t="shared" si="19"/>
        <v>Yes</v>
      </c>
    </row>
    <row r="97" spans="1:12" x14ac:dyDescent="0.25">
      <c r="A97" s="108" t="s">
        <v>1161</v>
      </c>
      <c r="B97" s="21" t="s">
        <v>213</v>
      </c>
      <c r="C97" s="26">
        <v>30255051</v>
      </c>
      <c r="D97" s="7" t="str">
        <f t="shared" si="20"/>
        <v>N/A</v>
      </c>
      <c r="E97" s="26">
        <v>16122055</v>
      </c>
      <c r="F97" s="7" t="str">
        <f t="shared" si="21"/>
        <v>N/A</v>
      </c>
      <c r="G97" s="26">
        <v>0</v>
      </c>
      <c r="H97" s="7" t="str">
        <f t="shared" si="22"/>
        <v>N/A</v>
      </c>
      <c r="I97" s="8">
        <v>-46.7</v>
      </c>
      <c r="J97" s="8">
        <v>-100</v>
      </c>
      <c r="K97" s="25" t="s">
        <v>734</v>
      </c>
      <c r="L97" s="85" t="str">
        <f t="shared" si="19"/>
        <v>No</v>
      </c>
    </row>
    <row r="98" spans="1:12" x14ac:dyDescent="0.25">
      <c r="A98" s="108" t="s">
        <v>517</v>
      </c>
      <c r="B98" s="21" t="s">
        <v>213</v>
      </c>
      <c r="C98" s="22">
        <v>1589</v>
      </c>
      <c r="D98" s="7" t="str">
        <f t="shared" si="20"/>
        <v>N/A</v>
      </c>
      <c r="E98" s="22">
        <v>741</v>
      </c>
      <c r="F98" s="7" t="str">
        <f t="shared" si="21"/>
        <v>N/A</v>
      </c>
      <c r="G98" s="22">
        <v>0</v>
      </c>
      <c r="H98" s="7" t="str">
        <f t="shared" si="22"/>
        <v>N/A</v>
      </c>
      <c r="I98" s="8">
        <v>-53.4</v>
      </c>
      <c r="J98" s="8">
        <v>-100</v>
      </c>
      <c r="K98" s="25" t="s">
        <v>734</v>
      </c>
      <c r="L98" s="85" t="str">
        <f t="shared" si="19"/>
        <v>No</v>
      </c>
    </row>
    <row r="99" spans="1:12" x14ac:dyDescent="0.25">
      <c r="A99" s="108" t="s">
        <v>1162</v>
      </c>
      <c r="B99" s="21" t="s">
        <v>213</v>
      </c>
      <c r="C99" s="26">
        <v>19040.308999000001</v>
      </c>
      <c r="D99" s="7" t="str">
        <f t="shared" si="20"/>
        <v>N/A</v>
      </c>
      <c r="E99" s="26">
        <v>21757.159243999999</v>
      </c>
      <c r="F99" s="7" t="str">
        <f t="shared" si="21"/>
        <v>N/A</v>
      </c>
      <c r="G99" s="26" t="s">
        <v>1749</v>
      </c>
      <c r="H99" s="7" t="str">
        <f t="shared" si="22"/>
        <v>N/A</v>
      </c>
      <c r="I99" s="8">
        <v>14.27</v>
      </c>
      <c r="J99" s="8" t="s">
        <v>1749</v>
      </c>
      <c r="K99" s="25" t="s">
        <v>734</v>
      </c>
      <c r="L99" s="85" t="str">
        <f t="shared" si="19"/>
        <v>N/A</v>
      </c>
    </row>
    <row r="100" spans="1:12" ht="25" x14ac:dyDescent="0.25">
      <c r="A100" s="108" t="s">
        <v>1163</v>
      </c>
      <c r="B100" s="21" t="s">
        <v>213</v>
      </c>
      <c r="C100" s="26">
        <v>3695032</v>
      </c>
      <c r="D100" s="7" t="str">
        <f t="shared" si="20"/>
        <v>N/A</v>
      </c>
      <c r="E100" s="26">
        <v>2203388</v>
      </c>
      <c r="F100" s="7" t="str">
        <f t="shared" si="21"/>
        <v>N/A</v>
      </c>
      <c r="G100" s="26">
        <v>0</v>
      </c>
      <c r="H100" s="7" t="str">
        <f t="shared" si="22"/>
        <v>N/A</v>
      </c>
      <c r="I100" s="8">
        <v>-40.4</v>
      </c>
      <c r="J100" s="8">
        <v>-100</v>
      </c>
      <c r="K100" s="25" t="s">
        <v>734</v>
      </c>
      <c r="L100" s="85" t="str">
        <f t="shared" si="19"/>
        <v>No</v>
      </c>
    </row>
    <row r="101" spans="1:12" x14ac:dyDescent="0.25">
      <c r="A101" s="108" t="s">
        <v>518</v>
      </c>
      <c r="B101" s="21" t="s">
        <v>213</v>
      </c>
      <c r="C101" s="22">
        <v>2463</v>
      </c>
      <c r="D101" s="7" t="str">
        <f t="shared" si="20"/>
        <v>N/A</v>
      </c>
      <c r="E101" s="22">
        <v>2044</v>
      </c>
      <c r="F101" s="7" t="str">
        <f t="shared" si="21"/>
        <v>N/A</v>
      </c>
      <c r="G101" s="22">
        <v>0</v>
      </c>
      <c r="H101" s="7" t="str">
        <f t="shared" si="22"/>
        <v>N/A</v>
      </c>
      <c r="I101" s="8">
        <v>-17</v>
      </c>
      <c r="J101" s="8">
        <v>-100</v>
      </c>
      <c r="K101" s="25" t="s">
        <v>734</v>
      </c>
      <c r="L101" s="85" t="str">
        <f t="shared" si="19"/>
        <v>No</v>
      </c>
    </row>
    <row r="102" spans="1:12" ht="25" x14ac:dyDescent="0.25">
      <c r="A102" s="108" t="s">
        <v>1164</v>
      </c>
      <c r="B102" s="21" t="s">
        <v>213</v>
      </c>
      <c r="C102" s="26">
        <v>1500.2159968000001</v>
      </c>
      <c r="D102" s="7" t="str">
        <f t="shared" si="20"/>
        <v>N/A</v>
      </c>
      <c r="E102" s="26">
        <v>1077.9784735999999</v>
      </c>
      <c r="F102" s="7" t="str">
        <f t="shared" si="21"/>
        <v>N/A</v>
      </c>
      <c r="G102" s="26" t="s">
        <v>1749</v>
      </c>
      <c r="H102" s="7" t="str">
        <f t="shared" si="22"/>
        <v>N/A</v>
      </c>
      <c r="I102" s="8">
        <v>-28.1</v>
      </c>
      <c r="J102" s="8" t="s">
        <v>1749</v>
      </c>
      <c r="K102" s="25" t="s">
        <v>734</v>
      </c>
      <c r="L102" s="85" t="str">
        <f t="shared" si="19"/>
        <v>N/A</v>
      </c>
    </row>
    <row r="103" spans="1:12" ht="25" x14ac:dyDescent="0.25">
      <c r="A103" s="108" t="s">
        <v>1165</v>
      </c>
      <c r="B103" s="21" t="s">
        <v>213</v>
      </c>
      <c r="C103" s="26">
        <v>0</v>
      </c>
      <c r="D103" s="7" t="str">
        <f t="shared" si="20"/>
        <v>N/A</v>
      </c>
      <c r="E103" s="26">
        <v>0</v>
      </c>
      <c r="F103" s="7" t="str">
        <f t="shared" si="21"/>
        <v>N/A</v>
      </c>
      <c r="G103" s="26">
        <v>0</v>
      </c>
      <c r="H103" s="7" t="str">
        <f t="shared" si="22"/>
        <v>N/A</v>
      </c>
      <c r="I103" s="8" t="s">
        <v>1749</v>
      </c>
      <c r="J103" s="8" t="s">
        <v>1749</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1749</v>
      </c>
      <c r="J104" s="8" t="s">
        <v>1749</v>
      </c>
      <c r="K104" s="25" t="s">
        <v>734</v>
      </c>
      <c r="L104" s="85" t="str">
        <f t="shared" si="19"/>
        <v>N/A</v>
      </c>
    </row>
    <row r="105" spans="1:12" ht="25" x14ac:dyDescent="0.25">
      <c r="A105" s="108" t="s">
        <v>1166</v>
      </c>
      <c r="B105" s="21" t="s">
        <v>213</v>
      </c>
      <c r="C105" s="26" t="s">
        <v>1749</v>
      </c>
      <c r="D105" s="7" t="str">
        <f t="shared" si="20"/>
        <v>N/A</v>
      </c>
      <c r="E105" s="26" t="s">
        <v>1749</v>
      </c>
      <c r="F105" s="7" t="str">
        <f t="shared" si="21"/>
        <v>N/A</v>
      </c>
      <c r="G105" s="26" t="s">
        <v>1749</v>
      </c>
      <c r="H105" s="7" t="str">
        <f t="shared" si="22"/>
        <v>N/A</v>
      </c>
      <c r="I105" s="8" t="s">
        <v>1749</v>
      </c>
      <c r="J105" s="8" t="s">
        <v>1749</v>
      </c>
      <c r="K105" s="25" t="s">
        <v>734</v>
      </c>
      <c r="L105" s="85" t="str">
        <f t="shared" si="19"/>
        <v>N/A</v>
      </c>
    </row>
    <row r="106" spans="1:12" ht="25" x14ac:dyDescent="0.25">
      <c r="A106" s="108" t="s">
        <v>1167</v>
      </c>
      <c r="B106" s="21" t="s">
        <v>213</v>
      </c>
      <c r="C106" s="26">
        <v>115287743</v>
      </c>
      <c r="D106" s="7" t="str">
        <f t="shared" si="20"/>
        <v>N/A</v>
      </c>
      <c r="E106" s="26">
        <v>64920578</v>
      </c>
      <c r="F106" s="7" t="str">
        <f t="shared" si="21"/>
        <v>N/A</v>
      </c>
      <c r="G106" s="26">
        <v>7545770</v>
      </c>
      <c r="H106" s="7" t="str">
        <f t="shared" si="22"/>
        <v>N/A</v>
      </c>
      <c r="I106" s="8">
        <v>-43.7</v>
      </c>
      <c r="J106" s="8">
        <v>-88.4</v>
      </c>
      <c r="K106" s="25" t="s">
        <v>734</v>
      </c>
      <c r="L106" s="85" t="str">
        <f t="shared" si="19"/>
        <v>No</v>
      </c>
    </row>
    <row r="107" spans="1:12" x14ac:dyDescent="0.25">
      <c r="A107" s="108" t="s">
        <v>520</v>
      </c>
      <c r="B107" s="21" t="s">
        <v>213</v>
      </c>
      <c r="C107" s="22">
        <v>9224</v>
      </c>
      <c r="D107" s="7" t="str">
        <f t="shared" si="20"/>
        <v>N/A</v>
      </c>
      <c r="E107" s="22">
        <v>7948</v>
      </c>
      <c r="F107" s="7" t="str">
        <f t="shared" si="21"/>
        <v>N/A</v>
      </c>
      <c r="G107" s="22">
        <v>971</v>
      </c>
      <c r="H107" s="7" t="str">
        <f t="shared" si="22"/>
        <v>N/A</v>
      </c>
      <c r="I107" s="8">
        <v>-13.8</v>
      </c>
      <c r="J107" s="8">
        <v>-87.8</v>
      </c>
      <c r="K107" s="25" t="s">
        <v>734</v>
      </c>
      <c r="L107" s="85" t="str">
        <f t="shared" si="19"/>
        <v>No</v>
      </c>
    </row>
    <row r="108" spans="1:12" ht="25" x14ac:dyDescent="0.25">
      <c r="A108" s="108" t="s">
        <v>1168</v>
      </c>
      <c r="B108" s="21" t="s">
        <v>213</v>
      </c>
      <c r="C108" s="26">
        <v>12498.671184000001</v>
      </c>
      <c r="D108" s="7" t="str">
        <f t="shared" si="20"/>
        <v>N/A</v>
      </c>
      <c r="E108" s="26">
        <v>8168.1653245999996</v>
      </c>
      <c r="F108" s="7" t="str">
        <f t="shared" si="21"/>
        <v>N/A</v>
      </c>
      <c r="G108" s="26">
        <v>7771.1328526999996</v>
      </c>
      <c r="H108" s="7" t="str">
        <f t="shared" si="22"/>
        <v>N/A</v>
      </c>
      <c r="I108" s="8">
        <v>-34.6</v>
      </c>
      <c r="J108" s="8">
        <v>-4.8600000000000003</v>
      </c>
      <c r="K108" s="25" t="s">
        <v>734</v>
      </c>
      <c r="L108" s="85" t="str">
        <f t="shared" si="19"/>
        <v>Yes</v>
      </c>
    </row>
    <row r="109" spans="1:12" ht="25" x14ac:dyDescent="0.25">
      <c r="A109" s="108" t="s">
        <v>1169</v>
      </c>
      <c r="B109" s="21" t="s">
        <v>213</v>
      </c>
      <c r="C109" s="26">
        <v>5752537</v>
      </c>
      <c r="D109" s="7" t="str">
        <f t="shared" si="20"/>
        <v>N/A</v>
      </c>
      <c r="E109" s="26">
        <v>4887861</v>
      </c>
      <c r="F109" s="7" t="str">
        <f t="shared" si="21"/>
        <v>N/A</v>
      </c>
      <c r="G109" s="26">
        <v>5359791</v>
      </c>
      <c r="H109" s="7" t="str">
        <f t="shared" si="22"/>
        <v>N/A</v>
      </c>
      <c r="I109" s="8">
        <v>-15</v>
      </c>
      <c r="J109" s="8">
        <v>9.6549999999999994</v>
      </c>
      <c r="K109" s="25" t="s">
        <v>734</v>
      </c>
      <c r="L109" s="85" t="str">
        <f t="shared" si="19"/>
        <v>Yes</v>
      </c>
    </row>
    <row r="110" spans="1:12" x14ac:dyDescent="0.25">
      <c r="A110" s="108" t="s">
        <v>521</v>
      </c>
      <c r="B110" s="21" t="s">
        <v>213</v>
      </c>
      <c r="C110" s="22">
        <v>1589</v>
      </c>
      <c r="D110" s="7" t="str">
        <f t="shared" si="20"/>
        <v>N/A</v>
      </c>
      <c r="E110" s="22">
        <v>1405</v>
      </c>
      <c r="F110" s="7" t="str">
        <f t="shared" si="21"/>
        <v>N/A</v>
      </c>
      <c r="G110" s="22">
        <v>1342</v>
      </c>
      <c r="H110" s="7" t="str">
        <f t="shared" si="22"/>
        <v>N/A</v>
      </c>
      <c r="I110" s="8">
        <v>-11.6</v>
      </c>
      <c r="J110" s="8">
        <v>-4.4800000000000004</v>
      </c>
      <c r="K110" s="25" t="s">
        <v>734</v>
      </c>
      <c r="L110" s="85" t="str">
        <f t="shared" si="19"/>
        <v>Yes</v>
      </c>
    </row>
    <row r="111" spans="1:12" ht="25" x14ac:dyDescent="0.25">
      <c r="A111" s="108" t="s">
        <v>1170</v>
      </c>
      <c r="B111" s="21" t="s">
        <v>213</v>
      </c>
      <c r="C111" s="26">
        <v>3620.2246696000002</v>
      </c>
      <c r="D111" s="7" t="str">
        <f t="shared" si="20"/>
        <v>N/A</v>
      </c>
      <c r="E111" s="26">
        <v>3478.9046263</v>
      </c>
      <c r="F111" s="7" t="str">
        <f t="shared" si="21"/>
        <v>N/A</v>
      </c>
      <c r="G111" s="26">
        <v>3993.8830103999999</v>
      </c>
      <c r="H111" s="7" t="str">
        <f t="shared" si="22"/>
        <v>N/A</v>
      </c>
      <c r="I111" s="8">
        <v>-3.9</v>
      </c>
      <c r="J111" s="8">
        <v>14.8</v>
      </c>
      <c r="K111" s="25" t="s">
        <v>734</v>
      </c>
      <c r="L111" s="85" t="str">
        <f t="shared" si="19"/>
        <v>Yes</v>
      </c>
    </row>
    <row r="112" spans="1:12" ht="25" x14ac:dyDescent="0.25">
      <c r="A112" s="108" t="s">
        <v>1171</v>
      </c>
      <c r="B112" s="21" t="s">
        <v>213</v>
      </c>
      <c r="C112" s="26">
        <v>17624304</v>
      </c>
      <c r="D112" s="7" t="str">
        <f t="shared" si="20"/>
        <v>N/A</v>
      </c>
      <c r="E112" s="26">
        <v>21853127</v>
      </c>
      <c r="F112" s="7" t="str">
        <f t="shared" si="21"/>
        <v>N/A</v>
      </c>
      <c r="G112" s="26">
        <v>435589516</v>
      </c>
      <c r="H112" s="7" t="str">
        <f t="shared" si="22"/>
        <v>N/A</v>
      </c>
      <c r="I112" s="8">
        <v>23.99</v>
      </c>
      <c r="J112" s="8">
        <v>1893</v>
      </c>
      <c r="K112" s="25" t="s">
        <v>734</v>
      </c>
      <c r="L112" s="85" t="str">
        <f t="shared" si="19"/>
        <v>No</v>
      </c>
    </row>
    <row r="113" spans="1:12" x14ac:dyDescent="0.25">
      <c r="A113" s="108" t="s">
        <v>522</v>
      </c>
      <c r="B113" s="21" t="s">
        <v>213</v>
      </c>
      <c r="C113" s="22">
        <v>997</v>
      </c>
      <c r="D113" s="7" t="str">
        <f t="shared" si="20"/>
        <v>N/A</v>
      </c>
      <c r="E113" s="22">
        <v>1057</v>
      </c>
      <c r="F113" s="7" t="str">
        <f t="shared" si="21"/>
        <v>N/A</v>
      </c>
      <c r="G113" s="22">
        <v>9368</v>
      </c>
      <c r="H113" s="7" t="str">
        <f t="shared" si="22"/>
        <v>N/A</v>
      </c>
      <c r="I113" s="8">
        <v>6.0179999999999998</v>
      </c>
      <c r="J113" s="8">
        <v>786.3</v>
      </c>
      <c r="K113" s="25" t="s">
        <v>734</v>
      </c>
      <c r="L113" s="85" t="str">
        <f t="shared" si="19"/>
        <v>No</v>
      </c>
    </row>
    <row r="114" spans="1:12" ht="25" x14ac:dyDescent="0.25">
      <c r="A114" s="108" t="s">
        <v>1172</v>
      </c>
      <c r="B114" s="21" t="s">
        <v>213</v>
      </c>
      <c r="C114" s="26">
        <v>17677.336007999998</v>
      </c>
      <c r="D114" s="7" t="str">
        <f t="shared" si="20"/>
        <v>N/A</v>
      </c>
      <c r="E114" s="26">
        <v>20674.670765999999</v>
      </c>
      <c r="F114" s="7" t="str">
        <f t="shared" si="21"/>
        <v>N/A</v>
      </c>
      <c r="G114" s="26">
        <v>46497.599914999999</v>
      </c>
      <c r="H114" s="7" t="str">
        <f t="shared" si="22"/>
        <v>N/A</v>
      </c>
      <c r="I114" s="8">
        <v>16.96</v>
      </c>
      <c r="J114" s="8">
        <v>124.9</v>
      </c>
      <c r="K114" s="25" t="s">
        <v>734</v>
      </c>
      <c r="L114" s="85" t="str">
        <f t="shared" si="19"/>
        <v>No</v>
      </c>
    </row>
    <row r="115" spans="1:12" ht="25" x14ac:dyDescent="0.25">
      <c r="A115" s="108" t="s">
        <v>1173</v>
      </c>
      <c r="B115" s="21" t="s">
        <v>213</v>
      </c>
      <c r="C115" s="26">
        <v>7959006</v>
      </c>
      <c r="D115" s="7" t="str">
        <f t="shared" ref="D115:D146" si="23">IF($B115="N/A","N/A",IF(C115&gt;10,"No",IF(C115&lt;-10,"No","Yes")))</f>
        <v>N/A</v>
      </c>
      <c r="E115" s="26">
        <v>3709467</v>
      </c>
      <c r="F115" s="7" t="str">
        <f t="shared" ref="F115:F146" si="24">IF($B115="N/A","N/A",IF(E115&gt;10,"No",IF(E115&lt;-10,"No","Yes")))</f>
        <v>N/A</v>
      </c>
      <c r="G115" s="26">
        <v>0</v>
      </c>
      <c r="H115" s="7" t="str">
        <f t="shared" ref="H115:H146" si="25">IF($B115="N/A","N/A",IF(G115&gt;10,"No",IF(G115&lt;-10,"No","Yes")))</f>
        <v>N/A</v>
      </c>
      <c r="I115" s="8">
        <v>-53.4</v>
      </c>
      <c r="J115" s="8">
        <v>-100</v>
      </c>
      <c r="K115" s="25" t="s">
        <v>734</v>
      </c>
      <c r="L115" s="85" t="str">
        <f t="shared" si="19"/>
        <v>No</v>
      </c>
    </row>
    <row r="116" spans="1:12" ht="25" x14ac:dyDescent="0.25">
      <c r="A116" s="108" t="s">
        <v>523</v>
      </c>
      <c r="B116" s="21" t="s">
        <v>213</v>
      </c>
      <c r="C116" s="22">
        <v>376</v>
      </c>
      <c r="D116" s="7" t="str">
        <f t="shared" si="23"/>
        <v>N/A</v>
      </c>
      <c r="E116" s="22">
        <v>338</v>
      </c>
      <c r="F116" s="7" t="str">
        <f t="shared" si="24"/>
        <v>N/A</v>
      </c>
      <c r="G116" s="22">
        <v>0</v>
      </c>
      <c r="H116" s="7" t="str">
        <f t="shared" si="25"/>
        <v>N/A</v>
      </c>
      <c r="I116" s="8">
        <v>-10.1</v>
      </c>
      <c r="J116" s="8">
        <v>-100</v>
      </c>
      <c r="K116" s="25" t="s">
        <v>734</v>
      </c>
      <c r="L116" s="85" t="str">
        <f t="shared" si="19"/>
        <v>No</v>
      </c>
    </row>
    <row r="117" spans="1:12" ht="25" x14ac:dyDescent="0.25">
      <c r="A117" s="108" t="s">
        <v>1174</v>
      </c>
      <c r="B117" s="21" t="s">
        <v>213</v>
      </c>
      <c r="C117" s="26">
        <v>21167.569148999999</v>
      </c>
      <c r="D117" s="7" t="str">
        <f t="shared" si="23"/>
        <v>N/A</v>
      </c>
      <c r="E117" s="26">
        <v>10974.754438</v>
      </c>
      <c r="F117" s="7" t="str">
        <f t="shared" si="24"/>
        <v>N/A</v>
      </c>
      <c r="G117" s="26" t="s">
        <v>1749</v>
      </c>
      <c r="H117" s="7" t="str">
        <f t="shared" si="25"/>
        <v>N/A</v>
      </c>
      <c r="I117" s="8">
        <v>-48.2</v>
      </c>
      <c r="J117" s="8" t="s">
        <v>1749</v>
      </c>
      <c r="K117" s="25" t="s">
        <v>734</v>
      </c>
      <c r="L117" s="85" t="str">
        <f t="shared" si="19"/>
        <v>N/A</v>
      </c>
    </row>
    <row r="118" spans="1:12" ht="25" x14ac:dyDescent="0.25">
      <c r="A118" s="108" t="s">
        <v>1175</v>
      </c>
      <c r="B118" s="21" t="s">
        <v>213</v>
      </c>
      <c r="C118" s="26">
        <v>11541529</v>
      </c>
      <c r="D118" s="7" t="str">
        <f t="shared" si="23"/>
        <v>N/A</v>
      </c>
      <c r="E118" s="26">
        <v>11000876</v>
      </c>
      <c r="F118" s="7" t="str">
        <f t="shared" si="24"/>
        <v>N/A</v>
      </c>
      <c r="G118" s="26">
        <v>7614315</v>
      </c>
      <c r="H118" s="7" t="str">
        <f t="shared" si="25"/>
        <v>N/A</v>
      </c>
      <c r="I118" s="8">
        <v>-4.68</v>
      </c>
      <c r="J118" s="8">
        <v>-30.8</v>
      </c>
      <c r="K118" s="25" t="s">
        <v>734</v>
      </c>
      <c r="L118" s="85" t="str">
        <f t="shared" si="19"/>
        <v>No</v>
      </c>
    </row>
    <row r="119" spans="1:12" ht="25" x14ac:dyDescent="0.25">
      <c r="A119" s="108" t="s">
        <v>524</v>
      </c>
      <c r="B119" s="21" t="s">
        <v>213</v>
      </c>
      <c r="C119" s="22">
        <v>1396</v>
      </c>
      <c r="D119" s="7" t="str">
        <f t="shared" si="23"/>
        <v>N/A</v>
      </c>
      <c r="E119" s="22">
        <v>1411</v>
      </c>
      <c r="F119" s="7" t="str">
        <f t="shared" si="24"/>
        <v>N/A</v>
      </c>
      <c r="G119" s="22">
        <v>1432</v>
      </c>
      <c r="H119" s="7" t="str">
        <f t="shared" si="25"/>
        <v>N/A</v>
      </c>
      <c r="I119" s="8">
        <v>1.0740000000000001</v>
      </c>
      <c r="J119" s="8">
        <v>1.488</v>
      </c>
      <c r="K119" s="25" t="s">
        <v>734</v>
      </c>
      <c r="L119" s="85" t="str">
        <f t="shared" si="19"/>
        <v>Yes</v>
      </c>
    </row>
    <row r="120" spans="1:12" ht="25" x14ac:dyDescent="0.25">
      <c r="A120" s="108" t="s">
        <v>1176</v>
      </c>
      <c r="B120" s="21" t="s">
        <v>213</v>
      </c>
      <c r="C120" s="26">
        <v>8267.5709169000002</v>
      </c>
      <c r="D120" s="7" t="str">
        <f t="shared" si="23"/>
        <v>N/A</v>
      </c>
      <c r="E120" s="26">
        <v>7796.5102764000003</v>
      </c>
      <c r="F120" s="7" t="str">
        <f t="shared" si="24"/>
        <v>N/A</v>
      </c>
      <c r="G120" s="26">
        <v>5317.2590781999997</v>
      </c>
      <c r="H120" s="7" t="str">
        <f t="shared" si="25"/>
        <v>N/A</v>
      </c>
      <c r="I120" s="8">
        <v>-5.7</v>
      </c>
      <c r="J120" s="8">
        <v>-31.8</v>
      </c>
      <c r="K120" s="25" t="s">
        <v>734</v>
      </c>
      <c r="L120" s="85" t="str">
        <f t="shared" si="19"/>
        <v>No</v>
      </c>
    </row>
    <row r="121" spans="1:12" ht="25" x14ac:dyDescent="0.25">
      <c r="A121" s="108" t="s">
        <v>1177</v>
      </c>
      <c r="B121" s="21" t="s">
        <v>213</v>
      </c>
      <c r="C121" s="26">
        <v>1423051</v>
      </c>
      <c r="D121" s="7" t="str">
        <f t="shared" si="23"/>
        <v>N/A</v>
      </c>
      <c r="E121" s="26">
        <v>464072</v>
      </c>
      <c r="F121" s="7" t="str">
        <f t="shared" si="24"/>
        <v>N/A</v>
      </c>
      <c r="G121" s="26">
        <v>0</v>
      </c>
      <c r="H121" s="7" t="str">
        <f t="shared" si="25"/>
        <v>N/A</v>
      </c>
      <c r="I121" s="8">
        <v>-67.400000000000006</v>
      </c>
      <c r="J121" s="8">
        <v>-100</v>
      </c>
      <c r="K121" s="25" t="s">
        <v>734</v>
      </c>
      <c r="L121" s="85" t="str">
        <f t="shared" si="19"/>
        <v>No</v>
      </c>
    </row>
    <row r="122" spans="1:12" x14ac:dyDescent="0.25">
      <c r="A122" s="108" t="s">
        <v>525</v>
      </c>
      <c r="B122" s="21" t="s">
        <v>213</v>
      </c>
      <c r="C122" s="22">
        <v>233</v>
      </c>
      <c r="D122" s="7" t="str">
        <f t="shared" si="23"/>
        <v>N/A</v>
      </c>
      <c r="E122" s="22">
        <v>155</v>
      </c>
      <c r="F122" s="7" t="str">
        <f t="shared" si="24"/>
        <v>N/A</v>
      </c>
      <c r="G122" s="22">
        <v>0</v>
      </c>
      <c r="H122" s="7" t="str">
        <f t="shared" si="25"/>
        <v>N/A</v>
      </c>
      <c r="I122" s="8">
        <v>-33.5</v>
      </c>
      <c r="J122" s="8">
        <v>-100</v>
      </c>
      <c r="K122" s="25" t="s">
        <v>734</v>
      </c>
      <c r="L122" s="85" t="str">
        <f t="shared" si="19"/>
        <v>No</v>
      </c>
    </row>
    <row r="123" spans="1:12" ht="25" x14ac:dyDescent="0.25">
      <c r="A123" s="108" t="s">
        <v>1178</v>
      </c>
      <c r="B123" s="21" t="s">
        <v>213</v>
      </c>
      <c r="C123" s="26">
        <v>6107.5150215000003</v>
      </c>
      <c r="D123" s="7" t="str">
        <f t="shared" si="23"/>
        <v>N/A</v>
      </c>
      <c r="E123" s="26">
        <v>2994.0129032</v>
      </c>
      <c r="F123" s="7" t="str">
        <f t="shared" si="24"/>
        <v>N/A</v>
      </c>
      <c r="G123" s="26" t="s">
        <v>1749</v>
      </c>
      <c r="H123" s="7" t="str">
        <f t="shared" si="25"/>
        <v>N/A</v>
      </c>
      <c r="I123" s="8">
        <v>-51</v>
      </c>
      <c r="J123" s="8" t="s">
        <v>1749</v>
      </c>
      <c r="K123" s="25" t="s">
        <v>734</v>
      </c>
      <c r="L123" s="85" t="str">
        <f t="shared" si="19"/>
        <v>N/A</v>
      </c>
    </row>
    <row r="124" spans="1:12" ht="25" x14ac:dyDescent="0.25">
      <c r="A124" s="108" t="s">
        <v>1179</v>
      </c>
      <c r="B124" s="21" t="s">
        <v>213</v>
      </c>
      <c r="C124" s="26">
        <v>3869322</v>
      </c>
      <c r="D124" s="7" t="str">
        <f t="shared" si="23"/>
        <v>N/A</v>
      </c>
      <c r="E124" s="26">
        <v>2174758</v>
      </c>
      <c r="F124" s="7" t="str">
        <f t="shared" si="24"/>
        <v>N/A</v>
      </c>
      <c r="G124" s="26">
        <v>149748</v>
      </c>
      <c r="H124" s="7" t="str">
        <f t="shared" si="25"/>
        <v>N/A</v>
      </c>
      <c r="I124" s="8">
        <v>-43.8</v>
      </c>
      <c r="J124" s="8">
        <v>-93.1</v>
      </c>
      <c r="K124" s="25" t="s">
        <v>734</v>
      </c>
      <c r="L124" s="85" t="str">
        <f t="shared" si="19"/>
        <v>No</v>
      </c>
    </row>
    <row r="125" spans="1:12" ht="25" x14ac:dyDescent="0.25">
      <c r="A125" s="108" t="s">
        <v>526</v>
      </c>
      <c r="B125" s="21" t="s">
        <v>213</v>
      </c>
      <c r="C125" s="22">
        <v>6082</v>
      </c>
      <c r="D125" s="7" t="str">
        <f t="shared" si="23"/>
        <v>N/A</v>
      </c>
      <c r="E125" s="22">
        <v>5346</v>
      </c>
      <c r="F125" s="7" t="str">
        <f t="shared" si="24"/>
        <v>N/A</v>
      </c>
      <c r="G125" s="22">
        <v>77</v>
      </c>
      <c r="H125" s="7" t="str">
        <f t="shared" si="25"/>
        <v>N/A</v>
      </c>
      <c r="I125" s="8">
        <v>-12.1</v>
      </c>
      <c r="J125" s="8">
        <v>-98.6</v>
      </c>
      <c r="K125" s="25" t="s">
        <v>734</v>
      </c>
      <c r="L125" s="85" t="str">
        <f t="shared" si="19"/>
        <v>No</v>
      </c>
    </row>
    <row r="126" spans="1:12" ht="25" x14ac:dyDescent="0.25">
      <c r="A126" s="108" t="s">
        <v>1180</v>
      </c>
      <c r="B126" s="21" t="s">
        <v>213</v>
      </c>
      <c r="C126" s="26">
        <v>636.19237093000004</v>
      </c>
      <c r="D126" s="7" t="str">
        <f t="shared" si="23"/>
        <v>N/A</v>
      </c>
      <c r="E126" s="26">
        <v>406.80097268999998</v>
      </c>
      <c r="F126" s="7" t="str">
        <f t="shared" si="24"/>
        <v>N/A</v>
      </c>
      <c r="G126" s="26">
        <v>1944.7792208000001</v>
      </c>
      <c r="H126" s="7" t="str">
        <f t="shared" si="25"/>
        <v>N/A</v>
      </c>
      <c r="I126" s="8">
        <v>-36.1</v>
      </c>
      <c r="J126" s="8">
        <v>378.1</v>
      </c>
      <c r="K126" s="25" t="s">
        <v>734</v>
      </c>
      <c r="L126" s="85" t="str">
        <f t="shared" si="19"/>
        <v>No</v>
      </c>
    </row>
    <row r="127" spans="1:12" ht="25" x14ac:dyDescent="0.25">
      <c r="A127" s="108" t="s">
        <v>1181</v>
      </c>
      <c r="B127" s="21" t="s">
        <v>213</v>
      </c>
      <c r="C127" s="26">
        <v>342654</v>
      </c>
      <c r="D127" s="7" t="str">
        <f t="shared" si="23"/>
        <v>N/A</v>
      </c>
      <c r="E127" s="26">
        <v>408165</v>
      </c>
      <c r="F127" s="7" t="str">
        <f t="shared" si="24"/>
        <v>N/A</v>
      </c>
      <c r="G127" s="26">
        <v>398565</v>
      </c>
      <c r="H127" s="7" t="str">
        <f t="shared" si="25"/>
        <v>N/A</v>
      </c>
      <c r="I127" s="8">
        <v>19.12</v>
      </c>
      <c r="J127" s="8">
        <v>-2.35</v>
      </c>
      <c r="K127" s="25" t="s">
        <v>734</v>
      </c>
      <c r="L127" s="85" t="str">
        <f t="shared" si="19"/>
        <v>Yes</v>
      </c>
    </row>
    <row r="128" spans="1:12" x14ac:dyDescent="0.25">
      <c r="A128" s="108" t="s">
        <v>527</v>
      </c>
      <c r="B128" s="21" t="s">
        <v>213</v>
      </c>
      <c r="C128" s="22">
        <v>482</v>
      </c>
      <c r="D128" s="7" t="str">
        <f t="shared" si="23"/>
        <v>N/A</v>
      </c>
      <c r="E128" s="22">
        <v>512</v>
      </c>
      <c r="F128" s="7" t="str">
        <f t="shared" si="24"/>
        <v>N/A</v>
      </c>
      <c r="G128" s="22">
        <v>538</v>
      </c>
      <c r="H128" s="7" t="str">
        <f t="shared" si="25"/>
        <v>N/A</v>
      </c>
      <c r="I128" s="8">
        <v>6.2240000000000002</v>
      </c>
      <c r="J128" s="8">
        <v>5.0780000000000003</v>
      </c>
      <c r="K128" s="25" t="s">
        <v>734</v>
      </c>
      <c r="L128" s="85" t="str">
        <f t="shared" si="19"/>
        <v>Yes</v>
      </c>
    </row>
    <row r="129" spans="1:12" ht="25" x14ac:dyDescent="0.25">
      <c r="A129" s="108" t="s">
        <v>1182</v>
      </c>
      <c r="B129" s="21" t="s">
        <v>213</v>
      </c>
      <c r="C129" s="26">
        <v>710.90041494000002</v>
      </c>
      <c r="D129" s="7" t="str">
        <f t="shared" si="23"/>
        <v>N/A</v>
      </c>
      <c r="E129" s="26">
        <v>797.19726562999995</v>
      </c>
      <c r="F129" s="7" t="str">
        <f t="shared" si="24"/>
        <v>N/A</v>
      </c>
      <c r="G129" s="26">
        <v>740.82713754999997</v>
      </c>
      <c r="H129" s="7" t="str">
        <f t="shared" si="25"/>
        <v>N/A</v>
      </c>
      <c r="I129" s="8">
        <v>12.14</v>
      </c>
      <c r="J129" s="8">
        <v>-7.07</v>
      </c>
      <c r="K129" s="25" t="s">
        <v>734</v>
      </c>
      <c r="L129" s="85" t="str">
        <f t="shared" si="19"/>
        <v>Yes</v>
      </c>
    </row>
    <row r="130" spans="1:12" ht="25" x14ac:dyDescent="0.25">
      <c r="A130" s="108" t="s">
        <v>1183</v>
      </c>
      <c r="B130" s="21" t="s">
        <v>213</v>
      </c>
      <c r="C130" s="26">
        <v>53938</v>
      </c>
      <c r="D130" s="7" t="str">
        <f t="shared" si="23"/>
        <v>N/A</v>
      </c>
      <c r="E130" s="26">
        <v>10045</v>
      </c>
      <c r="F130" s="7" t="str">
        <f t="shared" si="24"/>
        <v>N/A</v>
      </c>
      <c r="G130" s="26">
        <v>0</v>
      </c>
      <c r="H130" s="7" t="str">
        <f t="shared" si="25"/>
        <v>N/A</v>
      </c>
      <c r="I130" s="8">
        <v>-81.400000000000006</v>
      </c>
      <c r="J130" s="8">
        <v>-100</v>
      </c>
      <c r="K130" s="25" t="s">
        <v>734</v>
      </c>
      <c r="L130" s="85" t="str">
        <f t="shared" si="19"/>
        <v>No</v>
      </c>
    </row>
    <row r="131" spans="1:12" x14ac:dyDescent="0.25">
      <c r="A131" s="108" t="s">
        <v>528</v>
      </c>
      <c r="B131" s="21" t="s">
        <v>213</v>
      </c>
      <c r="C131" s="22">
        <v>48</v>
      </c>
      <c r="D131" s="7" t="str">
        <f t="shared" si="23"/>
        <v>N/A</v>
      </c>
      <c r="E131" s="22">
        <v>12</v>
      </c>
      <c r="F131" s="7" t="str">
        <f t="shared" si="24"/>
        <v>N/A</v>
      </c>
      <c r="G131" s="22">
        <v>0</v>
      </c>
      <c r="H131" s="7" t="str">
        <f t="shared" si="25"/>
        <v>N/A</v>
      </c>
      <c r="I131" s="8">
        <v>-75</v>
      </c>
      <c r="J131" s="8">
        <v>-100</v>
      </c>
      <c r="K131" s="25" t="s">
        <v>734</v>
      </c>
      <c r="L131" s="85" t="str">
        <f t="shared" si="19"/>
        <v>No</v>
      </c>
    </row>
    <row r="132" spans="1:12" ht="25" x14ac:dyDescent="0.25">
      <c r="A132" s="108" t="s">
        <v>1184</v>
      </c>
      <c r="B132" s="21" t="s">
        <v>213</v>
      </c>
      <c r="C132" s="26">
        <v>1123.7083333</v>
      </c>
      <c r="D132" s="7" t="str">
        <f t="shared" si="23"/>
        <v>N/A</v>
      </c>
      <c r="E132" s="26">
        <v>837.08333332999996</v>
      </c>
      <c r="F132" s="7" t="str">
        <f t="shared" si="24"/>
        <v>N/A</v>
      </c>
      <c r="G132" s="26" t="s">
        <v>1749</v>
      </c>
      <c r="H132" s="7" t="str">
        <f t="shared" si="25"/>
        <v>N/A</v>
      </c>
      <c r="I132" s="8">
        <v>-25.5</v>
      </c>
      <c r="J132" s="8" t="s">
        <v>1749</v>
      </c>
      <c r="K132" s="25" t="s">
        <v>734</v>
      </c>
      <c r="L132" s="85" t="str">
        <f t="shared" si="19"/>
        <v>N/A</v>
      </c>
    </row>
    <row r="133" spans="1:12" x14ac:dyDescent="0.25">
      <c r="A133" s="108" t="s">
        <v>1185</v>
      </c>
      <c r="B133" s="21" t="s">
        <v>213</v>
      </c>
      <c r="C133" s="26">
        <v>0</v>
      </c>
      <c r="D133" s="7" t="str">
        <f t="shared" si="23"/>
        <v>N/A</v>
      </c>
      <c r="E133" s="26">
        <v>0</v>
      </c>
      <c r="F133" s="7" t="str">
        <f t="shared" si="24"/>
        <v>N/A</v>
      </c>
      <c r="G133" s="26">
        <v>0</v>
      </c>
      <c r="H133" s="7" t="str">
        <f t="shared" si="25"/>
        <v>N/A</v>
      </c>
      <c r="I133" s="8" t="s">
        <v>1749</v>
      </c>
      <c r="J133" s="8" t="s">
        <v>1749</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1749</v>
      </c>
      <c r="J134" s="8" t="s">
        <v>1749</v>
      </c>
      <c r="K134" s="25" t="s">
        <v>734</v>
      </c>
      <c r="L134" s="85" t="str">
        <f t="shared" si="19"/>
        <v>N/A</v>
      </c>
    </row>
    <row r="135" spans="1:12" x14ac:dyDescent="0.25">
      <c r="A135" s="108" t="s">
        <v>1186</v>
      </c>
      <c r="B135" s="21" t="s">
        <v>213</v>
      </c>
      <c r="C135" s="26" t="s">
        <v>1749</v>
      </c>
      <c r="D135" s="7" t="str">
        <f t="shared" si="23"/>
        <v>N/A</v>
      </c>
      <c r="E135" s="26" t="s">
        <v>1749</v>
      </c>
      <c r="F135" s="7" t="str">
        <f t="shared" si="24"/>
        <v>N/A</v>
      </c>
      <c r="G135" s="26" t="s">
        <v>1749</v>
      </c>
      <c r="H135" s="7" t="str">
        <f t="shared" si="25"/>
        <v>N/A</v>
      </c>
      <c r="I135" s="8" t="s">
        <v>1749</v>
      </c>
      <c r="J135" s="8" t="s">
        <v>1749</v>
      </c>
      <c r="K135" s="25" t="s">
        <v>734</v>
      </c>
      <c r="L135" s="85" t="str">
        <f t="shared" si="19"/>
        <v>N/A</v>
      </c>
    </row>
    <row r="136" spans="1:12" x14ac:dyDescent="0.25">
      <c r="A136" s="108" t="s">
        <v>1187</v>
      </c>
      <c r="B136" s="21" t="s">
        <v>213</v>
      </c>
      <c r="C136" s="26">
        <v>9531653</v>
      </c>
      <c r="D136" s="7" t="str">
        <f t="shared" si="23"/>
        <v>N/A</v>
      </c>
      <c r="E136" s="26">
        <v>17989915</v>
      </c>
      <c r="F136" s="7" t="str">
        <f t="shared" si="24"/>
        <v>N/A</v>
      </c>
      <c r="G136" s="26">
        <v>9432164</v>
      </c>
      <c r="H136" s="7" t="str">
        <f t="shared" si="25"/>
        <v>N/A</v>
      </c>
      <c r="I136" s="8">
        <v>88.74</v>
      </c>
      <c r="J136" s="8">
        <v>-47.6</v>
      </c>
      <c r="K136" s="25" t="s">
        <v>734</v>
      </c>
      <c r="L136" s="85" t="str">
        <f t="shared" si="19"/>
        <v>No</v>
      </c>
    </row>
    <row r="137" spans="1:12" x14ac:dyDescent="0.25">
      <c r="A137" s="108" t="s">
        <v>530</v>
      </c>
      <c r="B137" s="21" t="s">
        <v>213</v>
      </c>
      <c r="C137" s="22">
        <v>9672</v>
      </c>
      <c r="D137" s="7" t="str">
        <f t="shared" si="23"/>
        <v>N/A</v>
      </c>
      <c r="E137" s="22">
        <v>10854</v>
      </c>
      <c r="F137" s="7" t="str">
        <f t="shared" si="24"/>
        <v>N/A</v>
      </c>
      <c r="G137" s="22">
        <v>7157</v>
      </c>
      <c r="H137" s="7" t="str">
        <f t="shared" si="25"/>
        <v>N/A</v>
      </c>
      <c r="I137" s="8">
        <v>12.22</v>
      </c>
      <c r="J137" s="8">
        <v>-34.1</v>
      </c>
      <c r="K137" s="25" t="s">
        <v>734</v>
      </c>
      <c r="L137" s="85" t="str">
        <f t="shared" si="19"/>
        <v>No</v>
      </c>
    </row>
    <row r="138" spans="1:12" x14ac:dyDescent="0.25">
      <c r="A138" s="108" t="s">
        <v>1188</v>
      </c>
      <c r="B138" s="21" t="s">
        <v>213</v>
      </c>
      <c r="C138" s="26">
        <v>985.48935070000005</v>
      </c>
      <c r="D138" s="7" t="str">
        <f t="shared" si="23"/>
        <v>N/A</v>
      </c>
      <c r="E138" s="26">
        <v>1657.4456422000001</v>
      </c>
      <c r="F138" s="7" t="str">
        <f t="shared" si="24"/>
        <v>N/A</v>
      </c>
      <c r="G138" s="26">
        <v>1317.8935308</v>
      </c>
      <c r="H138" s="7" t="str">
        <f t="shared" si="25"/>
        <v>N/A</v>
      </c>
      <c r="I138" s="8">
        <v>68.19</v>
      </c>
      <c r="J138" s="8">
        <v>-20.5</v>
      </c>
      <c r="K138" s="25" t="s">
        <v>734</v>
      </c>
      <c r="L138" s="85" t="str">
        <f t="shared" si="19"/>
        <v>Yes</v>
      </c>
    </row>
    <row r="139" spans="1:12" x14ac:dyDescent="0.25">
      <c r="A139" s="134" t="s">
        <v>404</v>
      </c>
      <c r="B139" s="10" t="s">
        <v>213</v>
      </c>
      <c r="C139" s="10">
        <v>7892636484</v>
      </c>
      <c r="D139" s="7" t="str">
        <f t="shared" si="23"/>
        <v>N/A</v>
      </c>
      <c r="E139" s="10">
        <v>10090011567</v>
      </c>
      <c r="F139" s="7" t="str">
        <f t="shared" si="24"/>
        <v>N/A</v>
      </c>
      <c r="G139" s="10">
        <v>14516538176</v>
      </c>
      <c r="H139" s="7" t="str">
        <f t="shared" si="25"/>
        <v>N/A</v>
      </c>
      <c r="I139" s="8">
        <v>27.84</v>
      </c>
      <c r="J139" s="8">
        <v>43.87</v>
      </c>
      <c r="K139" s="10" t="s">
        <v>213</v>
      </c>
      <c r="L139" s="85" t="str">
        <f t="shared" ref="L139:L158" si="26">IF(J139="Div by 0", "N/A", IF(K139="N/A","N/A", IF(J139&gt;VALUE(MID(K139,1,2)), "No", IF(J139&lt;-1*VALUE(MID(K139,1,2)), "No", "Yes"))))</f>
        <v>N/A</v>
      </c>
    </row>
    <row r="140" spans="1:12" x14ac:dyDescent="0.25">
      <c r="A140" s="134" t="s">
        <v>1189</v>
      </c>
      <c r="B140" s="10" t="s">
        <v>213</v>
      </c>
      <c r="C140" s="10">
        <v>6256.4051116000001</v>
      </c>
      <c r="D140" s="7" t="str">
        <f t="shared" si="23"/>
        <v>N/A</v>
      </c>
      <c r="E140" s="10">
        <v>5657.5993230000004</v>
      </c>
      <c r="F140" s="7" t="str">
        <f t="shared" si="24"/>
        <v>N/A</v>
      </c>
      <c r="G140" s="10">
        <v>7044.3703058000001</v>
      </c>
      <c r="H140" s="7" t="str">
        <f t="shared" si="25"/>
        <v>N/A</v>
      </c>
      <c r="I140" s="8">
        <v>-9.57</v>
      </c>
      <c r="J140" s="8">
        <v>24.51</v>
      </c>
      <c r="K140" s="10" t="s">
        <v>213</v>
      </c>
      <c r="L140" s="85" t="str">
        <f t="shared" si="26"/>
        <v>N/A</v>
      </c>
    </row>
    <row r="141" spans="1:12" x14ac:dyDescent="0.25">
      <c r="A141" s="134" t="s">
        <v>405</v>
      </c>
      <c r="B141" s="10" t="s">
        <v>213</v>
      </c>
      <c r="C141" s="10">
        <v>46721485</v>
      </c>
      <c r="D141" s="7" t="str">
        <f t="shared" si="23"/>
        <v>N/A</v>
      </c>
      <c r="E141" s="10">
        <v>46120981</v>
      </c>
      <c r="F141" s="7" t="str">
        <f t="shared" si="24"/>
        <v>N/A</v>
      </c>
      <c r="G141" s="10">
        <v>60279332</v>
      </c>
      <c r="H141" s="7" t="str">
        <f t="shared" si="25"/>
        <v>N/A</v>
      </c>
      <c r="I141" s="8">
        <v>-1.29</v>
      </c>
      <c r="J141" s="8">
        <v>30.7</v>
      </c>
      <c r="K141" s="10" t="s">
        <v>213</v>
      </c>
      <c r="L141" s="85" t="str">
        <f t="shared" si="26"/>
        <v>N/A</v>
      </c>
    </row>
    <row r="142" spans="1:12" x14ac:dyDescent="0.25">
      <c r="A142" s="134" t="s">
        <v>1190</v>
      </c>
      <c r="B142" s="10" t="s">
        <v>213</v>
      </c>
      <c r="C142" s="10">
        <v>4411.8493861999996</v>
      </c>
      <c r="D142" s="7" t="str">
        <f t="shared" si="23"/>
        <v>N/A</v>
      </c>
      <c r="E142" s="10">
        <v>4463.8967285999997</v>
      </c>
      <c r="F142" s="7" t="str">
        <f t="shared" si="24"/>
        <v>N/A</v>
      </c>
      <c r="G142" s="10">
        <v>5501.4449211000001</v>
      </c>
      <c r="H142" s="7" t="str">
        <f t="shared" si="25"/>
        <v>N/A</v>
      </c>
      <c r="I142" s="8">
        <v>1.18</v>
      </c>
      <c r="J142" s="8">
        <v>23.24</v>
      </c>
      <c r="K142" s="10" t="s">
        <v>213</v>
      </c>
      <c r="L142" s="85" t="str">
        <f t="shared" si="26"/>
        <v>N/A</v>
      </c>
    </row>
    <row r="143" spans="1:12" x14ac:dyDescent="0.25">
      <c r="A143" s="134" t="s">
        <v>406</v>
      </c>
      <c r="B143" s="10" t="s">
        <v>213</v>
      </c>
      <c r="C143" s="10">
        <v>176566</v>
      </c>
      <c r="D143" s="7" t="str">
        <f t="shared" si="23"/>
        <v>N/A</v>
      </c>
      <c r="E143" s="10">
        <v>15170</v>
      </c>
      <c r="F143" s="7" t="str">
        <f t="shared" si="24"/>
        <v>N/A</v>
      </c>
      <c r="G143" s="10">
        <v>89696</v>
      </c>
      <c r="H143" s="7" t="str">
        <f t="shared" si="25"/>
        <v>N/A</v>
      </c>
      <c r="I143" s="8">
        <v>-91.4</v>
      </c>
      <c r="J143" s="8">
        <v>491.3</v>
      </c>
      <c r="K143" s="10" t="s">
        <v>213</v>
      </c>
      <c r="L143" s="85" t="str">
        <f t="shared" si="26"/>
        <v>N/A</v>
      </c>
    </row>
    <row r="144" spans="1:12" x14ac:dyDescent="0.25">
      <c r="A144" s="134" t="s">
        <v>1191</v>
      </c>
      <c r="B144" s="10" t="s">
        <v>213</v>
      </c>
      <c r="C144" s="10">
        <v>6.4470734289999996</v>
      </c>
      <c r="D144" s="7" t="str">
        <f t="shared" si="23"/>
        <v>N/A</v>
      </c>
      <c r="E144" s="10">
        <v>0.55586090649999997</v>
      </c>
      <c r="F144" s="7" t="str">
        <f t="shared" si="24"/>
        <v>N/A</v>
      </c>
      <c r="G144" s="10">
        <v>3.5466982997000001</v>
      </c>
      <c r="H144" s="7" t="str">
        <f t="shared" si="25"/>
        <v>N/A</v>
      </c>
      <c r="I144" s="8">
        <v>-91.4</v>
      </c>
      <c r="J144" s="8">
        <v>538.1</v>
      </c>
      <c r="K144" s="10" t="s">
        <v>213</v>
      </c>
      <c r="L144" s="85" t="str">
        <f t="shared" si="26"/>
        <v>N/A</v>
      </c>
    </row>
    <row r="145" spans="1:13" x14ac:dyDescent="0.25">
      <c r="A145" s="134" t="s">
        <v>407</v>
      </c>
      <c r="B145" s="10" t="s">
        <v>213</v>
      </c>
      <c r="C145" s="10">
        <v>82657818</v>
      </c>
      <c r="D145" s="7" t="str">
        <f t="shared" si="23"/>
        <v>N/A</v>
      </c>
      <c r="E145" s="10">
        <v>77426099</v>
      </c>
      <c r="F145" s="7" t="str">
        <f t="shared" si="24"/>
        <v>N/A</v>
      </c>
      <c r="G145" s="10">
        <v>399455449</v>
      </c>
      <c r="H145" s="7" t="str">
        <f t="shared" si="25"/>
        <v>N/A</v>
      </c>
      <c r="I145" s="8">
        <v>-6.33</v>
      </c>
      <c r="J145" s="8">
        <v>415.9</v>
      </c>
      <c r="K145" s="10" t="s">
        <v>213</v>
      </c>
      <c r="L145" s="85" t="str">
        <f t="shared" si="26"/>
        <v>N/A</v>
      </c>
    </row>
    <row r="146" spans="1:13" x14ac:dyDescent="0.25">
      <c r="A146" s="134" t="s">
        <v>1192</v>
      </c>
      <c r="B146" s="10" t="s">
        <v>213</v>
      </c>
      <c r="C146" s="10">
        <v>7616.8280500999999</v>
      </c>
      <c r="D146" s="7" t="str">
        <f t="shared" si="23"/>
        <v>N/A</v>
      </c>
      <c r="E146" s="10">
        <v>8618.2211709999992</v>
      </c>
      <c r="F146" s="7" t="str">
        <f t="shared" si="24"/>
        <v>N/A</v>
      </c>
      <c r="G146" s="10">
        <v>35707.110843000002</v>
      </c>
      <c r="H146" s="7" t="str">
        <f t="shared" si="25"/>
        <v>N/A</v>
      </c>
      <c r="I146" s="8">
        <v>13.15</v>
      </c>
      <c r="J146" s="8">
        <v>314.3</v>
      </c>
      <c r="K146" s="10" t="s">
        <v>213</v>
      </c>
      <c r="L146" s="85" t="str">
        <f t="shared" si="26"/>
        <v>N/A</v>
      </c>
    </row>
    <row r="147" spans="1:13" x14ac:dyDescent="0.25">
      <c r="A147" s="134" t="s">
        <v>408</v>
      </c>
      <c r="B147" s="10" t="s">
        <v>213</v>
      </c>
      <c r="C147" s="10">
        <v>1892134508</v>
      </c>
      <c r="D147" s="7" t="str">
        <f t="shared" ref="D147:D160" si="27">IF($B147="N/A","N/A",IF(C147&gt;10,"No",IF(C147&lt;-10,"No","Yes")))</f>
        <v>N/A</v>
      </c>
      <c r="E147" s="10">
        <v>3469084528</v>
      </c>
      <c r="F147" s="7" t="str">
        <f t="shared" ref="F147:F160" si="28">IF($B147="N/A","N/A",IF(E147&gt;10,"No",IF(E147&lt;-10,"No","Yes")))</f>
        <v>N/A</v>
      </c>
      <c r="G147" s="10">
        <v>5168424185</v>
      </c>
      <c r="H147" s="7" t="str">
        <f t="shared" ref="H147:H160" si="29">IF($B147="N/A","N/A",IF(G147&gt;10,"No",IF(G147&lt;-10,"No","Yes")))</f>
        <v>N/A</v>
      </c>
      <c r="I147" s="8">
        <v>83.34</v>
      </c>
      <c r="J147" s="8">
        <v>48.99</v>
      </c>
      <c r="K147" s="10" t="s">
        <v>213</v>
      </c>
      <c r="L147" s="85" t="str">
        <f t="shared" si="26"/>
        <v>N/A</v>
      </c>
    </row>
    <row r="148" spans="1:13" x14ac:dyDescent="0.25">
      <c r="A148" s="134" t="s">
        <v>1193</v>
      </c>
      <c r="B148" s="10" t="s">
        <v>213</v>
      </c>
      <c r="C148" s="10">
        <v>9243.3159651000005</v>
      </c>
      <c r="D148" s="7" t="str">
        <f t="shared" si="27"/>
        <v>N/A</v>
      </c>
      <c r="E148" s="10">
        <v>45224.546696999998</v>
      </c>
      <c r="F148" s="7" t="str">
        <f t="shared" si="28"/>
        <v>N/A</v>
      </c>
      <c r="G148" s="10">
        <v>34792.722839000002</v>
      </c>
      <c r="H148" s="7" t="str">
        <f t="shared" si="29"/>
        <v>N/A</v>
      </c>
      <c r="I148" s="8">
        <v>389.3</v>
      </c>
      <c r="J148" s="8">
        <v>-23.1</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1749</v>
      </c>
      <c r="J149" s="8" t="s">
        <v>1749</v>
      </c>
      <c r="K149" s="10" t="s">
        <v>213</v>
      </c>
      <c r="L149" s="85" t="str">
        <f t="shared" si="26"/>
        <v>N/A</v>
      </c>
    </row>
    <row r="150" spans="1:13" x14ac:dyDescent="0.25">
      <c r="A150" s="134" t="s">
        <v>1194</v>
      </c>
      <c r="B150" s="10" t="s">
        <v>213</v>
      </c>
      <c r="C150" s="10" t="s">
        <v>1749</v>
      </c>
      <c r="D150" s="7" t="str">
        <f t="shared" si="27"/>
        <v>N/A</v>
      </c>
      <c r="E150" s="10" t="s">
        <v>1749</v>
      </c>
      <c r="F150" s="7" t="str">
        <f t="shared" si="28"/>
        <v>N/A</v>
      </c>
      <c r="G150" s="10" t="s">
        <v>1749</v>
      </c>
      <c r="H150" s="7" t="str">
        <f t="shared" si="29"/>
        <v>N/A</v>
      </c>
      <c r="I150" s="8" t="s">
        <v>1749</v>
      </c>
      <c r="J150" s="8" t="s">
        <v>1749</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85" t="str">
        <f t="shared" si="26"/>
        <v>N/A</v>
      </c>
    </row>
    <row r="152" spans="1:13" x14ac:dyDescent="0.25">
      <c r="A152" s="134" t="s">
        <v>1195</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85" t="str">
        <f t="shared" si="26"/>
        <v>N/A</v>
      </c>
    </row>
    <row r="153" spans="1:13" x14ac:dyDescent="0.25">
      <c r="A153" s="134" t="s">
        <v>411</v>
      </c>
      <c r="B153" s="10" t="s">
        <v>213</v>
      </c>
      <c r="C153" s="10">
        <v>46203639</v>
      </c>
      <c r="D153" s="7" t="str">
        <f t="shared" si="27"/>
        <v>N/A</v>
      </c>
      <c r="E153" s="10">
        <v>61696767</v>
      </c>
      <c r="F153" s="7" t="str">
        <f t="shared" si="28"/>
        <v>N/A</v>
      </c>
      <c r="G153" s="10">
        <v>105731104</v>
      </c>
      <c r="H153" s="7" t="str">
        <f t="shared" si="29"/>
        <v>N/A</v>
      </c>
      <c r="I153" s="8">
        <v>33.53</v>
      </c>
      <c r="J153" s="8">
        <v>71.37</v>
      </c>
      <c r="K153" s="10" t="s">
        <v>213</v>
      </c>
      <c r="L153" s="85" t="str">
        <f t="shared" si="26"/>
        <v>N/A</v>
      </c>
      <c r="M153" s="31"/>
    </row>
    <row r="154" spans="1:13" x14ac:dyDescent="0.25">
      <c r="A154" s="134" t="s">
        <v>1196</v>
      </c>
      <c r="B154" s="10" t="s">
        <v>213</v>
      </c>
      <c r="C154" s="10">
        <v>70864.476993999997</v>
      </c>
      <c r="D154" s="7" t="str">
        <f t="shared" si="27"/>
        <v>N/A</v>
      </c>
      <c r="E154" s="10">
        <v>93621.801214000006</v>
      </c>
      <c r="F154" s="7" t="str">
        <f t="shared" si="28"/>
        <v>N/A</v>
      </c>
      <c r="G154" s="10">
        <v>124389.53412</v>
      </c>
      <c r="H154" s="7" t="str">
        <f t="shared" si="29"/>
        <v>N/A</v>
      </c>
      <c r="I154" s="8">
        <v>32.11</v>
      </c>
      <c r="J154" s="8">
        <v>32.86</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5" t="str">
        <f t="shared" si="26"/>
        <v>N/A</v>
      </c>
    </row>
    <row r="156" spans="1:13" x14ac:dyDescent="0.25">
      <c r="A156" s="134"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5" t="str">
        <f t="shared" si="26"/>
        <v>N/A</v>
      </c>
    </row>
    <row r="158" spans="1:13" x14ac:dyDescent="0.25">
      <c r="A158" s="134"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5" t="str">
        <f t="shared" ref="L159:L160" si="30">IF(J159="Div by 0", "N/A", IF(K159="N/A","N/A", IF(J159&gt;VALUE(MID(K159,1,2)), "No", IF(J159&lt;-1*VALUE(MID(K159,1,2)), "No", "Yes"))))</f>
        <v>N/A</v>
      </c>
    </row>
    <row r="160" spans="1:13" ht="25" x14ac:dyDescent="0.25">
      <c r="A160" s="134" t="s">
        <v>1199</v>
      </c>
      <c r="B160" s="10" t="s">
        <v>213</v>
      </c>
      <c r="C160" s="10" t="s">
        <v>1749</v>
      </c>
      <c r="D160" s="7" t="str">
        <f t="shared" si="27"/>
        <v>N/A</v>
      </c>
      <c r="E160" s="10">
        <v>0</v>
      </c>
      <c r="F160" s="7" t="str">
        <f t="shared" si="28"/>
        <v>N/A</v>
      </c>
      <c r="G160" s="10" t="s">
        <v>1749</v>
      </c>
      <c r="H160" s="7" t="str">
        <f t="shared" si="29"/>
        <v>N/A</v>
      </c>
      <c r="I160" s="8" t="s">
        <v>1749</v>
      </c>
      <c r="J160" s="8" t="s">
        <v>1749</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1749</v>
      </c>
      <c r="J161" s="8" t="s">
        <v>1749</v>
      </c>
      <c r="K161" s="10" t="s">
        <v>213</v>
      </c>
      <c r="L161" s="85" t="str">
        <f>IF(J161="Div by 0", "N/A", IF(K161="N/A","N/A", IF(J161&gt;VALUE(MID(K161,1,2)), "No", IF(J161&lt;-1*VALUE(MID(K161,1,2)), "No", "Yes"))))</f>
        <v>N/A</v>
      </c>
    </row>
    <row r="162" spans="1:16" ht="25" x14ac:dyDescent="0.25">
      <c r="A162" s="134" t="s">
        <v>1200</v>
      </c>
      <c r="B162" s="10" t="s">
        <v>213</v>
      </c>
      <c r="C162" s="10" t="s">
        <v>1749</v>
      </c>
      <c r="D162" s="10" t="s">
        <v>213</v>
      </c>
      <c r="E162" s="10" t="s">
        <v>1749</v>
      </c>
      <c r="F162" s="10" t="s">
        <v>213</v>
      </c>
      <c r="G162" s="10" t="s">
        <v>1749</v>
      </c>
      <c r="H162" s="10" t="s">
        <v>213</v>
      </c>
      <c r="I162" s="8" t="s">
        <v>1749</v>
      </c>
      <c r="J162" s="8" t="s">
        <v>1749</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1749</v>
      </c>
      <c r="J163" s="8" t="s">
        <v>1749</v>
      </c>
      <c r="K163" s="10" t="s">
        <v>213</v>
      </c>
      <c r="L163" s="85" t="str">
        <f>IF(J163="Div by 0", "N/A", IF(K163="N/A","N/A", IF(J163&gt;VALUE(MID(K163,1,2)), "No", IF(J163&lt;-1*VALUE(MID(K163,1,2)), "No", "Yes"))))</f>
        <v>N/A</v>
      </c>
      <c r="N163" s="32"/>
    </row>
    <row r="164" spans="1:16" x14ac:dyDescent="0.25">
      <c r="A164" s="134" t="s">
        <v>1214</v>
      </c>
      <c r="B164" s="71" t="s">
        <v>213</v>
      </c>
      <c r="C164" s="71">
        <v>2758.9462600000002</v>
      </c>
      <c r="D164" s="72" t="str">
        <f t="shared" ref="D164" si="31">IF($B164="N/A","N/A",IF(C164&gt;10,"No",IF(C164&lt;-10,"No","Yes")))</f>
        <v>N/A</v>
      </c>
      <c r="E164" s="71">
        <v>2200.8097011</v>
      </c>
      <c r="F164" s="72" t="str">
        <f t="shared" ref="F164" si="32">IF($B164="N/A","N/A",IF(E164&gt;10,"No",IF(E164&lt;-10,"No","Yes")))</f>
        <v>N/A</v>
      </c>
      <c r="G164" s="71">
        <v>2276.7344076999998</v>
      </c>
      <c r="H164" s="72" t="str">
        <f t="shared" ref="H164" si="33">IF($B164="N/A","N/A",IF(G164&gt;10,"No",IF(G164&lt;-10,"No","Yes")))</f>
        <v>N/A</v>
      </c>
      <c r="I164" s="73">
        <v>-20.2</v>
      </c>
      <c r="J164" s="73">
        <v>3.45</v>
      </c>
      <c r="K164" s="74" t="s">
        <v>734</v>
      </c>
      <c r="L164" s="87" t="str">
        <f>IF(J164="Div by 0", "N/A", IF(OR(J164="N/A",K164="N/A"),"N/A", IF(J164&gt;VALUE(MID(K164,1,2)), "No", IF(J164&lt;-1*VALUE(MID(K164,1,2)), "No", "Yes"))))</f>
        <v>Yes</v>
      </c>
      <c r="N164" s="32"/>
    </row>
    <row r="165" spans="1:16" x14ac:dyDescent="0.25">
      <c r="A165" s="134" t="s">
        <v>1201</v>
      </c>
      <c r="B165" s="10" t="s">
        <v>213</v>
      </c>
      <c r="C165" s="10">
        <v>2128.4425176</v>
      </c>
      <c r="D165" s="7" t="str">
        <f t="shared" ref="D165:D171" si="34">IF($B165="N/A","N/A",IF(C165&gt;10,"No",IF(C165&lt;-10,"No","Yes")))</f>
        <v>N/A</v>
      </c>
      <c r="E165" s="10">
        <v>2206.9843639999999</v>
      </c>
      <c r="F165" s="7" t="str">
        <f t="shared" ref="F165:F171" si="35">IF($B165="N/A","N/A",IF(E165&gt;10,"No",IF(E165&lt;-10,"No","Yes")))</f>
        <v>N/A</v>
      </c>
      <c r="G165" s="10">
        <v>2224.1192999</v>
      </c>
      <c r="H165" s="7" t="str">
        <f t="shared" ref="H165:H171" si="36">IF($B165="N/A","N/A",IF(G165&gt;10,"No",IF(G165&lt;-10,"No","Yes")))</f>
        <v>N/A</v>
      </c>
      <c r="I165" s="8">
        <v>3.69</v>
      </c>
      <c r="J165" s="8">
        <v>0.77639999999999998</v>
      </c>
      <c r="K165" s="25" t="s">
        <v>734</v>
      </c>
      <c r="L165" s="85" t="str">
        <f>IF(J165="Div by 0", "N/A", IF(OR(J165="N/A",K165="N/A"),"N/A", IF(J165&gt;VALUE(MID(K165,1,2)), "No", IF(J165&lt;-1*VALUE(MID(K165,1,2)), "No", "Yes"))))</f>
        <v>Yes</v>
      </c>
      <c r="N165" s="32"/>
    </row>
    <row r="166" spans="1:16" x14ac:dyDescent="0.25">
      <c r="A166" s="134" t="s">
        <v>1202</v>
      </c>
      <c r="B166" s="10" t="s">
        <v>213</v>
      </c>
      <c r="C166" s="10">
        <v>3141.9695010999999</v>
      </c>
      <c r="D166" s="7" t="str">
        <f t="shared" si="34"/>
        <v>N/A</v>
      </c>
      <c r="E166" s="10">
        <v>2088.1104672000001</v>
      </c>
      <c r="F166" s="7" t="str">
        <f t="shared" si="35"/>
        <v>N/A</v>
      </c>
      <c r="G166" s="10">
        <v>3222.3032751000001</v>
      </c>
      <c r="H166" s="7" t="str">
        <f t="shared" si="36"/>
        <v>N/A</v>
      </c>
      <c r="I166" s="8">
        <v>-33.5</v>
      </c>
      <c r="J166" s="8">
        <v>54.32</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1749</v>
      </c>
      <c r="J167" s="8" t="s">
        <v>1749</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1749</v>
      </c>
      <c r="J168" s="8" t="s">
        <v>1749</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1749</v>
      </c>
      <c r="J169" s="8" t="s">
        <v>1749</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85" t="str">
        <f t="shared" si="38"/>
        <v>N/A</v>
      </c>
    </row>
    <row r="171" spans="1:16" ht="25" x14ac:dyDescent="0.25">
      <c r="A171" s="109" t="s">
        <v>1204</v>
      </c>
      <c r="B171" s="141" t="s">
        <v>213</v>
      </c>
      <c r="C171" s="141" t="s">
        <v>1749</v>
      </c>
      <c r="D171" s="124" t="str">
        <f t="shared" si="34"/>
        <v>N/A</v>
      </c>
      <c r="E171" s="141" t="s">
        <v>1749</v>
      </c>
      <c r="F171" s="124" t="str">
        <f t="shared" si="35"/>
        <v>N/A</v>
      </c>
      <c r="G171" s="141" t="s">
        <v>1749</v>
      </c>
      <c r="H171" s="124" t="str">
        <f t="shared" si="36"/>
        <v>N/A</v>
      </c>
      <c r="I171" s="125" t="s">
        <v>1749</v>
      </c>
      <c r="J171" s="125" t="s">
        <v>1749</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5.81640625" style="13" bestFit="1" customWidth="1"/>
    <col min="6" max="6" width="7.7265625" style="13" customWidth="1"/>
    <col min="7" max="7" width="15.81640625" style="13" bestFit="1"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7" t="s">
        <v>1579</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ht="13" x14ac:dyDescent="0.3">
      <c r="A4" s="190" t="s">
        <v>647</v>
      </c>
      <c r="B4" s="191"/>
      <c r="C4" s="191"/>
      <c r="D4" s="191"/>
      <c r="E4" s="191"/>
      <c r="F4" s="191"/>
      <c r="G4" s="191"/>
      <c r="H4" s="191"/>
      <c r="I4" s="191"/>
      <c r="J4" s="191"/>
      <c r="K4" s="191"/>
      <c r="L4" s="19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1438163</v>
      </c>
      <c r="D6" s="7" t="str">
        <f t="shared" ref="D6:D11" si="0">IF($B6="N/A","N/A",IF(C6&gt;10,"No",IF(C6&lt;-10,"No","Yes")))</f>
        <v>N/A</v>
      </c>
      <c r="E6" s="1">
        <v>1822023</v>
      </c>
      <c r="F6" s="7" t="str">
        <f t="shared" ref="F6:F11" si="1">IF($B6="N/A","N/A",IF(E6&gt;10,"No",IF(E6&lt;-10,"No","Yes")))</f>
        <v>N/A</v>
      </c>
      <c r="G6" s="1">
        <v>2095259</v>
      </c>
      <c r="H6" s="7" t="str">
        <f t="shared" ref="H6:H11" si="2">IF($B6="N/A","N/A",IF(G6&gt;10,"No",IF(G6&lt;-10,"No","Yes")))</f>
        <v>N/A</v>
      </c>
      <c r="I6" s="8">
        <v>26.69</v>
      </c>
      <c r="J6" s="8">
        <v>15</v>
      </c>
      <c r="K6" s="1" t="s">
        <v>734</v>
      </c>
      <c r="L6" s="85" t="str">
        <f t="shared" ref="L6:L14" si="3">IF(J6="Div by 0", "N/A", IF(K6="N/A","N/A", IF(J6&gt;VALUE(MID(K6,1,2)), "No", IF(J6&lt;-1*VALUE(MID(K6,1,2)), "No", "Yes"))))</f>
        <v>Yes</v>
      </c>
    </row>
    <row r="7" spans="1:12" x14ac:dyDescent="0.25">
      <c r="A7" s="117" t="s">
        <v>100</v>
      </c>
      <c r="B7" s="25" t="s">
        <v>213</v>
      </c>
      <c r="C7" s="1">
        <v>117781</v>
      </c>
      <c r="D7" s="7" t="str">
        <f t="shared" si="0"/>
        <v>N/A</v>
      </c>
      <c r="E7" s="1">
        <v>121333</v>
      </c>
      <c r="F7" s="7" t="str">
        <f t="shared" si="1"/>
        <v>N/A</v>
      </c>
      <c r="G7" s="1">
        <v>125097</v>
      </c>
      <c r="H7" s="7" t="str">
        <f t="shared" si="2"/>
        <v>N/A</v>
      </c>
      <c r="I7" s="8">
        <v>3.016</v>
      </c>
      <c r="J7" s="8">
        <v>3.1019999999999999</v>
      </c>
      <c r="K7" s="25" t="s">
        <v>734</v>
      </c>
      <c r="L7" s="85" t="str">
        <f t="shared" si="3"/>
        <v>Yes</v>
      </c>
    </row>
    <row r="8" spans="1:12" x14ac:dyDescent="0.25">
      <c r="A8" s="117" t="s">
        <v>101</v>
      </c>
      <c r="B8" s="25" t="s">
        <v>213</v>
      </c>
      <c r="C8" s="1">
        <v>214129</v>
      </c>
      <c r="D8" s="7" t="str">
        <f t="shared" si="0"/>
        <v>N/A</v>
      </c>
      <c r="E8" s="1">
        <v>209311</v>
      </c>
      <c r="F8" s="7" t="str">
        <f t="shared" si="1"/>
        <v>N/A</v>
      </c>
      <c r="G8" s="1">
        <v>211462</v>
      </c>
      <c r="H8" s="7" t="str">
        <f t="shared" si="2"/>
        <v>N/A</v>
      </c>
      <c r="I8" s="8">
        <v>-2.25</v>
      </c>
      <c r="J8" s="8">
        <v>1.028</v>
      </c>
      <c r="K8" s="25" t="s">
        <v>734</v>
      </c>
      <c r="L8" s="85" t="str">
        <f t="shared" si="3"/>
        <v>Yes</v>
      </c>
    </row>
    <row r="9" spans="1:12" x14ac:dyDescent="0.25">
      <c r="A9" s="117" t="s">
        <v>104</v>
      </c>
      <c r="B9" s="25" t="s">
        <v>213</v>
      </c>
      <c r="C9" s="1">
        <v>735916</v>
      </c>
      <c r="D9" s="7" t="str">
        <f t="shared" si="0"/>
        <v>N/A</v>
      </c>
      <c r="E9" s="1">
        <v>776967</v>
      </c>
      <c r="F9" s="7" t="str">
        <f t="shared" si="1"/>
        <v>N/A</v>
      </c>
      <c r="G9" s="1">
        <v>849248</v>
      </c>
      <c r="H9" s="7" t="str">
        <f t="shared" si="2"/>
        <v>N/A</v>
      </c>
      <c r="I9" s="8">
        <v>5.5780000000000003</v>
      </c>
      <c r="J9" s="8">
        <v>9.3030000000000008</v>
      </c>
      <c r="K9" s="25" t="s">
        <v>734</v>
      </c>
      <c r="L9" s="85" t="str">
        <f t="shared" si="3"/>
        <v>Yes</v>
      </c>
    </row>
    <row r="10" spans="1:12" x14ac:dyDescent="0.25">
      <c r="A10" s="117" t="s">
        <v>105</v>
      </c>
      <c r="B10" s="25" t="s">
        <v>213</v>
      </c>
      <c r="C10" s="1">
        <v>370337</v>
      </c>
      <c r="D10" s="7" t="str">
        <f t="shared" si="0"/>
        <v>N/A</v>
      </c>
      <c r="E10" s="1">
        <v>714409</v>
      </c>
      <c r="F10" s="7" t="str">
        <f t="shared" si="1"/>
        <v>N/A</v>
      </c>
      <c r="G10" s="1">
        <v>909406</v>
      </c>
      <c r="H10" s="7" t="str">
        <f t="shared" si="2"/>
        <v>N/A</v>
      </c>
      <c r="I10" s="8">
        <v>92.91</v>
      </c>
      <c r="J10" s="8">
        <v>27.29</v>
      </c>
      <c r="K10" s="25" t="s">
        <v>734</v>
      </c>
      <c r="L10" s="85" t="str">
        <f t="shared" si="3"/>
        <v>Yes</v>
      </c>
    </row>
    <row r="11" spans="1:12" x14ac:dyDescent="0.25">
      <c r="A11" s="117" t="s">
        <v>77</v>
      </c>
      <c r="B11" s="1" t="s">
        <v>213</v>
      </c>
      <c r="C11" s="1">
        <v>1204328.21</v>
      </c>
      <c r="D11" s="7" t="str">
        <f t="shared" si="0"/>
        <v>N/A</v>
      </c>
      <c r="E11" s="1">
        <v>1531868.25</v>
      </c>
      <c r="F11" s="7" t="str">
        <f t="shared" si="1"/>
        <v>N/A</v>
      </c>
      <c r="G11" s="1">
        <v>1691467.07</v>
      </c>
      <c r="H11" s="7" t="str">
        <f t="shared" si="2"/>
        <v>N/A</v>
      </c>
      <c r="I11" s="8">
        <v>27.2</v>
      </c>
      <c r="J11" s="8">
        <v>10.42</v>
      </c>
      <c r="K11" s="1" t="s">
        <v>735</v>
      </c>
      <c r="L11" s="85" t="str">
        <f t="shared" si="3"/>
        <v>No</v>
      </c>
    </row>
    <row r="12" spans="1:12" x14ac:dyDescent="0.25">
      <c r="A12" s="117" t="s">
        <v>115</v>
      </c>
      <c r="B12" s="1" t="s">
        <v>213</v>
      </c>
      <c r="C12" s="1">
        <v>202326</v>
      </c>
      <c r="D12" s="1" t="s">
        <v>213</v>
      </c>
      <c r="E12" s="1">
        <v>212657</v>
      </c>
      <c r="F12" s="1" t="s">
        <v>213</v>
      </c>
      <c r="G12" s="1">
        <v>225668</v>
      </c>
      <c r="H12" s="1" t="s">
        <v>213</v>
      </c>
      <c r="I12" s="8">
        <v>5.1059999999999999</v>
      </c>
      <c r="J12" s="8">
        <v>6.1180000000000003</v>
      </c>
      <c r="K12" s="1" t="s">
        <v>735</v>
      </c>
      <c r="L12" s="85" t="str">
        <f t="shared" si="3"/>
        <v>Yes</v>
      </c>
    </row>
    <row r="13" spans="1:12" x14ac:dyDescent="0.25">
      <c r="A13" s="117" t="s">
        <v>446</v>
      </c>
      <c r="B13" s="1" t="s">
        <v>213</v>
      </c>
      <c r="C13" s="1">
        <v>105505</v>
      </c>
      <c r="D13" s="1" t="s">
        <v>213</v>
      </c>
      <c r="E13" s="1">
        <v>108198</v>
      </c>
      <c r="F13" s="1" t="s">
        <v>213</v>
      </c>
      <c r="G13" s="1">
        <v>111542</v>
      </c>
      <c r="H13" s="1" t="s">
        <v>213</v>
      </c>
      <c r="I13" s="8">
        <v>2.552</v>
      </c>
      <c r="J13" s="8">
        <v>3.0910000000000002</v>
      </c>
      <c r="K13" s="1" t="s">
        <v>735</v>
      </c>
      <c r="L13" s="85" t="str">
        <f t="shared" si="3"/>
        <v>Yes</v>
      </c>
    </row>
    <row r="14" spans="1:12" x14ac:dyDescent="0.25">
      <c r="A14" s="117" t="s">
        <v>447</v>
      </c>
      <c r="B14" s="1" t="s">
        <v>213</v>
      </c>
      <c r="C14" s="1">
        <v>93807</v>
      </c>
      <c r="D14" s="1" t="s">
        <v>213</v>
      </c>
      <c r="E14" s="1">
        <v>93728</v>
      </c>
      <c r="F14" s="1" t="s">
        <v>213</v>
      </c>
      <c r="G14" s="1">
        <v>97284</v>
      </c>
      <c r="H14" s="1" t="s">
        <v>213</v>
      </c>
      <c r="I14" s="8">
        <v>-8.4000000000000005E-2</v>
      </c>
      <c r="J14" s="8">
        <v>3.794</v>
      </c>
      <c r="K14" s="1" t="s">
        <v>735</v>
      </c>
      <c r="L14" s="85" t="str">
        <f t="shared" si="3"/>
        <v>Yes</v>
      </c>
    </row>
    <row r="15" spans="1:12" x14ac:dyDescent="0.25">
      <c r="A15" s="116" t="s">
        <v>58</v>
      </c>
      <c r="B15" s="25" t="s">
        <v>213</v>
      </c>
      <c r="C15" s="10">
        <v>9520366467</v>
      </c>
      <c r="D15" s="7" t="str">
        <f t="shared" ref="D15:D20" si="4">IF($B15="N/A","N/A",IF(C15&gt;10,"No",IF(C15&lt;-10,"No","Yes")))</f>
        <v>N/A</v>
      </c>
      <c r="E15" s="10">
        <v>11477334989</v>
      </c>
      <c r="F15" s="7" t="str">
        <f t="shared" ref="F15:F20" si="5">IF($B15="N/A","N/A",IF(E15&gt;10,"No",IF(E15&lt;-10,"No","Yes")))</f>
        <v>N/A</v>
      </c>
      <c r="G15" s="10">
        <v>15968168513</v>
      </c>
      <c r="H15" s="7" t="str">
        <f t="shared" ref="H15:H20" si="6">IF($B15="N/A","N/A",IF(G15&gt;10,"No",IF(G15&lt;-10,"No","Yes")))</f>
        <v>N/A</v>
      </c>
      <c r="I15" s="8">
        <v>20.56</v>
      </c>
      <c r="J15" s="8">
        <v>39.130000000000003</v>
      </c>
      <c r="K15" s="25" t="s">
        <v>734</v>
      </c>
      <c r="L15" s="85" t="str">
        <f t="shared" ref="L15:L20" si="7">IF(J15="Div by 0", "N/A", IF(K15="N/A","N/A", IF(J15&gt;VALUE(MID(K15,1,2)), "No", IF(J15&lt;-1*VALUE(MID(K15,1,2)), "No", "Yes"))))</f>
        <v>No</v>
      </c>
    </row>
    <row r="16" spans="1:12" x14ac:dyDescent="0.25">
      <c r="A16" s="116" t="s">
        <v>1105</v>
      </c>
      <c r="B16" s="25" t="s">
        <v>213</v>
      </c>
      <c r="C16" s="10">
        <v>6619.8104574999998</v>
      </c>
      <c r="D16" s="7" t="str">
        <f t="shared" si="4"/>
        <v>N/A</v>
      </c>
      <c r="E16" s="10">
        <v>6299.2261838000004</v>
      </c>
      <c r="F16" s="7" t="str">
        <f t="shared" si="5"/>
        <v>N/A</v>
      </c>
      <c r="G16" s="10">
        <v>7621.0952980000002</v>
      </c>
      <c r="H16" s="7" t="str">
        <f t="shared" si="6"/>
        <v>N/A</v>
      </c>
      <c r="I16" s="8">
        <v>-4.84</v>
      </c>
      <c r="J16" s="8">
        <v>20.98</v>
      </c>
      <c r="K16" s="25" t="s">
        <v>734</v>
      </c>
      <c r="L16" s="85" t="str">
        <f t="shared" si="7"/>
        <v>Yes</v>
      </c>
    </row>
    <row r="17" spans="1:12" x14ac:dyDescent="0.25">
      <c r="A17" s="116" t="s">
        <v>1205</v>
      </c>
      <c r="B17" s="25" t="s">
        <v>213</v>
      </c>
      <c r="C17" s="10">
        <v>18896.834828999999</v>
      </c>
      <c r="D17" s="7" t="str">
        <f t="shared" si="4"/>
        <v>N/A</v>
      </c>
      <c r="E17" s="10">
        <v>19769.111519999999</v>
      </c>
      <c r="F17" s="7" t="str">
        <f t="shared" si="5"/>
        <v>N/A</v>
      </c>
      <c r="G17" s="10">
        <v>22521.814144</v>
      </c>
      <c r="H17" s="7" t="str">
        <f t="shared" si="6"/>
        <v>N/A</v>
      </c>
      <c r="I17" s="8">
        <v>4.6159999999999997</v>
      </c>
      <c r="J17" s="8">
        <v>13.92</v>
      </c>
      <c r="K17" s="25" t="s">
        <v>734</v>
      </c>
      <c r="L17" s="85" t="str">
        <f t="shared" si="7"/>
        <v>Yes</v>
      </c>
    </row>
    <row r="18" spans="1:12" x14ac:dyDescent="0.25">
      <c r="A18" s="116" t="s">
        <v>1206</v>
      </c>
      <c r="B18" s="25" t="s">
        <v>213</v>
      </c>
      <c r="C18" s="10">
        <v>20247.533594</v>
      </c>
      <c r="D18" s="7" t="str">
        <f t="shared" si="4"/>
        <v>N/A</v>
      </c>
      <c r="E18" s="10">
        <v>20563.868717000001</v>
      </c>
      <c r="F18" s="7" t="str">
        <f t="shared" si="5"/>
        <v>N/A</v>
      </c>
      <c r="G18" s="10">
        <v>24220.647207999998</v>
      </c>
      <c r="H18" s="7" t="str">
        <f t="shared" si="6"/>
        <v>N/A</v>
      </c>
      <c r="I18" s="8">
        <v>1.5620000000000001</v>
      </c>
      <c r="J18" s="8">
        <v>17.78</v>
      </c>
      <c r="K18" s="25" t="s">
        <v>734</v>
      </c>
      <c r="L18" s="85" t="str">
        <f t="shared" si="7"/>
        <v>Yes</v>
      </c>
    </row>
    <row r="19" spans="1:12" x14ac:dyDescent="0.25">
      <c r="A19" s="116" t="s">
        <v>1207</v>
      </c>
      <c r="B19" s="25" t="s">
        <v>213</v>
      </c>
      <c r="C19" s="10">
        <v>2251.0320104000002</v>
      </c>
      <c r="D19" s="7" t="str">
        <f t="shared" si="4"/>
        <v>N/A</v>
      </c>
      <c r="E19" s="10">
        <v>2347.6031234000002</v>
      </c>
      <c r="F19" s="7" t="str">
        <f t="shared" si="5"/>
        <v>N/A</v>
      </c>
      <c r="G19" s="10">
        <v>2217.8293054999999</v>
      </c>
      <c r="H19" s="7" t="str">
        <f t="shared" si="6"/>
        <v>N/A</v>
      </c>
      <c r="I19" s="8">
        <v>4.29</v>
      </c>
      <c r="J19" s="8">
        <v>-5.53</v>
      </c>
      <c r="K19" s="25" t="s">
        <v>734</v>
      </c>
      <c r="L19" s="85" t="str">
        <f t="shared" si="7"/>
        <v>Yes</v>
      </c>
    </row>
    <row r="20" spans="1:12" x14ac:dyDescent="0.25">
      <c r="A20" s="116" t="s">
        <v>1208</v>
      </c>
      <c r="B20" s="25" t="s">
        <v>213</v>
      </c>
      <c r="C20" s="10">
        <v>3517.1310724999998</v>
      </c>
      <c r="D20" s="7" t="str">
        <f t="shared" si="4"/>
        <v>N/A</v>
      </c>
      <c r="E20" s="10">
        <v>4129.2910825999998</v>
      </c>
      <c r="F20" s="7" t="str">
        <f t="shared" si="5"/>
        <v>N/A</v>
      </c>
      <c r="G20" s="10">
        <v>6757.6611666999997</v>
      </c>
      <c r="H20" s="7" t="str">
        <f t="shared" si="6"/>
        <v>N/A</v>
      </c>
      <c r="I20" s="8">
        <v>17.41</v>
      </c>
      <c r="J20" s="8">
        <v>63.65</v>
      </c>
      <c r="K20" s="25" t="s">
        <v>734</v>
      </c>
      <c r="L20" s="85" t="str">
        <f t="shared" si="7"/>
        <v>No</v>
      </c>
    </row>
    <row r="21" spans="1:12" x14ac:dyDescent="0.25">
      <c r="A21" s="108" t="s">
        <v>1109</v>
      </c>
      <c r="B21" s="25" t="s">
        <v>213</v>
      </c>
      <c r="C21" s="10">
        <v>6569.5449635000004</v>
      </c>
      <c r="D21" s="7" t="str">
        <f t="shared" ref="D21:D22" si="8">IF($B21="N/A","N/A",IF(C21&gt;10,"No",IF(C21&lt;-10,"No","Yes")))</f>
        <v>N/A</v>
      </c>
      <c r="E21" s="10">
        <v>6260.3333953000001</v>
      </c>
      <c r="F21" s="7" t="str">
        <f t="shared" ref="F21:F22" si="9">IF($B21="N/A","N/A",IF(E21&gt;10,"No",IF(E21&lt;-10,"No","Yes")))</f>
        <v>N/A</v>
      </c>
      <c r="G21" s="10">
        <v>8396.7583068999993</v>
      </c>
      <c r="H21" s="7" t="str">
        <f t="shared" ref="H21:H22" si="10">IF($B21="N/A","N/A",IF(G21&gt;10,"No",IF(G21&lt;-10,"No","Yes")))</f>
        <v>N/A</v>
      </c>
      <c r="I21" s="8">
        <v>-4.71</v>
      </c>
      <c r="J21" s="8">
        <v>34.130000000000003</v>
      </c>
      <c r="K21" s="25" t="s">
        <v>734</v>
      </c>
      <c r="L21" s="85" t="str">
        <f>IF(J21="Div by 0", "N/A", IF(OR(J21="N/A",K21="N/A"),"N/A", IF(J21&gt;VALUE(MID(K21,1,2)), "No", IF(J21&lt;-1*VALUE(MID(K21,1,2)), "No", "Yes"))))</f>
        <v>No</v>
      </c>
    </row>
    <row r="22" spans="1:12" x14ac:dyDescent="0.25">
      <c r="A22" s="108" t="s">
        <v>1110</v>
      </c>
      <c r="B22" s="25" t="s">
        <v>213</v>
      </c>
      <c r="C22" s="10">
        <v>6685.1074111999997</v>
      </c>
      <c r="D22" s="7" t="str">
        <f t="shared" si="8"/>
        <v>N/A</v>
      </c>
      <c r="E22" s="10">
        <v>6348.252348</v>
      </c>
      <c r="F22" s="7" t="str">
        <f t="shared" si="9"/>
        <v>N/A</v>
      </c>
      <c r="G22" s="10">
        <v>6674.7732618999999</v>
      </c>
      <c r="H22" s="7" t="str">
        <f t="shared" si="10"/>
        <v>N/A</v>
      </c>
      <c r="I22" s="8">
        <v>-5.04</v>
      </c>
      <c r="J22" s="8">
        <v>5.1429999999999998</v>
      </c>
      <c r="K22" s="25" t="s">
        <v>734</v>
      </c>
      <c r="L22" s="85" t="str">
        <f>IF(J22="Div by 0", "N/A", IF(OR(J22="N/A",K22="N/A"),"N/A", IF(J22&gt;VALUE(MID(K22,1,2)), "No", IF(J22&lt;-1*VALUE(MID(K22,1,2)), "No", "Yes"))))</f>
        <v>Yes</v>
      </c>
    </row>
    <row r="23" spans="1:12" x14ac:dyDescent="0.25">
      <c r="A23" s="116" t="s">
        <v>1209</v>
      </c>
      <c r="B23" s="25" t="s">
        <v>213</v>
      </c>
      <c r="C23" s="10">
        <v>19218.533209000001</v>
      </c>
      <c r="D23" s="7" t="str">
        <f>IF($B23="N/A","N/A",IF(C23&gt;10,"No",IF(C23&lt;-10,"No","Yes")))</f>
        <v>N/A</v>
      </c>
      <c r="E23" s="10">
        <v>18779.806166999999</v>
      </c>
      <c r="F23" s="7" t="str">
        <f>IF($B23="N/A","N/A",IF(E23&gt;10,"No",IF(E23&lt;-10,"No","Yes")))</f>
        <v>N/A</v>
      </c>
      <c r="G23" s="10">
        <v>22389.379518000002</v>
      </c>
      <c r="H23" s="7" t="str">
        <f>IF($B23="N/A","N/A",IF(G23&gt;10,"No",IF(G23&lt;-10,"No","Yes")))</f>
        <v>N/A</v>
      </c>
      <c r="I23" s="8">
        <v>-2.2799999999999998</v>
      </c>
      <c r="J23" s="8">
        <v>19.22</v>
      </c>
      <c r="K23" s="25" t="s">
        <v>734</v>
      </c>
      <c r="L23" s="85" t="str">
        <f>IF(J23="Div by 0", "N/A", IF(K23="N/A","N/A", IF(J23&gt;VALUE(MID(K23,1,2)), "No", IF(J23&lt;-1*VALUE(MID(K23,1,2)), "No", "Yes"))))</f>
        <v>Yes</v>
      </c>
    </row>
    <row r="24" spans="1:12" x14ac:dyDescent="0.25">
      <c r="A24" s="116" t="s">
        <v>1210</v>
      </c>
      <c r="B24" s="25" t="s">
        <v>213</v>
      </c>
      <c r="C24" s="10">
        <v>19419.396332</v>
      </c>
      <c r="D24" s="7" t="str">
        <f>IF($B24="N/A","N/A",IF(C24&gt;10,"No",IF(C24&lt;-10,"No","Yes")))</f>
        <v>N/A</v>
      </c>
      <c r="E24" s="10">
        <v>20321.081248999999</v>
      </c>
      <c r="F24" s="7" t="str">
        <f>IF($B24="N/A","N/A",IF(E24&gt;10,"No",IF(E24&lt;-10,"No","Yes")))</f>
        <v>N/A</v>
      </c>
      <c r="G24" s="10">
        <v>23227.112245</v>
      </c>
      <c r="H24" s="7" t="str">
        <f>IF($B24="N/A","N/A",IF(G24&gt;10,"No",IF(G24&lt;-10,"No","Yes")))</f>
        <v>N/A</v>
      </c>
      <c r="I24" s="8">
        <v>4.6429999999999998</v>
      </c>
      <c r="J24" s="8">
        <v>14.3</v>
      </c>
      <c r="K24" s="25" t="s">
        <v>734</v>
      </c>
      <c r="L24" s="85" t="str">
        <f>IF(J24="Div by 0", "N/A", IF(K24="N/A","N/A", IF(J24&gt;VALUE(MID(K24,1,2)), "No", IF(J24&lt;-1*VALUE(MID(K24,1,2)), "No", "Yes"))))</f>
        <v>Yes</v>
      </c>
    </row>
    <row r="25" spans="1:12" x14ac:dyDescent="0.25">
      <c r="A25" s="116" t="s">
        <v>1211</v>
      </c>
      <c r="B25" s="25" t="s">
        <v>213</v>
      </c>
      <c r="C25" s="10">
        <v>19474.983231999999</v>
      </c>
      <c r="D25" s="7" t="str">
        <f>IF($B25="N/A","N/A",IF(C25&gt;10,"No",IF(C25&lt;-10,"No","Yes")))</f>
        <v>N/A</v>
      </c>
      <c r="E25" s="10">
        <v>18719.836356</v>
      </c>
      <c r="F25" s="7" t="str">
        <f>IF($B25="N/A","N/A",IF(E25&gt;10,"No",IF(E25&lt;-10,"No","Yes")))</f>
        <v>N/A</v>
      </c>
      <c r="G25" s="10">
        <v>24457.965195000001</v>
      </c>
      <c r="H25" s="7" t="str">
        <f>IF($B25="N/A","N/A",IF(G25&gt;10,"No",IF(G25&lt;-10,"No","Yes")))</f>
        <v>N/A</v>
      </c>
      <c r="I25" s="8">
        <v>-3.88</v>
      </c>
      <c r="J25" s="8">
        <v>30.65</v>
      </c>
      <c r="K25" s="25" t="s">
        <v>734</v>
      </c>
      <c r="L25" s="85" t="str">
        <f>IF(J25="Div by 0", "N/A", IF(K25="N/A","N/A", IF(J25&gt;VALUE(MID(K25,1,2)), "No", IF(J25&lt;-1*VALUE(MID(K25,1,2)), "No", "Yes"))))</f>
        <v>No</v>
      </c>
    </row>
    <row r="26" spans="1:12" x14ac:dyDescent="0.25">
      <c r="A26" s="116" t="s">
        <v>1212</v>
      </c>
      <c r="B26" s="25" t="s">
        <v>213</v>
      </c>
      <c r="C26" s="10">
        <v>18110.470135</v>
      </c>
      <c r="D26" s="7" t="str">
        <f t="shared" ref="D26:D27" si="11">IF($B26="N/A","N/A",IF(C26&gt;10,"No",IF(C26&lt;-10,"No","Yes")))</f>
        <v>N/A</v>
      </c>
      <c r="E26" s="10">
        <v>17741.756576</v>
      </c>
      <c r="F26" s="7" t="str">
        <f t="shared" ref="F26:F30" si="12">IF($B26="N/A","N/A",IF(E26&gt;10,"No",IF(E26&lt;-10,"No","Yes")))</f>
        <v>N/A</v>
      </c>
      <c r="G26" s="10">
        <v>20744.735262999999</v>
      </c>
      <c r="H26" s="7" t="str">
        <f t="shared" ref="H26:H27" si="13">IF($B26="N/A","N/A",IF(G26&gt;10,"No",IF(G26&lt;-10,"No","Yes")))</f>
        <v>N/A</v>
      </c>
      <c r="I26" s="8">
        <v>-2.04</v>
      </c>
      <c r="J26" s="8">
        <v>16.93</v>
      </c>
      <c r="K26" s="25" t="s">
        <v>734</v>
      </c>
      <c r="L26" s="85" t="str">
        <f>IF(J26="Div by 0", "N/A", IF(OR(J26="N/A",K26="N/A"),"N/A", IF(J26&gt;VALUE(MID(K26,1,2)), "No", IF(J26&lt;-1*VALUE(MID(K26,1,2)), "No", "Yes"))))</f>
        <v>Yes</v>
      </c>
    </row>
    <row r="27" spans="1:12" x14ac:dyDescent="0.25">
      <c r="A27" s="116" t="s">
        <v>1213</v>
      </c>
      <c r="B27" s="25" t="s">
        <v>213</v>
      </c>
      <c r="C27" s="10">
        <v>21127.100957999999</v>
      </c>
      <c r="D27" s="7" t="str">
        <f t="shared" si="11"/>
        <v>N/A</v>
      </c>
      <c r="E27" s="10">
        <v>20524.277460000001</v>
      </c>
      <c r="F27" s="7" t="str">
        <f t="shared" si="12"/>
        <v>N/A</v>
      </c>
      <c r="G27" s="10">
        <v>25091.798672000001</v>
      </c>
      <c r="H27" s="7" t="str">
        <f t="shared" si="13"/>
        <v>N/A</v>
      </c>
      <c r="I27" s="8">
        <v>-2.85</v>
      </c>
      <c r="J27" s="8">
        <v>22.25</v>
      </c>
      <c r="K27" s="25" t="s">
        <v>734</v>
      </c>
      <c r="L27" s="85" t="str">
        <f>IF(J27="Div by 0", "N/A", IF(OR(J27="N/A",K27="N/A"),"N/A", IF(J27&gt;VALUE(MID(K27,1,2)), "No", IF(J27&lt;-1*VALUE(MID(K27,1,2)), "No", "Yes"))))</f>
        <v>Yes</v>
      </c>
    </row>
    <row r="28" spans="1:12" x14ac:dyDescent="0.25">
      <c r="A28" s="134" t="s">
        <v>1214</v>
      </c>
      <c r="B28" s="10" t="s">
        <v>213</v>
      </c>
      <c r="C28" s="10">
        <v>2759.0337097000001</v>
      </c>
      <c r="D28" s="7" t="str">
        <f t="shared" ref="D28:D30" si="14">IF($B28="N/A","N/A",IF(C28&gt;10,"No",IF(C28&lt;-10,"No","Yes")))</f>
        <v>N/A</v>
      </c>
      <c r="E28" s="10">
        <v>2199.8355443999999</v>
      </c>
      <c r="F28" s="7" t="str">
        <f t="shared" si="12"/>
        <v>N/A</v>
      </c>
      <c r="G28" s="10">
        <v>2276.5965572</v>
      </c>
      <c r="H28" s="7" t="str">
        <f t="shared" ref="H28:H30" si="15">IF($B28="N/A","N/A",IF(G28&gt;10,"No",IF(G28&lt;-10,"No","Yes")))</f>
        <v>N/A</v>
      </c>
      <c r="I28" s="8">
        <v>-20.3</v>
      </c>
      <c r="J28" s="8">
        <v>3.4889999999999999</v>
      </c>
      <c r="K28" s="25" t="s">
        <v>734</v>
      </c>
      <c r="L28" s="85" t="str">
        <f>IF(J28="Div by 0", "N/A", IF(OR(J28="N/A",K28="N/A"),"N/A", IF(J28&gt;VALUE(MID(K28,1,2)), "No", IF(J28&lt;-1*VALUE(MID(K28,1,2)), "No", "Yes"))))</f>
        <v>Yes</v>
      </c>
    </row>
    <row r="29" spans="1:12" x14ac:dyDescent="0.25">
      <c r="A29" s="134" t="s">
        <v>1215</v>
      </c>
      <c r="B29" s="10" t="s">
        <v>213</v>
      </c>
      <c r="C29" s="10">
        <v>2128.5439947</v>
      </c>
      <c r="D29" s="7" t="str">
        <f t="shared" si="14"/>
        <v>N/A</v>
      </c>
      <c r="E29" s="10">
        <v>2205.9436604000002</v>
      </c>
      <c r="F29" s="7" t="str">
        <f t="shared" si="12"/>
        <v>N/A</v>
      </c>
      <c r="G29" s="10">
        <v>2223.9446001000001</v>
      </c>
      <c r="H29" s="7" t="str">
        <f t="shared" si="15"/>
        <v>N/A</v>
      </c>
      <c r="I29" s="8">
        <v>3.6360000000000001</v>
      </c>
      <c r="J29" s="8">
        <v>0.81599999999999995</v>
      </c>
      <c r="K29" s="25" t="s">
        <v>734</v>
      </c>
      <c r="L29" s="85" t="str">
        <f t="shared" ref="L29:L30" si="16">IF(J29="Div by 0", "N/A", IF(OR(J29="N/A",K29="N/A"),"N/A", IF(J29&gt;VALUE(MID(K29,1,2)), "No", IF(J29&lt;-1*VALUE(MID(K29,1,2)), "No", "Yes"))))</f>
        <v>Yes</v>
      </c>
    </row>
    <row r="30" spans="1:12" x14ac:dyDescent="0.25">
      <c r="A30" s="134" t="s">
        <v>1216</v>
      </c>
      <c r="B30" s="10" t="s">
        <v>213</v>
      </c>
      <c r="C30" s="10">
        <v>3142.0076001000002</v>
      </c>
      <c r="D30" s="7" t="str">
        <f t="shared" si="14"/>
        <v>N/A</v>
      </c>
      <c r="E30" s="10">
        <v>2088.3557326999999</v>
      </c>
      <c r="F30" s="7" t="str">
        <f t="shared" si="12"/>
        <v>N/A</v>
      </c>
      <c r="G30" s="10">
        <v>3222.7438671999998</v>
      </c>
      <c r="H30" s="7" t="str">
        <f t="shared" si="15"/>
        <v>N/A</v>
      </c>
      <c r="I30" s="8">
        <v>-33.5</v>
      </c>
      <c r="J30" s="8">
        <v>54.32</v>
      </c>
      <c r="K30" s="25" t="s">
        <v>734</v>
      </c>
      <c r="L30" s="85" t="str">
        <f t="shared" si="16"/>
        <v>No</v>
      </c>
    </row>
    <row r="31" spans="1:12" x14ac:dyDescent="0.25">
      <c r="A31" s="142" t="s">
        <v>2</v>
      </c>
      <c r="B31" s="21" t="s">
        <v>213</v>
      </c>
      <c r="C31" s="9">
        <v>98.948450210000004</v>
      </c>
      <c r="D31" s="7" t="str">
        <f t="shared" ref="D31:D69" si="17">IF($B31="N/A","N/A",IF(C31&gt;10,"No",IF(C31&lt;-10,"No","Yes")))</f>
        <v>N/A</v>
      </c>
      <c r="E31" s="9">
        <v>99.481784806999997</v>
      </c>
      <c r="F31" s="7" t="str">
        <f t="shared" ref="F31:F69" si="18">IF($B31="N/A","N/A",IF(E31&gt;10,"No",IF(E31&lt;-10,"No","Yes")))</f>
        <v>N/A</v>
      </c>
      <c r="G31" s="9">
        <v>99.833099391999994</v>
      </c>
      <c r="H31" s="7" t="str">
        <f t="shared" ref="H31:H69" si="19">IF($B31="N/A","N/A",IF(G31&gt;10,"No",IF(G31&lt;-10,"No","Yes")))</f>
        <v>N/A</v>
      </c>
      <c r="I31" s="8">
        <v>0.53900000000000003</v>
      </c>
      <c r="J31" s="8">
        <v>0.35310000000000002</v>
      </c>
      <c r="K31" s="25" t="s">
        <v>734</v>
      </c>
      <c r="L31" s="85" t="str">
        <f t="shared" ref="L31:L99" si="20">IF(J31="Div by 0", "N/A", IF(K31="N/A","N/A", IF(J31&gt;VALUE(MID(K31,1,2)), "No", IF(J31&lt;-1*VALUE(MID(K31,1,2)), "No", "Yes"))))</f>
        <v>Yes</v>
      </c>
    </row>
    <row r="32" spans="1:12" x14ac:dyDescent="0.25">
      <c r="A32" s="142" t="s">
        <v>22</v>
      </c>
      <c r="B32" s="21" t="s">
        <v>213</v>
      </c>
      <c r="C32" s="1">
        <v>1423040</v>
      </c>
      <c r="D32" s="7" t="str">
        <f t="shared" si="17"/>
        <v>N/A</v>
      </c>
      <c r="E32" s="1">
        <v>1812581</v>
      </c>
      <c r="F32" s="7" t="str">
        <f t="shared" si="18"/>
        <v>N/A</v>
      </c>
      <c r="G32" s="1">
        <v>2091762</v>
      </c>
      <c r="H32" s="7" t="str">
        <f t="shared" si="19"/>
        <v>N/A</v>
      </c>
      <c r="I32" s="8">
        <v>27.37</v>
      </c>
      <c r="J32" s="8">
        <v>15.4</v>
      </c>
      <c r="K32" s="25" t="s">
        <v>734</v>
      </c>
      <c r="L32" s="85" t="str">
        <f t="shared" si="20"/>
        <v>Yes</v>
      </c>
    </row>
    <row r="33" spans="1:12" x14ac:dyDescent="0.25">
      <c r="A33" s="142" t="s">
        <v>448</v>
      </c>
      <c r="B33" s="25" t="s">
        <v>213</v>
      </c>
      <c r="C33" s="1">
        <v>117697</v>
      </c>
      <c r="D33" s="1" t="str">
        <f t="shared" si="17"/>
        <v>N/A</v>
      </c>
      <c r="E33" s="1">
        <v>121256</v>
      </c>
      <c r="F33" s="1" t="str">
        <f t="shared" si="18"/>
        <v>N/A</v>
      </c>
      <c r="G33" s="1">
        <v>125081</v>
      </c>
      <c r="H33" s="7" t="str">
        <f t="shared" si="19"/>
        <v>N/A</v>
      </c>
      <c r="I33" s="8">
        <v>3.024</v>
      </c>
      <c r="J33" s="8">
        <v>3.1539999999999999</v>
      </c>
      <c r="K33" s="25" t="s">
        <v>734</v>
      </c>
      <c r="L33" s="85" t="str">
        <f t="shared" si="20"/>
        <v>Yes</v>
      </c>
    </row>
    <row r="34" spans="1:12" x14ac:dyDescent="0.25">
      <c r="A34" s="142" t="s">
        <v>1217</v>
      </c>
      <c r="B34" s="3" t="s">
        <v>213</v>
      </c>
      <c r="C34" s="1">
        <v>35507</v>
      </c>
      <c r="D34" s="5" t="str">
        <f t="shared" ref="D34:D38" si="21">IF($B34="N/A","N/A",IF(C34&lt;0,"No","Yes"))</f>
        <v>N/A</v>
      </c>
      <c r="E34" s="1">
        <v>34804</v>
      </c>
      <c r="F34" s="5" t="str">
        <f t="shared" ref="F34:F38" si="22">IF($B34="N/A","N/A",IF(E34&lt;0,"No","Yes"))</f>
        <v>N/A</v>
      </c>
      <c r="G34" s="1">
        <v>36006</v>
      </c>
      <c r="H34" s="5" t="str">
        <f t="shared" ref="H34:H38" si="23">IF($B34="N/A","N/A",IF(G34&lt;0,"No","Yes"))</f>
        <v>N/A</v>
      </c>
      <c r="I34" s="8">
        <v>-1.98</v>
      </c>
      <c r="J34" s="8">
        <v>3.4540000000000002</v>
      </c>
      <c r="K34" s="1" t="s">
        <v>734</v>
      </c>
      <c r="L34" s="85" t="str">
        <f t="shared" si="20"/>
        <v>Yes</v>
      </c>
    </row>
    <row r="35" spans="1:12" x14ac:dyDescent="0.25">
      <c r="A35" s="142" t="s">
        <v>1218</v>
      </c>
      <c r="B35" s="3" t="s">
        <v>213</v>
      </c>
      <c r="C35" s="1">
        <v>4958</v>
      </c>
      <c r="D35" s="5" t="str">
        <f t="shared" si="21"/>
        <v>N/A</v>
      </c>
      <c r="E35" s="1">
        <v>4863</v>
      </c>
      <c r="F35" s="5" t="str">
        <f t="shared" si="22"/>
        <v>N/A</v>
      </c>
      <c r="G35" s="1">
        <v>3613</v>
      </c>
      <c r="H35" s="5" t="str">
        <f t="shared" si="23"/>
        <v>N/A</v>
      </c>
      <c r="I35" s="8">
        <v>-1.92</v>
      </c>
      <c r="J35" s="8">
        <v>-25.7</v>
      </c>
      <c r="K35" s="1" t="s">
        <v>734</v>
      </c>
      <c r="L35" s="85" t="str">
        <f t="shared" si="20"/>
        <v>Yes</v>
      </c>
    </row>
    <row r="36" spans="1:12" x14ac:dyDescent="0.25">
      <c r="A36" s="142" t="s">
        <v>1219</v>
      </c>
      <c r="B36" s="3" t="s">
        <v>213</v>
      </c>
      <c r="C36" s="1">
        <v>29711</v>
      </c>
      <c r="D36" s="5" t="str">
        <f t="shared" si="21"/>
        <v>N/A</v>
      </c>
      <c r="E36" s="1">
        <v>29947</v>
      </c>
      <c r="F36" s="5" t="str">
        <f t="shared" si="22"/>
        <v>N/A</v>
      </c>
      <c r="G36" s="1">
        <v>32545</v>
      </c>
      <c r="H36" s="5" t="str">
        <f t="shared" si="23"/>
        <v>N/A</v>
      </c>
      <c r="I36" s="8">
        <v>0.79430000000000001</v>
      </c>
      <c r="J36" s="8">
        <v>8.6750000000000007</v>
      </c>
      <c r="K36" s="1" t="s">
        <v>734</v>
      </c>
      <c r="L36" s="85" t="str">
        <f t="shared" si="20"/>
        <v>Yes</v>
      </c>
    </row>
    <row r="37" spans="1:12" x14ac:dyDescent="0.25">
      <c r="A37" s="142" t="s">
        <v>1220</v>
      </c>
      <c r="B37" s="3" t="s">
        <v>213</v>
      </c>
      <c r="C37" s="1">
        <v>47521</v>
      </c>
      <c r="D37" s="5" t="str">
        <f t="shared" si="21"/>
        <v>N/A</v>
      </c>
      <c r="E37" s="1">
        <v>51642</v>
      </c>
      <c r="F37" s="5" t="str">
        <f t="shared" si="22"/>
        <v>N/A</v>
      </c>
      <c r="G37" s="1">
        <v>52917</v>
      </c>
      <c r="H37" s="5" t="str">
        <f t="shared" si="23"/>
        <v>N/A</v>
      </c>
      <c r="I37" s="8">
        <v>8.6720000000000006</v>
      </c>
      <c r="J37" s="8">
        <v>2.4689999999999999</v>
      </c>
      <c r="K37" s="1" t="s">
        <v>734</v>
      </c>
      <c r="L37" s="85" t="str">
        <f t="shared" si="20"/>
        <v>Yes</v>
      </c>
    </row>
    <row r="38" spans="1:12" x14ac:dyDescent="0.25">
      <c r="A38" s="142" t="s">
        <v>1221</v>
      </c>
      <c r="B38" s="3" t="s">
        <v>213</v>
      </c>
      <c r="C38" s="1">
        <v>0</v>
      </c>
      <c r="D38" s="5" t="str">
        <f t="shared" si="21"/>
        <v>N/A</v>
      </c>
      <c r="E38" s="1">
        <v>0</v>
      </c>
      <c r="F38" s="5" t="str">
        <f t="shared" si="22"/>
        <v>N/A</v>
      </c>
      <c r="G38" s="1">
        <v>0</v>
      </c>
      <c r="H38" s="5" t="str">
        <f t="shared" si="23"/>
        <v>N/A</v>
      </c>
      <c r="I38" s="8" t="s">
        <v>1749</v>
      </c>
      <c r="J38" s="8" t="s">
        <v>1749</v>
      </c>
      <c r="K38" s="1" t="s">
        <v>734</v>
      </c>
      <c r="L38" s="85" t="str">
        <f t="shared" si="20"/>
        <v>N/A</v>
      </c>
    </row>
    <row r="39" spans="1:12" x14ac:dyDescent="0.25">
      <c r="A39" s="142" t="s">
        <v>449</v>
      </c>
      <c r="B39" s="25" t="s">
        <v>213</v>
      </c>
      <c r="C39" s="1">
        <v>213828</v>
      </c>
      <c r="D39" s="1" t="str">
        <f t="shared" si="17"/>
        <v>N/A</v>
      </c>
      <c r="E39" s="1">
        <v>209081</v>
      </c>
      <c r="F39" s="1" t="str">
        <f t="shared" si="18"/>
        <v>N/A</v>
      </c>
      <c r="G39" s="1">
        <v>211397</v>
      </c>
      <c r="H39" s="7" t="str">
        <f t="shared" si="19"/>
        <v>N/A</v>
      </c>
      <c r="I39" s="8">
        <v>-2.2200000000000002</v>
      </c>
      <c r="J39" s="8">
        <v>1.1080000000000001</v>
      </c>
      <c r="K39" s="25" t="s">
        <v>734</v>
      </c>
      <c r="L39" s="85" t="str">
        <f t="shared" si="20"/>
        <v>Yes</v>
      </c>
    </row>
    <row r="40" spans="1:12" x14ac:dyDescent="0.25">
      <c r="A40" s="142" t="s">
        <v>1222</v>
      </c>
      <c r="B40" s="3" t="s">
        <v>213</v>
      </c>
      <c r="C40" s="1">
        <v>156534</v>
      </c>
      <c r="D40" s="5" t="str">
        <f t="shared" ref="D40:D45" si="24">IF($B40="N/A","N/A",IF(C40&lt;0,"No","Yes"))</f>
        <v>N/A</v>
      </c>
      <c r="E40" s="1">
        <v>151942</v>
      </c>
      <c r="F40" s="5" t="str">
        <f t="shared" ref="F40:F45" si="25">IF($B40="N/A","N/A",IF(E40&lt;0,"No","Yes"))</f>
        <v>N/A</v>
      </c>
      <c r="G40" s="1">
        <v>153809</v>
      </c>
      <c r="H40" s="5" t="str">
        <f t="shared" ref="H40:H45" si="26">IF($B40="N/A","N/A",IF(G40&lt;0,"No","Yes"))</f>
        <v>N/A</v>
      </c>
      <c r="I40" s="8">
        <v>-2.93</v>
      </c>
      <c r="J40" s="8">
        <v>1.2290000000000001</v>
      </c>
      <c r="K40" s="1" t="s">
        <v>734</v>
      </c>
      <c r="L40" s="85" t="str">
        <f t="shared" si="20"/>
        <v>Yes</v>
      </c>
    </row>
    <row r="41" spans="1:12" x14ac:dyDescent="0.25">
      <c r="A41" s="142" t="s">
        <v>1223</v>
      </c>
      <c r="B41" s="3" t="s">
        <v>213</v>
      </c>
      <c r="C41" s="1">
        <v>1307</v>
      </c>
      <c r="D41" s="5" t="str">
        <f t="shared" si="24"/>
        <v>N/A</v>
      </c>
      <c r="E41" s="1">
        <v>1143</v>
      </c>
      <c r="F41" s="5" t="str">
        <f t="shared" si="25"/>
        <v>N/A</v>
      </c>
      <c r="G41" s="1">
        <v>876</v>
      </c>
      <c r="H41" s="5" t="str">
        <f t="shared" si="26"/>
        <v>N/A</v>
      </c>
      <c r="I41" s="8">
        <v>-12.5</v>
      </c>
      <c r="J41" s="8">
        <v>-23.4</v>
      </c>
      <c r="K41" s="1" t="s">
        <v>734</v>
      </c>
      <c r="L41" s="85" t="str">
        <f t="shared" si="20"/>
        <v>Yes</v>
      </c>
    </row>
    <row r="42" spans="1:12" x14ac:dyDescent="0.25">
      <c r="A42" s="142" t="s">
        <v>1224</v>
      </c>
      <c r="B42" s="3" t="s">
        <v>213</v>
      </c>
      <c r="C42" s="1">
        <v>22896</v>
      </c>
      <c r="D42" s="5" t="str">
        <f t="shared" si="24"/>
        <v>N/A</v>
      </c>
      <c r="E42" s="1">
        <v>21720</v>
      </c>
      <c r="F42" s="5" t="str">
        <f t="shared" si="25"/>
        <v>N/A</v>
      </c>
      <c r="G42" s="1">
        <v>21477</v>
      </c>
      <c r="H42" s="5" t="str">
        <f t="shared" si="26"/>
        <v>N/A</v>
      </c>
      <c r="I42" s="8">
        <v>-5.14</v>
      </c>
      <c r="J42" s="8">
        <v>-1.1200000000000001</v>
      </c>
      <c r="K42" s="1" t="s">
        <v>734</v>
      </c>
      <c r="L42" s="85" t="str">
        <f t="shared" si="20"/>
        <v>Yes</v>
      </c>
    </row>
    <row r="43" spans="1:12" x14ac:dyDescent="0.25">
      <c r="A43" s="142" t="s">
        <v>1225</v>
      </c>
      <c r="B43" s="3" t="s">
        <v>213</v>
      </c>
      <c r="C43" s="1">
        <v>820</v>
      </c>
      <c r="D43" s="5" t="str">
        <f t="shared" si="24"/>
        <v>N/A</v>
      </c>
      <c r="E43" s="1">
        <v>759</v>
      </c>
      <c r="F43" s="5" t="str">
        <f t="shared" si="25"/>
        <v>N/A</v>
      </c>
      <c r="G43" s="1">
        <v>74</v>
      </c>
      <c r="H43" s="5" t="str">
        <f t="shared" si="26"/>
        <v>N/A</v>
      </c>
      <c r="I43" s="8">
        <v>-7.44</v>
      </c>
      <c r="J43" s="8">
        <v>-90.3</v>
      </c>
      <c r="K43" s="1" t="s">
        <v>734</v>
      </c>
      <c r="L43" s="85" t="str">
        <f t="shared" si="20"/>
        <v>No</v>
      </c>
    </row>
    <row r="44" spans="1:12" x14ac:dyDescent="0.25">
      <c r="A44" s="142" t="s">
        <v>1226</v>
      </c>
      <c r="B44" s="3" t="s">
        <v>213</v>
      </c>
      <c r="C44" s="1">
        <v>32271</v>
      </c>
      <c r="D44" s="5" t="str">
        <f t="shared" si="24"/>
        <v>N/A</v>
      </c>
      <c r="E44" s="1">
        <v>33517</v>
      </c>
      <c r="F44" s="5" t="str">
        <f t="shared" si="25"/>
        <v>N/A</v>
      </c>
      <c r="G44" s="1">
        <v>35161</v>
      </c>
      <c r="H44" s="5" t="str">
        <f t="shared" si="26"/>
        <v>N/A</v>
      </c>
      <c r="I44" s="8">
        <v>3.8610000000000002</v>
      </c>
      <c r="J44" s="8">
        <v>4.9050000000000002</v>
      </c>
      <c r="K44" s="1" t="s">
        <v>734</v>
      </c>
      <c r="L44" s="85" t="str">
        <f t="shared" si="20"/>
        <v>Yes</v>
      </c>
    </row>
    <row r="45" spans="1:12" x14ac:dyDescent="0.25">
      <c r="A45" s="142" t="s">
        <v>1227</v>
      </c>
      <c r="B45" s="3" t="s">
        <v>213</v>
      </c>
      <c r="C45" s="1">
        <v>0</v>
      </c>
      <c r="D45" s="5" t="str">
        <f t="shared" si="24"/>
        <v>N/A</v>
      </c>
      <c r="E45" s="1">
        <v>0</v>
      </c>
      <c r="F45" s="5" t="str">
        <f t="shared" si="25"/>
        <v>N/A</v>
      </c>
      <c r="G45" s="1">
        <v>0</v>
      </c>
      <c r="H45" s="5" t="str">
        <f t="shared" si="26"/>
        <v>N/A</v>
      </c>
      <c r="I45" s="8" t="s">
        <v>1749</v>
      </c>
      <c r="J45" s="8" t="s">
        <v>1749</v>
      </c>
      <c r="K45" s="1" t="s">
        <v>734</v>
      </c>
      <c r="L45" s="85" t="str">
        <f t="shared" si="20"/>
        <v>N/A</v>
      </c>
    </row>
    <row r="46" spans="1:12" x14ac:dyDescent="0.25">
      <c r="A46" s="142" t="s">
        <v>450</v>
      </c>
      <c r="B46" s="25" t="s">
        <v>213</v>
      </c>
      <c r="C46" s="1">
        <v>727526</v>
      </c>
      <c r="D46" s="1" t="str">
        <f t="shared" si="17"/>
        <v>N/A</v>
      </c>
      <c r="E46" s="1">
        <v>767833</v>
      </c>
      <c r="F46" s="1" t="str">
        <f t="shared" si="18"/>
        <v>N/A</v>
      </c>
      <c r="G46" s="1">
        <v>845849</v>
      </c>
      <c r="H46" s="7" t="str">
        <f t="shared" si="19"/>
        <v>N/A</v>
      </c>
      <c r="I46" s="8">
        <v>5.54</v>
      </c>
      <c r="J46" s="8">
        <v>10.16</v>
      </c>
      <c r="K46" s="25" t="s">
        <v>734</v>
      </c>
      <c r="L46" s="85" t="str">
        <f t="shared" si="20"/>
        <v>Yes</v>
      </c>
    </row>
    <row r="47" spans="1:12" x14ac:dyDescent="0.25">
      <c r="A47" s="142" t="s">
        <v>1228</v>
      </c>
      <c r="B47" s="3" t="s">
        <v>213</v>
      </c>
      <c r="C47" s="1">
        <v>168378</v>
      </c>
      <c r="D47" s="5" t="str">
        <f t="shared" ref="D47:D53" si="27">IF($B47="N/A","N/A",IF(C47&lt;0,"No","Yes"))</f>
        <v>N/A</v>
      </c>
      <c r="E47" s="1">
        <v>204563</v>
      </c>
      <c r="F47" s="5" t="str">
        <f t="shared" ref="F47:F53" si="28">IF($B47="N/A","N/A",IF(E47&lt;0,"No","Yes"))</f>
        <v>N/A</v>
      </c>
      <c r="G47" s="1">
        <v>220494</v>
      </c>
      <c r="H47" s="5" t="str">
        <f t="shared" ref="H47:H53" si="29">IF($B47="N/A","N/A",IF(G47&lt;0,"No","Yes"))</f>
        <v>N/A</v>
      </c>
      <c r="I47" s="8">
        <v>21.49</v>
      </c>
      <c r="J47" s="8">
        <v>7.7880000000000003</v>
      </c>
      <c r="K47" s="1" t="s">
        <v>734</v>
      </c>
      <c r="L47" s="85" t="str">
        <f t="shared" si="20"/>
        <v>Yes</v>
      </c>
    </row>
    <row r="48" spans="1:12" x14ac:dyDescent="0.25">
      <c r="A48" s="142" t="s">
        <v>1229</v>
      </c>
      <c r="B48" s="3" t="s">
        <v>213</v>
      </c>
      <c r="C48" s="1">
        <v>0</v>
      </c>
      <c r="D48" s="5" t="str">
        <f t="shared" si="27"/>
        <v>N/A</v>
      </c>
      <c r="E48" s="1">
        <v>0</v>
      </c>
      <c r="F48" s="5" t="str">
        <f t="shared" si="28"/>
        <v>N/A</v>
      </c>
      <c r="G48" s="1">
        <v>0</v>
      </c>
      <c r="H48" s="5" t="str">
        <f t="shared" si="29"/>
        <v>N/A</v>
      </c>
      <c r="I48" s="8" t="s">
        <v>1749</v>
      </c>
      <c r="J48" s="8" t="s">
        <v>1749</v>
      </c>
      <c r="K48" s="1" t="s">
        <v>734</v>
      </c>
      <c r="L48" s="85" t="str">
        <f t="shared" si="20"/>
        <v>N/A</v>
      </c>
    </row>
    <row r="49" spans="1:12" x14ac:dyDescent="0.25">
      <c r="A49" s="142" t="s">
        <v>1230</v>
      </c>
      <c r="B49" s="3" t="s">
        <v>213</v>
      </c>
      <c r="C49" s="1">
        <v>12</v>
      </c>
      <c r="D49" s="5" t="str">
        <f t="shared" si="27"/>
        <v>N/A</v>
      </c>
      <c r="E49" s="1">
        <v>11</v>
      </c>
      <c r="F49" s="5" t="str">
        <f t="shared" si="28"/>
        <v>N/A</v>
      </c>
      <c r="G49" s="1">
        <v>0</v>
      </c>
      <c r="H49" s="5" t="str">
        <f t="shared" si="29"/>
        <v>N/A</v>
      </c>
      <c r="I49" s="8">
        <v>-91.7</v>
      </c>
      <c r="J49" s="8">
        <v>-100</v>
      </c>
      <c r="K49" s="1" t="s">
        <v>734</v>
      </c>
      <c r="L49" s="85" t="str">
        <f t="shared" si="20"/>
        <v>No</v>
      </c>
    </row>
    <row r="50" spans="1:12" x14ac:dyDescent="0.25">
      <c r="A50" s="142" t="s">
        <v>1231</v>
      </c>
      <c r="B50" s="3" t="s">
        <v>213</v>
      </c>
      <c r="C50" s="1">
        <v>516759</v>
      </c>
      <c r="D50" s="5" t="str">
        <f t="shared" si="27"/>
        <v>N/A</v>
      </c>
      <c r="E50" s="1">
        <v>516639</v>
      </c>
      <c r="F50" s="5" t="str">
        <f t="shared" si="28"/>
        <v>N/A</v>
      </c>
      <c r="G50" s="1">
        <v>589993</v>
      </c>
      <c r="H50" s="5" t="str">
        <f t="shared" si="29"/>
        <v>N/A</v>
      </c>
      <c r="I50" s="8">
        <v>-2.3E-2</v>
      </c>
      <c r="J50" s="8">
        <v>14.2</v>
      </c>
      <c r="K50" s="1" t="s">
        <v>734</v>
      </c>
      <c r="L50" s="85" t="str">
        <f t="shared" si="20"/>
        <v>Yes</v>
      </c>
    </row>
    <row r="51" spans="1:12" x14ac:dyDescent="0.25">
      <c r="A51" s="142" t="s">
        <v>1232</v>
      </c>
      <c r="B51" s="3" t="s">
        <v>213</v>
      </c>
      <c r="C51" s="1">
        <v>18180</v>
      </c>
      <c r="D51" s="5" t="str">
        <f t="shared" si="27"/>
        <v>N/A</v>
      </c>
      <c r="E51" s="1">
        <v>22613</v>
      </c>
      <c r="F51" s="5" t="str">
        <f t="shared" si="28"/>
        <v>N/A</v>
      </c>
      <c r="G51" s="1">
        <v>9036</v>
      </c>
      <c r="H51" s="5" t="str">
        <f t="shared" si="29"/>
        <v>N/A</v>
      </c>
      <c r="I51" s="8">
        <v>24.38</v>
      </c>
      <c r="J51" s="8">
        <v>-60</v>
      </c>
      <c r="K51" s="1" t="s">
        <v>734</v>
      </c>
      <c r="L51" s="85" t="str">
        <f t="shared" si="20"/>
        <v>No</v>
      </c>
    </row>
    <row r="52" spans="1:12" x14ac:dyDescent="0.25">
      <c r="A52" s="142" t="s">
        <v>1233</v>
      </c>
      <c r="B52" s="3" t="s">
        <v>213</v>
      </c>
      <c r="C52" s="1">
        <v>23437</v>
      </c>
      <c r="D52" s="5" t="str">
        <f t="shared" si="27"/>
        <v>N/A</v>
      </c>
      <c r="E52" s="1">
        <v>23748</v>
      </c>
      <c r="F52" s="5" t="str">
        <f t="shared" si="28"/>
        <v>N/A</v>
      </c>
      <c r="G52" s="1">
        <v>24505</v>
      </c>
      <c r="H52" s="5" t="str">
        <f t="shared" si="29"/>
        <v>N/A</v>
      </c>
      <c r="I52" s="8">
        <v>1.327</v>
      </c>
      <c r="J52" s="8">
        <v>3.1880000000000002</v>
      </c>
      <c r="K52" s="1" t="s">
        <v>734</v>
      </c>
      <c r="L52" s="85" t="str">
        <f t="shared" si="20"/>
        <v>Yes</v>
      </c>
    </row>
    <row r="53" spans="1:12" x14ac:dyDescent="0.25">
      <c r="A53" s="142" t="s">
        <v>1234</v>
      </c>
      <c r="B53" s="3" t="s">
        <v>213</v>
      </c>
      <c r="C53" s="1">
        <v>760</v>
      </c>
      <c r="D53" s="5" t="str">
        <f t="shared" si="27"/>
        <v>N/A</v>
      </c>
      <c r="E53" s="1">
        <v>269</v>
      </c>
      <c r="F53" s="5" t="str">
        <f t="shared" si="28"/>
        <v>N/A</v>
      </c>
      <c r="G53" s="1">
        <v>1821</v>
      </c>
      <c r="H53" s="5" t="str">
        <f t="shared" si="29"/>
        <v>N/A</v>
      </c>
      <c r="I53" s="8">
        <v>-64.599999999999994</v>
      </c>
      <c r="J53" s="8">
        <v>577</v>
      </c>
      <c r="K53" s="1" t="s">
        <v>734</v>
      </c>
      <c r="L53" s="85" t="str">
        <f t="shared" si="20"/>
        <v>No</v>
      </c>
    </row>
    <row r="54" spans="1:12" x14ac:dyDescent="0.25">
      <c r="A54" s="142" t="s">
        <v>451</v>
      </c>
      <c r="B54" s="25" t="s">
        <v>213</v>
      </c>
      <c r="C54" s="1">
        <v>363989</v>
      </c>
      <c r="D54" s="1" t="str">
        <f t="shared" si="17"/>
        <v>N/A</v>
      </c>
      <c r="E54" s="1">
        <v>714408</v>
      </c>
      <c r="F54" s="1" t="str">
        <f t="shared" si="18"/>
        <v>N/A</v>
      </c>
      <c r="G54" s="1">
        <v>909406</v>
      </c>
      <c r="H54" s="7" t="str">
        <f t="shared" si="19"/>
        <v>N/A</v>
      </c>
      <c r="I54" s="8">
        <v>96.27</v>
      </c>
      <c r="J54" s="8">
        <v>27.3</v>
      </c>
      <c r="K54" s="25" t="s">
        <v>734</v>
      </c>
      <c r="L54" s="85" t="str">
        <f t="shared" si="20"/>
        <v>Yes</v>
      </c>
    </row>
    <row r="55" spans="1:12" x14ac:dyDescent="0.25">
      <c r="A55" s="142" t="s">
        <v>1235</v>
      </c>
      <c r="B55" s="3" t="s">
        <v>213</v>
      </c>
      <c r="C55" s="1">
        <v>80890</v>
      </c>
      <c r="D55" s="5" t="str">
        <f t="shared" ref="D55:D60" si="30">IF($B55="N/A","N/A",IF(C55&lt;0,"No","Yes"))</f>
        <v>N/A</v>
      </c>
      <c r="E55" s="1">
        <v>13</v>
      </c>
      <c r="F55" s="5" t="str">
        <f t="shared" ref="F55:F60" si="31">IF($B55="N/A","N/A",IF(E55&lt;0,"No","Yes"))</f>
        <v>N/A</v>
      </c>
      <c r="G55" s="1">
        <v>13009</v>
      </c>
      <c r="H55" s="5" t="str">
        <f t="shared" ref="H55:H60" si="32">IF($B55="N/A","N/A",IF(G55&lt;0,"No","Yes"))</f>
        <v>N/A</v>
      </c>
      <c r="I55" s="8">
        <v>-100</v>
      </c>
      <c r="J55" s="8">
        <v>99969</v>
      </c>
      <c r="K55" s="1" t="s">
        <v>734</v>
      </c>
      <c r="L55" s="85" t="str">
        <f t="shared" si="20"/>
        <v>No</v>
      </c>
    </row>
    <row r="56" spans="1:12" x14ac:dyDescent="0.25">
      <c r="A56" s="142" t="s">
        <v>1236</v>
      </c>
      <c r="B56" s="3" t="s">
        <v>213</v>
      </c>
      <c r="C56" s="1">
        <v>0</v>
      </c>
      <c r="D56" s="5" t="str">
        <f t="shared" si="30"/>
        <v>N/A</v>
      </c>
      <c r="E56" s="1">
        <v>0</v>
      </c>
      <c r="F56" s="5" t="str">
        <f t="shared" si="31"/>
        <v>N/A</v>
      </c>
      <c r="G56" s="1">
        <v>0</v>
      </c>
      <c r="H56" s="5" t="str">
        <f t="shared" si="32"/>
        <v>N/A</v>
      </c>
      <c r="I56" s="8" t="s">
        <v>1749</v>
      </c>
      <c r="J56" s="8" t="s">
        <v>1749</v>
      </c>
      <c r="K56" s="1" t="s">
        <v>734</v>
      </c>
      <c r="L56" s="85" t="str">
        <f t="shared" si="20"/>
        <v>N/A</v>
      </c>
    </row>
    <row r="57" spans="1:12" x14ac:dyDescent="0.25">
      <c r="A57" s="142" t="s">
        <v>1237</v>
      </c>
      <c r="B57" s="3" t="s">
        <v>213</v>
      </c>
      <c r="C57" s="1">
        <v>0</v>
      </c>
      <c r="D57" s="5" t="str">
        <f t="shared" si="30"/>
        <v>N/A</v>
      </c>
      <c r="E57" s="1">
        <v>0</v>
      </c>
      <c r="F57" s="5" t="str">
        <f t="shared" si="31"/>
        <v>N/A</v>
      </c>
      <c r="G57" s="1">
        <v>0</v>
      </c>
      <c r="H57" s="5" t="str">
        <f t="shared" si="32"/>
        <v>N/A</v>
      </c>
      <c r="I57" s="8" t="s">
        <v>1749</v>
      </c>
      <c r="J57" s="8" t="s">
        <v>1749</v>
      </c>
      <c r="K57" s="1" t="s">
        <v>734</v>
      </c>
      <c r="L57" s="85" t="str">
        <f t="shared" si="20"/>
        <v>N/A</v>
      </c>
    </row>
    <row r="58" spans="1:12" x14ac:dyDescent="0.25">
      <c r="A58" s="142" t="s">
        <v>1238</v>
      </c>
      <c r="B58" s="3" t="s">
        <v>213</v>
      </c>
      <c r="C58" s="1">
        <v>22225</v>
      </c>
      <c r="D58" s="5" t="str">
        <f t="shared" si="30"/>
        <v>N/A</v>
      </c>
      <c r="E58" s="1">
        <v>19262</v>
      </c>
      <c r="F58" s="5" t="str">
        <f t="shared" si="31"/>
        <v>N/A</v>
      </c>
      <c r="G58" s="1">
        <v>22925</v>
      </c>
      <c r="H58" s="5" t="str">
        <f t="shared" si="32"/>
        <v>N/A</v>
      </c>
      <c r="I58" s="8">
        <v>-13.3</v>
      </c>
      <c r="J58" s="8">
        <v>19.02</v>
      </c>
      <c r="K58" s="1" t="s">
        <v>734</v>
      </c>
      <c r="L58" s="85" t="str">
        <f t="shared" si="20"/>
        <v>Yes</v>
      </c>
    </row>
    <row r="59" spans="1:12" x14ac:dyDescent="0.25">
      <c r="A59" s="142" t="s">
        <v>1239</v>
      </c>
      <c r="B59" s="3" t="s">
        <v>213</v>
      </c>
      <c r="C59" s="1">
        <v>26257</v>
      </c>
      <c r="D59" s="5" t="str">
        <f t="shared" si="30"/>
        <v>N/A</v>
      </c>
      <c r="E59" s="1">
        <v>695133</v>
      </c>
      <c r="F59" s="5" t="str">
        <f t="shared" si="31"/>
        <v>N/A</v>
      </c>
      <c r="G59" s="1">
        <v>272720</v>
      </c>
      <c r="H59" s="5" t="str">
        <f t="shared" si="32"/>
        <v>N/A</v>
      </c>
      <c r="I59" s="8">
        <v>2547</v>
      </c>
      <c r="J59" s="8">
        <v>-60.8</v>
      </c>
      <c r="K59" s="1" t="s">
        <v>734</v>
      </c>
      <c r="L59" s="85" t="str">
        <f t="shared" si="20"/>
        <v>No</v>
      </c>
    </row>
    <row r="60" spans="1:12" x14ac:dyDescent="0.25">
      <c r="A60" s="142" t="s">
        <v>1240</v>
      </c>
      <c r="B60" s="3" t="s">
        <v>213</v>
      </c>
      <c r="C60" s="1">
        <v>234617</v>
      </c>
      <c r="D60" s="5" t="str">
        <f t="shared" si="30"/>
        <v>N/A</v>
      </c>
      <c r="E60" s="1">
        <v>0</v>
      </c>
      <c r="F60" s="5" t="str">
        <f t="shared" si="31"/>
        <v>N/A</v>
      </c>
      <c r="G60" s="1">
        <v>600752</v>
      </c>
      <c r="H60" s="5" t="str">
        <f t="shared" si="32"/>
        <v>N/A</v>
      </c>
      <c r="I60" s="8">
        <v>-100</v>
      </c>
      <c r="J60" s="8" t="s">
        <v>1749</v>
      </c>
      <c r="K60" s="1" t="s">
        <v>734</v>
      </c>
      <c r="L60" s="85" t="str">
        <f t="shared" si="20"/>
        <v>N/A</v>
      </c>
    </row>
    <row r="61" spans="1:12" x14ac:dyDescent="0.25">
      <c r="A61" s="84" t="s">
        <v>186</v>
      </c>
      <c r="B61" s="21" t="s">
        <v>213</v>
      </c>
      <c r="C61" s="1">
        <v>1266920</v>
      </c>
      <c r="D61" s="1" t="str">
        <f t="shared" si="17"/>
        <v>N/A</v>
      </c>
      <c r="E61" s="1">
        <v>1618054</v>
      </c>
      <c r="F61" s="1" t="str">
        <f t="shared" si="18"/>
        <v>N/A</v>
      </c>
      <c r="G61" s="1">
        <v>1929359</v>
      </c>
      <c r="H61" s="7" t="str">
        <f t="shared" si="19"/>
        <v>N/A</v>
      </c>
      <c r="I61" s="8">
        <v>27.72</v>
      </c>
      <c r="J61" s="8">
        <v>19.239999999999998</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1749</v>
      </c>
      <c r="J62" s="8" t="s">
        <v>1749</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1749</v>
      </c>
      <c r="J63" s="8" t="s">
        <v>1749</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1749</v>
      </c>
      <c r="J64" s="8" t="s">
        <v>1749</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1749</v>
      </c>
      <c r="J65" s="8" t="s">
        <v>1749</v>
      </c>
      <c r="K65" s="25" t="s">
        <v>734</v>
      </c>
      <c r="L65" s="85" t="str">
        <f t="shared" si="33"/>
        <v>N/A</v>
      </c>
    </row>
    <row r="66" spans="1:12" x14ac:dyDescent="0.25">
      <c r="A66" s="84" t="s">
        <v>191</v>
      </c>
      <c r="B66" s="21" t="s">
        <v>213</v>
      </c>
      <c r="C66" s="1">
        <v>892</v>
      </c>
      <c r="D66" s="1" t="str">
        <f t="shared" si="17"/>
        <v>N/A</v>
      </c>
      <c r="E66" s="1">
        <v>1002</v>
      </c>
      <c r="F66" s="1" t="str">
        <f t="shared" si="18"/>
        <v>N/A</v>
      </c>
      <c r="G66" s="1">
        <v>1072</v>
      </c>
      <c r="H66" s="7" t="str">
        <f t="shared" si="19"/>
        <v>N/A</v>
      </c>
      <c r="I66" s="8">
        <v>12.33</v>
      </c>
      <c r="J66" s="8">
        <v>6.9859999999999998</v>
      </c>
      <c r="K66" s="25" t="s">
        <v>734</v>
      </c>
      <c r="L66" s="85" t="str">
        <f t="shared" si="33"/>
        <v>Yes</v>
      </c>
    </row>
    <row r="67" spans="1:12" x14ac:dyDescent="0.25">
      <c r="A67" s="84" t="s">
        <v>192</v>
      </c>
      <c r="B67" s="21" t="s">
        <v>213</v>
      </c>
      <c r="C67" s="1">
        <v>0</v>
      </c>
      <c r="D67" s="1" t="str">
        <f t="shared" si="17"/>
        <v>N/A</v>
      </c>
      <c r="E67" s="1">
        <v>0</v>
      </c>
      <c r="F67" s="1" t="str">
        <f t="shared" si="18"/>
        <v>N/A</v>
      </c>
      <c r="G67" s="1">
        <v>0</v>
      </c>
      <c r="H67" s="7" t="str">
        <f t="shared" si="19"/>
        <v>N/A</v>
      </c>
      <c r="I67" s="8" t="s">
        <v>1749</v>
      </c>
      <c r="J67" s="8" t="s">
        <v>1749</v>
      </c>
      <c r="K67" s="25" t="s">
        <v>734</v>
      </c>
      <c r="L67" s="85" t="str">
        <f t="shared" si="33"/>
        <v>N/A</v>
      </c>
    </row>
    <row r="68" spans="1:12" x14ac:dyDescent="0.25">
      <c r="A68" s="108" t="s">
        <v>193</v>
      </c>
      <c r="B68" s="25" t="s">
        <v>213</v>
      </c>
      <c r="C68" s="1">
        <v>1267959</v>
      </c>
      <c r="D68" s="1" t="str">
        <f t="shared" si="17"/>
        <v>N/A</v>
      </c>
      <c r="E68" s="1">
        <v>1811483</v>
      </c>
      <c r="F68" s="1" t="str">
        <f t="shared" si="18"/>
        <v>N/A</v>
      </c>
      <c r="G68" s="1">
        <v>2091566</v>
      </c>
      <c r="H68" s="7" t="str">
        <f t="shared" si="19"/>
        <v>N/A</v>
      </c>
      <c r="I68" s="8">
        <v>42.87</v>
      </c>
      <c r="J68" s="8">
        <v>15.46</v>
      </c>
      <c r="K68" s="25" t="s">
        <v>734</v>
      </c>
      <c r="L68" s="85" t="str">
        <f t="shared" si="33"/>
        <v>Yes</v>
      </c>
    </row>
    <row r="69" spans="1:12" x14ac:dyDescent="0.25">
      <c r="A69" s="108" t="s">
        <v>194</v>
      </c>
      <c r="B69" s="25" t="s">
        <v>213</v>
      </c>
      <c r="C69" s="1">
        <v>1267959</v>
      </c>
      <c r="D69" s="1" t="str">
        <f t="shared" si="17"/>
        <v>N/A</v>
      </c>
      <c r="E69" s="1">
        <v>1811483</v>
      </c>
      <c r="F69" s="1" t="str">
        <f t="shared" si="18"/>
        <v>N/A</v>
      </c>
      <c r="G69" s="1">
        <v>2091566</v>
      </c>
      <c r="H69" s="7" t="str">
        <f t="shared" si="19"/>
        <v>N/A</v>
      </c>
      <c r="I69" s="8">
        <v>42.87</v>
      </c>
      <c r="J69" s="8">
        <v>15.46</v>
      </c>
      <c r="K69" s="25" t="s">
        <v>734</v>
      </c>
      <c r="L69" s="85" t="str">
        <f t="shared" si="33"/>
        <v>Yes</v>
      </c>
    </row>
    <row r="70" spans="1:12" x14ac:dyDescent="0.25">
      <c r="A70" s="142" t="s">
        <v>78</v>
      </c>
      <c r="B70" s="25" t="s">
        <v>294</v>
      </c>
      <c r="C70" s="9">
        <v>79.059537578000004</v>
      </c>
      <c r="D70" s="7" t="str">
        <f>IF($B70="N/A","N/A",IF(C70&gt;=20,"No",IF(C70&lt;0,"No","Yes")))</f>
        <v>No</v>
      </c>
      <c r="E70" s="9">
        <v>80.467137221000002</v>
      </c>
      <c r="F70" s="7" t="str">
        <f>IF($B70="N/A","N/A",IF(E70&gt;=20,"No",IF(E70&lt;0,"No","Yes")))</f>
        <v>No</v>
      </c>
      <c r="G70" s="9">
        <v>84.509101865999995</v>
      </c>
      <c r="H70" s="7" t="str">
        <f>IF($B70="N/A","N/A",IF(G70&gt;=20,"No",IF(G70&lt;0,"No","Yes")))</f>
        <v>No</v>
      </c>
      <c r="I70" s="8">
        <v>1.78</v>
      </c>
      <c r="J70" s="8">
        <v>5.0229999999999997</v>
      </c>
      <c r="K70" s="25" t="s">
        <v>734</v>
      </c>
      <c r="L70" s="85" t="str">
        <f t="shared" si="20"/>
        <v>Yes</v>
      </c>
    </row>
    <row r="71" spans="1:12" x14ac:dyDescent="0.25">
      <c r="A71" s="142" t="s">
        <v>79</v>
      </c>
      <c r="B71" s="21" t="s">
        <v>213</v>
      </c>
      <c r="C71" s="9">
        <v>20.804048910999999</v>
      </c>
      <c r="D71" s="7" t="str">
        <f>IF($B71="N/A","N/A",IF(C71&gt;10,"No",IF(C71&lt;-10,"No","Yes")))</f>
        <v>N/A</v>
      </c>
      <c r="E71" s="9">
        <v>19.431761004999998</v>
      </c>
      <c r="F71" s="7" t="str">
        <f>IF($B71="N/A","N/A",IF(E71&gt;10,"No",IF(E71&lt;-10,"No","Yes")))</f>
        <v>N/A</v>
      </c>
      <c r="G71" s="9">
        <v>15.472286722</v>
      </c>
      <c r="H71" s="7" t="str">
        <f>IF($B71="N/A","N/A",IF(G71&gt;10,"No",IF(G71&lt;-10,"No","Yes")))</f>
        <v>N/A</v>
      </c>
      <c r="I71" s="8">
        <v>-6.6</v>
      </c>
      <c r="J71" s="8">
        <v>-20.399999999999999</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1749</v>
      </c>
      <c r="J72" s="8" t="s">
        <v>1749</v>
      </c>
      <c r="K72" s="25" t="s">
        <v>734</v>
      </c>
      <c r="L72" s="85" t="str">
        <f t="shared" si="20"/>
        <v>N/A</v>
      </c>
    </row>
    <row r="73" spans="1:12" x14ac:dyDescent="0.25">
      <c r="A73" s="142" t="s">
        <v>81</v>
      </c>
      <c r="B73" s="21" t="s">
        <v>213</v>
      </c>
      <c r="C73" s="9">
        <v>96.041776373999994</v>
      </c>
      <c r="D73" s="7" t="str">
        <f>IF($B73="N/A","N/A",IF(C73&gt;10,"No",IF(C73&lt;-10,"No","Yes")))</f>
        <v>N/A</v>
      </c>
      <c r="E73" s="9">
        <v>97.388512926999994</v>
      </c>
      <c r="F73" s="7" t="str">
        <f>IF($B73="N/A","N/A",IF(E73&gt;10,"No",IF(E73&lt;-10,"No","Yes")))</f>
        <v>N/A</v>
      </c>
      <c r="G73" s="9">
        <v>98.147346549999995</v>
      </c>
      <c r="H73" s="7" t="str">
        <f>IF($B73="N/A","N/A",IF(G73&gt;10,"No",IF(G73&lt;-10,"No","Yes")))</f>
        <v>N/A</v>
      </c>
      <c r="I73" s="8">
        <v>1.4019999999999999</v>
      </c>
      <c r="J73" s="8">
        <v>0.7792</v>
      </c>
      <c r="K73" s="25" t="s">
        <v>734</v>
      </c>
      <c r="L73" s="85" t="str">
        <f t="shared" si="20"/>
        <v>Yes</v>
      </c>
    </row>
    <row r="74" spans="1:12" x14ac:dyDescent="0.25">
      <c r="A74" s="142" t="s">
        <v>121</v>
      </c>
      <c r="B74" s="21" t="s">
        <v>213</v>
      </c>
      <c r="C74" s="9">
        <v>2.7119536597999998</v>
      </c>
      <c r="D74" s="7" t="str">
        <f>IF($B74="N/A","N/A",IF(C74&gt;10,"No",IF(C74&lt;-10,"No","Yes")))</f>
        <v>N/A</v>
      </c>
      <c r="E74" s="9">
        <v>1.9521082769</v>
      </c>
      <c r="F74" s="7" t="str">
        <f>IF($B74="N/A","N/A",IF(E74&gt;10,"No",IF(E74&lt;-10,"No","Yes")))</f>
        <v>N/A</v>
      </c>
      <c r="G74" s="9">
        <v>1.8353389317</v>
      </c>
      <c r="H74" s="7" t="str">
        <f>IF($B74="N/A","N/A",IF(G74&gt;10,"No",IF(G74&lt;-10,"No","Yes")))</f>
        <v>N/A</v>
      </c>
      <c r="I74" s="8">
        <v>-28</v>
      </c>
      <c r="J74" s="8">
        <v>-5.98</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5" t="s">
        <v>734</v>
      </c>
      <c r="L75" s="85" t="str">
        <f t="shared" si="20"/>
        <v>N/A</v>
      </c>
    </row>
    <row r="76" spans="1:12" x14ac:dyDescent="0.25">
      <c r="A76" s="142" t="s">
        <v>195</v>
      </c>
      <c r="B76" s="21" t="s">
        <v>213</v>
      </c>
      <c r="C76" s="9">
        <v>97.377663108999997</v>
      </c>
      <c r="D76" s="7" t="str">
        <f t="shared" ref="D76:D98" si="34">IF($B76="N/A","N/A",IF(C76&gt;10,"No",IF(C76&lt;-10,"No","Yes")))</f>
        <v>N/A</v>
      </c>
      <c r="E76" s="9">
        <v>96.921703773000004</v>
      </c>
      <c r="F76" s="7" t="str">
        <f t="shared" ref="F76:F98" si="35">IF($B76="N/A","N/A",IF(E76&gt;10,"No",IF(E76&lt;-10,"No","Yes")))</f>
        <v>N/A</v>
      </c>
      <c r="G76" s="9">
        <v>97.093093285999998</v>
      </c>
      <c r="H76" s="7" t="str">
        <f t="shared" ref="H76:H98" si="36">IF($B76="N/A","N/A",IF(G76&gt;10,"No",IF(G76&lt;-10,"No","Yes")))</f>
        <v>N/A</v>
      </c>
      <c r="I76" s="8">
        <v>-0.46800000000000003</v>
      </c>
      <c r="J76" s="8">
        <v>0.17680000000000001</v>
      </c>
      <c r="K76" s="25" t="s">
        <v>734</v>
      </c>
      <c r="L76" s="85" t="str">
        <f>IF(J76="Div by 0", "N/A", IF(OR(J76="N/A",K76="N/A"),"N/A", IF(J76&gt;VALUE(MID(K76,1,2)), "No", IF(J76&lt;-1*VALUE(MID(K76,1,2)), "No", "Yes"))))</f>
        <v>Yes</v>
      </c>
    </row>
    <row r="77" spans="1:12" x14ac:dyDescent="0.25">
      <c r="A77" s="142" t="s">
        <v>196</v>
      </c>
      <c r="B77" s="21" t="s">
        <v>213</v>
      </c>
      <c r="C77" s="9">
        <v>2.6223368912999998</v>
      </c>
      <c r="D77" s="7" t="str">
        <f t="shared" si="34"/>
        <v>N/A</v>
      </c>
      <c r="E77" s="9">
        <v>3.0782962265</v>
      </c>
      <c r="F77" s="7" t="str">
        <f t="shared" si="35"/>
        <v>N/A</v>
      </c>
      <c r="G77" s="9">
        <v>2.9069067139999998</v>
      </c>
      <c r="H77" s="7" t="str">
        <f t="shared" si="36"/>
        <v>N/A</v>
      </c>
      <c r="I77" s="8">
        <v>17.39</v>
      </c>
      <c r="J77" s="8">
        <v>-5.57</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1749</v>
      </c>
      <c r="J78" s="8" t="s">
        <v>1749</v>
      </c>
      <c r="K78" s="25" t="s">
        <v>734</v>
      </c>
      <c r="L78" s="85" t="str">
        <f t="shared" si="37"/>
        <v>N/A</v>
      </c>
    </row>
    <row r="79" spans="1:12" x14ac:dyDescent="0.25">
      <c r="A79" s="142" t="s">
        <v>198</v>
      </c>
      <c r="B79" s="21" t="s">
        <v>213</v>
      </c>
      <c r="C79" s="9">
        <v>96.431117260999997</v>
      </c>
      <c r="D79" s="7" t="str">
        <f t="shared" si="34"/>
        <v>N/A</v>
      </c>
      <c r="E79" s="9">
        <v>98.134395943000001</v>
      </c>
      <c r="F79" s="7" t="str">
        <f t="shared" si="35"/>
        <v>N/A</v>
      </c>
      <c r="G79" s="9">
        <v>98.398268397999999</v>
      </c>
      <c r="H79" s="7" t="str">
        <f t="shared" si="36"/>
        <v>N/A</v>
      </c>
      <c r="I79" s="8">
        <v>1.766</v>
      </c>
      <c r="J79" s="8">
        <v>0.26889999999999997</v>
      </c>
      <c r="K79" s="25" t="s">
        <v>734</v>
      </c>
      <c r="L79" s="85" t="str">
        <f t="shared" si="37"/>
        <v>Yes</v>
      </c>
    </row>
    <row r="80" spans="1:12" x14ac:dyDescent="0.25">
      <c r="A80" s="142" t="s">
        <v>199</v>
      </c>
      <c r="B80" s="21" t="s">
        <v>213</v>
      </c>
      <c r="C80" s="9">
        <v>0.2432018785</v>
      </c>
      <c r="D80" s="7" t="str">
        <f t="shared" si="34"/>
        <v>N/A</v>
      </c>
      <c r="E80" s="9">
        <v>1.8656040572000001</v>
      </c>
      <c r="F80" s="7" t="str">
        <f t="shared" si="35"/>
        <v>N/A</v>
      </c>
      <c r="G80" s="9">
        <v>1.6017316017000001</v>
      </c>
      <c r="H80" s="7" t="str">
        <f t="shared" si="36"/>
        <v>N/A</v>
      </c>
      <c r="I80" s="8">
        <v>667.1</v>
      </c>
      <c r="J80" s="8">
        <v>-14.1</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1749</v>
      </c>
      <c r="J81" s="8" t="s">
        <v>1749</v>
      </c>
      <c r="K81" s="25" t="s">
        <v>734</v>
      </c>
      <c r="L81" s="85" t="str">
        <f t="shared" si="37"/>
        <v>N/A</v>
      </c>
    </row>
    <row r="82" spans="1:12" x14ac:dyDescent="0.25">
      <c r="A82" s="142" t="s">
        <v>73</v>
      </c>
      <c r="B82" s="21" t="s">
        <v>213</v>
      </c>
      <c r="C82" s="22">
        <v>1207877</v>
      </c>
      <c r="D82" s="7" t="str">
        <f t="shared" si="34"/>
        <v>N/A</v>
      </c>
      <c r="E82" s="22">
        <v>1534794</v>
      </c>
      <c r="F82" s="7" t="str">
        <f t="shared" si="35"/>
        <v>N/A</v>
      </c>
      <c r="G82" s="22">
        <v>1715243</v>
      </c>
      <c r="H82" s="7" t="str">
        <f t="shared" si="36"/>
        <v>N/A</v>
      </c>
      <c r="I82" s="8">
        <v>27.07</v>
      </c>
      <c r="J82" s="8">
        <v>11.76</v>
      </c>
      <c r="K82" s="25" t="s">
        <v>734</v>
      </c>
      <c r="L82" s="85" t="str">
        <f t="shared" si="20"/>
        <v>Yes</v>
      </c>
    </row>
    <row r="83" spans="1:12" x14ac:dyDescent="0.25">
      <c r="A83" s="142" t="s">
        <v>1241</v>
      </c>
      <c r="B83" s="21" t="s">
        <v>213</v>
      </c>
      <c r="C83" s="4">
        <v>11.083744454</v>
      </c>
      <c r="D83" s="7" t="str">
        <f t="shared" si="34"/>
        <v>N/A</v>
      </c>
      <c r="E83" s="4">
        <v>1.7266160799999999E-2</v>
      </c>
      <c r="F83" s="7" t="str">
        <f t="shared" si="35"/>
        <v>N/A</v>
      </c>
      <c r="G83" s="4">
        <v>1.38172842E-2</v>
      </c>
      <c r="H83" s="7" t="str">
        <f t="shared" si="36"/>
        <v>N/A</v>
      </c>
      <c r="I83" s="8">
        <v>-99.8</v>
      </c>
      <c r="J83" s="8">
        <v>-20</v>
      </c>
      <c r="K83" s="25" t="s">
        <v>734</v>
      </c>
      <c r="L83" s="85" t="str">
        <f t="shared" si="20"/>
        <v>Yes</v>
      </c>
    </row>
    <row r="84" spans="1:12" x14ac:dyDescent="0.25">
      <c r="A84" s="142" t="s">
        <v>1242</v>
      </c>
      <c r="B84" s="21" t="s">
        <v>213</v>
      </c>
      <c r="C84" s="4">
        <v>0</v>
      </c>
      <c r="D84" s="7" t="str">
        <f t="shared" si="34"/>
        <v>N/A</v>
      </c>
      <c r="E84" s="4">
        <v>0</v>
      </c>
      <c r="F84" s="7" t="str">
        <f t="shared" si="35"/>
        <v>N/A</v>
      </c>
      <c r="G84" s="4">
        <v>0</v>
      </c>
      <c r="H84" s="7" t="str">
        <f t="shared" si="36"/>
        <v>N/A</v>
      </c>
      <c r="I84" s="8" t="s">
        <v>1749</v>
      </c>
      <c r="J84" s="8" t="s">
        <v>1749</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1749</v>
      </c>
      <c r="J85" s="8" t="s">
        <v>1749</v>
      </c>
      <c r="K85" s="25" t="s">
        <v>734</v>
      </c>
      <c r="L85" s="85" t="str">
        <f t="shared" si="20"/>
        <v>N/A</v>
      </c>
    </row>
    <row r="86" spans="1:12" x14ac:dyDescent="0.25">
      <c r="A86" s="142" t="s">
        <v>1244</v>
      </c>
      <c r="B86" s="21" t="s">
        <v>213</v>
      </c>
      <c r="C86" s="4">
        <v>0</v>
      </c>
      <c r="D86" s="7" t="str">
        <f t="shared" si="34"/>
        <v>N/A</v>
      </c>
      <c r="E86" s="4">
        <v>0</v>
      </c>
      <c r="F86" s="7" t="str">
        <f t="shared" si="35"/>
        <v>N/A</v>
      </c>
      <c r="G86" s="4">
        <v>0</v>
      </c>
      <c r="H86" s="7" t="str">
        <f t="shared" si="36"/>
        <v>N/A</v>
      </c>
      <c r="I86" s="8" t="s">
        <v>1749</v>
      </c>
      <c r="J86" s="8" t="s">
        <v>1749</v>
      </c>
      <c r="K86" s="25" t="s">
        <v>734</v>
      </c>
      <c r="L86" s="85" t="str">
        <f t="shared" si="20"/>
        <v>N/A</v>
      </c>
    </row>
    <row r="87" spans="1:12" x14ac:dyDescent="0.25">
      <c r="A87" s="142" t="s">
        <v>1245</v>
      </c>
      <c r="B87" s="21" t="s">
        <v>213</v>
      </c>
      <c r="C87" s="4">
        <v>11.243280565999999</v>
      </c>
      <c r="D87" s="7" t="str">
        <f t="shared" si="34"/>
        <v>N/A</v>
      </c>
      <c r="E87" s="4">
        <v>16.54652025</v>
      </c>
      <c r="F87" s="7" t="str">
        <f t="shared" si="35"/>
        <v>N/A</v>
      </c>
      <c r="G87" s="4">
        <v>8.9814679318999993</v>
      </c>
      <c r="H87" s="7" t="str">
        <f t="shared" si="36"/>
        <v>N/A</v>
      </c>
      <c r="I87" s="8">
        <v>47.17</v>
      </c>
      <c r="J87" s="8">
        <v>-45.7</v>
      </c>
      <c r="K87" s="25" t="s">
        <v>734</v>
      </c>
      <c r="L87" s="85" t="str">
        <f t="shared" si="20"/>
        <v>No</v>
      </c>
    </row>
    <row r="88" spans="1:12" x14ac:dyDescent="0.25">
      <c r="A88" s="142" t="s">
        <v>1246</v>
      </c>
      <c r="B88" s="21" t="s">
        <v>213</v>
      </c>
      <c r="C88" s="4">
        <v>0</v>
      </c>
      <c r="D88" s="7" t="str">
        <f t="shared" si="34"/>
        <v>N/A</v>
      </c>
      <c r="E88" s="4">
        <v>0</v>
      </c>
      <c r="F88" s="7" t="str">
        <f t="shared" si="35"/>
        <v>N/A</v>
      </c>
      <c r="G88" s="4">
        <v>0</v>
      </c>
      <c r="H88" s="7" t="str">
        <f t="shared" si="36"/>
        <v>N/A</v>
      </c>
      <c r="I88" s="8" t="s">
        <v>1749</v>
      </c>
      <c r="J88" s="8" t="s">
        <v>1749</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1749</v>
      </c>
      <c r="J89" s="8" t="s">
        <v>1749</v>
      </c>
      <c r="K89" s="25" t="s">
        <v>734</v>
      </c>
      <c r="L89" s="85" t="str">
        <f t="shared" si="20"/>
        <v>N/A</v>
      </c>
    </row>
    <row r="90" spans="1:12" x14ac:dyDescent="0.25">
      <c r="A90" s="142" t="s">
        <v>1248</v>
      </c>
      <c r="B90" s="21" t="s">
        <v>213</v>
      </c>
      <c r="C90" s="4">
        <v>76.458447341999999</v>
      </c>
      <c r="D90" s="7" t="str">
        <f t="shared" si="34"/>
        <v>N/A</v>
      </c>
      <c r="E90" s="4">
        <v>83.087111364999998</v>
      </c>
      <c r="F90" s="7" t="str">
        <f t="shared" si="35"/>
        <v>N/A</v>
      </c>
      <c r="G90" s="4">
        <v>90.814187844000003</v>
      </c>
      <c r="H90" s="7" t="str">
        <f t="shared" si="36"/>
        <v>N/A</v>
      </c>
      <c r="I90" s="8">
        <v>8.67</v>
      </c>
      <c r="J90" s="8">
        <v>9.3000000000000007</v>
      </c>
      <c r="K90" s="25" t="s">
        <v>734</v>
      </c>
      <c r="L90" s="85" t="str">
        <f t="shared" si="20"/>
        <v>Yes</v>
      </c>
    </row>
    <row r="91" spans="1:12" x14ac:dyDescent="0.25">
      <c r="A91" s="142" t="s">
        <v>1249</v>
      </c>
      <c r="B91" s="21" t="s">
        <v>213</v>
      </c>
      <c r="C91" s="4">
        <v>0</v>
      </c>
      <c r="D91" s="7" t="str">
        <f t="shared" si="34"/>
        <v>N/A</v>
      </c>
      <c r="E91" s="4">
        <v>0</v>
      </c>
      <c r="F91" s="7" t="str">
        <f t="shared" si="35"/>
        <v>N/A</v>
      </c>
      <c r="G91" s="4">
        <v>0</v>
      </c>
      <c r="H91" s="7" t="str">
        <f t="shared" si="36"/>
        <v>N/A</v>
      </c>
      <c r="I91" s="8" t="s">
        <v>1749</v>
      </c>
      <c r="J91" s="8" t="s">
        <v>1749</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1749</v>
      </c>
      <c r="J92" s="8" t="s">
        <v>1749</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1749</v>
      </c>
      <c r="J93" s="8" t="s">
        <v>1749</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1749</v>
      </c>
      <c r="J94" s="8" t="s">
        <v>1749</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1749</v>
      </c>
      <c r="J95" s="8" t="s">
        <v>1749</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1749</v>
      </c>
      <c r="J96" s="8" t="s">
        <v>1749</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1749</v>
      </c>
      <c r="J97" s="8" t="s">
        <v>1749</v>
      </c>
      <c r="K97" s="25" t="s">
        <v>734</v>
      </c>
      <c r="L97" s="85" t="str">
        <f t="shared" si="20"/>
        <v>N/A</v>
      </c>
    </row>
    <row r="98" spans="1:12" x14ac:dyDescent="0.25">
      <c r="A98" s="142" t="s">
        <v>1256</v>
      </c>
      <c r="B98" s="21" t="s">
        <v>213</v>
      </c>
      <c r="C98" s="4">
        <v>1.2145276382000001</v>
      </c>
      <c r="D98" s="7" t="str">
        <f t="shared" si="34"/>
        <v>N/A</v>
      </c>
      <c r="E98" s="4">
        <v>0.34910222480000003</v>
      </c>
      <c r="F98" s="7" t="str">
        <f t="shared" si="35"/>
        <v>N/A</v>
      </c>
      <c r="G98" s="4">
        <v>0.1902937368</v>
      </c>
      <c r="H98" s="7" t="str">
        <f t="shared" si="36"/>
        <v>N/A</v>
      </c>
      <c r="I98" s="8">
        <v>-71.3</v>
      </c>
      <c r="J98" s="8">
        <v>-45.5</v>
      </c>
      <c r="K98" s="25" t="s">
        <v>734</v>
      </c>
      <c r="L98" s="85" t="str">
        <f t="shared" si="20"/>
        <v>No</v>
      </c>
    </row>
    <row r="99" spans="1:12" x14ac:dyDescent="0.25">
      <c r="A99" s="142" t="s">
        <v>1257</v>
      </c>
      <c r="B99" s="29" t="s">
        <v>278</v>
      </c>
      <c r="C99" s="4">
        <v>0</v>
      </c>
      <c r="D99" s="7" t="str">
        <f>IF($B99="N/A","N/A",IF(C99&gt;=5,"No",IF(C99&lt;0,"No","Yes")))</f>
        <v>Yes</v>
      </c>
      <c r="E99" s="4">
        <v>0</v>
      </c>
      <c r="F99" s="7" t="str">
        <f>IF($B99="N/A","N/A",IF(E99&gt;=5,"No",IF(E99&lt;0,"No","Yes")))</f>
        <v>Yes</v>
      </c>
      <c r="G99" s="4">
        <v>2.332031E-4</v>
      </c>
      <c r="H99" s="7" t="str">
        <f>IF($B99="N/A","N/A",IF(G99&gt;=5,"No",IF(G99&lt;0,"No","Yes")))</f>
        <v>Yes</v>
      </c>
      <c r="I99" s="8" t="s">
        <v>1749</v>
      </c>
      <c r="J99" s="8" t="s">
        <v>1749</v>
      </c>
      <c r="K99" s="25" t="s">
        <v>734</v>
      </c>
      <c r="L99" s="85" t="str">
        <f t="shared" si="20"/>
        <v>N/A</v>
      </c>
    </row>
    <row r="100" spans="1:12" x14ac:dyDescent="0.25">
      <c r="A100" s="142" t="s">
        <v>107</v>
      </c>
      <c r="B100" s="21" t="s">
        <v>213</v>
      </c>
      <c r="C100" s="26">
        <v>4571696642</v>
      </c>
      <c r="D100" s="7" t="str">
        <f>IF($B100="N/A","N/A",IF(C100&gt;10,"No",IF(C100&lt;-10,"No","Yes")))</f>
        <v>N/A</v>
      </c>
      <c r="E100" s="26">
        <v>6429199720</v>
      </c>
      <c r="F100" s="7" t="str">
        <f>IF($B100="N/A","N/A",IF(E100&gt;10,"No",IF(E100&lt;-10,"No","Yes")))</f>
        <v>N/A</v>
      </c>
      <c r="G100" s="26">
        <v>9365067258</v>
      </c>
      <c r="H100" s="7" t="str">
        <f>IF($B100="N/A","N/A",IF(G100&gt;10,"No",IF(G100&lt;-10,"No","Yes")))</f>
        <v>N/A</v>
      </c>
      <c r="I100" s="8">
        <v>40.630000000000003</v>
      </c>
      <c r="J100" s="8">
        <v>45.66</v>
      </c>
      <c r="K100" s="25" t="s">
        <v>734</v>
      </c>
      <c r="L100" s="85" t="str">
        <f t="shared" ref="L100:L111" si="38">IF(J100="Div by 0", "N/A", IF(K100="N/A","N/A", IF(J100&gt;VALUE(MID(K100,1,2)), "No", IF(J100&lt;-1*VALUE(MID(K100,1,2)), "No", "Yes"))))</f>
        <v>No</v>
      </c>
    </row>
    <row r="101" spans="1:12" x14ac:dyDescent="0.25">
      <c r="A101" s="142" t="s">
        <v>452</v>
      </c>
      <c r="B101" s="21" t="s">
        <v>213</v>
      </c>
      <c r="C101" s="26">
        <v>4464217499</v>
      </c>
      <c r="D101" s="7" t="str">
        <f>IF($B101="N/A","N/A",IF(C101&gt;10,"No",IF(C101&lt;-10,"No","Yes")))</f>
        <v>N/A</v>
      </c>
      <c r="E101" s="26">
        <v>6283123510</v>
      </c>
      <c r="F101" s="7" t="str">
        <f>IF($B101="N/A","N/A",IF(E101&gt;10,"No",IF(E101&lt;-10,"No","Yes")))</f>
        <v>N/A</v>
      </c>
      <c r="G101" s="26">
        <v>9208258756</v>
      </c>
      <c r="H101" s="7" t="str">
        <f>IF($B101="N/A","N/A",IF(G101&gt;10,"No",IF(G101&lt;-10,"No","Yes")))</f>
        <v>N/A</v>
      </c>
      <c r="I101" s="8">
        <v>40.74</v>
      </c>
      <c r="J101" s="8">
        <v>46.56</v>
      </c>
      <c r="K101" s="25" t="s">
        <v>734</v>
      </c>
      <c r="L101" s="85" t="str">
        <f t="shared" si="38"/>
        <v>No</v>
      </c>
    </row>
    <row r="102" spans="1:12" x14ac:dyDescent="0.25">
      <c r="A102" s="142" t="s">
        <v>453</v>
      </c>
      <c r="B102" s="21" t="s">
        <v>213</v>
      </c>
      <c r="C102" s="26">
        <v>107479143</v>
      </c>
      <c r="D102" s="7" t="str">
        <f>IF($B102="N/A","N/A",IF(C102&gt;10,"No",IF(C102&lt;-10,"No","Yes")))</f>
        <v>N/A</v>
      </c>
      <c r="E102" s="26">
        <v>146076210</v>
      </c>
      <c r="F102" s="7" t="str">
        <f>IF($B102="N/A","N/A",IF(E102&gt;10,"No",IF(E102&lt;-10,"No","Yes")))</f>
        <v>N/A</v>
      </c>
      <c r="G102" s="26">
        <v>156808502</v>
      </c>
      <c r="H102" s="7" t="str">
        <f>IF($B102="N/A","N/A",IF(G102&gt;10,"No",IF(G102&lt;-10,"No","Yes")))</f>
        <v>N/A</v>
      </c>
      <c r="I102" s="8">
        <v>35.909999999999997</v>
      </c>
      <c r="J102" s="8">
        <v>7.3470000000000004</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1749</v>
      </c>
      <c r="J103" s="8" t="s">
        <v>1749</v>
      </c>
      <c r="K103" s="25" t="s">
        <v>734</v>
      </c>
      <c r="L103" s="85" t="str">
        <f t="shared" si="38"/>
        <v>N/A</v>
      </c>
    </row>
    <row r="104" spans="1:12" x14ac:dyDescent="0.25">
      <c r="A104" s="142" t="s">
        <v>108</v>
      </c>
      <c r="B104" s="30" t="s">
        <v>295</v>
      </c>
      <c r="C104" s="4">
        <v>1.757358253</v>
      </c>
      <c r="D104" s="7" t="str">
        <f>IF($B104="N/A","N/A",IF(C104&gt;2,"No",IF(C104&lt;0.9,"No","Yes")))</f>
        <v>Yes</v>
      </c>
      <c r="E104" s="4">
        <v>1.7575011179</v>
      </c>
      <c r="F104" s="7" t="str">
        <f>IF($B104="N/A","N/A",IF(E104&gt;2,"No",IF(E104&lt;0.9,"No","Yes")))</f>
        <v>Yes</v>
      </c>
      <c r="G104" s="4">
        <v>1.7862163338999999</v>
      </c>
      <c r="H104" s="7" t="str">
        <f>IF($B104="N/A","N/A",IF(G104&gt;2,"No",IF(G104&lt;0.9,"No","Yes")))</f>
        <v>Yes</v>
      </c>
      <c r="I104" s="8">
        <v>8.0999999999999996E-3</v>
      </c>
      <c r="J104" s="8">
        <v>1.6339999999999999</v>
      </c>
      <c r="K104" s="25" t="s">
        <v>734</v>
      </c>
      <c r="L104" s="85" t="str">
        <f t="shared" si="38"/>
        <v>Yes</v>
      </c>
    </row>
    <row r="105" spans="1:12" x14ac:dyDescent="0.25">
      <c r="A105" s="142" t="s">
        <v>455</v>
      </c>
      <c r="B105" s="30" t="s">
        <v>295</v>
      </c>
      <c r="C105" s="4">
        <v>1.0416810426000001</v>
      </c>
      <c r="D105" s="7" t="str">
        <f>IF($B105="N/A","N/A",IF(C105&gt;2,"No",IF(C105&lt;0.9,"No","Yes")))</f>
        <v>Yes</v>
      </c>
      <c r="E105" s="4">
        <v>1.0322734017999999</v>
      </c>
      <c r="F105" s="7" t="str">
        <f>IF($B105="N/A","N/A",IF(E105&gt;2,"No",IF(E105&lt;0.9,"No","Yes")))</f>
        <v>Yes</v>
      </c>
      <c r="G105" s="4">
        <v>1.0394230122999999</v>
      </c>
      <c r="H105" s="7" t="str">
        <f>IF($B105="N/A","N/A",IF(G105&gt;2,"No",IF(G105&lt;0.9,"No","Yes")))</f>
        <v>Yes</v>
      </c>
      <c r="I105" s="8">
        <v>-0.90300000000000002</v>
      </c>
      <c r="J105" s="8">
        <v>0.69259999999999999</v>
      </c>
      <c r="K105" s="25" t="s">
        <v>734</v>
      </c>
      <c r="L105" s="85" t="str">
        <f t="shared" si="38"/>
        <v>Yes</v>
      </c>
    </row>
    <row r="106" spans="1:12" x14ac:dyDescent="0.25">
      <c r="A106" s="142" t="s">
        <v>456</v>
      </c>
      <c r="B106" s="30" t="s">
        <v>295</v>
      </c>
      <c r="C106" s="4">
        <v>0.94284696489999997</v>
      </c>
      <c r="D106" s="7" t="str">
        <f>IF($B106="N/A","N/A",IF(C106&gt;2,"No",IF(C106&lt;0.9,"No","Yes")))</f>
        <v>Yes</v>
      </c>
      <c r="E106" s="4">
        <v>0.88635253690000004</v>
      </c>
      <c r="F106" s="7" t="str">
        <f>IF($B106="N/A","N/A",IF(E106&gt;2,"No",IF(E106&lt;0.9,"No","Yes")))</f>
        <v>No</v>
      </c>
      <c r="G106" s="4">
        <v>0.85397436419999995</v>
      </c>
      <c r="H106" s="7" t="str">
        <f>IF($B106="N/A","N/A",IF(G106&gt;2,"No",IF(G106&lt;0.9,"No","Yes")))</f>
        <v>No</v>
      </c>
      <c r="I106" s="8">
        <v>-5.99</v>
      </c>
      <c r="J106" s="8">
        <v>-3.65</v>
      </c>
      <c r="K106" s="25" t="s">
        <v>734</v>
      </c>
      <c r="L106" s="85" t="str">
        <f t="shared" si="38"/>
        <v>Yes</v>
      </c>
    </row>
    <row r="107" spans="1:12" x14ac:dyDescent="0.25">
      <c r="A107" s="142" t="s">
        <v>457</v>
      </c>
      <c r="B107" s="30" t="s">
        <v>295</v>
      </c>
      <c r="C107" s="4" t="s">
        <v>1749</v>
      </c>
      <c r="D107" s="7" t="str">
        <f>IF($B107="N/A","N/A",IF(C107&gt;2,"No",IF(C107&lt;0.9,"No","Yes")))</f>
        <v>No</v>
      </c>
      <c r="E107" s="4" t="s">
        <v>1749</v>
      </c>
      <c r="F107" s="7" t="str">
        <f>IF($B107="N/A","N/A",IF(E107&gt;2,"No",IF(E107&lt;0.9,"No","Yes")))</f>
        <v>No</v>
      </c>
      <c r="G107" s="4" t="s">
        <v>1749</v>
      </c>
      <c r="H107" s="7" t="str">
        <f>IF($B107="N/A","N/A",IF(G107&gt;2,"No",IF(G107&lt;0.9,"No","Yes")))</f>
        <v>No</v>
      </c>
      <c r="I107" s="8" t="s">
        <v>1749</v>
      </c>
      <c r="J107" s="8" t="s">
        <v>1749</v>
      </c>
      <c r="K107" s="25" t="s">
        <v>734</v>
      </c>
      <c r="L107" s="85" t="str">
        <f t="shared" si="38"/>
        <v>N/A</v>
      </c>
    </row>
    <row r="108" spans="1:12" x14ac:dyDescent="0.25">
      <c r="A108" s="142" t="s">
        <v>1258</v>
      </c>
      <c r="B108" s="21" t="s">
        <v>213</v>
      </c>
      <c r="C108" s="26">
        <v>320.39640978</v>
      </c>
      <c r="D108" s="7" t="str">
        <f>IF($B108="N/A","N/A",IF(C108&gt;10,"No",IF(C108&lt;-10,"No","Yes")))</f>
        <v>N/A</v>
      </c>
      <c r="E108" s="26">
        <v>350.84688609</v>
      </c>
      <c r="F108" s="7" t="str">
        <f>IF($B108="N/A","N/A",IF(E108&gt;10,"No",IF(E108&lt;-10,"No","Yes")))</f>
        <v>N/A</v>
      </c>
      <c r="G108" s="26">
        <v>462.07851527999998</v>
      </c>
      <c r="H108" s="7" t="str">
        <f>IF($B108="N/A","N/A",IF(G108&gt;10,"No",IF(G108&lt;-10,"No","Yes")))</f>
        <v>N/A</v>
      </c>
      <c r="I108" s="8">
        <v>9.5039999999999996</v>
      </c>
      <c r="J108" s="8">
        <v>31.7</v>
      </c>
      <c r="K108" s="25" t="s">
        <v>734</v>
      </c>
      <c r="L108" s="85" t="str">
        <f t="shared" si="38"/>
        <v>No</v>
      </c>
    </row>
    <row r="109" spans="1:12" x14ac:dyDescent="0.25">
      <c r="A109" s="142" t="s">
        <v>1259</v>
      </c>
      <c r="B109" s="21" t="s">
        <v>213</v>
      </c>
      <c r="C109" s="26">
        <v>354.08125380000001</v>
      </c>
      <c r="D109" s="7" t="str">
        <f>IF($B109="N/A","N/A",IF(C109&gt;10,"No",IF(C109&lt;-10,"No","Yes")))</f>
        <v>N/A</v>
      </c>
      <c r="E109" s="26">
        <v>405.99888949000001</v>
      </c>
      <c r="F109" s="7" t="str">
        <f>IF($B109="N/A","N/A",IF(E109&gt;10,"No",IF(E109&lt;-10,"No","Yes")))</f>
        <v>N/A</v>
      </c>
      <c r="G109" s="26">
        <v>506.35606686</v>
      </c>
      <c r="H109" s="7" t="str">
        <f>IF($B109="N/A","N/A",IF(G109&gt;10,"No",IF(G109&lt;-10,"No","Yes")))</f>
        <v>N/A</v>
      </c>
      <c r="I109" s="8">
        <v>14.66</v>
      </c>
      <c r="J109" s="8">
        <v>24.72</v>
      </c>
      <c r="K109" s="25" t="s">
        <v>734</v>
      </c>
      <c r="L109" s="85" t="str">
        <f t="shared" si="38"/>
        <v>Yes</v>
      </c>
    </row>
    <row r="110" spans="1:12" x14ac:dyDescent="0.25">
      <c r="A110" s="142" t="s">
        <v>1260</v>
      </c>
      <c r="B110" s="21" t="s">
        <v>213</v>
      </c>
      <c r="C110" s="26">
        <v>8.4856226841000009</v>
      </c>
      <c r="D110" s="7" t="str">
        <f>IF($B110="N/A","N/A",IF(C110&gt;10,"No",IF(C110&lt;-10,"No","Yes")))</f>
        <v>N/A</v>
      </c>
      <c r="E110" s="26">
        <v>7.9771728325</v>
      </c>
      <c r="F110" s="7" t="str">
        <f>IF($B110="N/A","N/A",IF(E110&gt;10,"No",IF(E110&lt;-10,"No","Yes")))</f>
        <v>N/A</v>
      </c>
      <c r="G110" s="26">
        <v>7.7407322099</v>
      </c>
      <c r="H110" s="7" t="str">
        <f>IF($B110="N/A","N/A",IF(G110&gt;10,"No",IF(G110&lt;-10,"No","Yes")))</f>
        <v>N/A</v>
      </c>
      <c r="I110" s="8">
        <v>-5.99</v>
      </c>
      <c r="J110" s="8">
        <v>-2.96</v>
      </c>
      <c r="K110" s="25" t="s">
        <v>734</v>
      </c>
      <c r="L110" s="85" t="str">
        <f t="shared" si="38"/>
        <v>Yes</v>
      </c>
    </row>
    <row r="111" spans="1:12" x14ac:dyDescent="0.25">
      <c r="A111" s="142" t="s">
        <v>1261</v>
      </c>
      <c r="B111" s="21" t="s">
        <v>213</v>
      </c>
      <c r="C111" s="26" t="s">
        <v>1749</v>
      </c>
      <c r="D111" s="7" t="str">
        <f>IF($B111="N/A","N/A",IF(C111&gt;10,"No",IF(C111&lt;-10,"No","Yes")))</f>
        <v>N/A</v>
      </c>
      <c r="E111" s="26" t="s">
        <v>1749</v>
      </c>
      <c r="F111" s="7" t="str">
        <f>IF($B111="N/A","N/A",IF(E111&gt;10,"No",IF(E111&lt;-10,"No","Yes")))</f>
        <v>N/A</v>
      </c>
      <c r="G111" s="26" t="s">
        <v>1749</v>
      </c>
      <c r="H111" s="7" t="str">
        <f>IF($B111="N/A","N/A",IF(G111&gt;10,"No",IF(G111&lt;-10,"No","Yes")))</f>
        <v>N/A</v>
      </c>
      <c r="I111" s="8" t="s">
        <v>1749</v>
      </c>
      <c r="J111" s="8" t="s">
        <v>1749</v>
      </c>
      <c r="K111" s="25" t="s">
        <v>734</v>
      </c>
      <c r="L111" s="85" t="str">
        <f t="shared" si="38"/>
        <v>N/A</v>
      </c>
    </row>
    <row r="112" spans="1:12" x14ac:dyDescent="0.25">
      <c r="A112" s="142" t="s">
        <v>325</v>
      </c>
      <c r="B112" s="25" t="s">
        <v>296</v>
      </c>
      <c r="C112" s="4">
        <v>96.705644254999996</v>
      </c>
      <c r="D112" s="7" t="str">
        <f>IF(OR($B112="N/A",$C112="N/A"),"N/A",IF(C112&gt;98,"Yes","No"))</f>
        <v>No</v>
      </c>
      <c r="E112" s="4">
        <v>93.215641121999994</v>
      </c>
      <c r="F112" s="7" t="str">
        <f>IF(OR($B112="N/A",$E112="N/A"),"N/A",IF(E112&gt;98,"Yes","No"))</f>
        <v>No</v>
      </c>
      <c r="G112" s="4">
        <v>94.606508770999994</v>
      </c>
      <c r="H112" s="7" t="str">
        <f t="shared" ref="H112:H115" si="39">IF($B112="N/A","N/A",IF(G112&gt;98,"Yes","No"))</f>
        <v>No</v>
      </c>
      <c r="I112" s="8">
        <v>-3.61</v>
      </c>
      <c r="J112" s="8">
        <v>1.492</v>
      </c>
      <c r="K112" s="25" t="s">
        <v>734</v>
      </c>
      <c r="L112" s="85" t="str">
        <f>IF(J112="Div by 0", "N/A", IF(OR(J112="N/A",K112="N/A"),"N/A", IF(J112&gt;VALUE(MID(K112,1,2)), "No", IF(J112&lt;-1*VALUE(MID(K112,1,2)), "No", "Yes"))))</f>
        <v>Yes</v>
      </c>
    </row>
    <row r="113" spans="1:12" x14ac:dyDescent="0.25">
      <c r="A113" s="142" t="s">
        <v>458</v>
      </c>
      <c r="B113" s="25" t="s">
        <v>296</v>
      </c>
      <c r="C113" s="4">
        <v>99.012117592999999</v>
      </c>
      <c r="D113" s="7" t="str">
        <f t="shared" ref="D113:D115" si="40">IF(OR($B113="N/A",$C113="N/A"),"N/A",IF(C113&gt;98,"Yes","No"))</f>
        <v>Yes</v>
      </c>
      <c r="E113" s="4">
        <v>99.092235450999993</v>
      </c>
      <c r="F113" s="7" t="str">
        <f t="shared" ref="F113:F115" si="41">IF(OR($B113="N/A",$E113="N/A"),"N/A",IF(E113&gt;98,"Yes","No"))</f>
        <v>Yes</v>
      </c>
      <c r="G113" s="4">
        <v>98.138819239</v>
      </c>
      <c r="H113" s="7" t="str">
        <f t="shared" si="39"/>
        <v>Yes</v>
      </c>
      <c r="I113" s="8">
        <v>8.09E-2</v>
      </c>
      <c r="J113" s="8">
        <v>-0.96199999999999997</v>
      </c>
      <c r="K113" s="25" t="s">
        <v>734</v>
      </c>
      <c r="L113" s="85" t="str">
        <f t="shared" ref="L113:L115" si="42">IF(J113="Div by 0", "N/A", IF(OR(J113="N/A",K113="N/A"),"N/A", IF(J113&gt;VALUE(MID(K113,1,2)), "No", IF(J113&lt;-1*VALUE(MID(K113,1,2)), "No", "Yes"))))</f>
        <v>Yes</v>
      </c>
    </row>
    <row r="114" spans="1:12" x14ac:dyDescent="0.25">
      <c r="A114" s="142" t="s">
        <v>459</v>
      </c>
      <c r="B114" s="25" t="s">
        <v>296</v>
      </c>
      <c r="C114" s="4">
        <v>96.163519483000002</v>
      </c>
      <c r="D114" s="7" t="str">
        <f t="shared" si="40"/>
        <v>No</v>
      </c>
      <c r="E114" s="4">
        <v>93.142635068000004</v>
      </c>
      <c r="F114" s="7" t="str">
        <f t="shared" si="41"/>
        <v>No</v>
      </c>
      <c r="G114" s="4">
        <v>94.405196872000005</v>
      </c>
      <c r="H114" s="7" t="str">
        <f t="shared" si="39"/>
        <v>No</v>
      </c>
      <c r="I114" s="8">
        <v>-3.14</v>
      </c>
      <c r="J114" s="8">
        <v>1.3560000000000001</v>
      </c>
      <c r="K114" s="25" t="s">
        <v>734</v>
      </c>
      <c r="L114" s="85" t="str">
        <f t="shared" si="42"/>
        <v>Yes</v>
      </c>
    </row>
    <row r="115" spans="1:12" x14ac:dyDescent="0.25">
      <c r="A115" s="142" t="s">
        <v>460</v>
      </c>
      <c r="B115" s="25" t="s">
        <v>296</v>
      </c>
      <c r="C115" s="4" t="s">
        <v>1749</v>
      </c>
      <c r="D115" s="7" t="str">
        <f t="shared" si="40"/>
        <v>Yes</v>
      </c>
      <c r="E115" s="4" t="s">
        <v>1749</v>
      </c>
      <c r="F115" s="7" t="str">
        <f t="shared" si="41"/>
        <v>Yes</v>
      </c>
      <c r="G115" s="4" t="s">
        <v>1749</v>
      </c>
      <c r="H115" s="7" t="str">
        <f t="shared" si="39"/>
        <v>Yes</v>
      </c>
      <c r="I115" s="8" t="s">
        <v>1749</v>
      </c>
      <c r="J115" s="8" t="s">
        <v>1749</v>
      </c>
      <c r="K115" s="25" t="s">
        <v>734</v>
      </c>
      <c r="L115" s="85" t="str">
        <f t="shared" si="42"/>
        <v>N/A</v>
      </c>
    </row>
    <row r="116" spans="1:12" x14ac:dyDescent="0.25">
      <c r="A116" s="84" t="s">
        <v>461</v>
      </c>
      <c r="B116" s="25" t="s">
        <v>213</v>
      </c>
      <c r="C116" s="1">
        <v>1423040</v>
      </c>
      <c r="D116" s="7" t="str">
        <f>IF($B116="N/A","N/A",IF(C116&gt;10,"No",IF(C116&lt;-10,"No","Yes")))</f>
        <v>N/A</v>
      </c>
      <c r="E116" s="1">
        <v>1812581</v>
      </c>
      <c r="F116" s="7" t="str">
        <f>IF($B116="N/A","N/A",IF(E116&gt;10,"No",IF(E116&lt;-10,"No","Yes")))</f>
        <v>N/A</v>
      </c>
      <c r="G116" s="1">
        <v>2091762</v>
      </c>
      <c r="H116" s="7" t="str">
        <f>IF($B116="N/A","N/A",IF(G116&gt;10,"No",IF(G116&lt;-10,"No","Yes")))</f>
        <v>N/A</v>
      </c>
      <c r="I116" s="8">
        <v>27.37</v>
      </c>
      <c r="J116" s="8">
        <v>15.4</v>
      </c>
      <c r="K116" s="25" t="s">
        <v>734</v>
      </c>
      <c r="L116" s="85" t="str">
        <f>IF(J116="Div by 0", "N/A", IF(OR(J116="N/A",K116="N/A"),"N/A", IF(J116&gt;VALUE(MID(K116,1,2)), "No", IF(J116&lt;-1*VALUE(MID(K116,1,2)), "No", "Yes"))))</f>
        <v>Yes</v>
      </c>
    </row>
    <row r="117" spans="1:12" x14ac:dyDescent="0.25">
      <c r="A117" s="84" t="s">
        <v>211</v>
      </c>
      <c r="B117" s="25" t="s">
        <v>213</v>
      </c>
      <c r="C117" s="4">
        <v>79.885878120000001</v>
      </c>
      <c r="D117" s="7" t="str">
        <f>IF($B117="N/A","N/A",IF(C117&gt;10,"No",IF(C117&lt;-10,"No","Yes")))</f>
        <v>N/A</v>
      </c>
      <c r="E117" s="4">
        <v>77.287911546999993</v>
      </c>
      <c r="F117" s="7" t="str">
        <f>IF($B117="N/A","N/A",IF(E117&gt;10,"No",IF(E117&lt;-10,"No","Yes")))</f>
        <v>N/A</v>
      </c>
      <c r="G117" s="4">
        <v>77.909771762000005</v>
      </c>
      <c r="H117" s="7" t="str">
        <f>IF($B117="N/A","N/A",IF(G117&gt;10,"No",IF(G117&lt;-10,"No","Yes")))</f>
        <v>N/A</v>
      </c>
      <c r="I117" s="8">
        <v>-3.25</v>
      </c>
      <c r="J117" s="8">
        <v>0.80459999999999998</v>
      </c>
      <c r="K117" s="25" t="s">
        <v>734</v>
      </c>
      <c r="L117" s="85" t="str">
        <f>IF(J117="Div by 0", "N/A", IF(OR(J117="N/A",K117="N/A"),"N/A", IF(J117&gt;VALUE(MID(K117,1,2)), "No", IF(J117&lt;-1*VALUE(MID(K117,1,2)), "No", "Yes"))))</f>
        <v>Yes</v>
      </c>
    </row>
    <row r="118" spans="1:12" x14ac:dyDescent="0.25">
      <c r="A118" s="116" t="s">
        <v>1600</v>
      </c>
      <c r="B118" s="25" t="s">
        <v>213</v>
      </c>
      <c r="C118" s="10">
        <v>8405069</v>
      </c>
      <c r="D118" s="7" t="str">
        <f>IF($B118="N/A","N/A",IF(C118&gt;10,"No",IF(C118&lt;-10,"No","Yes")))</f>
        <v>N/A</v>
      </c>
      <c r="E118" s="10">
        <v>6064689</v>
      </c>
      <c r="F118" s="7" t="str">
        <f>IF($B118="N/A","N/A",IF(E118&gt;10,"No",IF(E118&lt;-10,"No","Yes")))</f>
        <v>N/A</v>
      </c>
      <c r="G118" s="10">
        <v>9697214</v>
      </c>
      <c r="H118" s="7" t="str">
        <f>IF($B118="N/A","N/A",IF(G118&gt;10,"No",IF(G118&lt;-10,"No","Yes")))</f>
        <v>N/A</v>
      </c>
      <c r="I118" s="8">
        <v>-27.8</v>
      </c>
      <c r="J118" s="8">
        <v>59.9</v>
      </c>
      <c r="K118" s="25" t="s">
        <v>734</v>
      </c>
      <c r="L118" s="85" t="str">
        <f>IF(J118="Div by 0", "N/A", IF(K118="N/A","N/A", IF(J118&gt;VALUE(MID(K118,1,2)), "No", IF(J118&lt;-1*VALUE(MID(K118,1,2)), "No", "Yes"))))</f>
        <v>No</v>
      </c>
    </row>
    <row r="119" spans="1:12" x14ac:dyDescent="0.25">
      <c r="A119" s="116" t="s">
        <v>1601</v>
      </c>
      <c r="B119" s="25" t="s">
        <v>213</v>
      </c>
      <c r="C119" s="10">
        <v>2804800341</v>
      </c>
      <c r="D119" s="7" t="str">
        <f>IF($B119="N/A","N/A",IF(C119&gt;10,"No",IF(C119&lt;-10,"No","Yes")))</f>
        <v>N/A</v>
      </c>
      <c r="E119" s="10">
        <v>2623427952</v>
      </c>
      <c r="F119" s="7" t="str">
        <f>IF($B119="N/A","N/A",IF(E119&gt;10,"No",IF(E119&lt;-10,"No","Yes")))</f>
        <v>N/A</v>
      </c>
      <c r="G119" s="10">
        <v>2860529858</v>
      </c>
      <c r="H119" s="7" t="str">
        <f>IF($B119="N/A","N/A",IF(G119&gt;10,"No",IF(G119&lt;-10,"No","Yes")))</f>
        <v>N/A</v>
      </c>
      <c r="I119" s="8">
        <v>-6.47</v>
      </c>
      <c r="J119" s="8">
        <v>9.0380000000000003</v>
      </c>
      <c r="K119" s="25" t="s">
        <v>734</v>
      </c>
      <c r="L119" s="85" t="str">
        <f>IF(J119="Div by 0", "N/A", IF(K119="N/A","N/A", IF(J119&gt;VALUE(MID(K119,1,2)), "No", IF(J119&lt;-1*VALUE(MID(K119,1,2)), "No", "Yes"))))</f>
        <v>Yes</v>
      </c>
    </row>
    <row r="120" spans="1:12" x14ac:dyDescent="0.25">
      <c r="A120" s="116" t="s">
        <v>1602</v>
      </c>
      <c r="B120" s="25" t="s">
        <v>213</v>
      </c>
      <c r="C120" s="1">
        <v>155379</v>
      </c>
      <c r="D120" s="7" t="str">
        <f>IF($B120="N/A","N/A",IF(C120&gt;10,"No",IF(C120&lt;-10,"No","Yes")))</f>
        <v>N/A</v>
      </c>
      <c r="E120" s="1">
        <v>193659</v>
      </c>
      <c r="F120" s="7" t="str">
        <f>IF($B120="N/A","N/A",IF(E120&gt;10,"No",IF(E120&lt;-10,"No","Yes")))</f>
        <v>N/A</v>
      </c>
      <c r="G120" s="1">
        <v>161482</v>
      </c>
      <c r="H120" s="7" t="str">
        <f>IF($B120="N/A","N/A",IF(G120&gt;10,"No",IF(G120&lt;-10,"No","Yes")))</f>
        <v>N/A</v>
      </c>
      <c r="I120" s="8">
        <v>24.64</v>
      </c>
      <c r="J120" s="8">
        <v>-16.600000000000001</v>
      </c>
      <c r="K120" s="25" t="s">
        <v>734</v>
      </c>
      <c r="L120" s="85" t="str">
        <f>IF(J120="Div by 0", "N/A", IF(K120="N/A","N/A", IF(J120&gt;VALUE(MID(K120,1,2)), "No", IF(J120&lt;-1*VALUE(MID(K120,1,2)), "No", "Yes"))))</f>
        <v>Yes</v>
      </c>
    </row>
    <row r="121" spans="1:12" x14ac:dyDescent="0.25">
      <c r="A121" s="116" t="s">
        <v>1603</v>
      </c>
      <c r="B121" s="3" t="s">
        <v>213</v>
      </c>
      <c r="C121" s="1">
        <v>33959</v>
      </c>
      <c r="D121" s="5" t="str">
        <f t="shared" ref="D121:H134" si="43">IF($B121="N/A","N/A",IF(C121&lt;0,"No","Yes"))</f>
        <v>N/A</v>
      </c>
      <c r="E121" s="1">
        <v>33402</v>
      </c>
      <c r="F121" s="5" t="str">
        <f t="shared" si="43"/>
        <v>N/A</v>
      </c>
      <c r="G121" s="1">
        <v>27629</v>
      </c>
      <c r="H121" s="5" t="str">
        <f t="shared" si="43"/>
        <v>N/A</v>
      </c>
      <c r="I121" s="8">
        <v>-1.64</v>
      </c>
      <c r="J121" s="8">
        <v>-17.3</v>
      </c>
      <c r="K121" s="3" t="s">
        <v>734</v>
      </c>
      <c r="L121" s="85" t="str">
        <f t="shared" ref="L121:L142" si="44">IF(J121="Div by 0", "N/A", IF(OR(J121="N/A",K121="N/A"),"N/A", IF(J121&gt;VALUE(MID(K121,1,2)), "No", IF(J121&lt;-1*VALUE(MID(K121,1,2)), "No", "Yes"))))</f>
        <v>Yes</v>
      </c>
    </row>
    <row r="122" spans="1:12" x14ac:dyDescent="0.25">
      <c r="A122" s="116" t="s">
        <v>1604</v>
      </c>
      <c r="B122" s="3" t="s">
        <v>213</v>
      </c>
      <c r="C122" s="1">
        <v>19524</v>
      </c>
      <c r="D122" s="5" t="str">
        <f t="shared" si="43"/>
        <v>N/A</v>
      </c>
      <c r="E122" s="1">
        <v>13471</v>
      </c>
      <c r="F122" s="5" t="str">
        <f t="shared" si="43"/>
        <v>N/A</v>
      </c>
      <c r="G122" s="1">
        <v>12340</v>
      </c>
      <c r="H122" s="5" t="str">
        <f t="shared" si="43"/>
        <v>N/A</v>
      </c>
      <c r="I122" s="8">
        <v>-31</v>
      </c>
      <c r="J122" s="8">
        <v>-8.4</v>
      </c>
      <c r="K122" s="3" t="s">
        <v>734</v>
      </c>
      <c r="L122" s="85" t="str">
        <f t="shared" si="44"/>
        <v>Yes</v>
      </c>
    </row>
    <row r="123" spans="1:12" x14ac:dyDescent="0.25">
      <c r="A123" s="116" t="s">
        <v>1605</v>
      </c>
      <c r="B123" s="3" t="s">
        <v>213</v>
      </c>
      <c r="C123" s="1">
        <v>27774</v>
      </c>
      <c r="D123" s="5" t="str">
        <f t="shared" si="43"/>
        <v>N/A</v>
      </c>
      <c r="E123" s="1">
        <v>37572</v>
      </c>
      <c r="F123" s="5" t="str">
        <f t="shared" si="43"/>
        <v>N/A</v>
      </c>
      <c r="G123" s="1">
        <v>40191</v>
      </c>
      <c r="H123" s="5" t="str">
        <f t="shared" si="43"/>
        <v>N/A</v>
      </c>
      <c r="I123" s="8">
        <v>35.28</v>
      </c>
      <c r="J123" s="8">
        <v>6.9710000000000001</v>
      </c>
      <c r="K123" s="3" t="s">
        <v>734</v>
      </c>
      <c r="L123" s="85" t="str">
        <f t="shared" si="44"/>
        <v>Yes</v>
      </c>
    </row>
    <row r="124" spans="1:12" x14ac:dyDescent="0.25">
      <c r="A124" s="116" t="s">
        <v>1606</v>
      </c>
      <c r="B124" s="3" t="s">
        <v>213</v>
      </c>
      <c r="C124" s="1">
        <v>74122</v>
      </c>
      <c r="D124" s="5" t="str">
        <f t="shared" si="43"/>
        <v>N/A</v>
      </c>
      <c r="E124" s="1">
        <v>109212</v>
      </c>
      <c r="F124" s="5" t="str">
        <f t="shared" si="43"/>
        <v>N/A</v>
      </c>
      <c r="G124" s="1">
        <v>81322</v>
      </c>
      <c r="H124" s="5" t="str">
        <f t="shared" si="43"/>
        <v>N/A</v>
      </c>
      <c r="I124" s="8">
        <v>47.34</v>
      </c>
      <c r="J124" s="8">
        <v>-25.5</v>
      </c>
      <c r="K124" s="3" t="s">
        <v>734</v>
      </c>
      <c r="L124" s="85" t="str">
        <f t="shared" si="44"/>
        <v>Yes</v>
      </c>
    </row>
    <row r="125" spans="1:12" x14ac:dyDescent="0.25">
      <c r="A125" s="108" t="s">
        <v>1607</v>
      </c>
      <c r="B125" s="3" t="s">
        <v>213</v>
      </c>
      <c r="C125" s="9">
        <v>10.803990925000001</v>
      </c>
      <c r="D125" s="5" t="str">
        <f t="shared" si="43"/>
        <v>N/A</v>
      </c>
      <c r="E125" s="9">
        <v>10.628790087</v>
      </c>
      <c r="F125" s="5" t="str">
        <f t="shared" si="43"/>
        <v>N/A</v>
      </c>
      <c r="G125" s="9">
        <v>7.7070185594999998</v>
      </c>
      <c r="H125" s="5" t="str">
        <f t="shared" si="43"/>
        <v>N/A</v>
      </c>
      <c r="I125" s="8">
        <v>-1.62</v>
      </c>
      <c r="J125" s="8">
        <v>-27.5</v>
      </c>
      <c r="K125" s="25" t="s">
        <v>734</v>
      </c>
      <c r="L125" s="85" t="str">
        <f>IF(J125="Div by 0", "N/A", IF(OR(J125="N/A",K125="N/A"),"N/A", IF(J125&gt;VALUE(MID(K125,1,2)), "No", IF(J125&lt;-1*VALUE(MID(K125,1,2)), "No", "Yes"))))</f>
        <v>Yes</v>
      </c>
    </row>
    <row r="126" spans="1:12" ht="25" x14ac:dyDescent="0.25">
      <c r="A126" s="108" t="s">
        <v>1608</v>
      </c>
      <c r="B126" s="3" t="s">
        <v>213</v>
      </c>
      <c r="C126" s="9">
        <v>28.832324399000001</v>
      </c>
      <c r="D126" s="5" t="str">
        <f t="shared" si="43"/>
        <v>N/A</v>
      </c>
      <c r="E126" s="9">
        <v>27.529196508999998</v>
      </c>
      <c r="F126" s="5" t="str">
        <f t="shared" si="43"/>
        <v>N/A</v>
      </c>
      <c r="G126" s="9">
        <v>22.086061216000001</v>
      </c>
      <c r="H126" s="5" t="str">
        <f t="shared" si="43"/>
        <v>N/A</v>
      </c>
      <c r="I126" s="8">
        <v>-4.5199999999999996</v>
      </c>
      <c r="J126" s="8">
        <v>-19.8</v>
      </c>
      <c r="K126" s="3" t="s">
        <v>734</v>
      </c>
      <c r="L126" s="85" t="str">
        <f t="shared" ref="L126:L129" si="45">IF(J126="Div by 0", "N/A", IF(OR(J126="N/A",K126="N/A"),"N/A", IF(J126&gt;VALUE(MID(K126,1,2)), "No", IF(J126&lt;-1*VALUE(MID(K126,1,2)), "No", "Yes"))))</f>
        <v>Yes</v>
      </c>
    </row>
    <row r="127" spans="1:12" ht="25" x14ac:dyDescent="0.25">
      <c r="A127" s="108" t="s">
        <v>1609</v>
      </c>
      <c r="B127" s="3" t="s">
        <v>213</v>
      </c>
      <c r="C127" s="9">
        <v>9.1178682009000003</v>
      </c>
      <c r="D127" s="5" t="str">
        <f t="shared" si="43"/>
        <v>N/A</v>
      </c>
      <c r="E127" s="9">
        <v>6.4358777131</v>
      </c>
      <c r="F127" s="5" t="str">
        <f t="shared" si="43"/>
        <v>N/A</v>
      </c>
      <c r="G127" s="9">
        <v>5.8355638365000004</v>
      </c>
      <c r="H127" s="5" t="str">
        <f t="shared" si="43"/>
        <v>N/A</v>
      </c>
      <c r="I127" s="8">
        <v>-29.4</v>
      </c>
      <c r="J127" s="8">
        <v>-9.33</v>
      </c>
      <c r="K127" s="3" t="s">
        <v>734</v>
      </c>
      <c r="L127" s="85" t="str">
        <f t="shared" si="45"/>
        <v>Yes</v>
      </c>
    </row>
    <row r="128" spans="1:12" ht="25" x14ac:dyDescent="0.25">
      <c r="A128" s="108" t="s">
        <v>1610</v>
      </c>
      <c r="B128" s="3" t="s">
        <v>213</v>
      </c>
      <c r="C128" s="9">
        <v>3.7740720408000001</v>
      </c>
      <c r="D128" s="5" t="str">
        <f t="shared" si="43"/>
        <v>N/A</v>
      </c>
      <c r="E128" s="9">
        <v>4.8357266139000004</v>
      </c>
      <c r="F128" s="5" t="str">
        <f t="shared" si="43"/>
        <v>N/A</v>
      </c>
      <c r="G128" s="9">
        <v>4.732539847</v>
      </c>
      <c r="H128" s="5" t="str">
        <f t="shared" si="43"/>
        <v>N/A</v>
      </c>
      <c r="I128" s="8">
        <v>28.13</v>
      </c>
      <c r="J128" s="8">
        <v>-2.13</v>
      </c>
      <c r="K128" s="3" t="s">
        <v>734</v>
      </c>
      <c r="L128" s="85" t="str">
        <f t="shared" si="45"/>
        <v>Yes</v>
      </c>
    </row>
    <row r="129" spans="1:12" ht="25" x14ac:dyDescent="0.25">
      <c r="A129" s="108" t="s">
        <v>1611</v>
      </c>
      <c r="B129" s="3" t="s">
        <v>213</v>
      </c>
      <c r="C129" s="9">
        <v>20.014743328000002</v>
      </c>
      <c r="D129" s="5" t="str">
        <f t="shared" si="43"/>
        <v>N/A</v>
      </c>
      <c r="E129" s="9">
        <v>15.287041457000001</v>
      </c>
      <c r="F129" s="5" t="str">
        <f t="shared" si="43"/>
        <v>N/A</v>
      </c>
      <c r="G129" s="9">
        <v>8.9423205916999997</v>
      </c>
      <c r="H129" s="5" t="str">
        <f t="shared" si="43"/>
        <v>N/A</v>
      </c>
      <c r="I129" s="8">
        <v>-23.6</v>
      </c>
      <c r="J129" s="8">
        <v>-41.5</v>
      </c>
      <c r="K129" s="3" t="s">
        <v>734</v>
      </c>
      <c r="L129" s="85" t="str">
        <f t="shared" si="45"/>
        <v>No</v>
      </c>
    </row>
    <row r="130" spans="1:12" ht="25" x14ac:dyDescent="0.25">
      <c r="A130" s="108" t="s">
        <v>1612</v>
      </c>
      <c r="B130" s="3" t="s">
        <v>213</v>
      </c>
      <c r="C130" s="9">
        <v>16.215833541999999</v>
      </c>
      <c r="D130" s="5" t="str">
        <f t="shared" si="43"/>
        <v>N/A</v>
      </c>
      <c r="E130" s="9">
        <v>8.6910497316999997</v>
      </c>
      <c r="F130" s="5" t="str">
        <f t="shared" si="43"/>
        <v>N/A</v>
      </c>
      <c r="G130" s="9">
        <v>9.1446724711999998</v>
      </c>
      <c r="H130" s="5" t="str">
        <f t="shared" si="43"/>
        <v>N/A</v>
      </c>
      <c r="I130" s="8">
        <v>-46.4</v>
      </c>
      <c r="J130" s="8">
        <v>5.2190000000000003</v>
      </c>
      <c r="K130" s="25" t="s">
        <v>734</v>
      </c>
      <c r="L130" s="85" t="str">
        <f>IF(J130="Div by 0", "N/A", IF(OR(J130="N/A",K130="N/A"),"N/A", IF(J130&gt;VALUE(MID(K130,1,2)), "No", IF(J130&lt;-1*VALUE(MID(K130,1,2)), "No", "Yes"))))</f>
        <v>Yes</v>
      </c>
    </row>
    <row r="131" spans="1:12" ht="25" x14ac:dyDescent="0.25">
      <c r="A131" s="108" t="s">
        <v>1613</v>
      </c>
      <c r="B131" s="3" t="s">
        <v>213</v>
      </c>
      <c r="C131" s="9">
        <v>32.439117760000002</v>
      </c>
      <c r="D131" s="5" t="str">
        <f t="shared" si="43"/>
        <v>N/A</v>
      </c>
      <c r="E131" s="9">
        <v>32.563918328</v>
      </c>
      <c r="F131" s="5" t="str">
        <f t="shared" si="43"/>
        <v>N/A</v>
      </c>
      <c r="G131" s="9">
        <v>29.320641354999999</v>
      </c>
      <c r="H131" s="5" t="str">
        <f t="shared" si="43"/>
        <v>N/A</v>
      </c>
      <c r="I131" s="8">
        <v>0.38469999999999999</v>
      </c>
      <c r="J131" s="8">
        <v>-9.9600000000000009</v>
      </c>
      <c r="K131" s="3" t="s">
        <v>734</v>
      </c>
      <c r="L131" s="85" t="str">
        <f t="shared" si="44"/>
        <v>Yes</v>
      </c>
    </row>
    <row r="132" spans="1:12" ht="25" x14ac:dyDescent="0.25">
      <c r="A132" s="108" t="s">
        <v>493</v>
      </c>
      <c r="B132" s="3" t="s">
        <v>213</v>
      </c>
      <c r="C132" s="9">
        <v>33.527965580999997</v>
      </c>
      <c r="D132" s="5" t="str">
        <f t="shared" si="43"/>
        <v>N/A</v>
      </c>
      <c r="E132" s="9">
        <v>36.099769876000003</v>
      </c>
      <c r="F132" s="5" t="str">
        <f t="shared" si="43"/>
        <v>N/A</v>
      </c>
      <c r="G132" s="9">
        <v>33.987034035999997</v>
      </c>
      <c r="H132" s="5" t="str">
        <f t="shared" si="43"/>
        <v>N/A</v>
      </c>
      <c r="I132" s="8">
        <v>7.6710000000000003</v>
      </c>
      <c r="J132" s="8">
        <v>-5.85</v>
      </c>
      <c r="K132" s="3" t="s">
        <v>734</v>
      </c>
      <c r="L132" s="85" t="str">
        <f t="shared" si="44"/>
        <v>Yes</v>
      </c>
    </row>
    <row r="133" spans="1:12" ht="25" x14ac:dyDescent="0.25">
      <c r="A133" s="108" t="s">
        <v>494</v>
      </c>
      <c r="B133" s="3" t="s">
        <v>213</v>
      </c>
      <c r="C133" s="9">
        <v>1.3969899906000001</v>
      </c>
      <c r="D133" s="5" t="str">
        <f t="shared" si="43"/>
        <v>N/A</v>
      </c>
      <c r="E133" s="9">
        <v>0.6281273289</v>
      </c>
      <c r="F133" s="5" t="str">
        <f t="shared" si="43"/>
        <v>N/A</v>
      </c>
      <c r="G133" s="9">
        <v>2.5702271652999999</v>
      </c>
      <c r="H133" s="5" t="str">
        <f t="shared" si="43"/>
        <v>N/A</v>
      </c>
      <c r="I133" s="8">
        <v>-55</v>
      </c>
      <c r="J133" s="8">
        <v>309.2</v>
      </c>
      <c r="K133" s="3" t="s">
        <v>734</v>
      </c>
      <c r="L133" s="85" t="str">
        <f t="shared" si="44"/>
        <v>No</v>
      </c>
    </row>
    <row r="134" spans="1:12" ht="25" x14ac:dyDescent="0.25">
      <c r="A134" s="108" t="s">
        <v>495</v>
      </c>
      <c r="B134" s="3" t="s">
        <v>213</v>
      </c>
      <c r="C134" s="9">
        <v>9.7757750735000002</v>
      </c>
      <c r="D134" s="5" t="str">
        <f t="shared" si="43"/>
        <v>N/A</v>
      </c>
      <c r="E134" s="9">
        <v>0.78196535180000004</v>
      </c>
      <c r="F134" s="5" t="str">
        <f t="shared" si="43"/>
        <v>N/A</v>
      </c>
      <c r="G134" s="9">
        <v>1.769508866</v>
      </c>
      <c r="H134" s="5" t="str">
        <f t="shared" si="43"/>
        <v>N/A</v>
      </c>
      <c r="I134" s="8">
        <v>-92</v>
      </c>
      <c r="J134" s="8">
        <v>126.3</v>
      </c>
      <c r="K134" s="3" t="s">
        <v>734</v>
      </c>
      <c r="L134" s="85" t="str">
        <f t="shared" si="44"/>
        <v>No</v>
      </c>
    </row>
    <row r="135" spans="1:12" ht="25" x14ac:dyDescent="0.25">
      <c r="A135" s="108" t="s">
        <v>496</v>
      </c>
      <c r="B135" s="21" t="s">
        <v>213</v>
      </c>
      <c r="C135" s="9">
        <v>9.9112492699999999E-2</v>
      </c>
      <c r="D135" s="7" t="str">
        <f t="shared" ref="D135:D141" si="46">IF($B135="N/A","N/A",IF(C135&gt;10,"No",IF(C135&lt;-10,"No","Yes")))</f>
        <v>N/A</v>
      </c>
      <c r="E135" s="9">
        <v>0.13787120659999999</v>
      </c>
      <c r="F135" s="7" t="str">
        <f t="shared" ref="F135:F141" si="47">IF($B135="N/A","N/A",IF(E135&gt;10,"No",IF(E135&lt;-10,"No","Yes")))</f>
        <v>N/A</v>
      </c>
      <c r="G135" s="9">
        <v>0.2396551938</v>
      </c>
      <c r="H135" s="7" t="str">
        <f t="shared" ref="H135:H141" si="48">IF($B135="N/A","N/A",IF(G135&gt;10,"No",IF(G135&lt;-10,"No","Yes")))</f>
        <v>N/A</v>
      </c>
      <c r="I135" s="8">
        <v>39.11</v>
      </c>
      <c r="J135" s="8">
        <v>73.83</v>
      </c>
      <c r="K135" s="3" t="s">
        <v>734</v>
      </c>
      <c r="L135" s="85" t="str">
        <f t="shared" si="44"/>
        <v>No</v>
      </c>
    </row>
    <row r="136" spans="1:12" ht="25" x14ac:dyDescent="0.25">
      <c r="A136" s="108" t="s">
        <v>497</v>
      </c>
      <c r="B136" s="21" t="s">
        <v>213</v>
      </c>
      <c r="C136" s="9">
        <v>1.22281647E-2</v>
      </c>
      <c r="D136" s="7" t="str">
        <f t="shared" si="46"/>
        <v>N/A</v>
      </c>
      <c r="E136" s="9">
        <v>5.6800872000000004E-3</v>
      </c>
      <c r="F136" s="7" t="str">
        <f t="shared" si="47"/>
        <v>N/A</v>
      </c>
      <c r="G136" s="9">
        <v>1.11467532E-2</v>
      </c>
      <c r="H136" s="7" t="str">
        <f t="shared" si="48"/>
        <v>N/A</v>
      </c>
      <c r="I136" s="8">
        <v>-53.5</v>
      </c>
      <c r="J136" s="8">
        <v>96.24</v>
      </c>
      <c r="K136" s="3" t="s">
        <v>734</v>
      </c>
      <c r="L136" s="85" t="str">
        <f t="shared" si="44"/>
        <v>No</v>
      </c>
    </row>
    <row r="137" spans="1:12" ht="25" x14ac:dyDescent="0.25">
      <c r="A137" s="108" t="s">
        <v>498</v>
      </c>
      <c r="B137" s="21" t="s">
        <v>213</v>
      </c>
      <c r="C137" s="9">
        <v>0.31535793130000001</v>
      </c>
      <c r="D137" s="7" t="str">
        <f t="shared" si="46"/>
        <v>N/A</v>
      </c>
      <c r="E137" s="9">
        <v>0.29691364720000002</v>
      </c>
      <c r="F137" s="7" t="str">
        <f t="shared" si="47"/>
        <v>N/A</v>
      </c>
      <c r="G137" s="9">
        <v>0.6842867936</v>
      </c>
      <c r="H137" s="7" t="str">
        <f t="shared" si="48"/>
        <v>N/A</v>
      </c>
      <c r="I137" s="8">
        <v>-5.85</v>
      </c>
      <c r="J137" s="8">
        <v>130.5</v>
      </c>
      <c r="K137" s="3" t="s">
        <v>734</v>
      </c>
      <c r="L137" s="85" t="str">
        <f t="shared" si="44"/>
        <v>No</v>
      </c>
    </row>
    <row r="138" spans="1:12" ht="25" x14ac:dyDescent="0.25">
      <c r="A138" s="108" t="s">
        <v>499</v>
      </c>
      <c r="B138" s="21" t="s">
        <v>213</v>
      </c>
      <c r="C138" s="9">
        <v>15.789778542000001</v>
      </c>
      <c r="D138" s="7" t="str">
        <f t="shared" si="46"/>
        <v>N/A</v>
      </c>
      <c r="E138" s="9">
        <v>8.3306223825999997</v>
      </c>
      <c r="F138" s="7" t="str">
        <f t="shared" si="47"/>
        <v>N/A</v>
      </c>
      <c r="G138" s="9">
        <v>8.0200889262999997</v>
      </c>
      <c r="H138" s="7" t="str">
        <f t="shared" si="48"/>
        <v>N/A</v>
      </c>
      <c r="I138" s="8">
        <v>-47.2</v>
      </c>
      <c r="J138" s="8">
        <v>-3.73</v>
      </c>
      <c r="K138" s="3" t="s">
        <v>734</v>
      </c>
      <c r="L138" s="85" t="str">
        <f t="shared" si="44"/>
        <v>Yes</v>
      </c>
    </row>
    <row r="139" spans="1:12" ht="25" x14ac:dyDescent="0.25">
      <c r="A139" s="108" t="s">
        <v>500</v>
      </c>
      <c r="B139" s="21" t="s">
        <v>213</v>
      </c>
      <c r="C139" s="9">
        <v>0</v>
      </c>
      <c r="D139" s="7" t="str">
        <f t="shared" si="46"/>
        <v>N/A</v>
      </c>
      <c r="E139" s="9">
        <v>1.0327431000000001E-3</v>
      </c>
      <c r="F139" s="7" t="str">
        <f t="shared" si="47"/>
        <v>N/A</v>
      </c>
      <c r="G139" s="9">
        <v>4.9541124999999998E-3</v>
      </c>
      <c r="H139" s="7" t="str">
        <f t="shared" si="48"/>
        <v>N/A</v>
      </c>
      <c r="I139" s="8" t="s">
        <v>1749</v>
      </c>
      <c r="J139" s="8">
        <v>379.7</v>
      </c>
      <c r="K139" s="3" t="s">
        <v>734</v>
      </c>
      <c r="L139" s="85" t="str">
        <f t="shared" si="44"/>
        <v>No</v>
      </c>
    </row>
    <row r="140" spans="1:12" ht="25" x14ac:dyDescent="0.25">
      <c r="A140" s="108" t="s">
        <v>501</v>
      </c>
      <c r="B140" s="21" t="s">
        <v>213</v>
      </c>
      <c r="C140" s="9">
        <v>1.8020453200000001E-2</v>
      </c>
      <c r="D140" s="7" t="str">
        <f t="shared" si="46"/>
        <v>N/A</v>
      </c>
      <c r="E140" s="9">
        <v>1.23929174E-2</v>
      </c>
      <c r="F140" s="7" t="str">
        <f t="shared" si="47"/>
        <v>N/A</v>
      </c>
      <c r="G140" s="9">
        <v>5.5733765999999997E-2</v>
      </c>
      <c r="H140" s="7" t="str">
        <f t="shared" si="48"/>
        <v>N/A</v>
      </c>
      <c r="I140" s="8">
        <v>-31.2</v>
      </c>
      <c r="J140" s="8">
        <v>349.7</v>
      </c>
      <c r="K140" s="3" t="s">
        <v>734</v>
      </c>
      <c r="L140" s="85" t="str">
        <f t="shared" si="44"/>
        <v>No</v>
      </c>
    </row>
    <row r="141" spans="1:12" ht="25" x14ac:dyDescent="0.25">
      <c r="A141" s="108" t="s">
        <v>502</v>
      </c>
      <c r="B141" s="21" t="s">
        <v>213</v>
      </c>
      <c r="C141" s="9">
        <v>0</v>
      </c>
      <c r="D141" s="7" t="str">
        <f t="shared" si="46"/>
        <v>N/A</v>
      </c>
      <c r="E141" s="9">
        <v>0</v>
      </c>
      <c r="F141" s="7" t="str">
        <f t="shared" si="47"/>
        <v>N/A</v>
      </c>
      <c r="G141" s="9">
        <v>3.0963203000000002E-3</v>
      </c>
      <c r="H141" s="7" t="str">
        <f t="shared" si="48"/>
        <v>N/A</v>
      </c>
      <c r="I141" s="8" t="s">
        <v>1749</v>
      </c>
      <c r="J141" s="8" t="s">
        <v>1749</v>
      </c>
      <c r="K141" s="3" t="s">
        <v>734</v>
      </c>
      <c r="L141" s="85" t="str">
        <f t="shared" si="44"/>
        <v>N/A</v>
      </c>
    </row>
    <row r="142" spans="1:12" ht="25" x14ac:dyDescent="0.25">
      <c r="A142" s="108" t="s">
        <v>503</v>
      </c>
      <c r="B142" s="21" t="s">
        <v>213</v>
      </c>
      <c r="C142" s="9">
        <v>1.2183113548</v>
      </c>
      <c r="D142" s="5" t="str">
        <f t="shared" ref="D142" si="49">IF($B142="N/A","N/A",IF(C142&lt;0,"No","Yes"))</f>
        <v>N/A</v>
      </c>
      <c r="E142" s="9">
        <v>1.0564962123999999</v>
      </c>
      <c r="F142" s="5" t="str">
        <f t="shared" ref="F142" si="50">IF($B142="N/A","N/A",IF(E142&lt;0,"No","Yes"))</f>
        <v>N/A</v>
      </c>
      <c r="G142" s="9">
        <v>2.4132720674999999</v>
      </c>
      <c r="H142" s="5" t="str">
        <f t="shared" ref="H142" si="51">IF($B142="N/A","N/A",IF(G142&lt;0,"No","Yes"))</f>
        <v>N/A</v>
      </c>
      <c r="I142" s="8">
        <v>-13.3</v>
      </c>
      <c r="J142" s="8">
        <v>128.4</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1749</v>
      </c>
      <c r="J143" s="8" t="s">
        <v>1749</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1749</v>
      </c>
      <c r="J144" s="8" t="s">
        <v>1749</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1749</v>
      </c>
      <c r="J145" s="8" t="s">
        <v>1749</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1749</v>
      </c>
      <c r="J146" s="8" t="s">
        <v>1749</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1749</v>
      </c>
      <c r="J147" s="8" t="s">
        <v>1749</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1749</v>
      </c>
      <c r="J148" s="8" t="s">
        <v>1749</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1749</v>
      </c>
      <c r="J149" s="8" t="s">
        <v>1749</v>
      </c>
      <c r="K149" s="3" t="s">
        <v>734</v>
      </c>
      <c r="L149" s="85" t="str">
        <f t="shared" si="55"/>
        <v>N/A</v>
      </c>
    </row>
    <row r="150" spans="1:12" x14ac:dyDescent="0.25">
      <c r="A150" s="116" t="s">
        <v>733</v>
      </c>
      <c r="B150" s="25" t="s">
        <v>213</v>
      </c>
      <c r="C150" s="1">
        <v>1267661</v>
      </c>
      <c r="D150" s="7" t="str">
        <f t="shared" ref="D150:D172" si="56">IF($B150="N/A","N/A",IF(C150&gt;10,"No",IF(C150&lt;-10,"No","Yes")))</f>
        <v>N/A</v>
      </c>
      <c r="E150" s="1">
        <v>1618922</v>
      </c>
      <c r="F150" s="7" t="str">
        <f t="shared" ref="F150:F172" si="57">IF($B150="N/A","N/A",IF(E150&gt;10,"No",IF(E150&lt;-10,"No","Yes")))</f>
        <v>N/A</v>
      </c>
      <c r="G150" s="1">
        <v>1930280</v>
      </c>
      <c r="H150" s="7" t="str">
        <f t="shared" ref="H150:H172" si="58">IF($B150="N/A","N/A",IF(G150&gt;10,"No",IF(G150&lt;-10,"No","Yes")))</f>
        <v>N/A</v>
      </c>
      <c r="I150" s="8">
        <v>27.71</v>
      </c>
      <c r="J150" s="8">
        <v>19.23</v>
      </c>
      <c r="K150" s="25" t="s">
        <v>734</v>
      </c>
      <c r="L150" s="85" t="str">
        <f t="shared" ref="L150:L172" si="59">IF(J150="Div by 0", "N/A", IF(K150="N/A","N/A", IF(J150&gt;VALUE(MID(K150,1,2)), "No", IF(J150&lt;-1*VALUE(MID(K150,1,2)), "No", "Yes"))))</f>
        <v>Yes</v>
      </c>
    </row>
    <row r="151" spans="1:12" x14ac:dyDescent="0.25">
      <c r="A151" s="116" t="s">
        <v>531</v>
      </c>
      <c r="B151" s="25" t="s">
        <v>213</v>
      </c>
      <c r="C151" s="1">
        <v>83738</v>
      </c>
      <c r="D151" s="7" t="str">
        <f t="shared" si="56"/>
        <v>N/A</v>
      </c>
      <c r="E151" s="1">
        <v>87854</v>
      </c>
      <c r="F151" s="7" t="str">
        <f t="shared" si="57"/>
        <v>N/A</v>
      </c>
      <c r="G151" s="1">
        <v>97452</v>
      </c>
      <c r="H151" s="7" t="str">
        <f t="shared" si="58"/>
        <v>N/A</v>
      </c>
      <c r="I151" s="8">
        <v>4.915</v>
      </c>
      <c r="J151" s="8">
        <v>10.92</v>
      </c>
      <c r="K151" s="25" t="s">
        <v>734</v>
      </c>
      <c r="L151" s="85" t="str">
        <f t="shared" si="59"/>
        <v>Yes</v>
      </c>
    </row>
    <row r="152" spans="1:12" x14ac:dyDescent="0.25">
      <c r="A152" s="116" t="s">
        <v>532</v>
      </c>
      <c r="B152" s="25" t="s">
        <v>213</v>
      </c>
      <c r="C152" s="1">
        <v>194304</v>
      </c>
      <c r="D152" s="7" t="str">
        <f t="shared" si="56"/>
        <v>N/A</v>
      </c>
      <c r="E152" s="1">
        <v>195610</v>
      </c>
      <c r="F152" s="7" t="str">
        <f t="shared" si="57"/>
        <v>N/A</v>
      </c>
      <c r="G152" s="1">
        <v>199057</v>
      </c>
      <c r="H152" s="7" t="str">
        <f t="shared" si="58"/>
        <v>N/A</v>
      </c>
      <c r="I152" s="8">
        <v>0.67210000000000003</v>
      </c>
      <c r="J152" s="8">
        <v>1.762</v>
      </c>
      <c r="K152" s="25" t="s">
        <v>734</v>
      </c>
      <c r="L152" s="85" t="str">
        <f t="shared" si="59"/>
        <v>Yes</v>
      </c>
    </row>
    <row r="153" spans="1:12" x14ac:dyDescent="0.25">
      <c r="A153" s="116" t="s">
        <v>533</v>
      </c>
      <c r="B153" s="25" t="s">
        <v>213</v>
      </c>
      <c r="C153" s="1">
        <v>699752</v>
      </c>
      <c r="D153" s="7" t="str">
        <f t="shared" si="56"/>
        <v>N/A</v>
      </c>
      <c r="E153" s="1">
        <v>730261</v>
      </c>
      <c r="F153" s="7" t="str">
        <f t="shared" si="57"/>
        <v>N/A</v>
      </c>
      <c r="G153" s="1">
        <v>805658</v>
      </c>
      <c r="H153" s="7" t="str">
        <f t="shared" si="58"/>
        <v>N/A</v>
      </c>
      <c r="I153" s="8">
        <v>4.3600000000000003</v>
      </c>
      <c r="J153" s="8">
        <v>10.32</v>
      </c>
      <c r="K153" s="25" t="s">
        <v>734</v>
      </c>
      <c r="L153" s="85" t="str">
        <f t="shared" si="59"/>
        <v>Yes</v>
      </c>
    </row>
    <row r="154" spans="1:12" x14ac:dyDescent="0.25">
      <c r="A154" s="116" t="s">
        <v>534</v>
      </c>
      <c r="B154" s="25" t="s">
        <v>213</v>
      </c>
      <c r="C154" s="1">
        <v>289867</v>
      </c>
      <c r="D154" s="7" t="str">
        <f t="shared" si="56"/>
        <v>N/A</v>
      </c>
      <c r="E154" s="1">
        <v>605196</v>
      </c>
      <c r="F154" s="7" t="str">
        <f t="shared" si="57"/>
        <v>N/A</v>
      </c>
      <c r="G154" s="1">
        <v>828084</v>
      </c>
      <c r="H154" s="7" t="str">
        <f t="shared" si="58"/>
        <v>N/A</v>
      </c>
      <c r="I154" s="8">
        <v>108.8</v>
      </c>
      <c r="J154" s="8">
        <v>36.83</v>
      </c>
      <c r="K154" s="25" t="s">
        <v>734</v>
      </c>
      <c r="L154" s="85" t="str">
        <f t="shared" si="59"/>
        <v>No</v>
      </c>
    </row>
    <row r="155" spans="1:12" x14ac:dyDescent="0.25">
      <c r="A155" s="108" t="s">
        <v>535</v>
      </c>
      <c r="B155" s="3" t="s">
        <v>213</v>
      </c>
      <c r="C155" s="9">
        <v>88.144459286</v>
      </c>
      <c r="D155" s="5" t="str">
        <f t="shared" ref="D155:D159" si="60">IF($B155="N/A","N/A",IF(C155&lt;0,"No","Yes"))</f>
        <v>N/A</v>
      </c>
      <c r="E155" s="9">
        <v>88.852994721000002</v>
      </c>
      <c r="F155" s="5" t="str">
        <f t="shared" ref="F155:F159" si="61">IF($B155="N/A","N/A",IF(E155&lt;0,"No","Yes"))</f>
        <v>N/A</v>
      </c>
      <c r="G155" s="9">
        <v>92.126080833000003</v>
      </c>
      <c r="H155" s="5" t="str">
        <f t="shared" ref="H155:H159" si="62">IF($B155="N/A","N/A",IF(G155&lt;0,"No","Yes"))</f>
        <v>N/A</v>
      </c>
      <c r="I155" s="8">
        <v>0.80379999999999996</v>
      </c>
      <c r="J155" s="8">
        <v>3.6840000000000002</v>
      </c>
      <c r="K155" s="25" t="s">
        <v>734</v>
      </c>
      <c r="L155" s="85" t="str">
        <f>IF(J155="Div by 0", "N/A", IF(OR(J155="N/A",K155="N/A"),"N/A", IF(J155&gt;VALUE(MID(K155,1,2)), "No", IF(J155&lt;-1*VALUE(MID(K155,1,2)), "No", "Yes"))))</f>
        <v>Yes</v>
      </c>
    </row>
    <row r="156" spans="1:12" x14ac:dyDescent="0.25">
      <c r="A156" s="108" t="s">
        <v>536</v>
      </c>
      <c r="B156" s="3" t="s">
        <v>213</v>
      </c>
      <c r="C156" s="9">
        <v>71.096356798000002</v>
      </c>
      <c r="D156" s="5" t="str">
        <f t="shared" si="60"/>
        <v>N/A</v>
      </c>
      <c r="E156" s="9">
        <v>72.407341778000003</v>
      </c>
      <c r="F156" s="5" t="str">
        <f t="shared" si="61"/>
        <v>N/A</v>
      </c>
      <c r="G156" s="9">
        <v>77.901148708999997</v>
      </c>
      <c r="H156" s="5" t="str">
        <f t="shared" si="62"/>
        <v>N/A</v>
      </c>
      <c r="I156" s="8">
        <v>1.8440000000000001</v>
      </c>
      <c r="J156" s="8">
        <v>7.5869999999999997</v>
      </c>
      <c r="K156" s="3" t="s">
        <v>734</v>
      </c>
      <c r="L156" s="85" t="str">
        <f t="shared" ref="L156:L159" si="63">IF(J156="Div by 0", "N/A", IF(OR(J156="N/A",K156="N/A"),"N/A", IF(J156&gt;VALUE(MID(K156,1,2)), "No", IF(J156&lt;-1*VALUE(MID(K156,1,2)), "No", "Yes"))))</f>
        <v>Yes</v>
      </c>
    </row>
    <row r="157" spans="1:12" ht="25" x14ac:dyDescent="0.25">
      <c r="A157" s="108" t="s">
        <v>537</v>
      </c>
      <c r="B157" s="3" t="s">
        <v>213</v>
      </c>
      <c r="C157" s="9">
        <v>90.741562329000004</v>
      </c>
      <c r="D157" s="5" t="str">
        <f t="shared" si="60"/>
        <v>N/A</v>
      </c>
      <c r="E157" s="9">
        <v>93.454237952</v>
      </c>
      <c r="F157" s="5" t="str">
        <f t="shared" si="61"/>
        <v>N/A</v>
      </c>
      <c r="G157" s="9">
        <v>94.133697780000006</v>
      </c>
      <c r="H157" s="5" t="str">
        <f t="shared" si="62"/>
        <v>N/A</v>
      </c>
      <c r="I157" s="8">
        <v>2.9889999999999999</v>
      </c>
      <c r="J157" s="8">
        <v>0.72709999999999997</v>
      </c>
      <c r="K157" s="3" t="s">
        <v>734</v>
      </c>
      <c r="L157" s="85" t="str">
        <f t="shared" si="63"/>
        <v>Yes</v>
      </c>
    </row>
    <row r="158" spans="1:12" x14ac:dyDescent="0.25">
      <c r="A158" s="108" t="s">
        <v>538</v>
      </c>
      <c r="B158" s="3" t="s">
        <v>213</v>
      </c>
      <c r="C158" s="9">
        <v>95.085852189999997</v>
      </c>
      <c r="D158" s="5" t="str">
        <f t="shared" si="60"/>
        <v>N/A</v>
      </c>
      <c r="E158" s="9">
        <v>93.988676482000002</v>
      </c>
      <c r="F158" s="5" t="str">
        <f t="shared" si="61"/>
        <v>N/A</v>
      </c>
      <c r="G158" s="9">
        <v>94.867223709000001</v>
      </c>
      <c r="H158" s="5" t="str">
        <f t="shared" si="62"/>
        <v>N/A</v>
      </c>
      <c r="I158" s="8">
        <v>-1.1499999999999999</v>
      </c>
      <c r="J158" s="8">
        <v>0.93469999999999998</v>
      </c>
      <c r="K158" s="3" t="s">
        <v>734</v>
      </c>
      <c r="L158" s="85" t="str">
        <f t="shared" si="63"/>
        <v>Yes</v>
      </c>
    </row>
    <row r="159" spans="1:12" x14ac:dyDescent="0.25">
      <c r="A159" s="108" t="s">
        <v>539</v>
      </c>
      <c r="B159" s="3" t="s">
        <v>213</v>
      </c>
      <c r="C159" s="9">
        <v>78.271142229999995</v>
      </c>
      <c r="D159" s="5" t="str">
        <f t="shared" si="60"/>
        <v>N/A</v>
      </c>
      <c r="E159" s="9">
        <v>84.712818568000003</v>
      </c>
      <c r="F159" s="5" t="str">
        <f t="shared" si="61"/>
        <v>N/A</v>
      </c>
      <c r="G159" s="9">
        <v>91.057679407999998</v>
      </c>
      <c r="H159" s="5" t="str">
        <f t="shared" si="62"/>
        <v>N/A</v>
      </c>
      <c r="I159" s="8">
        <v>8.23</v>
      </c>
      <c r="J159" s="8">
        <v>7.49</v>
      </c>
      <c r="K159" s="3" t="s">
        <v>734</v>
      </c>
      <c r="L159" s="85" t="str">
        <f t="shared" si="63"/>
        <v>Yes</v>
      </c>
    </row>
    <row r="160" spans="1:12" ht="25" x14ac:dyDescent="0.25">
      <c r="A160" s="116" t="s">
        <v>540</v>
      </c>
      <c r="B160" s="25" t="s">
        <v>213</v>
      </c>
      <c r="C160" s="1">
        <v>1050743.22</v>
      </c>
      <c r="D160" s="7" t="str">
        <f t="shared" si="56"/>
        <v>N/A</v>
      </c>
      <c r="E160" s="1">
        <v>1289770.93</v>
      </c>
      <c r="F160" s="7" t="str">
        <f t="shared" si="57"/>
        <v>N/A</v>
      </c>
      <c r="G160" s="1">
        <v>1515565.9</v>
      </c>
      <c r="H160" s="7" t="str">
        <f t="shared" si="58"/>
        <v>N/A</v>
      </c>
      <c r="I160" s="8">
        <v>22.75</v>
      </c>
      <c r="J160" s="8">
        <v>17.510000000000002</v>
      </c>
      <c r="K160" s="25" t="s">
        <v>734</v>
      </c>
      <c r="L160" s="85" t="str">
        <f t="shared" si="59"/>
        <v>Yes</v>
      </c>
    </row>
    <row r="161" spans="1:12" x14ac:dyDescent="0.25">
      <c r="A161" s="116" t="s">
        <v>541</v>
      </c>
      <c r="B161" s="25" t="s">
        <v>213</v>
      </c>
      <c r="C161" s="10">
        <v>4563291573</v>
      </c>
      <c r="D161" s="7" t="str">
        <f t="shared" si="56"/>
        <v>N/A</v>
      </c>
      <c r="E161" s="10">
        <v>6423135031</v>
      </c>
      <c r="F161" s="7" t="str">
        <f t="shared" si="57"/>
        <v>N/A</v>
      </c>
      <c r="G161" s="10">
        <v>9355370044</v>
      </c>
      <c r="H161" s="7" t="str">
        <f t="shared" si="58"/>
        <v>N/A</v>
      </c>
      <c r="I161" s="8">
        <v>40.76</v>
      </c>
      <c r="J161" s="8">
        <v>45.65</v>
      </c>
      <c r="K161" s="25" t="s">
        <v>734</v>
      </c>
      <c r="L161" s="85" t="str">
        <f t="shared" si="59"/>
        <v>No</v>
      </c>
    </row>
    <row r="162" spans="1:12" x14ac:dyDescent="0.25">
      <c r="A162" s="116" t="s">
        <v>1262</v>
      </c>
      <c r="B162" s="25" t="s">
        <v>213</v>
      </c>
      <c r="C162" s="10">
        <v>3599.7727885999998</v>
      </c>
      <c r="D162" s="7" t="str">
        <f t="shared" si="56"/>
        <v>N/A</v>
      </c>
      <c r="E162" s="10">
        <v>3967.5382946</v>
      </c>
      <c r="F162" s="7" t="str">
        <f t="shared" si="57"/>
        <v>N/A</v>
      </c>
      <c r="G162" s="10">
        <v>4846.6388524000004</v>
      </c>
      <c r="H162" s="7" t="str">
        <f t="shared" si="58"/>
        <v>N/A</v>
      </c>
      <c r="I162" s="8">
        <v>10.220000000000001</v>
      </c>
      <c r="J162" s="8">
        <v>22.16</v>
      </c>
      <c r="K162" s="25" t="s">
        <v>734</v>
      </c>
      <c r="L162" s="85" t="str">
        <f t="shared" si="59"/>
        <v>Yes</v>
      </c>
    </row>
    <row r="163" spans="1:12" ht="25" x14ac:dyDescent="0.25">
      <c r="A163" s="116" t="s">
        <v>1263</v>
      </c>
      <c r="B163" s="25" t="s">
        <v>213</v>
      </c>
      <c r="C163" s="10">
        <v>5675.7364637000001</v>
      </c>
      <c r="D163" s="7" t="str">
        <f t="shared" si="56"/>
        <v>N/A</v>
      </c>
      <c r="E163" s="10">
        <v>7493.3937100000003</v>
      </c>
      <c r="F163" s="7" t="str">
        <f t="shared" si="57"/>
        <v>N/A</v>
      </c>
      <c r="G163" s="10">
        <v>12097.043796</v>
      </c>
      <c r="H163" s="7" t="str">
        <f t="shared" si="58"/>
        <v>N/A</v>
      </c>
      <c r="I163" s="8">
        <v>32.03</v>
      </c>
      <c r="J163" s="8">
        <v>61.44</v>
      </c>
      <c r="K163" s="25" t="s">
        <v>734</v>
      </c>
      <c r="L163" s="85" t="str">
        <f t="shared" si="59"/>
        <v>No</v>
      </c>
    </row>
    <row r="164" spans="1:12" ht="25" x14ac:dyDescent="0.25">
      <c r="A164" s="116" t="s">
        <v>1264</v>
      </c>
      <c r="B164" s="25" t="s">
        <v>213</v>
      </c>
      <c r="C164" s="10">
        <v>9575.0513577000002</v>
      </c>
      <c r="D164" s="7" t="str">
        <f t="shared" si="56"/>
        <v>N/A</v>
      </c>
      <c r="E164" s="10">
        <v>10649.609406</v>
      </c>
      <c r="F164" s="7" t="str">
        <f t="shared" si="57"/>
        <v>N/A</v>
      </c>
      <c r="G164" s="10">
        <v>12174.656258999999</v>
      </c>
      <c r="H164" s="7" t="str">
        <f t="shared" si="58"/>
        <v>N/A</v>
      </c>
      <c r="I164" s="8">
        <v>11.22</v>
      </c>
      <c r="J164" s="8">
        <v>14.32</v>
      </c>
      <c r="K164" s="25" t="s">
        <v>734</v>
      </c>
      <c r="L164" s="85" t="str">
        <f t="shared" si="59"/>
        <v>Yes</v>
      </c>
    </row>
    <row r="165" spans="1:12" ht="25" x14ac:dyDescent="0.25">
      <c r="A165" s="116" t="s">
        <v>1265</v>
      </c>
      <c r="B165" s="25" t="s">
        <v>213</v>
      </c>
      <c r="C165" s="10">
        <v>1647.3344884999999</v>
      </c>
      <c r="D165" s="7" t="str">
        <f t="shared" si="56"/>
        <v>N/A</v>
      </c>
      <c r="E165" s="10">
        <v>1703.6801911</v>
      </c>
      <c r="F165" s="7" t="str">
        <f t="shared" si="57"/>
        <v>N/A</v>
      </c>
      <c r="G165" s="10">
        <v>1612.1199056999999</v>
      </c>
      <c r="H165" s="7" t="str">
        <f t="shared" si="58"/>
        <v>N/A</v>
      </c>
      <c r="I165" s="8">
        <v>3.42</v>
      </c>
      <c r="J165" s="8">
        <v>-5.37</v>
      </c>
      <c r="K165" s="25" t="s">
        <v>734</v>
      </c>
      <c r="L165" s="85" t="str">
        <f t="shared" si="59"/>
        <v>Yes</v>
      </c>
    </row>
    <row r="166" spans="1:12" ht="25" x14ac:dyDescent="0.25">
      <c r="A166" s="116" t="s">
        <v>1266</v>
      </c>
      <c r="B166" s="25" t="s">
        <v>213</v>
      </c>
      <c r="C166" s="10">
        <v>3707.9776966999998</v>
      </c>
      <c r="D166" s="7" t="str">
        <f t="shared" si="56"/>
        <v>N/A</v>
      </c>
      <c r="E166" s="10">
        <v>4027.6358799</v>
      </c>
      <c r="F166" s="7" t="str">
        <f t="shared" si="57"/>
        <v>N/A</v>
      </c>
      <c r="G166" s="10">
        <v>5378.9027839999999</v>
      </c>
      <c r="H166" s="7" t="str">
        <f t="shared" si="58"/>
        <v>N/A</v>
      </c>
      <c r="I166" s="8">
        <v>8.6210000000000004</v>
      </c>
      <c r="J166" s="8">
        <v>33.549999999999997</v>
      </c>
      <c r="K166" s="25" t="s">
        <v>734</v>
      </c>
      <c r="L166" s="85" t="str">
        <f t="shared" si="59"/>
        <v>No</v>
      </c>
    </row>
    <row r="167" spans="1:12" x14ac:dyDescent="0.25">
      <c r="A167" s="142" t="s">
        <v>542</v>
      </c>
      <c r="B167" s="21" t="s">
        <v>213</v>
      </c>
      <c r="C167" s="26">
        <v>2127385379</v>
      </c>
      <c r="D167" s="7" t="str">
        <f t="shared" si="56"/>
        <v>N/A</v>
      </c>
      <c r="E167" s="26">
        <v>2390166955</v>
      </c>
      <c r="F167" s="7" t="str">
        <f t="shared" si="57"/>
        <v>N/A</v>
      </c>
      <c r="G167" s="26">
        <v>3734039114</v>
      </c>
      <c r="H167" s="7" t="str">
        <f t="shared" si="58"/>
        <v>N/A</v>
      </c>
      <c r="I167" s="8">
        <v>12.35</v>
      </c>
      <c r="J167" s="8">
        <v>56.23</v>
      </c>
      <c r="K167" s="25" t="s">
        <v>734</v>
      </c>
      <c r="L167" s="85" t="str">
        <f t="shared" si="59"/>
        <v>No</v>
      </c>
    </row>
    <row r="168" spans="1:12" x14ac:dyDescent="0.25">
      <c r="A168" s="142" t="s">
        <v>1267</v>
      </c>
      <c r="B168" s="21" t="s">
        <v>213</v>
      </c>
      <c r="C168" s="26">
        <v>1678.1973879</v>
      </c>
      <c r="D168" s="7" t="str">
        <f t="shared" si="56"/>
        <v>N/A</v>
      </c>
      <c r="E168" s="26">
        <v>1476.3941407</v>
      </c>
      <c r="F168" s="7" t="str">
        <f t="shared" si="57"/>
        <v>N/A</v>
      </c>
      <c r="G168" s="26">
        <v>1934.4546459999999</v>
      </c>
      <c r="H168" s="7" t="str">
        <f t="shared" si="58"/>
        <v>N/A</v>
      </c>
      <c r="I168" s="8">
        <v>-12</v>
      </c>
      <c r="J168" s="8">
        <v>31.03</v>
      </c>
      <c r="K168" s="25" t="s">
        <v>734</v>
      </c>
      <c r="L168" s="85" t="str">
        <f t="shared" si="59"/>
        <v>No</v>
      </c>
    </row>
    <row r="169" spans="1:12" ht="25" x14ac:dyDescent="0.25">
      <c r="A169" s="142" t="s">
        <v>1268</v>
      </c>
      <c r="B169" s="25" t="s">
        <v>213</v>
      </c>
      <c r="C169" s="10">
        <v>3722.2789892000001</v>
      </c>
      <c r="D169" s="7" t="str">
        <f t="shared" si="56"/>
        <v>N/A</v>
      </c>
      <c r="E169" s="10">
        <v>2774.1637830999998</v>
      </c>
      <c r="F169" s="7" t="str">
        <f t="shared" si="57"/>
        <v>N/A</v>
      </c>
      <c r="G169" s="10">
        <v>2349.3749435999998</v>
      </c>
      <c r="H169" s="7" t="str">
        <f t="shared" si="58"/>
        <v>N/A</v>
      </c>
      <c r="I169" s="8">
        <v>-25.5</v>
      </c>
      <c r="J169" s="8">
        <v>-15.3</v>
      </c>
      <c r="K169" s="25" t="s">
        <v>734</v>
      </c>
      <c r="L169" s="85" t="str">
        <f t="shared" si="59"/>
        <v>Yes</v>
      </c>
    </row>
    <row r="170" spans="1:12" ht="25" x14ac:dyDescent="0.25">
      <c r="A170" s="142" t="s">
        <v>1269</v>
      </c>
      <c r="B170" s="25" t="s">
        <v>213</v>
      </c>
      <c r="C170" s="10">
        <v>6553.9994287</v>
      </c>
      <c r="D170" s="7" t="str">
        <f t="shared" si="56"/>
        <v>N/A</v>
      </c>
      <c r="E170" s="10">
        <v>6451.3194212999997</v>
      </c>
      <c r="F170" s="7" t="str">
        <f t="shared" si="57"/>
        <v>N/A</v>
      </c>
      <c r="G170" s="10">
        <v>7091.9920775999999</v>
      </c>
      <c r="H170" s="7" t="str">
        <f t="shared" si="58"/>
        <v>N/A</v>
      </c>
      <c r="I170" s="8">
        <v>-1.57</v>
      </c>
      <c r="J170" s="8">
        <v>9.9309999999999992</v>
      </c>
      <c r="K170" s="25" t="s">
        <v>734</v>
      </c>
      <c r="L170" s="85" t="str">
        <f t="shared" si="59"/>
        <v>Yes</v>
      </c>
    </row>
    <row r="171" spans="1:12" ht="25" x14ac:dyDescent="0.25">
      <c r="A171" s="142" t="s">
        <v>1270</v>
      </c>
      <c r="B171" s="25" t="s">
        <v>213</v>
      </c>
      <c r="C171" s="10">
        <v>656.09668710999995</v>
      </c>
      <c r="D171" s="7" t="str">
        <f t="shared" si="56"/>
        <v>N/A</v>
      </c>
      <c r="E171" s="10">
        <v>691.18070662000002</v>
      </c>
      <c r="F171" s="7" t="str">
        <f t="shared" si="57"/>
        <v>N/A</v>
      </c>
      <c r="G171" s="10">
        <v>641.55643834</v>
      </c>
      <c r="H171" s="7" t="str">
        <f t="shared" si="58"/>
        <v>N/A</v>
      </c>
      <c r="I171" s="8">
        <v>5.3470000000000004</v>
      </c>
      <c r="J171" s="8">
        <v>-7.18</v>
      </c>
      <c r="K171" s="25" t="s">
        <v>734</v>
      </c>
      <c r="L171" s="85" t="str">
        <f t="shared" si="59"/>
        <v>Yes</v>
      </c>
    </row>
    <row r="172" spans="1:12" ht="25" x14ac:dyDescent="0.25">
      <c r="A172" s="142" t="s">
        <v>1271</v>
      </c>
      <c r="B172" s="25" t="s">
        <v>213</v>
      </c>
      <c r="C172" s="10">
        <v>286.73807987999999</v>
      </c>
      <c r="D172" s="7" t="str">
        <f t="shared" si="56"/>
        <v>N/A</v>
      </c>
      <c r="E172" s="10">
        <v>627.03907493999998</v>
      </c>
      <c r="F172" s="7" t="str">
        <f t="shared" si="57"/>
        <v>N/A</v>
      </c>
      <c r="G172" s="10">
        <v>1903.7647545</v>
      </c>
      <c r="H172" s="7" t="str">
        <f t="shared" si="58"/>
        <v>N/A</v>
      </c>
      <c r="I172" s="8">
        <v>118.7</v>
      </c>
      <c r="J172" s="8">
        <v>203.6</v>
      </c>
      <c r="K172" s="25" t="s">
        <v>734</v>
      </c>
      <c r="L172" s="85" t="str">
        <f t="shared" si="59"/>
        <v>No</v>
      </c>
    </row>
    <row r="173" spans="1:12" ht="25" x14ac:dyDescent="0.25">
      <c r="A173" s="108" t="s">
        <v>543</v>
      </c>
      <c r="B173" s="76" t="s">
        <v>213</v>
      </c>
      <c r="C173" s="77">
        <v>206244849</v>
      </c>
      <c r="D173" s="72" t="str">
        <f>IF($B173="N/A","N/A",IF(C173&gt;10,"No",IF(C173&lt;-10,"No","Yes")))</f>
        <v>N/A</v>
      </c>
      <c r="E173" s="77">
        <v>338515246</v>
      </c>
      <c r="F173" s="72" t="str">
        <f>IF($B173="N/A","N/A",IF(E173&gt;10,"No",IF(E173&lt;-10,"No","Yes")))</f>
        <v>N/A</v>
      </c>
      <c r="G173" s="77">
        <v>347524241</v>
      </c>
      <c r="H173" s="72" t="str">
        <f>IF($B173="N/A","N/A",IF(G173&gt;10,"No",IF(G173&lt;-10,"No","Yes")))</f>
        <v>N/A</v>
      </c>
      <c r="I173" s="73">
        <v>64.13</v>
      </c>
      <c r="J173" s="73">
        <v>2.661</v>
      </c>
      <c r="K173" s="74" t="s">
        <v>734</v>
      </c>
      <c r="L173" s="87" t="str">
        <f>IF(J173="Div by 0", "N/A", IF(K173="N/A","N/A", IF(J173&gt;VALUE(MID(K173,1,2)), "No", IF(J173&lt;-1*VALUE(MID(K173,1,2)), "No", "Yes"))))</f>
        <v>Yes</v>
      </c>
    </row>
    <row r="174" spans="1:12" ht="25" x14ac:dyDescent="0.25">
      <c r="A174" s="108" t="s">
        <v>1272</v>
      </c>
      <c r="B174" s="25" t="s">
        <v>213</v>
      </c>
      <c r="C174" s="10">
        <v>192034560</v>
      </c>
      <c r="D174" s="7" t="str">
        <f t="shared" ref="D174:D181" si="64">IF($B174="N/A","N/A",IF(C174&gt;10,"No",IF(C174&lt;-10,"No","Yes")))</f>
        <v>N/A</v>
      </c>
      <c r="E174" s="10">
        <v>205205071</v>
      </c>
      <c r="F174" s="7" t="str">
        <f t="shared" ref="F174:F181" si="65">IF($B174="N/A","N/A",IF(E174&gt;10,"No",IF(E174&lt;-10,"No","Yes")))</f>
        <v>N/A</v>
      </c>
      <c r="G174" s="10">
        <v>209826054</v>
      </c>
      <c r="H174" s="7" t="str">
        <f t="shared" ref="H174:H181" si="66">IF($B174="N/A","N/A",IF(G174&gt;10,"No",IF(G174&lt;-10,"No","Yes")))</f>
        <v>N/A</v>
      </c>
      <c r="I174" s="8">
        <v>6.8579999999999997</v>
      </c>
      <c r="J174" s="8">
        <v>2.2519999999999998</v>
      </c>
      <c r="K174" s="25" t="s">
        <v>734</v>
      </c>
      <c r="L174" s="85" t="str">
        <f t="shared" ref="L174:L181" si="67">IF(J174="Div by 0", "N/A", IF(K174="N/A","N/A", IF(J174&gt;VALUE(MID(K174,1,2)), "No", IF(J174&lt;-1*VALUE(MID(K174,1,2)), "No", "Yes"))))</f>
        <v>Yes</v>
      </c>
    </row>
    <row r="175" spans="1:12" ht="25" x14ac:dyDescent="0.25">
      <c r="A175" s="108" t="s">
        <v>544</v>
      </c>
      <c r="B175" s="25" t="s">
        <v>213</v>
      </c>
      <c r="C175" s="10">
        <v>21498252</v>
      </c>
      <c r="D175" s="7" t="str">
        <f t="shared" si="64"/>
        <v>N/A</v>
      </c>
      <c r="E175" s="10">
        <v>29799676</v>
      </c>
      <c r="F175" s="7" t="str">
        <f t="shared" si="65"/>
        <v>N/A</v>
      </c>
      <c r="G175" s="10">
        <v>29571392</v>
      </c>
      <c r="H175" s="7" t="str">
        <f t="shared" si="66"/>
        <v>N/A</v>
      </c>
      <c r="I175" s="8">
        <v>38.61</v>
      </c>
      <c r="J175" s="8">
        <v>-0.76600000000000001</v>
      </c>
      <c r="K175" s="25" t="s">
        <v>734</v>
      </c>
      <c r="L175" s="85" t="str">
        <f t="shared" si="67"/>
        <v>Yes</v>
      </c>
    </row>
    <row r="176" spans="1:12" ht="25" x14ac:dyDescent="0.25">
      <c r="A176" s="108" t="s">
        <v>509</v>
      </c>
      <c r="B176" s="25" t="s">
        <v>213</v>
      </c>
      <c r="C176" s="10">
        <v>1707607718</v>
      </c>
      <c r="D176" s="7" t="str">
        <f t="shared" si="64"/>
        <v>N/A</v>
      </c>
      <c r="E176" s="10">
        <v>1816646962</v>
      </c>
      <c r="F176" s="7" t="str">
        <f t="shared" si="65"/>
        <v>N/A</v>
      </c>
      <c r="G176" s="10">
        <v>3147117427</v>
      </c>
      <c r="H176" s="7" t="str">
        <f t="shared" si="66"/>
        <v>N/A</v>
      </c>
      <c r="I176" s="8">
        <v>6.3849999999999998</v>
      </c>
      <c r="J176" s="8">
        <v>73.239999999999995</v>
      </c>
      <c r="K176" s="25" t="s">
        <v>734</v>
      </c>
      <c r="L176" s="85" t="str">
        <f t="shared" si="67"/>
        <v>No</v>
      </c>
    </row>
    <row r="177" spans="1:12" ht="25" x14ac:dyDescent="0.25">
      <c r="A177" s="108" t="s">
        <v>510</v>
      </c>
      <c r="B177" s="25" t="s">
        <v>213</v>
      </c>
      <c r="C177" s="10">
        <v>162.69716352</v>
      </c>
      <c r="D177" s="7" t="str">
        <f t="shared" si="64"/>
        <v>N/A</v>
      </c>
      <c r="E177" s="10">
        <v>209.09916969</v>
      </c>
      <c r="F177" s="7" t="str">
        <f t="shared" si="65"/>
        <v>N/A</v>
      </c>
      <c r="G177" s="10">
        <v>180.03825404</v>
      </c>
      <c r="H177" s="7" t="str">
        <f t="shared" si="66"/>
        <v>N/A</v>
      </c>
      <c r="I177" s="8">
        <v>28.52</v>
      </c>
      <c r="J177" s="8">
        <v>-13.9</v>
      </c>
      <c r="K177" s="25" t="s">
        <v>734</v>
      </c>
      <c r="L177" s="85" t="str">
        <f t="shared" si="67"/>
        <v>Yes</v>
      </c>
    </row>
    <row r="178" spans="1:12" ht="25" x14ac:dyDescent="0.25">
      <c r="A178" s="108" t="s">
        <v>1273</v>
      </c>
      <c r="B178" s="21" t="s">
        <v>213</v>
      </c>
      <c r="C178" s="26">
        <v>151.48731404</v>
      </c>
      <c r="D178" s="7" t="str">
        <f t="shared" si="64"/>
        <v>N/A</v>
      </c>
      <c r="E178" s="26">
        <v>126.75414318999999</v>
      </c>
      <c r="F178" s="7" t="str">
        <f t="shared" si="65"/>
        <v>N/A</v>
      </c>
      <c r="G178" s="26">
        <v>108.70239239999999</v>
      </c>
      <c r="H178" s="7" t="str">
        <f t="shared" si="66"/>
        <v>N/A</v>
      </c>
      <c r="I178" s="8">
        <v>-16.3</v>
      </c>
      <c r="J178" s="8">
        <v>-14.2</v>
      </c>
      <c r="K178" s="25" t="s">
        <v>734</v>
      </c>
      <c r="L178" s="85" t="str">
        <f t="shared" si="67"/>
        <v>Yes</v>
      </c>
    </row>
    <row r="179" spans="1:12" ht="25" x14ac:dyDescent="0.25">
      <c r="A179" s="108" t="s">
        <v>511</v>
      </c>
      <c r="B179" s="21" t="s">
        <v>213</v>
      </c>
      <c r="C179" s="26">
        <v>16.958991401999999</v>
      </c>
      <c r="D179" s="7" t="str">
        <f t="shared" si="64"/>
        <v>N/A</v>
      </c>
      <c r="E179" s="26">
        <v>18.407110411000001</v>
      </c>
      <c r="F179" s="7" t="str">
        <f t="shared" si="65"/>
        <v>N/A</v>
      </c>
      <c r="G179" s="26">
        <v>15.319742214</v>
      </c>
      <c r="H179" s="7" t="str">
        <f t="shared" si="66"/>
        <v>N/A</v>
      </c>
      <c r="I179" s="8">
        <v>8.5389999999999997</v>
      </c>
      <c r="J179" s="8">
        <v>-16.8</v>
      </c>
      <c r="K179" s="25" t="s">
        <v>734</v>
      </c>
      <c r="L179" s="85" t="str">
        <f t="shared" si="67"/>
        <v>Yes</v>
      </c>
    </row>
    <row r="180" spans="1:12" ht="25" x14ac:dyDescent="0.25">
      <c r="A180" s="108" t="s">
        <v>512</v>
      </c>
      <c r="B180" s="21" t="s">
        <v>213</v>
      </c>
      <c r="C180" s="26">
        <v>1347.053919</v>
      </c>
      <c r="D180" s="7" t="str">
        <f t="shared" si="64"/>
        <v>N/A</v>
      </c>
      <c r="E180" s="26">
        <v>1122.1337174</v>
      </c>
      <c r="F180" s="7" t="str">
        <f t="shared" si="65"/>
        <v>N/A</v>
      </c>
      <c r="G180" s="26">
        <v>1630.3942572999999</v>
      </c>
      <c r="H180" s="7" t="str">
        <f t="shared" si="66"/>
        <v>N/A</v>
      </c>
      <c r="I180" s="8">
        <v>-16.7</v>
      </c>
      <c r="J180" s="8">
        <v>45.29</v>
      </c>
      <c r="K180" s="25" t="s">
        <v>734</v>
      </c>
      <c r="L180" s="85" t="str">
        <f t="shared" si="67"/>
        <v>No</v>
      </c>
    </row>
    <row r="181" spans="1:12" ht="25" x14ac:dyDescent="0.25">
      <c r="A181" s="108" t="s">
        <v>1624</v>
      </c>
      <c r="B181" s="25" t="s">
        <v>213</v>
      </c>
      <c r="C181" s="9">
        <v>87.690005451000005</v>
      </c>
      <c r="D181" s="7" t="str">
        <f t="shared" si="64"/>
        <v>N/A</v>
      </c>
      <c r="E181" s="9">
        <v>85.493618592999994</v>
      </c>
      <c r="F181" s="7" t="str">
        <f t="shared" si="65"/>
        <v>N/A</v>
      </c>
      <c r="G181" s="9">
        <v>83.662473837999997</v>
      </c>
      <c r="H181" s="7" t="str">
        <f t="shared" si="66"/>
        <v>N/A</v>
      </c>
      <c r="I181" s="8">
        <v>-2.5</v>
      </c>
      <c r="J181" s="8">
        <v>-2.14</v>
      </c>
      <c r="K181" s="25" t="s">
        <v>734</v>
      </c>
      <c r="L181" s="85" t="str">
        <f t="shared" si="67"/>
        <v>Yes</v>
      </c>
    </row>
    <row r="182" spans="1:12" ht="25" x14ac:dyDescent="0.25">
      <c r="A182" s="108" t="s">
        <v>1625</v>
      </c>
      <c r="B182" s="78" t="s">
        <v>213</v>
      </c>
      <c r="C182" s="79">
        <v>88.373259451999999</v>
      </c>
      <c r="D182" s="75" t="str">
        <f t="shared" ref="D182" si="68">IF($B182="N/A","N/A",IF(C182&lt;0,"No","Yes"))</f>
        <v>N/A</v>
      </c>
      <c r="E182" s="79">
        <v>87.969813553999998</v>
      </c>
      <c r="F182" s="75" t="str">
        <f t="shared" ref="F182" si="69">IF($B182="N/A","N/A",IF(E182&lt;0,"No","Yes"))</f>
        <v>N/A</v>
      </c>
      <c r="G182" s="79">
        <v>89.220334113000007</v>
      </c>
      <c r="H182" s="75" t="str">
        <f t="shared" ref="H182" si="70">IF($B182="N/A","N/A",IF(G182&lt;0,"No","Yes"))</f>
        <v>N/A</v>
      </c>
      <c r="I182" s="73">
        <v>-0.45700000000000002</v>
      </c>
      <c r="J182" s="73">
        <v>1.4219999999999999</v>
      </c>
      <c r="K182" s="78" t="s">
        <v>734</v>
      </c>
      <c r="L182" s="87" t="str">
        <f t="shared" ref="L182" si="71">IF(J182="Div by 0", "N/A", IF(OR(J182="N/A",K182="N/A"),"N/A", IF(J182&gt;VALUE(MID(K182,1,2)), "No", IF(J182&lt;-1*VALUE(MID(K182,1,2)), "No", "Yes"))))</f>
        <v>Yes</v>
      </c>
    </row>
    <row r="183" spans="1:12" ht="25" x14ac:dyDescent="0.25">
      <c r="A183" s="108" t="s">
        <v>1626</v>
      </c>
      <c r="B183" s="3" t="s">
        <v>213</v>
      </c>
      <c r="C183" s="9">
        <v>91.165390316</v>
      </c>
      <c r="D183" s="5" t="str">
        <f t="shared" ref="D183:D185" si="72">IF($B183="N/A","N/A",IF(C183&lt;0,"No","Yes"))</f>
        <v>N/A</v>
      </c>
      <c r="E183" s="9">
        <v>90.632891978999993</v>
      </c>
      <c r="F183" s="5" t="str">
        <f t="shared" ref="F183:F185" si="73">IF($B183="N/A","N/A",IF(E183&lt;0,"No","Yes"))</f>
        <v>N/A</v>
      </c>
      <c r="G183" s="9">
        <v>91.047287963000002</v>
      </c>
      <c r="H183" s="5" t="str">
        <f t="shared" ref="H183:H185" si="74">IF($B183="N/A","N/A",IF(G183&lt;0,"No","Yes"))</f>
        <v>N/A</v>
      </c>
      <c r="I183" s="8">
        <v>-0.58399999999999996</v>
      </c>
      <c r="J183" s="8">
        <v>0.4572</v>
      </c>
      <c r="K183" s="3" t="s">
        <v>734</v>
      </c>
      <c r="L183" s="85" t="str">
        <f t="shared" ref="L183:L213" si="75">IF(J183="Div by 0", "N/A", IF(OR(J183="N/A",K183="N/A"),"N/A", IF(J183&gt;VALUE(MID(K183,1,2)), "No", IF(J183&lt;-1*VALUE(MID(K183,1,2)), "No", "Yes"))))</f>
        <v>Yes</v>
      </c>
    </row>
    <row r="184" spans="1:12" ht="25" x14ac:dyDescent="0.25">
      <c r="A184" s="108" t="s">
        <v>1627</v>
      </c>
      <c r="B184" s="3" t="s">
        <v>213</v>
      </c>
      <c r="C184" s="9">
        <v>88.284849489999999</v>
      </c>
      <c r="D184" s="5" t="str">
        <f t="shared" si="72"/>
        <v>N/A</v>
      </c>
      <c r="E184" s="9">
        <v>88.125341487</v>
      </c>
      <c r="F184" s="5" t="str">
        <f t="shared" si="73"/>
        <v>N/A</v>
      </c>
      <c r="G184" s="9">
        <v>85.794716864999998</v>
      </c>
      <c r="H184" s="5" t="str">
        <f t="shared" si="74"/>
        <v>N/A</v>
      </c>
      <c r="I184" s="8">
        <v>-0.18099999999999999</v>
      </c>
      <c r="J184" s="8">
        <v>-2.64</v>
      </c>
      <c r="K184" s="3" t="s">
        <v>734</v>
      </c>
      <c r="L184" s="85" t="str">
        <f t="shared" si="75"/>
        <v>Yes</v>
      </c>
    </row>
    <row r="185" spans="1:12" ht="25" x14ac:dyDescent="0.25">
      <c r="A185" s="108" t="s">
        <v>1628</v>
      </c>
      <c r="B185" s="3" t="s">
        <v>213</v>
      </c>
      <c r="C185" s="9">
        <v>83.727019632999998</v>
      </c>
      <c r="D185" s="5" t="str">
        <f t="shared" si="72"/>
        <v>N/A</v>
      </c>
      <c r="E185" s="9">
        <v>80.297457352999999</v>
      </c>
      <c r="F185" s="5" t="str">
        <f t="shared" si="73"/>
        <v>N/A</v>
      </c>
      <c r="G185" s="9">
        <v>79.158877602000004</v>
      </c>
      <c r="H185" s="5" t="str">
        <f t="shared" si="74"/>
        <v>N/A</v>
      </c>
      <c r="I185" s="8">
        <v>-4.0999999999999996</v>
      </c>
      <c r="J185" s="8">
        <v>-1.42</v>
      </c>
      <c r="K185" s="3" t="s">
        <v>734</v>
      </c>
      <c r="L185" s="85" t="str">
        <f t="shared" si="75"/>
        <v>Yes</v>
      </c>
    </row>
    <row r="186" spans="1:12" ht="25" x14ac:dyDescent="0.25">
      <c r="A186" s="108" t="s">
        <v>1630</v>
      </c>
      <c r="B186" s="74" t="s">
        <v>213</v>
      </c>
      <c r="C186" s="79">
        <v>6.3046824033000002</v>
      </c>
      <c r="D186" s="72" t="str">
        <f>IF($B186="N/A","N/A",IF(C186&gt;10,"No",IF(C186&lt;-10,"No","Yes")))</f>
        <v>N/A</v>
      </c>
      <c r="E186" s="79">
        <v>5.4052017330000002</v>
      </c>
      <c r="F186" s="72" t="str">
        <f>IF($B186="N/A","N/A",IF(E186&gt;10,"No",IF(E186&lt;-10,"No","Yes")))</f>
        <v>N/A</v>
      </c>
      <c r="G186" s="79">
        <v>5.1808027851</v>
      </c>
      <c r="H186" s="72" t="str">
        <f>IF($B186="N/A","N/A",IF(G186&gt;10,"No",IF(G186&lt;-10,"No","Yes")))</f>
        <v>N/A</v>
      </c>
      <c r="I186" s="73">
        <v>-14.3</v>
      </c>
      <c r="J186" s="73">
        <v>-4.1500000000000004</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1749</v>
      </c>
      <c r="J187" s="8" t="s">
        <v>1749</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1749</v>
      </c>
      <c r="J188" s="8" t="s">
        <v>1749</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1749</v>
      </c>
      <c r="J189" s="8" t="s">
        <v>1749</v>
      </c>
      <c r="K189" s="25" t="s">
        <v>734</v>
      </c>
      <c r="L189" s="85" t="str">
        <f t="shared" si="75"/>
        <v>N/A</v>
      </c>
    </row>
    <row r="190" spans="1:12" ht="25" x14ac:dyDescent="0.25">
      <c r="A190" s="108" t="s">
        <v>1634</v>
      </c>
      <c r="B190" s="21" t="s">
        <v>213</v>
      </c>
      <c r="C190" s="9">
        <v>0.11635602890000001</v>
      </c>
      <c r="D190" s="7" t="str">
        <f t="shared" si="76"/>
        <v>N/A</v>
      </c>
      <c r="E190" s="9">
        <v>0.60157314559999997</v>
      </c>
      <c r="F190" s="7" t="str">
        <f t="shared" si="77"/>
        <v>N/A</v>
      </c>
      <c r="G190" s="9">
        <v>0.94960316639999998</v>
      </c>
      <c r="H190" s="7" t="str">
        <f t="shared" si="78"/>
        <v>N/A</v>
      </c>
      <c r="I190" s="8">
        <v>417</v>
      </c>
      <c r="J190" s="8">
        <v>57.85</v>
      </c>
      <c r="K190" s="25" t="s">
        <v>734</v>
      </c>
      <c r="L190" s="85" t="str">
        <f t="shared" si="75"/>
        <v>No</v>
      </c>
    </row>
    <row r="191" spans="1:12" ht="25" x14ac:dyDescent="0.25">
      <c r="A191" s="108" t="s">
        <v>1635</v>
      </c>
      <c r="B191" s="21" t="s">
        <v>213</v>
      </c>
      <c r="C191" s="9">
        <v>76.268576535999998</v>
      </c>
      <c r="D191" s="7" t="str">
        <f t="shared" si="76"/>
        <v>N/A</v>
      </c>
      <c r="E191" s="9">
        <v>72.808572617999999</v>
      </c>
      <c r="F191" s="7" t="str">
        <f t="shared" si="77"/>
        <v>N/A</v>
      </c>
      <c r="G191" s="9">
        <v>71.023271234999996</v>
      </c>
      <c r="H191" s="7" t="str">
        <f t="shared" si="78"/>
        <v>N/A</v>
      </c>
      <c r="I191" s="8">
        <v>-4.54</v>
      </c>
      <c r="J191" s="8">
        <v>-2.4500000000000002</v>
      </c>
      <c r="K191" s="25" t="s">
        <v>734</v>
      </c>
      <c r="L191" s="85" t="str">
        <f t="shared" si="75"/>
        <v>Yes</v>
      </c>
    </row>
    <row r="192" spans="1:12" ht="25" x14ac:dyDescent="0.25">
      <c r="A192" s="108" t="s">
        <v>1636</v>
      </c>
      <c r="B192" s="21" t="s">
        <v>213</v>
      </c>
      <c r="C192" s="9">
        <v>36.258431868000002</v>
      </c>
      <c r="D192" s="7" t="str">
        <f t="shared" si="76"/>
        <v>N/A</v>
      </c>
      <c r="E192" s="9">
        <v>39.274158976999999</v>
      </c>
      <c r="F192" s="7" t="str">
        <f t="shared" si="77"/>
        <v>N/A</v>
      </c>
      <c r="G192" s="9">
        <v>38.783440744000004</v>
      </c>
      <c r="H192" s="7" t="str">
        <f t="shared" si="78"/>
        <v>N/A</v>
      </c>
      <c r="I192" s="8">
        <v>8.3170000000000002</v>
      </c>
      <c r="J192" s="8">
        <v>-1.25</v>
      </c>
      <c r="K192" s="25" t="s">
        <v>734</v>
      </c>
      <c r="L192" s="85" t="str">
        <f t="shared" si="75"/>
        <v>Yes</v>
      </c>
    </row>
    <row r="193" spans="1:12" ht="25" x14ac:dyDescent="0.25">
      <c r="A193" s="108" t="s">
        <v>1637</v>
      </c>
      <c r="B193" s="21" t="s">
        <v>213</v>
      </c>
      <c r="C193" s="9">
        <v>5.0236616886999998</v>
      </c>
      <c r="D193" s="7" t="str">
        <f t="shared" si="76"/>
        <v>N/A</v>
      </c>
      <c r="E193" s="9">
        <v>4.9804746614999997</v>
      </c>
      <c r="F193" s="7" t="str">
        <f t="shared" si="77"/>
        <v>N/A</v>
      </c>
      <c r="G193" s="9">
        <v>12.154039828</v>
      </c>
      <c r="H193" s="7" t="str">
        <f t="shared" si="78"/>
        <v>N/A</v>
      </c>
      <c r="I193" s="8">
        <v>-0.86</v>
      </c>
      <c r="J193" s="8">
        <v>144</v>
      </c>
      <c r="K193" s="25" t="s">
        <v>734</v>
      </c>
      <c r="L193" s="85" t="str">
        <f t="shared" si="75"/>
        <v>No</v>
      </c>
    </row>
    <row r="194" spans="1:12" ht="25" x14ac:dyDescent="0.25">
      <c r="A194" s="108" t="s">
        <v>1638</v>
      </c>
      <c r="B194" s="21" t="s">
        <v>213</v>
      </c>
      <c r="C194" s="9">
        <v>39.178455438999997</v>
      </c>
      <c r="D194" s="7" t="str">
        <f t="shared" si="76"/>
        <v>N/A</v>
      </c>
      <c r="E194" s="9">
        <v>37.895772618999999</v>
      </c>
      <c r="F194" s="7" t="str">
        <f t="shared" si="77"/>
        <v>N/A</v>
      </c>
      <c r="G194" s="9">
        <v>37.197090578000001</v>
      </c>
      <c r="H194" s="7" t="str">
        <f t="shared" si="78"/>
        <v>N/A</v>
      </c>
      <c r="I194" s="8">
        <v>-3.27</v>
      </c>
      <c r="J194" s="8">
        <v>-1.84</v>
      </c>
      <c r="K194" s="25" t="s">
        <v>734</v>
      </c>
      <c r="L194" s="85" t="str">
        <f t="shared" si="75"/>
        <v>Yes</v>
      </c>
    </row>
    <row r="195" spans="1:12" ht="25" x14ac:dyDescent="0.25">
      <c r="A195" s="108" t="s">
        <v>1639</v>
      </c>
      <c r="B195" s="21" t="s">
        <v>213</v>
      </c>
      <c r="C195" s="9">
        <v>0</v>
      </c>
      <c r="D195" s="7" t="str">
        <f t="shared" si="76"/>
        <v>N/A</v>
      </c>
      <c r="E195" s="9">
        <v>0</v>
      </c>
      <c r="F195" s="7" t="str">
        <f t="shared" si="77"/>
        <v>N/A</v>
      </c>
      <c r="G195" s="9">
        <v>3.040439729</v>
      </c>
      <c r="H195" s="7" t="str">
        <f t="shared" si="78"/>
        <v>N/A</v>
      </c>
      <c r="I195" s="8" t="s">
        <v>1749</v>
      </c>
      <c r="J195" s="8" t="s">
        <v>1749</v>
      </c>
      <c r="K195" s="25" t="s">
        <v>734</v>
      </c>
      <c r="L195" s="85" t="str">
        <f t="shared" si="75"/>
        <v>N/A</v>
      </c>
    </row>
    <row r="196" spans="1:12" ht="25" x14ac:dyDescent="0.25">
      <c r="A196" s="108" t="s">
        <v>1640</v>
      </c>
      <c r="B196" s="21" t="s">
        <v>213</v>
      </c>
      <c r="C196" s="9">
        <v>3.1754546365</v>
      </c>
      <c r="D196" s="7" t="str">
        <f t="shared" si="76"/>
        <v>N/A</v>
      </c>
      <c r="E196" s="9">
        <v>2.35854476</v>
      </c>
      <c r="F196" s="7" t="str">
        <f t="shared" si="77"/>
        <v>N/A</v>
      </c>
      <c r="G196" s="9">
        <v>1.1072486893</v>
      </c>
      <c r="H196" s="7" t="str">
        <f t="shared" si="78"/>
        <v>N/A</v>
      </c>
      <c r="I196" s="8">
        <v>-25.7</v>
      </c>
      <c r="J196" s="8">
        <v>-53.1</v>
      </c>
      <c r="K196" s="25" t="s">
        <v>734</v>
      </c>
      <c r="L196" s="85" t="str">
        <f t="shared" si="75"/>
        <v>No</v>
      </c>
    </row>
    <row r="197" spans="1:12" ht="25" x14ac:dyDescent="0.25">
      <c r="A197" s="108" t="s">
        <v>1641</v>
      </c>
      <c r="B197" s="21" t="s">
        <v>213</v>
      </c>
      <c r="C197" s="9">
        <v>59.382121875999999</v>
      </c>
      <c r="D197" s="7" t="str">
        <f t="shared" si="76"/>
        <v>N/A</v>
      </c>
      <c r="E197" s="9">
        <v>57.879502533</v>
      </c>
      <c r="F197" s="7" t="str">
        <f t="shared" si="77"/>
        <v>N/A</v>
      </c>
      <c r="G197" s="9">
        <v>56.805437552999997</v>
      </c>
      <c r="H197" s="7" t="str">
        <f t="shared" si="78"/>
        <v>N/A</v>
      </c>
      <c r="I197" s="8">
        <v>-2.5299999999999998</v>
      </c>
      <c r="J197" s="8">
        <v>-1.86</v>
      </c>
      <c r="K197" s="25" t="s">
        <v>734</v>
      </c>
      <c r="L197" s="85" t="str">
        <f t="shared" si="75"/>
        <v>Yes</v>
      </c>
    </row>
    <row r="198" spans="1:12" ht="25" x14ac:dyDescent="0.25">
      <c r="A198" s="108" t="s">
        <v>1642</v>
      </c>
      <c r="B198" s="21" t="s">
        <v>213</v>
      </c>
      <c r="C198" s="9">
        <v>67.668012188999995</v>
      </c>
      <c r="D198" s="7" t="str">
        <f t="shared" si="76"/>
        <v>N/A</v>
      </c>
      <c r="E198" s="9">
        <v>66.343468060999996</v>
      </c>
      <c r="F198" s="7" t="str">
        <f t="shared" si="77"/>
        <v>N/A</v>
      </c>
      <c r="G198" s="9">
        <v>63.757175125000003</v>
      </c>
      <c r="H198" s="7" t="str">
        <f t="shared" si="78"/>
        <v>N/A</v>
      </c>
      <c r="I198" s="8">
        <v>-1.96</v>
      </c>
      <c r="J198" s="8">
        <v>-3.9</v>
      </c>
      <c r="K198" s="25" t="s">
        <v>734</v>
      </c>
      <c r="L198" s="85" t="str">
        <f t="shared" si="75"/>
        <v>Yes</v>
      </c>
    </row>
    <row r="199" spans="1:12" ht="25" x14ac:dyDescent="0.25">
      <c r="A199" s="108" t="s">
        <v>1643</v>
      </c>
      <c r="B199" s="21" t="s">
        <v>213</v>
      </c>
      <c r="C199" s="9">
        <v>32.052260029000003</v>
      </c>
      <c r="D199" s="7" t="str">
        <f t="shared" si="76"/>
        <v>N/A</v>
      </c>
      <c r="E199" s="9">
        <v>29.641205691</v>
      </c>
      <c r="F199" s="7" t="str">
        <f t="shared" si="77"/>
        <v>N/A</v>
      </c>
      <c r="G199" s="9">
        <v>19.89535197</v>
      </c>
      <c r="H199" s="7" t="str">
        <f t="shared" si="78"/>
        <v>N/A</v>
      </c>
      <c r="I199" s="8">
        <v>-7.52</v>
      </c>
      <c r="J199" s="8">
        <v>-32.9</v>
      </c>
      <c r="K199" s="25" t="s">
        <v>734</v>
      </c>
      <c r="L199" s="85" t="str">
        <f t="shared" si="75"/>
        <v>No</v>
      </c>
    </row>
    <row r="200" spans="1:12" ht="25" x14ac:dyDescent="0.25">
      <c r="A200" s="108" t="s">
        <v>1644</v>
      </c>
      <c r="B200" s="21" t="s">
        <v>213</v>
      </c>
      <c r="C200" s="9">
        <v>10.919007526</v>
      </c>
      <c r="D200" s="7" t="str">
        <f t="shared" si="76"/>
        <v>N/A</v>
      </c>
      <c r="E200" s="9">
        <v>10.430335742</v>
      </c>
      <c r="F200" s="7" t="str">
        <f t="shared" si="77"/>
        <v>N/A</v>
      </c>
      <c r="G200" s="9">
        <v>9.8392979257000004</v>
      </c>
      <c r="H200" s="7" t="str">
        <f t="shared" si="78"/>
        <v>N/A</v>
      </c>
      <c r="I200" s="8">
        <v>-4.4800000000000004</v>
      </c>
      <c r="J200" s="8">
        <v>-5.67</v>
      </c>
      <c r="K200" s="25" t="s">
        <v>734</v>
      </c>
      <c r="L200" s="85" t="str">
        <f t="shared" si="75"/>
        <v>Yes</v>
      </c>
    </row>
    <row r="201" spans="1:12" ht="25" x14ac:dyDescent="0.25">
      <c r="A201" s="108" t="s">
        <v>1645</v>
      </c>
      <c r="B201" s="21" t="s">
        <v>213</v>
      </c>
      <c r="C201" s="9">
        <v>0.17260134999999999</v>
      </c>
      <c r="D201" s="7" t="str">
        <f t="shared" si="76"/>
        <v>N/A</v>
      </c>
      <c r="E201" s="9">
        <v>2.0911446011999999</v>
      </c>
      <c r="F201" s="7" t="str">
        <f t="shared" si="77"/>
        <v>N/A</v>
      </c>
      <c r="G201" s="9">
        <v>2.2695671094000001</v>
      </c>
      <c r="H201" s="7" t="str">
        <f t="shared" si="78"/>
        <v>N/A</v>
      </c>
      <c r="I201" s="8">
        <v>1112</v>
      </c>
      <c r="J201" s="8">
        <v>8.532</v>
      </c>
      <c r="K201" s="25" t="s">
        <v>734</v>
      </c>
      <c r="L201" s="85" t="str">
        <f t="shared" si="75"/>
        <v>Yes</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1749</v>
      </c>
      <c r="J202" s="8" t="s">
        <v>1749</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0</v>
      </c>
      <c r="H203" s="7" t="str">
        <f t="shared" si="78"/>
        <v>N/A</v>
      </c>
      <c r="I203" s="8" t="s">
        <v>1749</v>
      </c>
      <c r="J203" s="8" t="s">
        <v>1749</v>
      </c>
      <c r="K203" s="25" t="s">
        <v>734</v>
      </c>
      <c r="L203" s="85" t="str">
        <f t="shared" si="75"/>
        <v>N/A</v>
      </c>
    </row>
    <row r="204" spans="1:12" ht="25" x14ac:dyDescent="0.25">
      <c r="A204" s="108" t="s">
        <v>1648</v>
      </c>
      <c r="B204" s="21" t="s">
        <v>213</v>
      </c>
      <c r="C204" s="9">
        <v>0.17686116399999999</v>
      </c>
      <c r="D204" s="7" t="str">
        <f t="shared" si="76"/>
        <v>N/A</v>
      </c>
      <c r="E204" s="9">
        <v>0.2074837454</v>
      </c>
      <c r="F204" s="7" t="str">
        <f t="shared" si="77"/>
        <v>N/A</v>
      </c>
      <c r="G204" s="9">
        <v>0.22768717490000001</v>
      </c>
      <c r="H204" s="7" t="str">
        <f t="shared" si="78"/>
        <v>N/A</v>
      </c>
      <c r="I204" s="8">
        <v>17.309999999999999</v>
      </c>
      <c r="J204" s="8">
        <v>9.7370000000000001</v>
      </c>
      <c r="K204" s="25" t="s">
        <v>734</v>
      </c>
      <c r="L204" s="85" t="str">
        <f t="shared" si="75"/>
        <v>Yes</v>
      </c>
    </row>
    <row r="205" spans="1:12" ht="25" x14ac:dyDescent="0.25">
      <c r="A205" s="108" t="s">
        <v>1649</v>
      </c>
      <c r="B205" s="21" t="s">
        <v>213</v>
      </c>
      <c r="C205" s="9">
        <v>7.8885439999999999E-4</v>
      </c>
      <c r="D205" s="7" t="str">
        <f t="shared" si="76"/>
        <v>N/A</v>
      </c>
      <c r="E205" s="9">
        <v>0</v>
      </c>
      <c r="F205" s="7" t="str">
        <f t="shared" si="77"/>
        <v>N/A</v>
      </c>
      <c r="G205" s="9">
        <v>4.9889135299999998E-2</v>
      </c>
      <c r="H205" s="7" t="str">
        <f t="shared" si="78"/>
        <v>N/A</v>
      </c>
      <c r="I205" s="8">
        <v>-100</v>
      </c>
      <c r="J205" s="8" t="s">
        <v>1749</v>
      </c>
      <c r="K205" s="25" t="s">
        <v>734</v>
      </c>
      <c r="L205" s="85" t="str">
        <f t="shared" si="75"/>
        <v>N/A</v>
      </c>
    </row>
    <row r="206" spans="1:12" ht="25" x14ac:dyDescent="0.25">
      <c r="A206" s="108" t="s">
        <v>1650</v>
      </c>
      <c r="B206" s="21" t="s">
        <v>213</v>
      </c>
      <c r="C206" s="9">
        <v>5.3589248229999997</v>
      </c>
      <c r="D206" s="7" t="str">
        <f t="shared" si="76"/>
        <v>N/A</v>
      </c>
      <c r="E206" s="9">
        <v>6.1739231414000004</v>
      </c>
      <c r="F206" s="7" t="str">
        <f t="shared" si="77"/>
        <v>N/A</v>
      </c>
      <c r="G206" s="9">
        <v>8.9722216465999995</v>
      </c>
      <c r="H206" s="7" t="str">
        <f t="shared" si="78"/>
        <v>N/A</v>
      </c>
      <c r="I206" s="8">
        <v>15.21</v>
      </c>
      <c r="J206" s="8">
        <v>45.32</v>
      </c>
      <c r="K206" s="25" t="s">
        <v>734</v>
      </c>
      <c r="L206" s="85" t="str">
        <f t="shared" si="75"/>
        <v>No</v>
      </c>
    </row>
    <row r="207" spans="1:12" ht="25" x14ac:dyDescent="0.25">
      <c r="A207" s="108" t="s">
        <v>1651</v>
      </c>
      <c r="B207" s="21" t="s">
        <v>213</v>
      </c>
      <c r="C207" s="9">
        <v>5.5377581199999998E-2</v>
      </c>
      <c r="D207" s="7" t="str">
        <f t="shared" si="76"/>
        <v>N/A</v>
      </c>
      <c r="E207" s="9">
        <v>8.2338741500000007E-2</v>
      </c>
      <c r="F207" s="7" t="str">
        <f t="shared" si="77"/>
        <v>N/A</v>
      </c>
      <c r="G207" s="9">
        <v>5.9680460900000003E-2</v>
      </c>
      <c r="H207" s="7" t="str">
        <f t="shared" si="78"/>
        <v>N/A</v>
      </c>
      <c r="I207" s="8">
        <v>48.69</v>
      </c>
      <c r="J207" s="8">
        <v>-27.5</v>
      </c>
      <c r="K207" s="25" t="s">
        <v>734</v>
      </c>
      <c r="L207" s="85" t="str">
        <f t="shared" si="75"/>
        <v>Yes</v>
      </c>
    </row>
    <row r="208" spans="1:12" ht="25" x14ac:dyDescent="0.25">
      <c r="A208" s="108" t="s">
        <v>1652</v>
      </c>
      <c r="B208" s="21" t="s">
        <v>213</v>
      </c>
      <c r="C208" s="9">
        <v>29.792823160000001</v>
      </c>
      <c r="D208" s="7" t="str">
        <f t="shared" si="76"/>
        <v>N/A</v>
      </c>
      <c r="E208" s="9">
        <v>30.202010968</v>
      </c>
      <c r="F208" s="7" t="str">
        <f t="shared" si="77"/>
        <v>N/A</v>
      </c>
      <c r="G208" s="9">
        <v>28.886430984</v>
      </c>
      <c r="H208" s="7" t="str">
        <f t="shared" si="78"/>
        <v>N/A</v>
      </c>
      <c r="I208" s="8">
        <v>1.373</v>
      </c>
      <c r="J208" s="8">
        <v>-4.3600000000000003</v>
      </c>
      <c r="K208" s="25" t="s">
        <v>734</v>
      </c>
      <c r="L208" s="85" t="str">
        <f t="shared" si="75"/>
        <v>Yes</v>
      </c>
    </row>
    <row r="209" spans="1:12" ht="25" x14ac:dyDescent="0.25">
      <c r="A209" s="108" t="s">
        <v>1653</v>
      </c>
      <c r="B209" s="21" t="s">
        <v>213</v>
      </c>
      <c r="C209" s="9">
        <v>0</v>
      </c>
      <c r="D209" s="7" t="str">
        <f t="shared" si="76"/>
        <v>N/A</v>
      </c>
      <c r="E209" s="9">
        <v>0.21582262760000001</v>
      </c>
      <c r="F209" s="7" t="str">
        <f t="shared" si="77"/>
        <v>N/A</v>
      </c>
      <c r="G209" s="9">
        <v>0.2244233997</v>
      </c>
      <c r="H209" s="7" t="str">
        <f t="shared" si="78"/>
        <v>N/A</v>
      </c>
      <c r="I209" s="8" t="s">
        <v>1749</v>
      </c>
      <c r="J209" s="8">
        <v>3.9849999999999999</v>
      </c>
      <c r="K209" s="25" t="s">
        <v>734</v>
      </c>
      <c r="L209" s="85" t="str">
        <f t="shared" si="75"/>
        <v>Yes</v>
      </c>
    </row>
    <row r="210" spans="1:12" ht="25" x14ac:dyDescent="0.25">
      <c r="A210" s="108" t="s">
        <v>1654</v>
      </c>
      <c r="B210" s="21" t="s">
        <v>213</v>
      </c>
      <c r="C210" s="9">
        <v>5.1648666322999999</v>
      </c>
      <c r="D210" s="7" t="str">
        <f t="shared" si="76"/>
        <v>N/A</v>
      </c>
      <c r="E210" s="9">
        <v>4.4291201182000002</v>
      </c>
      <c r="F210" s="7" t="str">
        <f t="shared" si="77"/>
        <v>N/A</v>
      </c>
      <c r="G210" s="9">
        <v>4.5011604533999998</v>
      </c>
      <c r="H210" s="7" t="str">
        <f t="shared" si="78"/>
        <v>N/A</v>
      </c>
      <c r="I210" s="8">
        <v>-14.2</v>
      </c>
      <c r="J210" s="8">
        <v>1.627</v>
      </c>
      <c r="K210" s="25" t="s">
        <v>734</v>
      </c>
      <c r="L210" s="85" t="str">
        <f t="shared" si="75"/>
        <v>Yes</v>
      </c>
    </row>
    <row r="211" spans="1:12" ht="25" x14ac:dyDescent="0.25">
      <c r="A211" s="108" t="s">
        <v>1655</v>
      </c>
      <c r="B211" s="21" t="s">
        <v>213</v>
      </c>
      <c r="C211" s="9">
        <v>1.3784442371000001</v>
      </c>
      <c r="D211" s="7" t="str">
        <f t="shared" si="76"/>
        <v>N/A</v>
      </c>
      <c r="E211" s="9">
        <v>1.1246372586</v>
      </c>
      <c r="F211" s="7" t="str">
        <f t="shared" si="77"/>
        <v>N/A</v>
      </c>
      <c r="G211" s="9">
        <v>1.008402926</v>
      </c>
      <c r="H211" s="7" t="str">
        <f t="shared" si="78"/>
        <v>N/A</v>
      </c>
      <c r="I211" s="8">
        <v>-18.399999999999999</v>
      </c>
      <c r="J211" s="8">
        <v>-10.3</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0.39579750089999999</v>
      </c>
      <c r="H212" s="7" t="str">
        <f t="shared" si="78"/>
        <v>N/A</v>
      </c>
      <c r="I212" s="8" t="s">
        <v>1749</v>
      </c>
      <c r="J212" s="8" t="s">
        <v>1749</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1749</v>
      </c>
      <c r="J213" s="125" t="s">
        <v>1749</v>
      </c>
      <c r="K213" s="138" t="s">
        <v>734</v>
      </c>
      <c r="L213" s="96" t="str">
        <f t="shared" si="75"/>
        <v>N/A</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1580</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128134</v>
      </c>
      <c r="D6" s="7" t="str">
        <f t="shared" ref="D6:D39" si="0">IF($B6="N/A","N/A",IF(C6&gt;10,"No",IF(C6&lt;-10,"No","Yes")))</f>
        <v>N/A</v>
      </c>
      <c r="E6" s="1">
        <v>161563</v>
      </c>
      <c r="F6" s="7" t="str">
        <f t="shared" ref="F6:F39" si="1">IF($B6="N/A","N/A",IF(E6&gt;10,"No",IF(E6&lt;-10,"No","Yes")))</f>
        <v>N/A</v>
      </c>
      <c r="G6" s="1">
        <v>130021</v>
      </c>
      <c r="H6" s="7" t="str">
        <f t="shared" ref="H6:H39" si="2">IF($B6="N/A","N/A",IF(G6&gt;10,"No",IF(G6&lt;-10,"No","Yes")))</f>
        <v>N/A</v>
      </c>
      <c r="I6" s="8">
        <v>26.09</v>
      </c>
      <c r="J6" s="8">
        <v>-19.5</v>
      </c>
      <c r="K6" s="25" t="s">
        <v>734</v>
      </c>
      <c r="L6" s="85" t="str">
        <f t="shared" ref="L6:L39" si="3">IF(J6="Div by 0", "N/A", IF(K6="N/A","N/A", IF(J6&gt;VALUE(MID(K6,1,2)), "No", IF(J6&lt;-1*VALUE(MID(K6,1,2)), "No", "Yes"))))</f>
        <v>Yes</v>
      </c>
    </row>
    <row r="7" spans="1:12" x14ac:dyDescent="0.25">
      <c r="A7" s="117" t="s">
        <v>4</v>
      </c>
      <c r="B7" s="21" t="s">
        <v>213</v>
      </c>
      <c r="C7" s="22">
        <v>76421</v>
      </c>
      <c r="D7" s="7" t="str">
        <f t="shared" si="0"/>
        <v>N/A</v>
      </c>
      <c r="E7" s="22">
        <v>70894</v>
      </c>
      <c r="F7" s="7" t="str">
        <f t="shared" si="1"/>
        <v>N/A</v>
      </c>
      <c r="G7" s="22">
        <v>57546</v>
      </c>
      <c r="H7" s="7" t="str">
        <f t="shared" si="2"/>
        <v>N/A</v>
      </c>
      <c r="I7" s="8">
        <v>-7.23</v>
      </c>
      <c r="J7" s="8">
        <v>-18.8</v>
      </c>
      <c r="K7" s="25" t="s">
        <v>734</v>
      </c>
      <c r="L7" s="85" t="str">
        <f t="shared" si="3"/>
        <v>Yes</v>
      </c>
    </row>
    <row r="8" spans="1:12" x14ac:dyDescent="0.25">
      <c r="A8" s="117" t="s">
        <v>359</v>
      </c>
      <c r="B8" s="21" t="s">
        <v>213</v>
      </c>
      <c r="C8" s="4">
        <v>59.641469086999997</v>
      </c>
      <c r="D8" s="7" t="str">
        <f>IF($B8="N/A","N/A",IF(C8&gt;10,"No",IF(C8&lt;-10,"No","Yes")))</f>
        <v>N/A</v>
      </c>
      <c r="E8" s="4">
        <v>43.880096309000002</v>
      </c>
      <c r="F8" s="7" t="str">
        <f t="shared" si="1"/>
        <v>N/A</v>
      </c>
      <c r="G8" s="4">
        <v>44.259004314999999</v>
      </c>
      <c r="H8" s="7" t="str">
        <f t="shared" si="2"/>
        <v>N/A</v>
      </c>
      <c r="I8" s="8">
        <v>-26.4</v>
      </c>
      <c r="J8" s="8">
        <v>0.86350000000000005</v>
      </c>
      <c r="K8" s="25" t="s">
        <v>734</v>
      </c>
      <c r="L8" s="85" t="str">
        <f t="shared" si="3"/>
        <v>Yes</v>
      </c>
    </row>
    <row r="9" spans="1:12" x14ac:dyDescent="0.25">
      <c r="A9" s="117" t="s">
        <v>83</v>
      </c>
      <c r="B9" s="21" t="s">
        <v>213</v>
      </c>
      <c r="C9" s="22">
        <v>60834.03</v>
      </c>
      <c r="D9" s="7" t="str">
        <f t="shared" si="0"/>
        <v>N/A</v>
      </c>
      <c r="E9" s="22">
        <v>51250.400000000001</v>
      </c>
      <c r="F9" s="7" t="str">
        <f t="shared" si="1"/>
        <v>N/A</v>
      </c>
      <c r="G9" s="22">
        <v>30707.26</v>
      </c>
      <c r="H9" s="7" t="str">
        <f t="shared" si="2"/>
        <v>N/A</v>
      </c>
      <c r="I9" s="8">
        <v>-15.8</v>
      </c>
      <c r="J9" s="8">
        <v>-40.1</v>
      </c>
      <c r="K9" s="25" t="s">
        <v>734</v>
      </c>
      <c r="L9" s="85" t="str">
        <f t="shared" si="3"/>
        <v>No</v>
      </c>
    </row>
    <row r="10" spans="1:12" x14ac:dyDescent="0.25">
      <c r="A10" s="117" t="s">
        <v>100</v>
      </c>
      <c r="B10" s="21" t="s">
        <v>213</v>
      </c>
      <c r="C10" s="22">
        <v>2092</v>
      </c>
      <c r="D10" s="7" t="str">
        <f t="shared" si="0"/>
        <v>N/A</v>
      </c>
      <c r="E10" s="22">
        <v>2074</v>
      </c>
      <c r="F10" s="7" t="str">
        <f t="shared" si="1"/>
        <v>N/A</v>
      </c>
      <c r="G10" s="22">
        <v>1597</v>
      </c>
      <c r="H10" s="7" t="str">
        <f t="shared" si="2"/>
        <v>N/A</v>
      </c>
      <c r="I10" s="8">
        <v>-0.86</v>
      </c>
      <c r="J10" s="8">
        <v>-23</v>
      </c>
      <c r="K10" s="25" t="s">
        <v>734</v>
      </c>
      <c r="L10" s="85" t="str">
        <f t="shared" si="3"/>
        <v>Yes</v>
      </c>
    </row>
    <row r="11" spans="1:12" x14ac:dyDescent="0.25">
      <c r="A11" s="117" t="s">
        <v>974</v>
      </c>
      <c r="B11" s="21" t="s">
        <v>213</v>
      </c>
      <c r="C11" s="22">
        <v>62</v>
      </c>
      <c r="D11" s="7" t="str">
        <f t="shared" si="0"/>
        <v>N/A</v>
      </c>
      <c r="E11" s="22">
        <v>38</v>
      </c>
      <c r="F11" s="7" t="str">
        <f t="shared" si="1"/>
        <v>N/A</v>
      </c>
      <c r="G11" s="22">
        <v>50</v>
      </c>
      <c r="H11" s="7" t="str">
        <f t="shared" si="2"/>
        <v>N/A</v>
      </c>
      <c r="I11" s="8">
        <v>-38.700000000000003</v>
      </c>
      <c r="J11" s="8">
        <v>31.58</v>
      </c>
      <c r="K11" s="25" t="s">
        <v>734</v>
      </c>
      <c r="L11" s="85" t="str">
        <f t="shared" si="3"/>
        <v>No</v>
      </c>
    </row>
    <row r="12" spans="1:12" x14ac:dyDescent="0.25">
      <c r="A12" s="117" t="s">
        <v>975</v>
      </c>
      <c r="B12" s="21" t="s">
        <v>213</v>
      </c>
      <c r="C12" s="22">
        <v>171</v>
      </c>
      <c r="D12" s="7" t="str">
        <f t="shared" si="0"/>
        <v>N/A</v>
      </c>
      <c r="E12" s="22">
        <v>145</v>
      </c>
      <c r="F12" s="7" t="str">
        <f t="shared" si="1"/>
        <v>N/A</v>
      </c>
      <c r="G12" s="22">
        <v>89</v>
      </c>
      <c r="H12" s="7" t="str">
        <f t="shared" si="2"/>
        <v>N/A</v>
      </c>
      <c r="I12" s="8">
        <v>-15.2</v>
      </c>
      <c r="J12" s="8">
        <v>-38.6</v>
      </c>
      <c r="K12" s="25" t="s">
        <v>734</v>
      </c>
      <c r="L12" s="85" t="str">
        <f t="shared" si="3"/>
        <v>No</v>
      </c>
    </row>
    <row r="13" spans="1:12" x14ac:dyDescent="0.25">
      <c r="A13" s="117" t="s">
        <v>976</v>
      </c>
      <c r="B13" s="21" t="s">
        <v>213</v>
      </c>
      <c r="C13" s="22">
        <v>490</v>
      </c>
      <c r="D13" s="7" t="str">
        <f t="shared" si="0"/>
        <v>N/A</v>
      </c>
      <c r="E13" s="22">
        <v>449</v>
      </c>
      <c r="F13" s="7" t="str">
        <f t="shared" si="1"/>
        <v>N/A</v>
      </c>
      <c r="G13" s="22">
        <v>393</v>
      </c>
      <c r="H13" s="7" t="str">
        <f t="shared" si="2"/>
        <v>N/A</v>
      </c>
      <c r="I13" s="8">
        <v>-8.3699999999999992</v>
      </c>
      <c r="J13" s="8">
        <v>-12.5</v>
      </c>
      <c r="K13" s="25" t="s">
        <v>734</v>
      </c>
      <c r="L13" s="85" t="str">
        <f t="shared" si="3"/>
        <v>Yes</v>
      </c>
    </row>
    <row r="14" spans="1:12" x14ac:dyDescent="0.25">
      <c r="A14" s="117" t="s">
        <v>977</v>
      </c>
      <c r="B14" s="21" t="s">
        <v>213</v>
      </c>
      <c r="C14" s="22">
        <v>1369</v>
      </c>
      <c r="D14" s="7" t="str">
        <f t="shared" si="0"/>
        <v>N/A</v>
      </c>
      <c r="E14" s="22">
        <v>1442</v>
      </c>
      <c r="F14" s="7" t="str">
        <f t="shared" si="1"/>
        <v>N/A</v>
      </c>
      <c r="G14" s="22">
        <v>1065</v>
      </c>
      <c r="H14" s="7" t="str">
        <f t="shared" si="2"/>
        <v>N/A</v>
      </c>
      <c r="I14" s="8">
        <v>5.3319999999999999</v>
      </c>
      <c r="J14" s="8">
        <v>-26.1</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1749</v>
      </c>
      <c r="J15" s="8" t="s">
        <v>1749</v>
      </c>
      <c r="K15" s="25" t="s">
        <v>734</v>
      </c>
      <c r="L15" s="85" t="str">
        <f t="shared" si="3"/>
        <v>N/A</v>
      </c>
    </row>
    <row r="16" spans="1:12" x14ac:dyDescent="0.25">
      <c r="A16" s="116" t="s">
        <v>102</v>
      </c>
      <c r="B16" s="21" t="s">
        <v>213</v>
      </c>
      <c r="C16" s="22">
        <v>10689</v>
      </c>
      <c r="D16" s="7" t="str">
        <f t="shared" si="0"/>
        <v>N/A</v>
      </c>
      <c r="E16" s="22">
        <v>6331</v>
      </c>
      <c r="F16" s="7" t="str">
        <f t="shared" si="1"/>
        <v>N/A</v>
      </c>
      <c r="G16" s="22">
        <v>5131</v>
      </c>
      <c r="H16" s="7" t="str">
        <f t="shared" si="2"/>
        <v>N/A</v>
      </c>
      <c r="I16" s="8">
        <v>-40.799999999999997</v>
      </c>
      <c r="J16" s="8">
        <v>-19</v>
      </c>
      <c r="K16" s="25" t="s">
        <v>734</v>
      </c>
      <c r="L16" s="85" t="str">
        <f t="shared" si="3"/>
        <v>Yes</v>
      </c>
    </row>
    <row r="17" spans="1:12" x14ac:dyDescent="0.25">
      <c r="A17" s="116" t="s">
        <v>979</v>
      </c>
      <c r="B17" s="21" t="s">
        <v>213</v>
      </c>
      <c r="C17" s="22">
        <v>7703</v>
      </c>
      <c r="D17" s="7" t="str">
        <f t="shared" si="0"/>
        <v>N/A</v>
      </c>
      <c r="E17" s="22">
        <v>3267</v>
      </c>
      <c r="F17" s="7" t="str">
        <f t="shared" si="1"/>
        <v>N/A</v>
      </c>
      <c r="G17" s="22">
        <v>3959</v>
      </c>
      <c r="H17" s="7" t="str">
        <f t="shared" si="2"/>
        <v>N/A</v>
      </c>
      <c r="I17" s="8">
        <v>-57.6</v>
      </c>
      <c r="J17" s="8">
        <v>21.18</v>
      </c>
      <c r="K17" s="25" t="s">
        <v>734</v>
      </c>
      <c r="L17" s="85" t="str">
        <f t="shared" si="3"/>
        <v>Yes</v>
      </c>
    </row>
    <row r="18" spans="1:12" x14ac:dyDescent="0.25">
      <c r="A18" s="116" t="s">
        <v>980</v>
      </c>
      <c r="B18" s="21" t="s">
        <v>213</v>
      </c>
      <c r="C18" s="22">
        <v>277</v>
      </c>
      <c r="D18" s="7" t="str">
        <f t="shared" si="0"/>
        <v>N/A</v>
      </c>
      <c r="E18" s="22">
        <v>153</v>
      </c>
      <c r="F18" s="7" t="str">
        <f t="shared" si="1"/>
        <v>N/A</v>
      </c>
      <c r="G18" s="22">
        <v>61</v>
      </c>
      <c r="H18" s="7" t="str">
        <f t="shared" si="2"/>
        <v>N/A</v>
      </c>
      <c r="I18" s="8">
        <v>-44.8</v>
      </c>
      <c r="J18" s="8">
        <v>-60.1</v>
      </c>
      <c r="K18" s="25" t="s">
        <v>734</v>
      </c>
      <c r="L18" s="85" t="str">
        <f t="shared" si="3"/>
        <v>No</v>
      </c>
    </row>
    <row r="19" spans="1:12" x14ac:dyDescent="0.25">
      <c r="A19" s="116" t="s">
        <v>981</v>
      </c>
      <c r="B19" s="21" t="s">
        <v>213</v>
      </c>
      <c r="C19" s="22">
        <v>692</v>
      </c>
      <c r="D19" s="7" t="str">
        <f t="shared" si="0"/>
        <v>N/A</v>
      </c>
      <c r="E19" s="22">
        <v>189</v>
      </c>
      <c r="F19" s="7" t="str">
        <f t="shared" si="1"/>
        <v>N/A</v>
      </c>
      <c r="G19" s="22">
        <v>78</v>
      </c>
      <c r="H19" s="7" t="str">
        <f t="shared" si="2"/>
        <v>N/A</v>
      </c>
      <c r="I19" s="8">
        <v>-72.7</v>
      </c>
      <c r="J19" s="8">
        <v>-58.7</v>
      </c>
      <c r="K19" s="25" t="s">
        <v>734</v>
      </c>
      <c r="L19" s="85" t="str">
        <f t="shared" si="3"/>
        <v>No</v>
      </c>
    </row>
    <row r="20" spans="1:12" x14ac:dyDescent="0.25">
      <c r="A20" s="116" t="s">
        <v>982</v>
      </c>
      <c r="B20" s="21" t="s">
        <v>213</v>
      </c>
      <c r="C20" s="22">
        <v>2017</v>
      </c>
      <c r="D20" s="7" t="str">
        <f t="shared" si="0"/>
        <v>N/A</v>
      </c>
      <c r="E20" s="22">
        <v>2722</v>
      </c>
      <c r="F20" s="7" t="str">
        <f t="shared" si="1"/>
        <v>N/A</v>
      </c>
      <c r="G20" s="22">
        <v>1033</v>
      </c>
      <c r="H20" s="7" t="str">
        <f t="shared" si="2"/>
        <v>N/A</v>
      </c>
      <c r="I20" s="8">
        <v>34.950000000000003</v>
      </c>
      <c r="J20" s="8">
        <v>-62</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1749</v>
      </c>
      <c r="J21" s="8" t="s">
        <v>1749</v>
      </c>
      <c r="K21" s="25" t="s">
        <v>734</v>
      </c>
      <c r="L21" s="85" t="str">
        <f t="shared" si="3"/>
        <v>N/A</v>
      </c>
    </row>
    <row r="22" spans="1:12" x14ac:dyDescent="0.25">
      <c r="A22" s="116" t="s">
        <v>1688</v>
      </c>
      <c r="B22" s="21" t="s">
        <v>213</v>
      </c>
      <c r="C22" s="22">
        <v>36153</v>
      </c>
      <c r="D22" s="7" t="str">
        <f t="shared" si="0"/>
        <v>N/A</v>
      </c>
      <c r="E22" s="22">
        <v>46692</v>
      </c>
      <c r="F22" s="7" t="str">
        <f t="shared" si="1"/>
        <v>N/A</v>
      </c>
      <c r="G22" s="22">
        <v>43587</v>
      </c>
      <c r="H22" s="7" t="str">
        <f t="shared" si="2"/>
        <v>N/A</v>
      </c>
      <c r="I22" s="8">
        <v>29.15</v>
      </c>
      <c r="J22" s="8">
        <v>-6.65</v>
      </c>
      <c r="K22" s="25" t="s">
        <v>734</v>
      </c>
      <c r="L22" s="85" t="str">
        <f t="shared" si="3"/>
        <v>Yes</v>
      </c>
    </row>
    <row r="23" spans="1:12" x14ac:dyDescent="0.25">
      <c r="A23" s="116" t="s">
        <v>984</v>
      </c>
      <c r="B23" s="21" t="s">
        <v>213</v>
      </c>
      <c r="C23" s="22">
        <v>4286</v>
      </c>
      <c r="D23" s="7" t="str">
        <f t="shared" si="0"/>
        <v>N/A</v>
      </c>
      <c r="E23" s="22">
        <v>12098</v>
      </c>
      <c r="F23" s="7" t="str">
        <f t="shared" si="1"/>
        <v>N/A</v>
      </c>
      <c r="G23" s="22">
        <v>8681</v>
      </c>
      <c r="H23" s="7" t="str">
        <f t="shared" si="2"/>
        <v>N/A</v>
      </c>
      <c r="I23" s="8">
        <v>182.3</v>
      </c>
      <c r="J23" s="8">
        <v>-28.2</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1749</v>
      </c>
      <c r="J24" s="8" t="s">
        <v>1749</v>
      </c>
      <c r="K24" s="25" t="s">
        <v>734</v>
      </c>
      <c r="L24" s="85" t="str">
        <f t="shared" si="3"/>
        <v>N/A</v>
      </c>
    </row>
    <row r="25" spans="1:12" x14ac:dyDescent="0.25">
      <c r="A25" s="116" t="s">
        <v>986</v>
      </c>
      <c r="B25" s="21" t="s">
        <v>213</v>
      </c>
      <c r="C25" s="22">
        <v>12</v>
      </c>
      <c r="D25" s="7" t="str">
        <f t="shared" si="0"/>
        <v>N/A</v>
      </c>
      <c r="E25" s="22">
        <v>11</v>
      </c>
      <c r="F25" s="7" t="str">
        <f t="shared" si="1"/>
        <v>N/A</v>
      </c>
      <c r="G25" s="22">
        <v>0</v>
      </c>
      <c r="H25" s="7" t="str">
        <f t="shared" si="2"/>
        <v>N/A</v>
      </c>
      <c r="I25" s="8">
        <v>-91.7</v>
      </c>
      <c r="J25" s="8">
        <v>-100</v>
      </c>
      <c r="K25" s="25" t="s">
        <v>734</v>
      </c>
      <c r="L25" s="85" t="str">
        <f t="shared" si="3"/>
        <v>No</v>
      </c>
    </row>
    <row r="26" spans="1:12" x14ac:dyDescent="0.25">
      <c r="A26" s="116" t="s">
        <v>987</v>
      </c>
      <c r="B26" s="21" t="s">
        <v>213</v>
      </c>
      <c r="C26" s="22">
        <v>22528</v>
      </c>
      <c r="D26" s="7" t="str">
        <f t="shared" si="0"/>
        <v>N/A</v>
      </c>
      <c r="E26" s="22">
        <v>23148</v>
      </c>
      <c r="F26" s="7" t="str">
        <f t="shared" si="1"/>
        <v>N/A</v>
      </c>
      <c r="G26" s="22">
        <v>27611</v>
      </c>
      <c r="H26" s="7" t="str">
        <f t="shared" si="2"/>
        <v>N/A</v>
      </c>
      <c r="I26" s="8">
        <v>2.7519999999999998</v>
      </c>
      <c r="J26" s="8">
        <v>19.28</v>
      </c>
      <c r="K26" s="25" t="s">
        <v>734</v>
      </c>
      <c r="L26" s="85" t="str">
        <f t="shared" si="3"/>
        <v>Yes</v>
      </c>
    </row>
    <row r="27" spans="1:12" x14ac:dyDescent="0.25">
      <c r="A27" s="116" t="s">
        <v>988</v>
      </c>
      <c r="B27" s="21" t="s">
        <v>213</v>
      </c>
      <c r="C27" s="22">
        <v>237</v>
      </c>
      <c r="D27" s="7" t="str">
        <f t="shared" si="0"/>
        <v>N/A</v>
      </c>
      <c r="E27" s="22">
        <v>1756</v>
      </c>
      <c r="F27" s="7" t="str">
        <f t="shared" si="1"/>
        <v>N/A</v>
      </c>
      <c r="G27" s="22">
        <v>523</v>
      </c>
      <c r="H27" s="7" t="str">
        <f t="shared" si="2"/>
        <v>N/A</v>
      </c>
      <c r="I27" s="8">
        <v>640.9</v>
      </c>
      <c r="J27" s="8">
        <v>-70.2</v>
      </c>
      <c r="K27" s="25" t="s">
        <v>734</v>
      </c>
      <c r="L27" s="85" t="str">
        <f t="shared" si="3"/>
        <v>No</v>
      </c>
    </row>
    <row r="28" spans="1:12" x14ac:dyDescent="0.25">
      <c r="A28" s="134" t="s">
        <v>989</v>
      </c>
      <c r="B28" s="21" t="s">
        <v>213</v>
      </c>
      <c r="C28" s="22">
        <v>2155</v>
      </c>
      <c r="D28" s="7" t="str">
        <f t="shared" si="0"/>
        <v>N/A</v>
      </c>
      <c r="E28" s="22">
        <v>1942</v>
      </c>
      <c r="F28" s="7" t="str">
        <f t="shared" si="1"/>
        <v>N/A</v>
      </c>
      <c r="G28" s="22">
        <v>1914</v>
      </c>
      <c r="H28" s="7" t="str">
        <f t="shared" si="2"/>
        <v>N/A</v>
      </c>
      <c r="I28" s="8">
        <v>-9.8800000000000008</v>
      </c>
      <c r="J28" s="8">
        <v>-1.44</v>
      </c>
      <c r="K28" s="25" t="s">
        <v>734</v>
      </c>
      <c r="L28" s="85" t="str">
        <f t="shared" si="3"/>
        <v>Yes</v>
      </c>
    </row>
    <row r="29" spans="1:12" x14ac:dyDescent="0.25">
      <c r="A29" s="134" t="s">
        <v>990</v>
      </c>
      <c r="B29" s="21" t="s">
        <v>213</v>
      </c>
      <c r="C29" s="22">
        <v>6935</v>
      </c>
      <c r="D29" s="7" t="str">
        <f t="shared" si="0"/>
        <v>N/A</v>
      </c>
      <c r="E29" s="22">
        <v>7747</v>
      </c>
      <c r="F29" s="7" t="str">
        <f t="shared" si="1"/>
        <v>N/A</v>
      </c>
      <c r="G29" s="22">
        <v>4858</v>
      </c>
      <c r="H29" s="7" t="str">
        <f t="shared" si="2"/>
        <v>N/A</v>
      </c>
      <c r="I29" s="8">
        <v>11.71</v>
      </c>
      <c r="J29" s="8">
        <v>-37.299999999999997</v>
      </c>
      <c r="K29" s="25" t="s">
        <v>734</v>
      </c>
      <c r="L29" s="85" t="str">
        <f t="shared" si="3"/>
        <v>No</v>
      </c>
    </row>
    <row r="30" spans="1:12" x14ac:dyDescent="0.25">
      <c r="A30" s="134" t="s">
        <v>106</v>
      </c>
      <c r="B30" s="21" t="s">
        <v>213</v>
      </c>
      <c r="C30" s="22">
        <v>79200</v>
      </c>
      <c r="D30" s="7" t="str">
        <f t="shared" si="0"/>
        <v>N/A</v>
      </c>
      <c r="E30" s="22">
        <v>106464</v>
      </c>
      <c r="F30" s="7" t="str">
        <f t="shared" si="1"/>
        <v>N/A</v>
      </c>
      <c r="G30" s="22">
        <v>79689</v>
      </c>
      <c r="H30" s="7" t="str">
        <f t="shared" si="2"/>
        <v>N/A</v>
      </c>
      <c r="I30" s="8">
        <v>34.42</v>
      </c>
      <c r="J30" s="8">
        <v>-25.1</v>
      </c>
      <c r="K30" s="25" t="s">
        <v>734</v>
      </c>
      <c r="L30" s="85" t="str">
        <f t="shared" si="3"/>
        <v>Yes</v>
      </c>
    </row>
    <row r="31" spans="1:12" x14ac:dyDescent="0.25">
      <c r="A31" s="142" t="s">
        <v>991</v>
      </c>
      <c r="B31" s="21" t="s">
        <v>213</v>
      </c>
      <c r="C31" s="22">
        <v>1963</v>
      </c>
      <c r="D31" s="7" t="str">
        <f t="shared" si="0"/>
        <v>N/A</v>
      </c>
      <c r="E31" s="22">
        <v>11</v>
      </c>
      <c r="F31" s="7" t="str">
        <f t="shared" si="1"/>
        <v>N/A</v>
      </c>
      <c r="G31" s="22">
        <v>432</v>
      </c>
      <c r="H31" s="7" t="str">
        <f t="shared" si="2"/>
        <v>N/A</v>
      </c>
      <c r="I31" s="8">
        <v>-99.9</v>
      </c>
      <c r="J31" s="8">
        <v>43100</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1749</v>
      </c>
      <c r="J32" s="8" t="s">
        <v>1749</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1749</v>
      </c>
      <c r="J33" s="8" t="s">
        <v>1749</v>
      </c>
      <c r="K33" s="25" t="s">
        <v>734</v>
      </c>
      <c r="L33" s="85" t="str">
        <f t="shared" si="3"/>
        <v>N/A</v>
      </c>
    </row>
    <row r="34" spans="1:12" x14ac:dyDescent="0.25">
      <c r="A34" s="142" t="s">
        <v>994</v>
      </c>
      <c r="B34" s="21" t="s">
        <v>213</v>
      </c>
      <c r="C34" s="22">
        <v>4191</v>
      </c>
      <c r="D34" s="7" t="str">
        <f t="shared" si="0"/>
        <v>N/A</v>
      </c>
      <c r="E34" s="22">
        <v>4061</v>
      </c>
      <c r="F34" s="7" t="str">
        <f t="shared" si="1"/>
        <v>N/A</v>
      </c>
      <c r="G34" s="22">
        <v>3841</v>
      </c>
      <c r="H34" s="7" t="str">
        <f t="shared" si="2"/>
        <v>N/A</v>
      </c>
      <c r="I34" s="8">
        <v>-3.1</v>
      </c>
      <c r="J34" s="8">
        <v>-5.42</v>
      </c>
      <c r="K34" s="25" t="s">
        <v>734</v>
      </c>
      <c r="L34" s="85" t="str">
        <f t="shared" si="3"/>
        <v>Yes</v>
      </c>
    </row>
    <row r="35" spans="1:12" x14ac:dyDescent="0.25">
      <c r="A35" s="142" t="s">
        <v>995</v>
      </c>
      <c r="B35" s="21" t="s">
        <v>213</v>
      </c>
      <c r="C35" s="22">
        <v>4605</v>
      </c>
      <c r="D35" s="7" t="str">
        <f t="shared" si="0"/>
        <v>N/A</v>
      </c>
      <c r="E35" s="22">
        <v>102402</v>
      </c>
      <c r="F35" s="7" t="str">
        <f t="shared" si="1"/>
        <v>N/A</v>
      </c>
      <c r="G35" s="22">
        <v>22417</v>
      </c>
      <c r="H35" s="7" t="str">
        <f t="shared" si="2"/>
        <v>N/A</v>
      </c>
      <c r="I35" s="8">
        <v>2124</v>
      </c>
      <c r="J35" s="8">
        <v>-78.099999999999994</v>
      </c>
      <c r="K35" s="25" t="s">
        <v>734</v>
      </c>
      <c r="L35" s="85" t="str">
        <f t="shared" si="3"/>
        <v>No</v>
      </c>
    </row>
    <row r="36" spans="1:12" x14ac:dyDescent="0.25">
      <c r="A36" s="142" t="s">
        <v>996</v>
      </c>
      <c r="B36" s="21" t="s">
        <v>213</v>
      </c>
      <c r="C36" s="22">
        <v>68441</v>
      </c>
      <c r="D36" s="7" t="str">
        <f t="shared" si="0"/>
        <v>N/A</v>
      </c>
      <c r="E36" s="22">
        <v>0</v>
      </c>
      <c r="F36" s="7" t="str">
        <f t="shared" si="1"/>
        <v>N/A</v>
      </c>
      <c r="G36" s="22">
        <v>52999</v>
      </c>
      <c r="H36" s="7" t="str">
        <f t="shared" si="2"/>
        <v>N/A</v>
      </c>
      <c r="I36" s="8">
        <v>-100</v>
      </c>
      <c r="J36" s="8" t="s">
        <v>1749</v>
      </c>
      <c r="K36" s="25" t="s">
        <v>734</v>
      </c>
      <c r="L36" s="85" t="str">
        <f t="shared" si="3"/>
        <v>N/A</v>
      </c>
    </row>
    <row r="37" spans="1:12" x14ac:dyDescent="0.25">
      <c r="A37" s="142" t="s">
        <v>122</v>
      </c>
      <c r="B37" s="21" t="s">
        <v>213</v>
      </c>
      <c r="C37" s="22">
        <v>2390</v>
      </c>
      <c r="D37" s="7" t="str">
        <f t="shared" si="0"/>
        <v>N/A</v>
      </c>
      <c r="E37" s="22">
        <v>1820</v>
      </c>
      <c r="F37" s="7" t="str">
        <f t="shared" si="1"/>
        <v>N/A</v>
      </c>
      <c r="G37" s="22">
        <v>4335</v>
      </c>
      <c r="H37" s="7" t="str">
        <f t="shared" si="2"/>
        <v>N/A</v>
      </c>
      <c r="I37" s="8">
        <v>-23.8</v>
      </c>
      <c r="J37" s="8">
        <v>138.19999999999999</v>
      </c>
      <c r="K37" s="25" t="s">
        <v>734</v>
      </c>
      <c r="L37" s="85" t="str">
        <f t="shared" si="3"/>
        <v>No</v>
      </c>
    </row>
    <row r="38" spans="1:12" x14ac:dyDescent="0.25">
      <c r="A38" s="142" t="s">
        <v>84</v>
      </c>
      <c r="B38" s="21" t="s">
        <v>213</v>
      </c>
      <c r="C38" s="26">
        <v>690962231</v>
      </c>
      <c r="D38" s="7" t="str">
        <f t="shared" si="0"/>
        <v>N/A</v>
      </c>
      <c r="E38" s="26">
        <v>628415625</v>
      </c>
      <c r="F38" s="7" t="str">
        <f t="shared" si="1"/>
        <v>N/A</v>
      </c>
      <c r="G38" s="26">
        <v>576012487</v>
      </c>
      <c r="H38" s="7" t="str">
        <f t="shared" si="2"/>
        <v>N/A</v>
      </c>
      <c r="I38" s="8">
        <v>-9.0500000000000007</v>
      </c>
      <c r="J38" s="8">
        <v>-8.34</v>
      </c>
      <c r="K38" s="25" t="s">
        <v>734</v>
      </c>
      <c r="L38" s="85" t="str">
        <f t="shared" si="3"/>
        <v>Yes</v>
      </c>
    </row>
    <row r="39" spans="1:12" x14ac:dyDescent="0.25">
      <c r="A39" s="142" t="s">
        <v>1274</v>
      </c>
      <c r="B39" s="21" t="s">
        <v>213</v>
      </c>
      <c r="C39" s="26">
        <v>5392.4971592000002</v>
      </c>
      <c r="D39" s="7" t="str">
        <f t="shared" si="0"/>
        <v>N/A</v>
      </c>
      <c r="E39" s="26">
        <v>3889.6011153999998</v>
      </c>
      <c r="F39" s="7" t="str">
        <f t="shared" si="1"/>
        <v>N/A</v>
      </c>
      <c r="G39" s="26">
        <v>4430.1496451000003</v>
      </c>
      <c r="H39" s="7" t="str">
        <f t="shared" si="2"/>
        <v>N/A</v>
      </c>
      <c r="I39" s="8">
        <v>-27.9</v>
      </c>
      <c r="J39" s="8">
        <v>13.9</v>
      </c>
      <c r="K39" s="25" t="s">
        <v>734</v>
      </c>
      <c r="L39" s="85" t="str">
        <f t="shared" si="3"/>
        <v>Yes</v>
      </c>
    </row>
    <row r="40" spans="1:12" x14ac:dyDescent="0.25">
      <c r="A40" s="142" t="s">
        <v>1275</v>
      </c>
      <c r="B40" s="21" t="s">
        <v>213</v>
      </c>
      <c r="C40" s="26">
        <v>9041.5230238000004</v>
      </c>
      <c r="D40" s="7" t="str">
        <f>IF($B40="N/A","N/A",IF(C40&gt;10,"No",IF(C40&lt;-10,"No","Yes")))</f>
        <v>N/A</v>
      </c>
      <c r="E40" s="26">
        <v>8864.1581093000004</v>
      </c>
      <c r="F40" s="7" t="str">
        <f>IF($B40="N/A","N/A",IF(E40&gt;10,"No",IF(E40&lt;-10,"No","Yes")))</f>
        <v>N/A</v>
      </c>
      <c r="G40" s="26">
        <v>10009.600789</v>
      </c>
      <c r="H40" s="7" t="str">
        <f>IF($B40="N/A","N/A",IF(G40&gt;10,"No",IF(G40&lt;-10,"No","Yes")))</f>
        <v>N/A</v>
      </c>
      <c r="I40" s="8">
        <v>-1.96</v>
      </c>
      <c r="J40" s="8">
        <v>12.92</v>
      </c>
      <c r="K40" s="25" t="s">
        <v>734</v>
      </c>
      <c r="L40" s="85" t="str">
        <f>IF(J40="Div by 0", "N/A", IF(K40="N/A","N/A", IF(J40&gt;VALUE(MID(K40,1,2)), "No", IF(J40&lt;-1*VALUE(MID(K40,1,2)), "No", "Yes"))))</f>
        <v>Yes</v>
      </c>
    </row>
    <row r="41" spans="1:12" x14ac:dyDescent="0.25">
      <c r="A41" s="142" t="s">
        <v>107</v>
      </c>
      <c r="B41" s="21" t="s">
        <v>213</v>
      </c>
      <c r="C41" s="26">
        <v>5605718</v>
      </c>
      <c r="D41" s="7" t="str">
        <f t="shared" ref="D41:D44" si="4">IF($B41="N/A","N/A",IF(C41&gt;10,"No",IF(C41&lt;-10,"No","Yes")))</f>
        <v>N/A</v>
      </c>
      <c r="E41" s="26">
        <v>3214044</v>
      </c>
      <c r="F41" s="7" t="str">
        <f t="shared" ref="F41:F44" si="5">IF($B41="N/A","N/A",IF(E41&gt;10,"No",IF(E41&lt;-10,"No","Yes")))</f>
        <v>N/A</v>
      </c>
      <c r="G41" s="26">
        <v>6830282</v>
      </c>
      <c r="H41" s="7" t="str">
        <f t="shared" ref="H41:H44" si="6">IF($B41="N/A","N/A",IF(G41&gt;10,"No",IF(G41&lt;-10,"No","Yes")))</f>
        <v>N/A</v>
      </c>
      <c r="I41" s="8">
        <v>-42.7</v>
      </c>
      <c r="J41" s="8">
        <v>112.5</v>
      </c>
      <c r="K41" s="25" t="s">
        <v>734</v>
      </c>
      <c r="L41" s="85" t="str">
        <f t="shared" ref="L41:L43" si="7">IF(J41="Div by 0", "N/A", IF(K41="N/A","N/A", IF(J41&gt;VALUE(MID(K41,1,2)), "No", IF(J41&lt;-1*VALUE(MID(K41,1,2)), "No", "Yes"))))</f>
        <v>No</v>
      </c>
    </row>
    <row r="42" spans="1:12" x14ac:dyDescent="0.25">
      <c r="A42" s="142" t="s">
        <v>158</v>
      </c>
      <c r="B42" s="25" t="s">
        <v>217</v>
      </c>
      <c r="C42" s="1">
        <v>517</v>
      </c>
      <c r="D42" s="7" t="str">
        <f>IF($B42="N/A","N/A",IF(C42&gt;0,"No",IF(C42&lt;0,"No","Yes")))</f>
        <v>No</v>
      </c>
      <c r="E42" s="1">
        <v>709</v>
      </c>
      <c r="F42" s="7" t="str">
        <f>IF($B42="N/A","N/A",IF(E42&gt;0,"No",IF(E42&lt;0,"No","Yes")))</f>
        <v>No</v>
      </c>
      <c r="G42" s="1">
        <v>1933</v>
      </c>
      <c r="H42" s="7" t="str">
        <f>IF($B42="N/A","N/A",IF(G42&gt;0,"No",IF(G42&lt;0,"No","Yes")))</f>
        <v>No</v>
      </c>
      <c r="I42" s="8">
        <v>37.14</v>
      </c>
      <c r="J42" s="8">
        <v>172.6</v>
      </c>
      <c r="K42" s="25" t="s">
        <v>734</v>
      </c>
      <c r="L42" s="85" t="str">
        <f t="shared" si="7"/>
        <v>No</v>
      </c>
    </row>
    <row r="43" spans="1:12" x14ac:dyDescent="0.25">
      <c r="A43" s="142" t="s">
        <v>156</v>
      </c>
      <c r="B43" s="21" t="s">
        <v>213</v>
      </c>
      <c r="C43" s="26">
        <v>1207067</v>
      </c>
      <c r="D43" s="7" t="str">
        <f t="shared" si="4"/>
        <v>N/A</v>
      </c>
      <c r="E43" s="26">
        <v>2004165</v>
      </c>
      <c r="F43" s="7" t="str">
        <f t="shared" si="5"/>
        <v>N/A</v>
      </c>
      <c r="G43" s="26">
        <v>5314983</v>
      </c>
      <c r="H43" s="7" t="str">
        <f t="shared" si="6"/>
        <v>N/A</v>
      </c>
      <c r="I43" s="8">
        <v>66.040000000000006</v>
      </c>
      <c r="J43" s="8">
        <v>165.2</v>
      </c>
      <c r="K43" s="25" t="s">
        <v>734</v>
      </c>
      <c r="L43" s="85" t="str">
        <f t="shared" si="7"/>
        <v>No</v>
      </c>
    </row>
    <row r="44" spans="1:12" x14ac:dyDescent="0.25">
      <c r="A44" s="142" t="s">
        <v>1276</v>
      </c>
      <c r="B44" s="21" t="s">
        <v>213</v>
      </c>
      <c r="C44" s="26">
        <v>2334.7524177999999</v>
      </c>
      <c r="D44" s="7" t="str">
        <f t="shared" si="4"/>
        <v>N/A</v>
      </c>
      <c r="E44" s="26">
        <v>2826.7489421999999</v>
      </c>
      <c r="F44" s="7" t="str">
        <f t="shared" si="5"/>
        <v>N/A</v>
      </c>
      <c r="G44" s="26">
        <v>2749.6032074</v>
      </c>
      <c r="H44" s="7" t="str">
        <f t="shared" si="6"/>
        <v>N/A</v>
      </c>
      <c r="I44" s="8">
        <v>21.07</v>
      </c>
      <c r="J44" s="8">
        <v>-2.73</v>
      </c>
      <c r="K44" s="25" t="s">
        <v>734</v>
      </c>
      <c r="L44" s="85" t="str">
        <f>IF(J44="Div by 0", "N/A", IF(OR(J44="N/A",K44="N/A"),"N/A", IF(J44&gt;VALUE(MID(K44,1,2)), "No", IF(J44&lt;-1*VALUE(MID(K44,1,2)), "No", "Yes"))))</f>
        <v>Yes</v>
      </c>
    </row>
    <row r="45" spans="1:12" x14ac:dyDescent="0.25">
      <c r="A45" s="142" t="s">
        <v>1277</v>
      </c>
      <c r="B45" s="21" t="s">
        <v>213</v>
      </c>
      <c r="C45" s="26">
        <v>26259.640057000001</v>
      </c>
      <c r="D45" s="7" t="str">
        <f t="shared" ref="D45:D71" si="8">IF($B45="N/A","N/A",IF(C45&gt;10,"No",IF(C45&lt;-10,"No","Yes")))</f>
        <v>N/A</v>
      </c>
      <c r="E45" s="26">
        <v>28142.990356999999</v>
      </c>
      <c r="F45" s="7" t="str">
        <f t="shared" ref="F45:F71" si="9">IF($B45="N/A","N/A",IF(E45&gt;10,"No",IF(E45&lt;-10,"No","Yes")))</f>
        <v>N/A</v>
      </c>
      <c r="G45" s="26">
        <v>28473.373200000002</v>
      </c>
      <c r="H45" s="7" t="str">
        <f t="shared" ref="H45:H71" si="10">IF($B45="N/A","N/A",IF(G45&gt;10,"No",IF(G45&lt;-10,"No","Yes")))</f>
        <v>N/A</v>
      </c>
      <c r="I45" s="8">
        <v>7.1719999999999997</v>
      </c>
      <c r="J45" s="8">
        <v>1.1739999999999999</v>
      </c>
      <c r="K45" s="25" t="s">
        <v>734</v>
      </c>
      <c r="L45" s="85" t="str">
        <f t="shared" ref="L45:L71" si="11">IF(J45="Div by 0", "N/A", IF(K45="N/A","N/A", IF(J45&gt;VALUE(MID(K45,1,2)), "No", IF(J45&lt;-1*VALUE(MID(K45,1,2)), "No", "Yes"))))</f>
        <v>Yes</v>
      </c>
    </row>
    <row r="46" spans="1:12" x14ac:dyDescent="0.25">
      <c r="A46" s="142" t="s">
        <v>1278</v>
      </c>
      <c r="B46" s="21" t="s">
        <v>213</v>
      </c>
      <c r="C46" s="26">
        <v>33886.838710000004</v>
      </c>
      <c r="D46" s="7" t="str">
        <f t="shared" si="8"/>
        <v>N/A</v>
      </c>
      <c r="E46" s="26">
        <v>2534.6052632000001</v>
      </c>
      <c r="F46" s="7" t="str">
        <f t="shared" si="9"/>
        <v>N/A</v>
      </c>
      <c r="G46" s="26">
        <v>29064.76</v>
      </c>
      <c r="H46" s="7" t="str">
        <f t="shared" si="10"/>
        <v>N/A</v>
      </c>
      <c r="I46" s="8">
        <v>-92.5</v>
      </c>
      <c r="J46" s="8">
        <v>1047</v>
      </c>
      <c r="K46" s="25" t="s">
        <v>734</v>
      </c>
      <c r="L46" s="85" t="str">
        <f t="shared" si="11"/>
        <v>No</v>
      </c>
    </row>
    <row r="47" spans="1:12" x14ac:dyDescent="0.25">
      <c r="A47" s="142" t="s">
        <v>1279</v>
      </c>
      <c r="B47" s="21" t="s">
        <v>213</v>
      </c>
      <c r="C47" s="26">
        <v>21418.859649000002</v>
      </c>
      <c r="D47" s="7" t="str">
        <f t="shared" si="8"/>
        <v>N/A</v>
      </c>
      <c r="E47" s="26">
        <v>21829.524138000001</v>
      </c>
      <c r="F47" s="7" t="str">
        <f t="shared" si="9"/>
        <v>N/A</v>
      </c>
      <c r="G47" s="26">
        <v>29878.887640000001</v>
      </c>
      <c r="H47" s="7" t="str">
        <f t="shared" si="10"/>
        <v>N/A</v>
      </c>
      <c r="I47" s="8">
        <v>1.917</v>
      </c>
      <c r="J47" s="8">
        <v>36.869999999999997</v>
      </c>
      <c r="K47" s="25" t="s">
        <v>734</v>
      </c>
      <c r="L47" s="85" t="str">
        <f t="shared" si="11"/>
        <v>No</v>
      </c>
    </row>
    <row r="48" spans="1:12" x14ac:dyDescent="0.25">
      <c r="A48" s="142" t="s">
        <v>1280</v>
      </c>
      <c r="B48" s="21" t="s">
        <v>213</v>
      </c>
      <c r="C48" s="26">
        <v>8337.2489796000009</v>
      </c>
      <c r="D48" s="7" t="str">
        <f t="shared" si="8"/>
        <v>N/A</v>
      </c>
      <c r="E48" s="26">
        <v>4001.4877505999998</v>
      </c>
      <c r="F48" s="7" t="str">
        <f t="shared" si="9"/>
        <v>N/A</v>
      </c>
      <c r="G48" s="26">
        <v>8337.1933841999999</v>
      </c>
      <c r="H48" s="7" t="str">
        <f t="shared" si="10"/>
        <v>N/A</v>
      </c>
      <c r="I48" s="8">
        <v>-52</v>
      </c>
      <c r="J48" s="8">
        <v>108.4</v>
      </c>
      <c r="K48" s="25" t="s">
        <v>734</v>
      </c>
      <c r="L48" s="85" t="str">
        <f t="shared" si="11"/>
        <v>No</v>
      </c>
    </row>
    <row r="49" spans="1:12" x14ac:dyDescent="0.25">
      <c r="A49" s="142" t="s">
        <v>1281</v>
      </c>
      <c r="B49" s="21" t="s">
        <v>213</v>
      </c>
      <c r="C49" s="26">
        <v>32933.751644000004</v>
      </c>
      <c r="D49" s="7" t="str">
        <f t="shared" si="8"/>
        <v>N/A</v>
      </c>
      <c r="E49" s="26">
        <v>36969.693481000002</v>
      </c>
      <c r="F49" s="7" t="str">
        <f t="shared" si="9"/>
        <v>N/A</v>
      </c>
      <c r="G49" s="26">
        <v>35758.686385000001</v>
      </c>
      <c r="H49" s="7" t="str">
        <f t="shared" si="10"/>
        <v>N/A</v>
      </c>
      <c r="I49" s="8">
        <v>12.25</v>
      </c>
      <c r="J49" s="8">
        <v>-3.28</v>
      </c>
      <c r="K49" s="25" t="s">
        <v>734</v>
      </c>
      <c r="L49" s="85" t="str">
        <f t="shared" si="11"/>
        <v>Yes</v>
      </c>
    </row>
    <row r="50" spans="1:12" x14ac:dyDescent="0.25">
      <c r="A50" s="142" t="s">
        <v>1282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1"/>
        <v>N/A</v>
      </c>
    </row>
    <row r="51" spans="1:12" x14ac:dyDescent="0.25">
      <c r="A51" s="142" t="s">
        <v>1283</v>
      </c>
      <c r="B51" s="21" t="s">
        <v>213</v>
      </c>
      <c r="C51" s="26">
        <v>42773.836000000003</v>
      </c>
      <c r="D51" s="7" t="str">
        <f t="shared" si="8"/>
        <v>N/A</v>
      </c>
      <c r="E51" s="26">
        <v>57878.311325000002</v>
      </c>
      <c r="F51" s="7" t="str">
        <f t="shared" si="9"/>
        <v>N/A</v>
      </c>
      <c r="G51" s="26">
        <v>69761.538881</v>
      </c>
      <c r="H51" s="7" t="str">
        <f t="shared" si="10"/>
        <v>N/A</v>
      </c>
      <c r="I51" s="8">
        <v>35.31</v>
      </c>
      <c r="J51" s="8">
        <v>20.53</v>
      </c>
      <c r="K51" s="25" t="s">
        <v>734</v>
      </c>
      <c r="L51" s="85" t="str">
        <f t="shared" si="11"/>
        <v>Yes</v>
      </c>
    </row>
    <row r="52" spans="1:12" x14ac:dyDescent="0.25">
      <c r="A52" s="142" t="s">
        <v>1284</v>
      </c>
      <c r="B52" s="21" t="s">
        <v>213</v>
      </c>
      <c r="C52" s="26">
        <v>42242.619759000001</v>
      </c>
      <c r="D52" s="7" t="str">
        <f t="shared" si="8"/>
        <v>N/A</v>
      </c>
      <c r="E52" s="26">
        <v>25809.157025</v>
      </c>
      <c r="F52" s="7" t="str">
        <f t="shared" si="9"/>
        <v>N/A</v>
      </c>
      <c r="G52" s="26">
        <v>64509.068703999998</v>
      </c>
      <c r="H52" s="7" t="str">
        <f t="shared" si="10"/>
        <v>N/A</v>
      </c>
      <c r="I52" s="8">
        <v>-38.9</v>
      </c>
      <c r="J52" s="8">
        <v>149.9</v>
      </c>
      <c r="K52" s="25" t="s">
        <v>734</v>
      </c>
      <c r="L52" s="85" t="str">
        <f t="shared" si="11"/>
        <v>No</v>
      </c>
    </row>
    <row r="53" spans="1:12" x14ac:dyDescent="0.25">
      <c r="A53" s="142" t="s">
        <v>1285</v>
      </c>
      <c r="B53" s="21" t="s">
        <v>213</v>
      </c>
      <c r="C53" s="26">
        <v>11910.906137</v>
      </c>
      <c r="D53" s="7" t="str">
        <f t="shared" si="8"/>
        <v>N/A</v>
      </c>
      <c r="E53" s="26">
        <v>15027.797386</v>
      </c>
      <c r="F53" s="7" t="str">
        <f t="shared" si="9"/>
        <v>N/A</v>
      </c>
      <c r="G53" s="26">
        <v>22128.934426</v>
      </c>
      <c r="H53" s="7" t="str">
        <f t="shared" si="10"/>
        <v>N/A</v>
      </c>
      <c r="I53" s="8">
        <v>26.17</v>
      </c>
      <c r="J53" s="8">
        <v>47.25</v>
      </c>
      <c r="K53" s="25" t="s">
        <v>734</v>
      </c>
      <c r="L53" s="85" t="str">
        <f t="shared" si="11"/>
        <v>No</v>
      </c>
    </row>
    <row r="54" spans="1:12" x14ac:dyDescent="0.25">
      <c r="A54" s="142" t="s">
        <v>1286</v>
      </c>
      <c r="B54" s="21" t="s">
        <v>213</v>
      </c>
      <c r="C54" s="26">
        <v>18800.965317999999</v>
      </c>
      <c r="D54" s="7" t="str">
        <f t="shared" si="8"/>
        <v>N/A</v>
      </c>
      <c r="E54" s="26">
        <v>16507.931217000001</v>
      </c>
      <c r="F54" s="7" t="str">
        <f t="shared" si="9"/>
        <v>N/A</v>
      </c>
      <c r="G54" s="26">
        <v>31839.435896999999</v>
      </c>
      <c r="H54" s="7" t="str">
        <f t="shared" si="10"/>
        <v>N/A</v>
      </c>
      <c r="I54" s="8">
        <v>-12.2</v>
      </c>
      <c r="J54" s="8">
        <v>92.87</v>
      </c>
      <c r="K54" s="25" t="s">
        <v>734</v>
      </c>
      <c r="L54" s="85" t="str">
        <f t="shared" si="11"/>
        <v>No</v>
      </c>
    </row>
    <row r="55" spans="1:12" x14ac:dyDescent="0.25">
      <c r="A55" s="142" t="s">
        <v>1662</v>
      </c>
      <c r="B55" s="21" t="s">
        <v>213</v>
      </c>
      <c r="C55" s="26">
        <v>57265.763013999996</v>
      </c>
      <c r="D55" s="7" t="str">
        <f t="shared" si="8"/>
        <v>N/A</v>
      </c>
      <c r="E55" s="26">
        <v>101649.45664999999</v>
      </c>
      <c r="F55" s="7" t="str">
        <f t="shared" si="9"/>
        <v>N/A</v>
      </c>
      <c r="G55" s="26">
        <v>95567.969022000005</v>
      </c>
      <c r="H55" s="7" t="str">
        <f t="shared" si="10"/>
        <v>N/A</v>
      </c>
      <c r="I55" s="8">
        <v>77.5</v>
      </c>
      <c r="J55" s="8">
        <v>-5.98</v>
      </c>
      <c r="K55" s="25" t="s">
        <v>734</v>
      </c>
      <c r="L55" s="85" t="str">
        <f t="shared" si="11"/>
        <v>Yes</v>
      </c>
    </row>
    <row r="56" spans="1:12" x14ac:dyDescent="0.25">
      <c r="A56" s="142" t="s">
        <v>1287</v>
      </c>
      <c r="B56" s="21" t="s">
        <v>213</v>
      </c>
      <c r="C56" s="26" t="s">
        <v>1749</v>
      </c>
      <c r="D56" s="7" t="str">
        <f t="shared" si="8"/>
        <v>N/A</v>
      </c>
      <c r="E56" s="26" t="s">
        <v>1749</v>
      </c>
      <c r="F56" s="7" t="str">
        <f t="shared" si="9"/>
        <v>N/A</v>
      </c>
      <c r="G56" s="26" t="s">
        <v>1749</v>
      </c>
      <c r="H56" s="7" t="str">
        <f t="shared" si="10"/>
        <v>N/A</v>
      </c>
      <c r="I56" s="8" t="s">
        <v>1749</v>
      </c>
      <c r="J56" s="8" t="s">
        <v>1749</v>
      </c>
      <c r="K56" s="25" t="s">
        <v>734</v>
      </c>
      <c r="L56" s="85" t="str">
        <f t="shared" si="11"/>
        <v>N/A</v>
      </c>
    </row>
    <row r="57" spans="1:12" x14ac:dyDescent="0.25">
      <c r="A57" s="142" t="s">
        <v>1663</v>
      </c>
      <c r="B57" s="21" t="s">
        <v>213</v>
      </c>
      <c r="C57" s="26">
        <v>1224.9148895000001</v>
      </c>
      <c r="D57" s="7" t="str">
        <f t="shared" si="8"/>
        <v>N/A</v>
      </c>
      <c r="E57" s="26">
        <v>1600.5700548</v>
      </c>
      <c r="F57" s="7" t="str">
        <f t="shared" si="9"/>
        <v>N/A</v>
      </c>
      <c r="G57" s="26">
        <v>1536.7285429000001</v>
      </c>
      <c r="H57" s="7" t="str">
        <f t="shared" si="10"/>
        <v>N/A</v>
      </c>
      <c r="I57" s="8">
        <v>30.67</v>
      </c>
      <c r="J57" s="8">
        <v>-3.99</v>
      </c>
      <c r="K57" s="25" t="s">
        <v>734</v>
      </c>
      <c r="L57" s="85" t="str">
        <f t="shared" si="11"/>
        <v>Yes</v>
      </c>
    </row>
    <row r="58" spans="1:12" x14ac:dyDescent="0.25">
      <c r="A58" s="142" t="s">
        <v>1288</v>
      </c>
      <c r="B58" s="21" t="s">
        <v>213</v>
      </c>
      <c r="C58" s="26">
        <v>736.02169855</v>
      </c>
      <c r="D58" s="7" t="str">
        <f t="shared" si="8"/>
        <v>N/A</v>
      </c>
      <c r="E58" s="26">
        <v>679.32121012000005</v>
      </c>
      <c r="F58" s="7" t="str">
        <f t="shared" si="9"/>
        <v>N/A</v>
      </c>
      <c r="G58" s="26">
        <v>653.86326459999998</v>
      </c>
      <c r="H58" s="7" t="str">
        <f t="shared" si="10"/>
        <v>N/A</v>
      </c>
      <c r="I58" s="8">
        <v>-7.7</v>
      </c>
      <c r="J58" s="8">
        <v>-3.75</v>
      </c>
      <c r="K58" s="25" t="s">
        <v>734</v>
      </c>
      <c r="L58" s="85" t="str">
        <f t="shared" si="11"/>
        <v>Yes</v>
      </c>
    </row>
    <row r="59" spans="1:12" ht="12" customHeight="1" x14ac:dyDescent="0.25">
      <c r="A59" s="142" t="s">
        <v>1664</v>
      </c>
      <c r="B59" s="21" t="s">
        <v>213</v>
      </c>
      <c r="C59" s="26" t="s">
        <v>1749</v>
      </c>
      <c r="D59" s="7" t="str">
        <f t="shared" si="8"/>
        <v>N/A</v>
      </c>
      <c r="E59" s="26" t="s">
        <v>1749</v>
      </c>
      <c r="F59" s="7" t="str">
        <f t="shared" si="9"/>
        <v>N/A</v>
      </c>
      <c r="G59" s="26" t="s">
        <v>1749</v>
      </c>
      <c r="H59" s="7" t="str">
        <f t="shared" si="10"/>
        <v>N/A</v>
      </c>
      <c r="I59" s="8" t="s">
        <v>1749</v>
      </c>
      <c r="J59" s="8" t="s">
        <v>1749</v>
      </c>
      <c r="K59" s="25" t="s">
        <v>734</v>
      </c>
      <c r="L59" s="85" t="str">
        <f t="shared" si="11"/>
        <v>N/A</v>
      </c>
    </row>
    <row r="60" spans="1:12" x14ac:dyDescent="0.25">
      <c r="A60" s="142" t="s">
        <v>1665</v>
      </c>
      <c r="B60" s="21" t="s">
        <v>213</v>
      </c>
      <c r="C60" s="26">
        <v>220.91666667000001</v>
      </c>
      <c r="D60" s="7" t="str">
        <f t="shared" si="8"/>
        <v>N/A</v>
      </c>
      <c r="E60" s="26">
        <v>614</v>
      </c>
      <c r="F60" s="7" t="str">
        <f t="shared" si="9"/>
        <v>N/A</v>
      </c>
      <c r="G60" s="26" t="s">
        <v>1749</v>
      </c>
      <c r="H60" s="7" t="str">
        <f t="shared" si="10"/>
        <v>N/A</v>
      </c>
      <c r="I60" s="8">
        <v>177.9</v>
      </c>
      <c r="J60" s="8" t="s">
        <v>1749</v>
      </c>
      <c r="K60" s="25" t="s">
        <v>734</v>
      </c>
      <c r="L60" s="85" t="str">
        <f t="shared" si="11"/>
        <v>N/A</v>
      </c>
    </row>
    <row r="61" spans="1:12" x14ac:dyDescent="0.25">
      <c r="A61" s="84" t="s">
        <v>1666</v>
      </c>
      <c r="B61" s="21" t="s">
        <v>213</v>
      </c>
      <c r="C61" s="26">
        <v>1071.2463157</v>
      </c>
      <c r="D61" s="7" t="str">
        <f t="shared" si="8"/>
        <v>N/A</v>
      </c>
      <c r="E61" s="26">
        <v>1191.4340331999999</v>
      </c>
      <c r="F61" s="7" t="str">
        <f t="shared" si="9"/>
        <v>N/A</v>
      </c>
      <c r="G61" s="26">
        <v>1071.3700699000001</v>
      </c>
      <c r="H61" s="7" t="str">
        <f t="shared" si="10"/>
        <v>N/A</v>
      </c>
      <c r="I61" s="8">
        <v>11.22</v>
      </c>
      <c r="J61" s="8">
        <v>-10.1</v>
      </c>
      <c r="K61" s="25" t="s">
        <v>734</v>
      </c>
      <c r="L61" s="85" t="str">
        <f t="shared" si="11"/>
        <v>Yes</v>
      </c>
    </row>
    <row r="62" spans="1:12" x14ac:dyDescent="0.25">
      <c r="A62" s="84" t="s">
        <v>1667</v>
      </c>
      <c r="B62" s="21" t="s">
        <v>213</v>
      </c>
      <c r="C62" s="26">
        <v>2326.7890295000002</v>
      </c>
      <c r="D62" s="7" t="str">
        <f t="shared" si="8"/>
        <v>N/A</v>
      </c>
      <c r="E62" s="26">
        <v>1827.0051252999999</v>
      </c>
      <c r="F62" s="7" t="str">
        <f t="shared" si="9"/>
        <v>N/A</v>
      </c>
      <c r="G62" s="26">
        <v>1149.8814531999999</v>
      </c>
      <c r="H62" s="7" t="str">
        <f t="shared" si="10"/>
        <v>N/A</v>
      </c>
      <c r="I62" s="8">
        <v>-21.5</v>
      </c>
      <c r="J62" s="8">
        <v>-37.1</v>
      </c>
      <c r="K62" s="25" t="s">
        <v>734</v>
      </c>
      <c r="L62" s="85" t="str">
        <f t="shared" si="11"/>
        <v>No</v>
      </c>
    </row>
    <row r="63" spans="1:12" x14ac:dyDescent="0.25">
      <c r="A63" s="84" t="s">
        <v>1668</v>
      </c>
      <c r="B63" s="21" t="s">
        <v>213</v>
      </c>
      <c r="C63" s="26">
        <v>2970.1596288000001</v>
      </c>
      <c r="D63" s="7" t="str">
        <f t="shared" si="8"/>
        <v>N/A</v>
      </c>
      <c r="E63" s="26">
        <v>3138.4608650999999</v>
      </c>
      <c r="F63" s="7" t="str">
        <f t="shared" si="9"/>
        <v>N/A</v>
      </c>
      <c r="G63" s="26">
        <v>2972.0161963999999</v>
      </c>
      <c r="H63" s="7" t="str">
        <f t="shared" si="10"/>
        <v>N/A</v>
      </c>
      <c r="I63" s="8">
        <v>5.6660000000000004</v>
      </c>
      <c r="J63" s="8">
        <v>-5.3</v>
      </c>
      <c r="K63" s="25" t="s">
        <v>734</v>
      </c>
      <c r="L63" s="85" t="str">
        <f t="shared" si="11"/>
        <v>Yes</v>
      </c>
    </row>
    <row r="64" spans="1:12" x14ac:dyDescent="0.25">
      <c r="A64" s="84" t="s">
        <v>1669</v>
      </c>
      <c r="B64" s="21" t="s">
        <v>213</v>
      </c>
      <c r="C64" s="26">
        <v>1448.0069214</v>
      </c>
      <c r="D64" s="7" t="str">
        <f t="shared" si="8"/>
        <v>N/A</v>
      </c>
      <c r="E64" s="26">
        <v>3825.009423</v>
      </c>
      <c r="F64" s="7" t="str">
        <f t="shared" si="9"/>
        <v>N/A</v>
      </c>
      <c r="G64" s="26">
        <v>5235.4413339000002</v>
      </c>
      <c r="H64" s="7" t="str">
        <f t="shared" si="10"/>
        <v>N/A</v>
      </c>
      <c r="I64" s="8">
        <v>164.2</v>
      </c>
      <c r="J64" s="8">
        <v>36.869999999999997</v>
      </c>
      <c r="K64" s="25" t="s">
        <v>734</v>
      </c>
      <c r="L64" s="85" t="str">
        <f t="shared" si="11"/>
        <v>No</v>
      </c>
    </row>
    <row r="65" spans="1:12" x14ac:dyDescent="0.25">
      <c r="A65" s="84" t="s">
        <v>1670</v>
      </c>
      <c r="B65" s="21" t="s">
        <v>213</v>
      </c>
      <c r="C65" s="26">
        <v>1698.6513004999999</v>
      </c>
      <c r="D65" s="7" t="str">
        <f t="shared" si="8"/>
        <v>N/A</v>
      </c>
      <c r="E65" s="26">
        <v>1209.2252498</v>
      </c>
      <c r="F65" s="7" t="str">
        <f t="shared" si="9"/>
        <v>N/A</v>
      </c>
      <c r="G65" s="26">
        <v>1325.2702254999999</v>
      </c>
      <c r="H65" s="7" t="str">
        <f t="shared" si="10"/>
        <v>N/A</v>
      </c>
      <c r="I65" s="8">
        <v>-28.8</v>
      </c>
      <c r="J65" s="8">
        <v>9.5969999999999995</v>
      </c>
      <c r="K65" s="25" t="s">
        <v>734</v>
      </c>
      <c r="L65" s="85" t="str">
        <f t="shared" si="11"/>
        <v>Yes</v>
      </c>
    </row>
    <row r="66" spans="1:12" x14ac:dyDescent="0.25">
      <c r="A66" s="84" t="s">
        <v>1671</v>
      </c>
      <c r="B66" s="21" t="s">
        <v>213</v>
      </c>
      <c r="C66" s="26">
        <v>649.98166072000004</v>
      </c>
      <c r="D66" s="7" t="str">
        <f t="shared" si="8"/>
        <v>N/A</v>
      </c>
      <c r="E66" s="26">
        <v>0</v>
      </c>
      <c r="F66" s="7" t="str">
        <f t="shared" si="9"/>
        <v>N/A</v>
      </c>
      <c r="G66" s="26">
        <v>454.48379629999999</v>
      </c>
      <c r="H66" s="7" t="str">
        <f t="shared" si="10"/>
        <v>N/A</v>
      </c>
      <c r="I66" s="8">
        <v>-100</v>
      </c>
      <c r="J66" s="8" t="s">
        <v>1749</v>
      </c>
      <c r="K66" s="25" t="s">
        <v>734</v>
      </c>
      <c r="L66" s="85" t="str">
        <f t="shared" si="11"/>
        <v>N/A</v>
      </c>
    </row>
    <row r="67" spans="1:12" x14ac:dyDescent="0.25">
      <c r="A67" s="84" t="s">
        <v>1672</v>
      </c>
      <c r="B67" s="21" t="s">
        <v>213</v>
      </c>
      <c r="C67" s="26" t="s">
        <v>1749</v>
      </c>
      <c r="D67" s="7" t="str">
        <f t="shared" si="8"/>
        <v>N/A</v>
      </c>
      <c r="E67" s="26" t="s">
        <v>1749</v>
      </c>
      <c r="F67" s="7" t="str">
        <f t="shared" si="9"/>
        <v>N/A</v>
      </c>
      <c r="G67" s="26" t="s">
        <v>1749</v>
      </c>
      <c r="H67" s="7" t="str">
        <f t="shared" si="10"/>
        <v>N/A</v>
      </c>
      <c r="I67" s="8" t="s">
        <v>1749</v>
      </c>
      <c r="J67" s="8" t="s">
        <v>1749</v>
      </c>
      <c r="K67" s="25" t="s">
        <v>734</v>
      </c>
      <c r="L67" s="85" t="str">
        <f t="shared" si="11"/>
        <v>N/A</v>
      </c>
    </row>
    <row r="68" spans="1:12" x14ac:dyDescent="0.25">
      <c r="A68" s="108" t="s">
        <v>1673</v>
      </c>
      <c r="B68" s="21" t="s">
        <v>213</v>
      </c>
      <c r="C68" s="26" t="s">
        <v>1749</v>
      </c>
      <c r="D68" s="7" t="str">
        <f t="shared" si="8"/>
        <v>N/A</v>
      </c>
      <c r="E68" s="26" t="s">
        <v>1749</v>
      </c>
      <c r="F68" s="7" t="str">
        <f t="shared" si="9"/>
        <v>N/A</v>
      </c>
      <c r="G68" s="26" t="s">
        <v>1749</v>
      </c>
      <c r="H68" s="7" t="str">
        <f t="shared" si="10"/>
        <v>N/A</v>
      </c>
      <c r="I68" s="8" t="s">
        <v>1749</v>
      </c>
      <c r="J68" s="8" t="s">
        <v>1749</v>
      </c>
      <c r="K68" s="25" t="s">
        <v>734</v>
      </c>
      <c r="L68" s="85" t="str">
        <f t="shared" si="11"/>
        <v>N/A</v>
      </c>
    </row>
    <row r="69" spans="1:12" x14ac:dyDescent="0.25">
      <c r="A69" s="108" t="s">
        <v>1674</v>
      </c>
      <c r="B69" s="21" t="s">
        <v>213</v>
      </c>
      <c r="C69" s="26">
        <v>1901.2572178</v>
      </c>
      <c r="D69" s="7" t="str">
        <f t="shared" si="8"/>
        <v>N/A</v>
      </c>
      <c r="E69" s="26">
        <v>1753.0736271999999</v>
      </c>
      <c r="F69" s="7" t="str">
        <f t="shared" si="9"/>
        <v>N/A</v>
      </c>
      <c r="G69" s="26">
        <v>2052.5597501000002</v>
      </c>
      <c r="H69" s="7" t="str">
        <f t="shared" si="10"/>
        <v>N/A</v>
      </c>
      <c r="I69" s="8">
        <v>-7.79</v>
      </c>
      <c r="J69" s="8">
        <v>17.079999999999998</v>
      </c>
      <c r="K69" s="25" t="s">
        <v>734</v>
      </c>
      <c r="L69" s="85" t="str">
        <f t="shared" si="11"/>
        <v>Yes</v>
      </c>
    </row>
    <row r="70" spans="1:12" x14ac:dyDescent="0.25">
      <c r="A70" s="142" t="s">
        <v>1675</v>
      </c>
      <c r="B70" s="21" t="s">
        <v>213</v>
      </c>
      <c r="C70" s="26">
        <v>1445.8521172999999</v>
      </c>
      <c r="D70" s="7" t="str">
        <f t="shared" si="8"/>
        <v>N/A</v>
      </c>
      <c r="E70" s="26">
        <v>1187.6694302999999</v>
      </c>
      <c r="F70" s="7" t="str">
        <f t="shared" si="9"/>
        <v>N/A</v>
      </c>
      <c r="G70" s="26">
        <v>1931.9292055000001</v>
      </c>
      <c r="H70" s="7" t="str">
        <f t="shared" si="10"/>
        <v>N/A</v>
      </c>
      <c r="I70" s="8">
        <v>-17.899999999999999</v>
      </c>
      <c r="J70" s="8">
        <v>62.67</v>
      </c>
      <c r="K70" s="25" t="s">
        <v>734</v>
      </c>
      <c r="L70" s="85" t="str">
        <f t="shared" si="11"/>
        <v>No</v>
      </c>
    </row>
    <row r="71" spans="1:12" x14ac:dyDescent="0.25">
      <c r="A71" s="142" t="s">
        <v>1676</v>
      </c>
      <c r="B71" s="21" t="s">
        <v>213</v>
      </c>
      <c r="C71" s="26">
        <v>1733.3316433</v>
      </c>
      <c r="D71" s="7" t="str">
        <f t="shared" si="8"/>
        <v>N/A</v>
      </c>
      <c r="E71" s="26" t="s">
        <v>1749</v>
      </c>
      <c r="F71" s="7" t="str">
        <f t="shared" si="9"/>
        <v>N/A</v>
      </c>
      <c r="G71" s="26">
        <v>1023.0604916999999</v>
      </c>
      <c r="H71" s="7" t="str">
        <f t="shared" si="10"/>
        <v>N/A</v>
      </c>
      <c r="I71" s="8" t="s">
        <v>1749</v>
      </c>
      <c r="J71" s="8" t="s">
        <v>1749</v>
      </c>
      <c r="K71" s="25" t="s">
        <v>734</v>
      </c>
      <c r="L71" s="85" t="str">
        <f t="shared" si="11"/>
        <v>N/A</v>
      </c>
    </row>
    <row r="72" spans="1:12" x14ac:dyDescent="0.25">
      <c r="A72" s="142" t="s">
        <v>1595</v>
      </c>
      <c r="B72" s="21" t="s">
        <v>213</v>
      </c>
      <c r="C72" s="26">
        <v>120859998</v>
      </c>
      <c r="D72" s="7" t="str">
        <f t="shared" ref="D72:D135" si="12">IF($B72="N/A","N/A",IF(C72&gt;10,"No",IF(C72&lt;-10,"No","Yes")))</f>
        <v>N/A</v>
      </c>
      <c r="E72" s="26">
        <v>154589718</v>
      </c>
      <c r="F72" s="7" t="str">
        <f t="shared" ref="F72:F135" si="13">IF($B72="N/A","N/A",IF(E72&gt;10,"No",IF(E72&lt;-10,"No","Yes")))</f>
        <v>N/A</v>
      </c>
      <c r="G72" s="26">
        <v>125594165</v>
      </c>
      <c r="H72" s="7" t="str">
        <f t="shared" ref="H72:H135" si="14">IF($B72="N/A","N/A",IF(G72&gt;10,"No",IF(G72&lt;-10,"No","Yes")))</f>
        <v>N/A</v>
      </c>
      <c r="I72" s="8">
        <v>27.91</v>
      </c>
      <c r="J72" s="8">
        <v>-18.8</v>
      </c>
      <c r="K72" s="25" t="s">
        <v>734</v>
      </c>
      <c r="L72" s="85" t="str">
        <f t="shared" ref="L72:L132" si="15">IF(J72="Div by 0", "N/A", IF(K72="N/A","N/A", IF(J72&gt;VALUE(MID(K72,1,2)), "No", IF(J72&lt;-1*VALUE(MID(K72,1,2)), "No", "Yes"))))</f>
        <v>Yes</v>
      </c>
    </row>
    <row r="73" spans="1:12" x14ac:dyDescent="0.25">
      <c r="A73" s="142" t="s">
        <v>1596</v>
      </c>
      <c r="B73" s="21" t="s">
        <v>213</v>
      </c>
      <c r="C73" s="22">
        <v>8153</v>
      </c>
      <c r="D73" s="7" t="str">
        <f t="shared" si="12"/>
        <v>N/A</v>
      </c>
      <c r="E73" s="22">
        <v>13059</v>
      </c>
      <c r="F73" s="7" t="str">
        <f t="shared" si="13"/>
        <v>N/A</v>
      </c>
      <c r="G73" s="22">
        <v>11327</v>
      </c>
      <c r="H73" s="7" t="str">
        <f t="shared" si="14"/>
        <v>N/A</v>
      </c>
      <c r="I73" s="8">
        <v>60.17</v>
      </c>
      <c r="J73" s="8">
        <v>-13.3</v>
      </c>
      <c r="K73" s="25" t="s">
        <v>734</v>
      </c>
      <c r="L73" s="85" t="str">
        <f t="shared" si="15"/>
        <v>Yes</v>
      </c>
    </row>
    <row r="74" spans="1:12" x14ac:dyDescent="0.25">
      <c r="A74" s="142" t="s">
        <v>1289</v>
      </c>
      <c r="B74" s="21" t="s">
        <v>213</v>
      </c>
      <c r="C74" s="26">
        <v>14823.990924</v>
      </c>
      <c r="D74" s="7" t="str">
        <f t="shared" si="12"/>
        <v>N/A</v>
      </c>
      <c r="E74" s="26">
        <v>11837.791407999999</v>
      </c>
      <c r="F74" s="7" t="str">
        <f t="shared" si="13"/>
        <v>N/A</v>
      </c>
      <c r="G74" s="26">
        <v>11088.034342999999</v>
      </c>
      <c r="H74" s="7" t="str">
        <f t="shared" si="14"/>
        <v>N/A</v>
      </c>
      <c r="I74" s="8">
        <v>-20.100000000000001</v>
      </c>
      <c r="J74" s="8">
        <v>-6.33</v>
      </c>
      <c r="K74" s="25" t="s">
        <v>734</v>
      </c>
      <c r="L74" s="85" t="str">
        <f t="shared" si="15"/>
        <v>Yes</v>
      </c>
    </row>
    <row r="75" spans="1:12" x14ac:dyDescent="0.25">
      <c r="A75" s="142" t="s">
        <v>1290</v>
      </c>
      <c r="B75" s="21" t="s">
        <v>213</v>
      </c>
      <c r="C75" s="22">
        <v>12.198577211</v>
      </c>
      <c r="D75" s="7" t="str">
        <f t="shared" si="12"/>
        <v>N/A</v>
      </c>
      <c r="E75" s="22">
        <v>9.1582050692999992</v>
      </c>
      <c r="F75" s="7" t="str">
        <f t="shared" si="13"/>
        <v>N/A</v>
      </c>
      <c r="G75" s="22">
        <v>7.6327359406999999</v>
      </c>
      <c r="H75" s="7" t="str">
        <f t="shared" si="14"/>
        <v>N/A</v>
      </c>
      <c r="I75" s="8">
        <v>-24.9</v>
      </c>
      <c r="J75" s="8">
        <v>-16.7</v>
      </c>
      <c r="K75" s="25" t="s">
        <v>734</v>
      </c>
      <c r="L75" s="85" t="str">
        <f t="shared" si="15"/>
        <v>Yes</v>
      </c>
    </row>
    <row r="76" spans="1:12" ht="25" x14ac:dyDescent="0.25">
      <c r="A76" s="142" t="s">
        <v>545</v>
      </c>
      <c r="B76" s="21" t="s">
        <v>213</v>
      </c>
      <c r="C76" s="26">
        <v>863730</v>
      </c>
      <c r="D76" s="7" t="str">
        <f t="shared" si="12"/>
        <v>N/A</v>
      </c>
      <c r="E76" s="26">
        <v>1083358</v>
      </c>
      <c r="F76" s="7" t="str">
        <f t="shared" si="13"/>
        <v>N/A</v>
      </c>
      <c r="G76" s="26">
        <v>777873</v>
      </c>
      <c r="H76" s="7" t="str">
        <f t="shared" si="14"/>
        <v>N/A</v>
      </c>
      <c r="I76" s="8">
        <v>25.43</v>
      </c>
      <c r="J76" s="8">
        <v>-28.2</v>
      </c>
      <c r="K76" s="25" t="s">
        <v>734</v>
      </c>
      <c r="L76" s="85" t="str">
        <f t="shared" si="15"/>
        <v>Yes</v>
      </c>
    </row>
    <row r="77" spans="1:12" x14ac:dyDescent="0.25">
      <c r="A77" s="142" t="s">
        <v>546</v>
      </c>
      <c r="B77" s="21" t="s">
        <v>213</v>
      </c>
      <c r="C77" s="22">
        <v>11</v>
      </c>
      <c r="D77" s="7" t="str">
        <f t="shared" si="12"/>
        <v>N/A</v>
      </c>
      <c r="E77" s="22">
        <v>11</v>
      </c>
      <c r="F77" s="7" t="str">
        <f t="shared" si="13"/>
        <v>N/A</v>
      </c>
      <c r="G77" s="22">
        <v>11</v>
      </c>
      <c r="H77" s="7" t="str">
        <f t="shared" si="14"/>
        <v>N/A</v>
      </c>
      <c r="I77" s="8">
        <v>25</v>
      </c>
      <c r="J77" s="8">
        <v>-40</v>
      </c>
      <c r="K77" s="25" t="s">
        <v>734</v>
      </c>
      <c r="L77" s="85" t="str">
        <f t="shared" si="15"/>
        <v>No</v>
      </c>
    </row>
    <row r="78" spans="1:12" x14ac:dyDescent="0.25">
      <c r="A78" s="142" t="s">
        <v>1291</v>
      </c>
      <c r="B78" s="21" t="s">
        <v>213</v>
      </c>
      <c r="C78" s="26">
        <v>107966.25</v>
      </c>
      <c r="D78" s="7" t="str">
        <f t="shared" si="12"/>
        <v>N/A</v>
      </c>
      <c r="E78" s="26">
        <v>108335.8</v>
      </c>
      <c r="F78" s="7" t="str">
        <f t="shared" si="13"/>
        <v>N/A</v>
      </c>
      <c r="G78" s="26">
        <v>129645.5</v>
      </c>
      <c r="H78" s="7" t="str">
        <f t="shared" si="14"/>
        <v>N/A</v>
      </c>
      <c r="I78" s="8">
        <v>0.34229999999999999</v>
      </c>
      <c r="J78" s="8">
        <v>19.670000000000002</v>
      </c>
      <c r="K78" s="25" t="s">
        <v>734</v>
      </c>
      <c r="L78" s="85" t="str">
        <f t="shared" si="15"/>
        <v>Yes</v>
      </c>
    </row>
    <row r="79" spans="1:12" ht="25" x14ac:dyDescent="0.25">
      <c r="A79" s="142" t="s">
        <v>547</v>
      </c>
      <c r="B79" s="21" t="s">
        <v>213</v>
      </c>
      <c r="C79" s="26">
        <v>4207800</v>
      </c>
      <c r="D79" s="7" t="str">
        <f t="shared" si="12"/>
        <v>N/A</v>
      </c>
      <c r="E79" s="26">
        <v>3649692</v>
      </c>
      <c r="F79" s="7" t="str">
        <f t="shared" si="13"/>
        <v>N/A</v>
      </c>
      <c r="G79" s="26">
        <v>1979584</v>
      </c>
      <c r="H79" s="7" t="str">
        <f t="shared" si="14"/>
        <v>N/A</v>
      </c>
      <c r="I79" s="8">
        <v>-13.3</v>
      </c>
      <c r="J79" s="8">
        <v>-45.8</v>
      </c>
      <c r="K79" s="25" t="s">
        <v>734</v>
      </c>
      <c r="L79" s="85" t="str">
        <f t="shared" si="15"/>
        <v>No</v>
      </c>
    </row>
    <row r="80" spans="1:12" x14ac:dyDescent="0.25">
      <c r="A80" s="142" t="s">
        <v>548</v>
      </c>
      <c r="B80" s="21" t="s">
        <v>213</v>
      </c>
      <c r="C80" s="22">
        <v>78</v>
      </c>
      <c r="D80" s="7" t="str">
        <f t="shared" si="12"/>
        <v>N/A</v>
      </c>
      <c r="E80" s="22">
        <v>71</v>
      </c>
      <c r="F80" s="7" t="str">
        <f t="shared" si="13"/>
        <v>N/A</v>
      </c>
      <c r="G80" s="22">
        <v>43</v>
      </c>
      <c r="H80" s="7" t="str">
        <f t="shared" si="14"/>
        <v>N/A</v>
      </c>
      <c r="I80" s="8">
        <v>-8.9700000000000006</v>
      </c>
      <c r="J80" s="8">
        <v>-39.4</v>
      </c>
      <c r="K80" s="25" t="s">
        <v>734</v>
      </c>
      <c r="L80" s="85" t="str">
        <f t="shared" si="15"/>
        <v>No</v>
      </c>
    </row>
    <row r="81" spans="1:12" ht="25" x14ac:dyDescent="0.25">
      <c r="A81" s="142" t="s">
        <v>1292</v>
      </c>
      <c r="B81" s="21" t="s">
        <v>213</v>
      </c>
      <c r="C81" s="26">
        <v>53946.153846000001</v>
      </c>
      <c r="D81" s="7" t="str">
        <f t="shared" si="12"/>
        <v>N/A</v>
      </c>
      <c r="E81" s="26">
        <v>51404.112675999997</v>
      </c>
      <c r="F81" s="7" t="str">
        <f t="shared" si="13"/>
        <v>N/A</v>
      </c>
      <c r="G81" s="26">
        <v>46036.837208999998</v>
      </c>
      <c r="H81" s="7" t="str">
        <f t="shared" si="14"/>
        <v>N/A</v>
      </c>
      <c r="I81" s="8">
        <v>-4.71</v>
      </c>
      <c r="J81" s="8">
        <v>-10.4</v>
      </c>
      <c r="K81" s="25" t="s">
        <v>734</v>
      </c>
      <c r="L81" s="85" t="str">
        <f t="shared" si="15"/>
        <v>Yes</v>
      </c>
    </row>
    <row r="82" spans="1:12" x14ac:dyDescent="0.25">
      <c r="A82" s="142" t="s">
        <v>549</v>
      </c>
      <c r="B82" s="21" t="s">
        <v>213</v>
      </c>
      <c r="C82" s="26">
        <v>105010831</v>
      </c>
      <c r="D82" s="7" t="str">
        <f t="shared" si="12"/>
        <v>N/A</v>
      </c>
      <c r="E82" s="26">
        <v>76520180</v>
      </c>
      <c r="F82" s="7" t="str">
        <f t="shared" si="13"/>
        <v>N/A</v>
      </c>
      <c r="G82" s="26">
        <v>119012083</v>
      </c>
      <c r="H82" s="7" t="str">
        <f t="shared" si="14"/>
        <v>N/A</v>
      </c>
      <c r="I82" s="8">
        <v>-27.1</v>
      </c>
      <c r="J82" s="8">
        <v>55.53</v>
      </c>
      <c r="K82" s="25" t="s">
        <v>734</v>
      </c>
      <c r="L82" s="85" t="str">
        <f t="shared" si="15"/>
        <v>No</v>
      </c>
    </row>
    <row r="83" spans="1:12" x14ac:dyDescent="0.25">
      <c r="A83" s="142" t="s">
        <v>550</v>
      </c>
      <c r="B83" s="21" t="s">
        <v>213</v>
      </c>
      <c r="C83" s="22">
        <v>327</v>
      </c>
      <c r="D83" s="7" t="str">
        <f t="shared" si="12"/>
        <v>N/A</v>
      </c>
      <c r="E83" s="22">
        <v>242</v>
      </c>
      <c r="F83" s="7" t="str">
        <f t="shared" si="13"/>
        <v>N/A</v>
      </c>
      <c r="G83" s="22">
        <v>206</v>
      </c>
      <c r="H83" s="7" t="str">
        <f t="shared" si="14"/>
        <v>N/A</v>
      </c>
      <c r="I83" s="8">
        <v>-26</v>
      </c>
      <c r="J83" s="8">
        <v>-14.9</v>
      </c>
      <c r="K83" s="25" t="s">
        <v>734</v>
      </c>
      <c r="L83" s="85" t="str">
        <f t="shared" si="15"/>
        <v>Yes</v>
      </c>
    </row>
    <row r="84" spans="1:12" x14ac:dyDescent="0.25">
      <c r="A84" s="142" t="s">
        <v>1293</v>
      </c>
      <c r="B84" s="21" t="s">
        <v>213</v>
      </c>
      <c r="C84" s="26">
        <v>321134.03976000001</v>
      </c>
      <c r="D84" s="7" t="str">
        <f t="shared" si="12"/>
        <v>N/A</v>
      </c>
      <c r="E84" s="26">
        <v>316199.09091000003</v>
      </c>
      <c r="F84" s="7" t="str">
        <f t="shared" si="13"/>
        <v>N/A</v>
      </c>
      <c r="G84" s="26">
        <v>577728.55825</v>
      </c>
      <c r="H84" s="7" t="str">
        <f t="shared" si="14"/>
        <v>N/A</v>
      </c>
      <c r="I84" s="8">
        <v>-1.54</v>
      </c>
      <c r="J84" s="8">
        <v>82.71</v>
      </c>
      <c r="K84" s="25" t="s">
        <v>734</v>
      </c>
      <c r="L84" s="85" t="str">
        <f t="shared" si="15"/>
        <v>No</v>
      </c>
    </row>
    <row r="85" spans="1:12" x14ac:dyDescent="0.25">
      <c r="A85" s="142" t="s">
        <v>551</v>
      </c>
      <c r="B85" s="21" t="s">
        <v>213</v>
      </c>
      <c r="C85" s="26">
        <v>229880061</v>
      </c>
      <c r="D85" s="7" t="str">
        <f t="shared" si="12"/>
        <v>N/A</v>
      </c>
      <c r="E85" s="26">
        <v>221999093</v>
      </c>
      <c r="F85" s="7" t="str">
        <f t="shared" si="13"/>
        <v>N/A</v>
      </c>
      <c r="G85" s="26">
        <v>197663171</v>
      </c>
      <c r="H85" s="7" t="str">
        <f t="shared" si="14"/>
        <v>N/A</v>
      </c>
      <c r="I85" s="8">
        <v>-3.43</v>
      </c>
      <c r="J85" s="8">
        <v>-11</v>
      </c>
      <c r="K85" s="25" t="s">
        <v>734</v>
      </c>
      <c r="L85" s="85" t="str">
        <f t="shared" si="15"/>
        <v>Yes</v>
      </c>
    </row>
    <row r="86" spans="1:12" x14ac:dyDescent="0.25">
      <c r="A86" s="142" t="s">
        <v>552</v>
      </c>
      <c r="B86" s="21" t="s">
        <v>213</v>
      </c>
      <c r="C86" s="22">
        <v>3535</v>
      </c>
      <c r="D86" s="7" t="str">
        <f t="shared" si="12"/>
        <v>N/A</v>
      </c>
      <c r="E86" s="22">
        <v>3199</v>
      </c>
      <c r="F86" s="7" t="str">
        <f t="shared" si="13"/>
        <v>N/A</v>
      </c>
      <c r="G86" s="22">
        <v>2398</v>
      </c>
      <c r="H86" s="7" t="str">
        <f t="shared" si="14"/>
        <v>N/A</v>
      </c>
      <c r="I86" s="8">
        <v>-9.5</v>
      </c>
      <c r="J86" s="8">
        <v>-25</v>
      </c>
      <c r="K86" s="25" t="s">
        <v>734</v>
      </c>
      <c r="L86" s="85" t="str">
        <f t="shared" si="15"/>
        <v>Yes</v>
      </c>
    </row>
    <row r="87" spans="1:12" x14ac:dyDescent="0.25">
      <c r="A87" s="142" t="s">
        <v>1294</v>
      </c>
      <c r="B87" s="21" t="s">
        <v>213</v>
      </c>
      <c r="C87" s="26">
        <v>65029.720225999998</v>
      </c>
      <c r="D87" s="7" t="str">
        <f t="shared" si="12"/>
        <v>N/A</v>
      </c>
      <c r="E87" s="26">
        <v>69396.402937999999</v>
      </c>
      <c r="F87" s="7" t="str">
        <f t="shared" si="13"/>
        <v>N/A</v>
      </c>
      <c r="G87" s="26">
        <v>82428.344870999994</v>
      </c>
      <c r="H87" s="7" t="str">
        <f t="shared" si="14"/>
        <v>N/A</v>
      </c>
      <c r="I87" s="8">
        <v>6.7149999999999999</v>
      </c>
      <c r="J87" s="8">
        <v>18.78</v>
      </c>
      <c r="K87" s="25" t="s">
        <v>734</v>
      </c>
      <c r="L87" s="85" t="str">
        <f t="shared" si="15"/>
        <v>Yes</v>
      </c>
    </row>
    <row r="88" spans="1:12" ht="25" x14ac:dyDescent="0.25">
      <c r="A88" s="142" t="s">
        <v>553</v>
      </c>
      <c r="B88" s="21" t="s">
        <v>213</v>
      </c>
      <c r="C88" s="26">
        <v>25356037</v>
      </c>
      <c r="D88" s="7" t="str">
        <f t="shared" si="12"/>
        <v>N/A</v>
      </c>
      <c r="E88" s="26">
        <v>19515695</v>
      </c>
      <c r="F88" s="7" t="str">
        <f t="shared" si="13"/>
        <v>N/A</v>
      </c>
      <c r="G88" s="26">
        <v>10774435</v>
      </c>
      <c r="H88" s="7" t="str">
        <f t="shared" si="14"/>
        <v>N/A</v>
      </c>
      <c r="I88" s="8">
        <v>-23</v>
      </c>
      <c r="J88" s="8">
        <v>-44.8</v>
      </c>
      <c r="K88" s="25" t="s">
        <v>734</v>
      </c>
      <c r="L88" s="85" t="str">
        <f t="shared" si="15"/>
        <v>No</v>
      </c>
    </row>
    <row r="89" spans="1:12" x14ac:dyDescent="0.25">
      <c r="A89" s="142" t="s">
        <v>554</v>
      </c>
      <c r="B89" s="21" t="s">
        <v>213</v>
      </c>
      <c r="C89" s="22">
        <v>42788</v>
      </c>
      <c r="D89" s="7" t="str">
        <f t="shared" si="12"/>
        <v>N/A</v>
      </c>
      <c r="E89" s="22">
        <v>31345</v>
      </c>
      <c r="F89" s="7" t="str">
        <f t="shared" si="13"/>
        <v>N/A</v>
      </c>
      <c r="G89" s="22">
        <v>28964</v>
      </c>
      <c r="H89" s="7" t="str">
        <f t="shared" si="14"/>
        <v>N/A</v>
      </c>
      <c r="I89" s="8">
        <v>-26.7</v>
      </c>
      <c r="J89" s="8">
        <v>-7.6</v>
      </c>
      <c r="K89" s="25" t="s">
        <v>734</v>
      </c>
      <c r="L89" s="85" t="str">
        <f t="shared" si="15"/>
        <v>Yes</v>
      </c>
    </row>
    <row r="90" spans="1:12" x14ac:dyDescent="0.25">
      <c r="A90" s="142" t="s">
        <v>1295</v>
      </c>
      <c r="B90" s="21" t="s">
        <v>213</v>
      </c>
      <c r="C90" s="26">
        <v>592.59691969999994</v>
      </c>
      <c r="D90" s="7" t="str">
        <f t="shared" si="12"/>
        <v>N/A</v>
      </c>
      <c r="E90" s="26">
        <v>622.60950709999997</v>
      </c>
      <c r="F90" s="7" t="str">
        <f t="shared" si="13"/>
        <v>N/A</v>
      </c>
      <c r="G90" s="26">
        <v>371.99402707000002</v>
      </c>
      <c r="H90" s="7" t="str">
        <f t="shared" si="14"/>
        <v>N/A</v>
      </c>
      <c r="I90" s="8">
        <v>5.0650000000000004</v>
      </c>
      <c r="J90" s="8">
        <v>-40.299999999999997</v>
      </c>
      <c r="K90" s="25" t="s">
        <v>734</v>
      </c>
      <c r="L90" s="85" t="str">
        <f t="shared" si="15"/>
        <v>No</v>
      </c>
    </row>
    <row r="91" spans="1:12" x14ac:dyDescent="0.25">
      <c r="A91" s="142" t="s">
        <v>555</v>
      </c>
      <c r="B91" s="21" t="s">
        <v>213</v>
      </c>
      <c r="C91" s="26">
        <v>5615018</v>
      </c>
      <c r="D91" s="7" t="str">
        <f t="shared" si="12"/>
        <v>N/A</v>
      </c>
      <c r="E91" s="26">
        <v>1090830</v>
      </c>
      <c r="F91" s="7" t="str">
        <f t="shared" si="13"/>
        <v>N/A</v>
      </c>
      <c r="G91" s="26">
        <v>1349216</v>
      </c>
      <c r="H91" s="7" t="str">
        <f t="shared" si="14"/>
        <v>N/A</v>
      </c>
      <c r="I91" s="8">
        <v>-80.599999999999994</v>
      </c>
      <c r="J91" s="8">
        <v>23.69</v>
      </c>
      <c r="K91" s="25" t="s">
        <v>734</v>
      </c>
      <c r="L91" s="85" t="str">
        <f t="shared" si="15"/>
        <v>Yes</v>
      </c>
    </row>
    <row r="92" spans="1:12" x14ac:dyDescent="0.25">
      <c r="A92" s="142" t="s">
        <v>556</v>
      </c>
      <c r="B92" s="21" t="s">
        <v>213</v>
      </c>
      <c r="C92" s="22">
        <v>12013</v>
      </c>
      <c r="D92" s="7" t="str">
        <f t="shared" si="12"/>
        <v>N/A</v>
      </c>
      <c r="E92" s="22">
        <v>3607</v>
      </c>
      <c r="F92" s="7" t="str">
        <f t="shared" si="13"/>
        <v>N/A</v>
      </c>
      <c r="G92" s="22">
        <v>4686</v>
      </c>
      <c r="H92" s="7" t="str">
        <f t="shared" si="14"/>
        <v>N/A</v>
      </c>
      <c r="I92" s="8">
        <v>-70</v>
      </c>
      <c r="J92" s="8">
        <v>29.91</v>
      </c>
      <c r="K92" s="25" t="s">
        <v>734</v>
      </c>
      <c r="L92" s="85" t="str">
        <f t="shared" si="15"/>
        <v>Yes</v>
      </c>
    </row>
    <row r="93" spans="1:12" x14ac:dyDescent="0.25">
      <c r="A93" s="142" t="s">
        <v>1296</v>
      </c>
      <c r="B93" s="21" t="s">
        <v>213</v>
      </c>
      <c r="C93" s="26">
        <v>467.41180387999998</v>
      </c>
      <c r="D93" s="7" t="str">
        <f t="shared" si="12"/>
        <v>N/A</v>
      </c>
      <c r="E93" s="26">
        <v>302.42029387000002</v>
      </c>
      <c r="F93" s="7" t="str">
        <f t="shared" si="13"/>
        <v>N/A</v>
      </c>
      <c r="G93" s="26">
        <v>287.92488263000001</v>
      </c>
      <c r="H93" s="7" t="str">
        <f t="shared" si="14"/>
        <v>N/A</v>
      </c>
      <c r="I93" s="8">
        <v>-35.299999999999997</v>
      </c>
      <c r="J93" s="8">
        <v>-4.79</v>
      </c>
      <c r="K93" s="25" t="s">
        <v>734</v>
      </c>
      <c r="L93" s="85" t="str">
        <f t="shared" si="15"/>
        <v>Yes</v>
      </c>
    </row>
    <row r="94" spans="1:12" ht="25" x14ac:dyDescent="0.25">
      <c r="A94" s="142" t="s">
        <v>557</v>
      </c>
      <c r="B94" s="21" t="s">
        <v>213</v>
      </c>
      <c r="C94" s="26">
        <v>841427</v>
      </c>
      <c r="D94" s="7" t="str">
        <f t="shared" si="12"/>
        <v>N/A</v>
      </c>
      <c r="E94" s="26">
        <v>291315</v>
      </c>
      <c r="F94" s="7" t="str">
        <f t="shared" si="13"/>
        <v>N/A</v>
      </c>
      <c r="G94" s="26">
        <v>212124</v>
      </c>
      <c r="H94" s="7" t="str">
        <f t="shared" si="14"/>
        <v>N/A</v>
      </c>
      <c r="I94" s="8">
        <v>-65.400000000000006</v>
      </c>
      <c r="J94" s="8">
        <v>-27.2</v>
      </c>
      <c r="K94" s="25" t="s">
        <v>734</v>
      </c>
      <c r="L94" s="85" t="str">
        <f t="shared" si="15"/>
        <v>Yes</v>
      </c>
    </row>
    <row r="95" spans="1:12" x14ac:dyDescent="0.25">
      <c r="A95" s="142" t="s">
        <v>558</v>
      </c>
      <c r="B95" s="21" t="s">
        <v>213</v>
      </c>
      <c r="C95" s="22">
        <v>10188</v>
      </c>
      <c r="D95" s="7" t="str">
        <f t="shared" si="12"/>
        <v>N/A</v>
      </c>
      <c r="E95" s="22">
        <v>2861</v>
      </c>
      <c r="F95" s="7" t="str">
        <f t="shared" si="13"/>
        <v>N/A</v>
      </c>
      <c r="G95" s="22">
        <v>2184</v>
      </c>
      <c r="H95" s="7" t="str">
        <f t="shared" si="14"/>
        <v>N/A</v>
      </c>
      <c r="I95" s="8">
        <v>-71.900000000000006</v>
      </c>
      <c r="J95" s="8">
        <v>-23.7</v>
      </c>
      <c r="K95" s="25" t="s">
        <v>734</v>
      </c>
      <c r="L95" s="85" t="str">
        <f t="shared" si="15"/>
        <v>Yes</v>
      </c>
    </row>
    <row r="96" spans="1:12" ht="25" x14ac:dyDescent="0.25">
      <c r="A96" s="142" t="s">
        <v>1297</v>
      </c>
      <c r="B96" s="21" t="s">
        <v>213</v>
      </c>
      <c r="C96" s="26">
        <v>82.590007851999999</v>
      </c>
      <c r="D96" s="7" t="str">
        <f t="shared" si="12"/>
        <v>N/A</v>
      </c>
      <c r="E96" s="26">
        <v>101.82278923</v>
      </c>
      <c r="F96" s="7" t="str">
        <f t="shared" si="13"/>
        <v>N/A</v>
      </c>
      <c r="G96" s="26">
        <v>97.126373626000003</v>
      </c>
      <c r="H96" s="7" t="str">
        <f t="shared" si="14"/>
        <v>N/A</v>
      </c>
      <c r="I96" s="8">
        <v>23.29</v>
      </c>
      <c r="J96" s="8">
        <v>-4.6100000000000003</v>
      </c>
      <c r="K96" s="25" t="s">
        <v>734</v>
      </c>
      <c r="L96" s="85" t="str">
        <f t="shared" si="15"/>
        <v>Yes</v>
      </c>
    </row>
    <row r="97" spans="1:12" ht="25" x14ac:dyDescent="0.25">
      <c r="A97" s="142" t="s">
        <v>559</v>
      </c>
      <c r="B97" s="21" t="s">
        <v>213</v>
      </c>
      <c r="C97" s="26">
        <v>17981469</v>
      </c>
      <c r="D97" s="7" t="str">
        <f t="shared" si="12"/>
        <v>N/A</v>
      </c>
      <c r="E97" s="26">
        <v>34877426</v>
      </c>
      <c r="F97" s="7" t="str">
        <f t="shared" si="13"/>
        <v>N/A</v>
      </c>
      <c r="G97" s="26">
        <v>24852158</v>
      </c>
      <c r="H97" s="7" t="str">
        <f t="shared" si="14"/>
        <v>N/A</v>
      </c>
      <c r="I97" s="8">
        <v>93.96</v>
      </c>
      <c r="J97" s="8">
        <v>-28.7</v>
      </c>
      <c r="K97" s="25" t="s">
        <v>734</v>
      </c>
      <c r="L97" s="85" t="str">
        <f t="shared" si="15"/>
        <v>Yes</v>
      </c>
    </row>
    <row r="98" spans="1:12" x14ac:dyDescent="0.25">
      <c r="A98" s="142" t="s">
        <v>560</v>
      </c>
      <c r="B98" s="21" t="s">
        <v>213</v>
      </c>
      <c r="C98" s="22">
        <v>13537</v>
      </c>
      <c r="D98" s="7" t="str">
        <f t="shared" si="12"/>
        <v>N/A</v>
      </c>
      <c r="E98" s="22">
        <v>30680</v>
      </c>
      <c r="F98" s="7" t="str">
        <f t="shared" si="13"/>
        <v>N/A</v>
      </c>
      <c r="G98" s="22">
        <v>24858</v>
      </c>
      <c r="H98" s="7" t="str">
        <f t="shared" si="14"/>
        <v>N/A</v>
      </c>
      <c r="I98" s="8">
        <v>126.6</v>
      </c>
      <c r="J98" s="8">
        <v>-19</v>
      </c>
      <c r="K98" s="25" t="s">
        <v>734</v>
      </c>
      <c r="L98" s="85" t="str">
        <f t="shared" si="15"/>
        <v>Yes</v>
      </c>
    </row>
    <row r="99" spans="1:12" x14ac:dyDescent="0.25">
      <c r="A99" s="142" t="s">
        <v>1298</v>
      </c>
      <c r="B99" s="21" t="s">
        <v>213</v>
      </c>
      <c r="C99" s="26">
        <v>1328.3200856999999</v>
      </c>
      <c r="D99" s="7" t="str">
        <f t="shared" si="12"/>
        <v>N/A</v>
      </c>
      <c r="E99" s="26">
        <v>1136.813103</v>
      </c>
      <c r="F99" s="7" t="str">
        <f t="shared" si="13"/>
        <v>N/A</v>
      </c>
      <c r="G99" s="26">
        <v>999.76498512000001</v>
      </c>
      <c r="H99" s="7" t="str">
        <f t="shared" si="14"/>
        <v>N/A</v>
      </c>
      <c r="I99" s="8">
        <v>-14.4</v>
      </c>
      <c r="J99" s="8">
        <v>-12.1</v>
      </c>
      <c r="K99" s="25" t="s">
        <v>734</v>
      </c>
      <c r="L99" s="85" t="str">
        <f t="shared" si="15"/>
        <v>Yes</v>
      </c>
    </row>
    <row r="100" spans="1:12" x14ac:dyDescent="0.25">
      <c r="A100" s="142" t="s">
        <v>561</v>
      </c>
      <c r="B100" s="21" t="s">
        <v>213</v>
      </c>
      <c r="C100" s="26">
        <v>13094292</v>
      </c>
      <c r="D100" s="7" t="str">
        <f t="shared" si="12"/>
        <v>N/A</v>
      </c>
      <c r="E100" s="26">
        <v>9713206</v>
      </c>
      <c r="F100" s="7" t="str">
        <f t="shared" si="13"/>
        <v>N/A</v>
      </c>
      <c r="G100" s="26">
        <v>6153417</v>
      </c>
      <c r="H100" s="7" t="str">
        <f t="shared" si="14"/>
        <v>N/A</v>
      </c>
      <c r="I100" s="8">
        <v>-25.8</v>
      </c>
      <c r="J100" s="8">
        <v>-36.6</v>
      </c>
      <c r="K100" s="25" t="s">
        <v>734</v>
      </c>
      <c r="L100" s="85" t="str">
        <f t="shared" si="15"/>
        <v>No</v>
      </c>
    </row>
    <row r="101" spans="1:12" x14ac:dyDescent="0.25">
      <c r="A101" s="142" t="s">
        <v>562</v>
      </c>
      <c r="B101" s="21" t="s">
        <v>213</v>
      </c>
      <c r="C101" s="22">
        <v>29353</v>
      </c>
      <c r="D101" s="7" t="str">
        <f t="shared" si="12"/>
        <v>N/A</v>
      </c>
      <c r="E101" s="22">
        <v>26109</v>
      </c>
      <c r="F101" s="7" t="str">
        <f t="shared" si="13"/>
        <v>N/A</v>
      </c>
      <c r="G101" s="22">
        <v>19961</v>
      </c>
      <c r="H101" s="7" t="str">
        <f t="shared" si="14"/>
        <v>N/A</v>
      </c>
      <c r="I101" s="8">
        <v>-11.1</v>
      </c>
      <c r="J101" s="8">
        <v>-23.5</v>
      </c>
      <c r="K101" s="25" t="s">
        <v>734</v>
      </c>
      <c r="L101" s="85" t="str">
        <f t="shared" si="15"/>
        <v>Yes</v>
      </c>
    </row>
    <row r="102" spans="1:12" x14ac:dyDescent="0.25">
      <c r="A102" s="142" t="s">
        <v>1299</v>
      </c>
      <c r="B102" s="21" t="s">
        <v>213</v>
      </c>
      <c r="C102" s="26">
        <v>446.09723027000001</v>
      </c>
      <c r="D102" s="7" t="str">
        <f t="shared" si="12"/>
        <v>N/A</v>
      </c>
      <c r="E102" s="26">
        <v>372.02520204000001</v>
      </c>
      <c r="F102" s="7" t="str">
        <f t="shared" si="13"/>
        <v>N/A</v>
      </c>
      <c r="G102" s="26">
        <v>308.27198035999999</v>
      </c>
      <c r="H102" s="7" t="str">
        <f t="shared" si="14"/>
        <v>N/A</v>
      </c>
      <c r="I102" s="8">
        <v>-16.600000000000001</v>
      </c>
      <c r="J102" s="8">
        <v>-17.100000000000001</v>
      </c>
      <c r="K102" s="25" t="s">
        <v>734</v>
      </c>
      <c r="L102" s="85" t="str">
        <f t="shared" si="15"/>
        <v>Yes</v>
      </c>
    </row>
    <row r="103" spans="1:12" ht="25" x14ac:dyDescent="0.25">
      <c r="A103" s="142" t="s">
        <v>563</v>
      </c>
      <c r="B103" s="21" t="s">
        <v>213</v>
      </c>
      <c r="C103" s="26">
        <v>927550</v>
      </c>
      <c r="D103" s="7" t="str">
        <f t="shared" si="12"/>
        <v>N/A</v>
      </c>
      <c r="E103" s="26">
        <v>308656</v>
      </c>
      <c r="F103" s="7" t="str">
        <f t="shared" si="13"/>
        <v>N/A</v>
      </c>
      <c r="G103" s="26">
        <v>286347</v>
      </c>
      <c r="H103" s="7" t="str">
        <f t="shared" si="14"/>
        <v>N/A</v>
      </c>
      <c r="I103" s="8">
        <v>-66.7</v>
      </c>
      <c r="J103" s="8">
        <v>-7.23</v>
      </c>
      <c r="K103" s="25" t="s">
        <v>734</v>
      </c>
      <c r="L103" s="85" t="str">
        <f t="shared" si="15"/>
        <v>Yes</v>
      </c>
    </row>
    <row r="104" spans="1:12" x14ac:dyDescent="0.25">
      <c r="A104" s="142" t="s">
        <v>564</v>
      </c>
      <c r="B104" s="21" t="s">
        <v>213</v>
      </c>
      <c r="C104" s="22">
        <v>583</v>
      </c>
      <c r="D104" s="7" t="str">
        <f t="shared" si="12"/>
        <v>N/A</v>
      </c>
      <c r="E104" s="22">
        <v>275</v>
      </c>
      <c r="F104" s="7" t="str">
        <f t="shared" si="13"/>
        <v>N/A</v>
      </c>
      <c r="G104" s="22">
        <v>253</v>
      </c>
      <c r="H104" s="7" t="str">
        <f t="shared" si="14"/>
        <v>N/A</v>
      </c>
      <c r="I104" s="8">
        <v>-52.8</v>
      </c>
      <c r="J104" s="8">
        <v>-8</v>
      </c>
      <c r="K104" s="25" t="s">
        <v>734</v>
      </c>
      <c r="L104" s="85" t="str">
        <f t="shared" si="15"/>
        <v>Yes</v>
      </c>
    </row>
    <row r="105" spans="1:12" x14ac:dyDescent="0.25">
      <c r="A105" s="142" t="s">
        <v>1300</v>
      </c>
      <c r="B105" s="21" t="s">
        <v>213</v>
      </c>
      <c r="C105" s="26">
        <v>1590.9948542</v>
      </c>
      <c r="D105" s="7" t="str">
        <f t="shared" si="12"/>
        <v>N/A</v>
      </c>
      <c r="E105" s="26">
        <v>1122.3854544999999</v>
      </c>
      <c r="F105" s="7" t="str">
        <f t="shared" si="13"/>
        <v>N/A</v>
      </c>
      <c r="G105" s="26">
        <v>1131.8063241</v>
      </c>
      <c r="H105" s="7" t="str">
        <f t="shared" si="14"/>
        <v>N/A</v>
      </c>
      <c r="I105" s="8">
        <v>-29.5</v>
      </c>
      <c r="J105" s="8">
        <v>0.83940000000000003</v>
      </c>
      <c r="K105" s="25" t="s">
        <v>734</v>
      </c>
      <c r="L105" s="85" t="str">
        <f t="shared" si="15"/>
        <v>Yes</v>
      </c>
    </row>
    <row r="106" spans="1:12" x14ac:dyDescent="0.25">
      <c r="A106" s="142" t="s">
        <v>565</v>
      </c>
      <c r="B106" s="21" t="s">
        <v>213</v>
      </c>
      <c r="C106" s="26">
        <v>19550795</v>
      </c>
      <c r="D106" s="7" t="str">
        <f t="shared" si="12"/>
        <v>N/A</v>
      </c>
      <c r="E106" s="26">
        <v>18177532</v>
      </c>
      <c r="F106" s="7" t="str">
        <f t="shared" si="13"/>
        <v>N/A</v>
      </c>
      <c r="G106" s="26">
        <v>13810656</v>
      </c>
      <c r="H106" s="7" t="str">
        <f t="shared" si="14"/>
        <v>N/A</v>
      </c>
      <c r="I106" s="8">
        <v>-7.02</v>
      </c>
      <c r="J106" s="8">
        <v>-24</v>
      </c>
      <c r="K106" s="25" t="s">
        <v>734</v>
      </c>
      <c r="L106" s="85" t="str">
        <f t="shared" si="15"/>
        <v>Yes</v>
      </c>
    </row>
    <row r="107" spans="1:12" x14ac:dyDescent="0.25">
      <c r="A107" s="142" t="s">
        <v>566</v>
      </c>
      <c r="B107" s="21" t="s">
        <v>213</v>
      </c>
      <c r="C107" s="22">
        <v>39156</v>
      </c>
      <c r="D107" s="7" t="str">
        <f t="shared" si="12"/>
        <v>N/A</v>
      </c>
      <c r="E107" s="22">
        <v>33938</v>
      </c>
      <c r="F107" s="7" t="str">
        <f t="shared" si="13"/>
        <v>N/A</v>
      </c>
      <c r="G107" s="22">
        <v>27879</v>
      </c>
      <c r="H107" s="7" t="str">
        <f t="shared" si="14"/>
        <v>N/A</v>
      </c>
      <c r="I107" s="8">
        <v>-13.3</v>
      </c>
      <c r="J107" s="8">
        <v>-17.899999999999999</v>
      </c>
      <c r="K107" s="25" t="s">
        <v>734</v>
      </c>
      <c r="L107" s="85" t="str">
        <f t="shared" si="15"/>
        <v>Yes</v>
      </c>
    </row>
    <row r="108" spans="1:12" x14ac:dyDescent="0.25">
      <c r="A108" s="142" t="s">
        <v>1301</v>
      </c>
      <c r="B108" s="21" t="s">
        <v>213</v>
      </c>
      <c r="C108" s="26">
        <v>499.30521504000001</v>
      </c>
      <c r="D108" s="7" t="str">
        <f t="shared" si="12"/>
        <v>N/A</v>
      </c>
      <c r="E108" s="26">
        <v>535.60999470000002</v>
      </c>
      <c r="F108" s="7" t="str">
        <f t="shared" si="13"/>
        <v>N/A</v>
      </c>
      <c r="G108" s="26">
        <v>495.3784569</v>
      </c>
      <c r="H108" s="7" t="str">
        <f t="shared" si="14"/>
        <v>N/A</v>
      </c>
      <c r="I108" s="8">
        <v>7.2709999999999999</v>
      </c>
      <c r="J108" s="8">
        <v>-7.51</v>
      </c>
      <c r="K108" s="25" t="s">
        <v>734</v>
      </c>
      <c r="L108" s="85" t="str">
        <f t="shared" si="15"/>
        <v>Yes</v>
      </c>
    </row>
    <row r="109" spans="1:12" x14ac:dyDescent="0.25">
      <c r="A109" s="142" t="s">
        <v>567</v>
      </c>
      <c r="B109" s="21" t="s">
        <v>213</v>
      </c>
      <c r="C109" s="26">
        <v>91639023</v>
      </c>
      <c r="D109" s="7" t="str">
        <f t="shared" si="12"/>
        <v>N/A</v>
      </c>
      <c r="E109" s="26">
        <v>31062621</v>
      </c>
      <c r="F109" s="7" t="str">
        <f t="shared" si="13"/>
        <v>N/A</v>
      </c>
      <c r="G109" s="26">
        <v>27052732</v>
      </c>
      <c r="H109" s="7" t="str">
        <f t="shared" si="14"/>
        <v>N/A</v>
      </c>
      <c r="I109" s="8">
        <v>-66.099999999999994</v>
      </c>
      <c r="J109" s="8">
        <v>-12.9</v>
      </c>
      <c r="K109" s="25" t="s">
        <v>734</v>
      </c>
      <c r="L109" s="85" t="str">
        <f t="shared" si="15"/>
        <v>Yes</v>
      </c>
    </row>
    <row r="110" spans="1:12" x14ac:dyDescent="0.25">
      <c r="A110" s="142" t="s">
        <v>568</v>
      </c>
      <c r="B110" s="21" t="s">
        <v>213</v>
      </c>
      <c r="C110" s="22">
        <v>45558</v>
      </c>
      <c r="D110" s="7" t="str">
        <f t="shared" si="12"/>
        <v>N/A</v>
      </c>
      <c r="E110" s="22">
        <v>15734</v>
      </c>
      <c r="F110" s="7" t="str">
        <f t="shared" si="13"/>
        <v>N/A</v>
      </c>
      <c r="G110" s="22">
        <v>14814</v>
      </c>
      <c r="H110" s="7" t="str">
        <f t="shared" si="14"/>
        <v>N/A</v>
      </c>
      <c r="I110" s="8">
        <v>-65.5</v>
      </c>
      <c r="J110" s="8">
        <v>-5.85</v>
      </c>
      <c r="K110" s="25" t="s">
        <v>734</v>
      </c>
      <c r="L110" s="85" t="str">
        <f t="shared" si="15"/>
        <v>Yes</v>
      </c>
    </row>
    <row r="111" spans="1:12" x14ac:dyDescent="0.25">
      <c r="A111" s="142" t="s">
        <v>1302</v>
      </c>
      <c r="B111" s="21" t="s">
        <v>213</v>
      </c>
      <c r="C111" s="26">
        <v>2011.4803767000001</v>
      </c>
      <c r="D111" s="7" t="str">
        <f t="shared" si="12"/>
        <v>N/A</v>
      </c>
      <c r="E111" s="26">
        <v>1974.2354773</v>
      </c>
      <c r="F111" s="7" t="str">
        <f t="shared" si="13"/>
        <v>N/A</v>
      </c>
      <c r="G111" s="26">
        <v>1826.1598488</v>
      </c>
      <c r="H111" s="7" t="str">
        <f t="shared" si="14"/>
        <v>N/A</v>
      </c>
      <c r="I111" s="8">
        <v>-1.85</v>
      </c>
      <c r="J111" s="8">
        <v>-7.5</v>
      </c>
      <c r="K111" s="25" t="s">
        <v>734</v>
      </c>
      <c r="L111" s="85" t="str">
        <f t="shared" si="15"/>
        <v>Yes</v>
      </c>
    </row>
    <row r="112" spans="1:12" ht="25" x14ac:dyDescent="0.25">
      <c r="A112" s="142" t="s">
        <v>569</v>
      </c>
      <c r="B112" s="21" t="s">
        <v>213</v>
      </c>
      <c r="C112" s="26">
        <v>1242065</v>
      </c>
      <c r="D112" s="7" t="str">
        <f t="shared" si="12"/>
        <v>N/A</v>
      </c>
      <c r="E112" s="26">
        <v>823547</v>
      </c>
      <c r="F112" s="7" t="str">
        <f t="shared" si="13"/>
        <v>N/A</v>
      </c>
      <c r="G112" s="26">
        <v>188581</v>
      </c>
      <c r="H112" s="7" t="str">
        <f t="shared" si="14"/>
        <v>N/A</v>
      </c>
      <c r="I112" s="8">
        <v>-33.700000000000003</v>
      </c>
      <c r="J112" s="8">
        <v>-77.099999999999994</v>
      </c>
      <c r="K112" s="25" t="s">
        <v>734</v>
      </c>
      <c r="L112" s="85" t="str">
        <f t="shared" si="15"/>
        <v>No</v>
      </c>
    </row>
    <row r="113" spans="1:12" x14ac:dyDescent="0.25">
      <c r="A113" s="142" t="s">
        <v>570</v>
      </c>
      <c r="B113" s="21" t="s">
        <v>213</v>
      </c>
      <c r="C113" s="22">
        <v>1231</v>
      </c>
      <c r="D113" s="7" t="str">
        <f t="shared" si="12"/>
        <v>N/A</v>
      </c>
      <c r="E113" s="22">
        <v>569</v>
      </c>
      <c r="F113" s="7" t="str">
        <f t="shared" si="13"/>
        <v>N/A</v>
      </c>
      <c r="G113" s="22">
        <v>505</v>
      </c>
      <c r="H113" s="7" t="str">
        <f t="shared" si="14"/>
        <v>N/A</v>
      </c>
      <c r="I113" s="8">
        <v>-53.8</v>
      </c>
      <c r="J113" s="8">
        <v>-11.2</v>
      </c>
      <c r="K113" s="25" t="s">
        <v>734</v>
      </c>
      <c r="L113" s="85" t="str">
        <f t="shared" si="15"/>
        <v>Yes</v>
      </c>
    </row>
    <row r="114" spans="1:12" ht="25" x14ac:dyDescent="0.25">
      <c r="A114" s="142" t="s">
        <v>1303</v>
      </c>
      <c r="B114" s="21" t="s">
        <v>213</v>
      </c>
      <c r="C114" s="26">
        <v>1008.9886271</v>
      </c>
      <c r="D114" s="7" t="str">
        <f t="shared" si="12"/>
        <v>N/A</v>
      </c>
      <c r="E114" s="26">
        <v>1447.3585237</v>
      </c>
      <c r="F114" s="7" t="str">
        <f t="shared" si="13"/>
        <v>N/A</v>
      </c>
      <c r="G114" s="26">
        <v>373.42772277</v>
      </c>
      <c r="H114" s="7" t="str">
        <f t="shared" si="14"/>
        <v>N/A</v>
      </c>
      <c r="I114" s="8">
        <v>43.45</v>
      </c>
      <c r="J114" s="8">
        <v>-74.2</v>
      </c>
      <c r="K114" s="25" t="s">
        <v>734</v>
      </c>
      <c r="L114" s="85" t="str">
        <f t="shared" si="15"/>
        <v>No</v>
      </c>
    </row>
    <row r="115" spans="1:12" ht="25" x14ac:dyDescent="0.25">
      <c r="A115" s="142" t="s">
        <v>571</v>
      </c>
      <c r="B115" s="21" t="s">
        <v>213</v>
      </c>
      <c r="C115" s="26">
        <v>1245372</v>
      </c>
      <c r="D115" s="7" t="str">
        <f t="shared" si="12"/>
        <v>N/A</v>
      </c>
      <c r="E115" s="26">
        <v>853658</v>
      </c>
      <c r="F115" s="7" t="str">
        <f t="shared" si="13"/>
        <v>N/A</v>
      </c>
      <c r="G115" s="26">
        <v>478590</v>
      </c>
      <c r="H115" s="7" t="str">
        <f t="shared" si="14"/>
        <v>N/A</v>
      </c>
      <c r="I115" s="8">
        <v>-31.5</v>
      </c>
      <c r="J115" s="8">
        <v>-43.9</v>
      </c>
      <c r="K115" s="25" t="s">
        <v>734</v>
      </c>
      <c r="L115" s="85" t="str">
        <f t="shared" si="15"/>
        <v>No</v>
      </c>
    </row>
    <row r="116" spans="1:12" x14ac:dyDescent="0.25">
      <c r="A116" s="84" t="s">
        <v>572</v>
      </c>
      <c r="B116" s="21" t="s">
        <v>213</v>
      </c>
      <c r="C116" s="22">
        <v>7331</v>
      </c>
      <c r="D116" s="7" t="str">
        <f t="shared" si="12"/>
        <v>N/A</v>
      </c>
      <c r="E116" s="22">
        <v>4681</v>
      </c>
      <c r="F116" s="7" t="str">
        <f t="shared" si="13"/>
        <v>N/A</v>
      </c>
      <c r="G116" s="22">
        <v>3989</v>
      </c>
      <c r="H116" s="7" t="str">
        <f t="shared" si="14"/>
        <v>N/A</v>
      </c>
      <c r="I116" s="8">
        <v>-36.1</v>
      </c>
      <c r="J116" s="8">
        <v>-14.8</v>
      </c>
      <c r="K116" s="25" t="s">
        <v>734</v>
      </c>
      <c r="L116" s="85" t="str">
        <f t="shared" si="15"/>
        <v>Yes</v>
      </c>
    </row>
    <row r="117" spans="1:12" ht="25" x14ac:dyDescent="0.25">
      <c r="A117" s="84" t="s">
        <v>1304</v>
      </c>
      <c r="B117" s="21" t="s">
        <v>213</v>
      </c>
      <c r="C117" s="26">
        <v>169.87750647999999</v>
      </c>
      <c r="D117" s="7" t="str">
        <f t="shared" si="12"/>
        <v>N/A</v>
      </c>
      <c r="E117" s="26">
        <v>182.36658833999999</v>
      </c>
      <c r="F117" s="7" t="str">
        <f t="shared" si="13"/>
        <v>N/A</v>
      </c>
      <c r="G117" s="26">
        <v>119.97743795</v>
      </c>
      <c r="H117" s="7" t="str">
        <f t="shared" si="14"/>
        <v>N/A</v>
      </c>
      <c r="I117" s="8">
        <v>7.3520000000000003</v>
      </c>
      <c r="J117" s="8">
        <v>-34.200000000000003</v>
      </c>
      <c r="K117" s="25" t="s">
        <v>734</v>
      </c>
      <c r="L117" s="85" t="str">
        <f t="shared" si="15"/>
        <v>No</v>
      </c>
    </row>
    <row r="118" spans="1:12" ht="25" x14ac:dyDescent="0.25">
      <c r="A118" s="116" t="s">
        <v>573</v>
      </c>
      <c r="B118" s="21" t="s">
        <v>213</v>
      </c>
      <c r="C118" s="26">
        <v>840123</v>
      </c>
      <c r="D118" s="7" t="str">
        <f t="shared" si="12"/>
        <v>N/A</v>
      </c>
      <c r="E118" s="26">
        <v>168222</v>
      </c>
      <c r="F118" s="7" t="str">
        <f t="shared" si="13"/>
        <v>N/A</v>
      </c>
      <c r="G118" s="26">
        <v>223975</v>
      </c>
      <c r="H118" s="7" t="str">
        <f t="shared" si="14"/>
        <v>N/A</v>
      </c>
      <c r="I118" s="8">
        <v>-80</v>
      </c>
      <c r="J118" s="8">
        <v>33.14</v>
      </c>
      <c r="K118" s="25" t="s">
        <v>734</v>
      </c>
      <c r="L118" s="85" t="str">
        <f t="shared" si="15"/>
        <v>No</v>
      </c>
    </row>
    <row r="119" spans="1:12" x14ac:dyDescent="0.25">
      <c r="A119" s="116" t="s">
        <v>574</v>
      </c>
      <c r="B119" s="21" t="s">
        <v>213</v>
      </c>
      <c r="C119" s="22">
        <v>152</v>
      </c>
      <c r="D119" s="7" t="str">
        <f t="shared" si="12"/>
        <v>N/A</v>
      </c>
      <c r="E119" s="22">
        <v>31</v>
      </c>
      <c r="F119" s="7" t="str">
        <f t="shared" si="13"/>
        <v>N/A</v>
      </c>
      <c r="G119" s="22">
        <v>26</v>
      </c>
      <c r="H119" s="7" t="str">
        <f t="shared" si="14"/>
        <v>N/A</v>
      </c>
      <c r="I119" s="8">
        <v>-79.599999999999994</v>
      </c>
      <c r="J119" s="8">
        <v>-16.100000000000001</v>
      </c>
      <c r="K119" s="25" t="s">
        <v>734</v>
      </c>
      <c r="L119" s="85" t="str">
        <f t="shared" si="15"/>
        <v>Yes</v>
      </c>
    </row>
    <row r="120" spans="1:12" ht="25" x14ac:dyDescent="0.25">
      <c r="A120" s="116" t="s">
        <v>1305</v>
      </c>
      <c r="B120" s="21" t="s">
        <v>213</v>
      </c>
      <c r="C120" s="26">
        <v>5527.125</v>
      </c>
      <c r="D120" s="7" t="str">
        <f t="shared" si="12"/>
        <v>N/A</v>
      </c>
      <c r="E120" s="26">
        <v>5426.5161289999996</v>
      </c>
      <c r="F120" s="7" t="str">
        <f t="shared" si="13"/>
        <v>N/A</v>
      </c>
      <c r="G120" s="26">
        <v>8614.4230769000005</v>
      </c>
      <c r="H120" s="7" t="str">
        <f t="shared" si="14"/>
        <v>N/A</v>
      </c>
      <c r="I120" s="8">
        <v>-1.82</v>
      </c>
      <c r="J120" s="8">
        <v>58.75</v>
      </c>
      <c r="K120" s="25" t="s">
        <v>734</v>
      </c>
      <c r="L120" s="85" t="str">
        <f t="shared" si="15"/>
        <v>No</v>
      </c>
    </row>
    <row r="121" spans="1:12" ht="25" x14ac:dyDescent="0.25">
      <c r="A121" s="116" t="s">
        <v>575</v>
      </c>
      <c r="B121" s="21" t="s">
        <v>213</v>
      </c>
      <c r="C121" s="26">
        <v>23550</v>
      </c>
      <c r="D121" s="7" t="str">
        <f t="shared" si="12"/>
        <v>N/A</v>
      </c>
      <c r="E121" s="26">
        <v>10521</v>
      </c>
      <c r="F121" s="7" t="str">
        <f t="shared" si="13"/>
        <v>N/A</v>
      </c>
      <c r="G121" s="26">
        <v>264120</v>
      </c>
      <c r="H121" s="7" t="str">
        <f t="shared" si="14"/>
        <v>N/A</v>
      </c>
      <c r="I121" s="8">
        <v>-55.3</v>
      </c>
      <c r="J121" s="8">
        <v>2410</v>
      </c>
      <c r="K121" s="25" t="s">
        <v>734</v>
      </c>
      <c r="L121" s="85" t="str">
        <f t="shared" si="15"/>
        <v>No</v>
      </c>
    </row>
    <row r="122" spans="1:12" x14ac:dyDescent="0.25">
      <c r="A122" s="116" t="s">
        <v>576</v>
      </c>
      <c r="B122" s="21" t="s">
        <v>213</v>
      </c>
      <c r="C122" s="22">
        <v>78</v>
      </c>
      <c r="D122" s="7" t="str">
        <f t="shared" si="12"/>
        <v>N/A</v>
      </c>
      <c r="E122" s="22">
        <v>26</v>
      </c>
      <c r="F122" s="7" t="str">
        <f t="shared" si="13"/>
        <v>N/A</v>
      </c>
      <c r="G122" s="22">
        <v>201</v>
      </c>
      <c r="H122" s="7" t="str">
        <f t="shared" si="14"/>
        <v>N/A</v>
      </c>
      <c r="I122" s="8">
        <v>-66.7</v>
      </c>
      <c r="J122" s="8">
        <v>673.1</v>
      </c>
      <c r="K122" s="25" t="s">
        <v>734</v>
      </c>
      <c r="L122" s="85" t="str">
        <f t="shared" si="15"/>
        <v>No</v>
      </c>
    </row>
    <row r="123" spans="1:12" ht="25" x14ac:dyDescent="0.25">
      <c r="A123" s="116" t="s">
        <v>1306</v>
      </c>
      <c r="B123" s="21" t="s">
        <v>213</v>
      </c>
      <c r="C123" s="26">
        <v>301.92307692000003</v>
      </c>
      <c r="D123" s="7" t="str">
        <f t="shared" si="12"/>
        <v>N/A</v>
      </c>
      <c r="E123" s="26">
        <v>404.65384614999999</v>
      </c>
      <c r="F123" s="7" t="str">
        <f t="shared" si="13"/>
        <v>N/A</v>
      </c>
      <c r="G123" s="26">
        <v>1314.0298507</v>
      </c>
      <c r="H123" s="7" t="str">
        <f t="shared" si="14"/>
        <v>N/A</v>
      </c>
      <c r="I123" s="8">
        <v>34.03</v>
      </c>
      <c r="J123" s="8">
        <v>224.7</v>
      </c>
      <c r="K123" s="25" t="s">
        <v>734</v>
      </c>
      <c r="L123" s="85" t="str">
        <f t="shared" si="15"/>
        <v>No</v>
      </c>
    </row>
    <row r="124" spans="1:12" ht="25" x14ac:dyDescent="0.25">
      <c r="A124" s="116" t="s">
        <v>577</v>
      </c>
      <c r="B124" s="21" t="s">
        <v>213</v>
      </c>
      <c r="C124" s="26">
        <v>5969169</v>
      </c>
      <c r="D124" s="7" t="str">
        <f t="shared" si="12"/>
        <v>N/A</v>
      </c>
      <c r="E124" s="26">
        <v>18433871</v>
      </c>
      <c r="F124" s="7" t="str">
        <f t="shared" si="13"/>
        <v>N/A</v>
      </c>
      <c r="G124" s="26">
        <v>12888039</v>
      </c>
      <c r="H124" s="7" t="str">
        <f t="shared" si="14"/>
        <v>N/A</v>
      </c>
      <c r="I124" s="8">
        <v>208.8</v>
      </c>
      <c r="J124" s="8">
        <v>-30.1</v>
      </c>
      <c r="K124" s="25" t="s">
        <v>734</v>
      </c>
      <c r="L124" s="85" t="str">
        <f t="shared" si="15"/>
        <v>No</v>
      </c>
    </row>
    <row r="125" spans="1:12" x14ac:dyDescent="0.25">
      <c r="A125" s="108" t="s">
        <v>578</v>
      </c>
      <c r="B125" s="21" t="s">
        <v>213</v>
      </c>
      <c r="C125" s="22">
        <v>2686</v>
      </c>
      <c r="D125" s="7" t="str">
        <f t="shared" si="12"/>
        <v>N/A</v>
      </c>
      <c r="E125" s="22">
        <v>5851</v>
      </c>
      <c r="F125" s="7" t="str">
        <f t="shared" si="13"/>
        <v>N/A</v>
      </c>
      <c r="G125" s="22">
        <v>3758</v>
      </c>
      <c r="H125" s="7" t="str">
        <f t="shared" si="14"/>
        <v>N/A</v>
      </c>
      <c r="I125" s="8">
        <v>117.8</v>
      </c>
      <c r="J125" s="8">
        <v>-35.799999999999997</v>
      </c>
      <c r="K125" s="25" t="s">
        <v>734</v>
      </c>
      <c r="L125" s="85" t="str">
        <f t="shared" si="15"/>
        <v>No</v>
      </c>
    </row>
    <row r="126" spans="1:12" ht="25" x14ac:dyDescent="0.25">
      <c r="A126" s="108" t="s">
        <v>1307</v>
      </c>
      <c r="B126" s="21" t="s">
        <v>213</v>
      </c>
      <c r="C126" s="26">
        <v>2222.3265077999999</v>
      </c>
      <c r="D126" s="7" t="str">
        <f t="shared" si="12"/>
        <v>N/A</v>
      </c>
      <c r="E126" s="26">
        <v>3150.5505042</v>
      </c>
      <c r="F126" s="7" t="str">
        <f t="shared" si="13"/>
        <v>N/A</v>
      </c>
      <c r="G126" s="26">
        <v>3429.4941457999998</v>
      </c>
      <c r="H126" s="7" t="str">
        <f t="shared" si="14"/>
        <v>N/A</v>
      </c>
      <c r="I126" s="8">
        <v>41.77</v>
      </c>
      <c r="J126" s="8">
        <v>8.8539999999999992</v>
      </c>
      <c r="K126" s="25" t="s">
        <v>734</v>
      </c>
      <c r="L126" s="85" t="str">
        <f t="shared" si="15"/>
        <v>Yes</v>
      </c>
    </row>
    <row r="127" spans="1:12" ht="25" x14ac:dyDescent="0.25">
      <c r="A127" s="108" t="s">
        <v>579</v>
      </c>
      <c r="B127" s="21" t="s">
        <v>213</v>
      </c>
      <c r="C127" s="26">
        <v>0</v>
      </c>
      <c r="D127" s="7" t="str">
        <f t="shared" si="12"/>
        <v>N/A</v>
      </c>
      <c r="E127" s="26">
        <v>0</v>
      </c>
      <c r="F127" s="7" t="str">
        <f t="shared" si="13"/>
        <v>N/A</v>
      </c>
      <c r="G127" s="26">
        <v>0</v>
      </c>
      <c r="H127" s="7" t="str">
        <f t="shared" si="14"/>
        <v>N/A</v>
      </c>
      <c r="I127" s="8" t="s">
        <v>1749</v>
      </c>
      <c r="J127" s="8" t="s">
        <v>1749</v>
      </c>
      <c r="K127" s="25" t="s">
        <v>734</v>
      </c>
      <c r="L127" s="85" t="str">
        <f t="shared" si="15"/>
        <v>N/A</v>
      </c>
    </row>
    <row r="128" spans="1:12" x14ac:dyDescent="0.25">
      <c r="A128" s="108" t="s">
        <v>580</v>
      </c>
      <c r="B128" s="21" t="s">
        <v>213</v>
      </c>
      <c r="C128" s="22">
        <v>0</v>
      </c>
      <c r="D128" s="7" t="str">
        <f t="shared" si="12"/>
        <v>N/A</v>
      </c>
      <c r="E128" s="22">
        <v>0</v>
      </c>
      <c r="F128" s="7" t="str">
        <f t="shared" si="13"/>
        <v>N/A</v>
      </c>
      <c r="G128" s="22">
        <v>0</v>
      </c>
      <c r="H128" s="7" t="str">
        <f t="shared" si="14"/>
        <v>N/A</v>
      </c>
      <c r="I128" s="8" t="s">
        <v>1749</v>
      </c>
      <c r="J128" s="8" t="s">
        <v>1749</v>
      </c>
      <c r="K128" s="25" t="s">
        <v>734</v>
      </c>
      <c r="L128" s="85" t="str">
        <f t="shared" si="15"/>
        <v>N/A</v>
      </c>
    </row>
    <row r="129" spans="1:12" ht="25" x14ac:dyDescent="0.25">
      <c r="A129" s="108" t="s">
        <v>1308</v>
      </c>
      <c r="B129" s="21" t="s">
        <v>213</v>
      </c>
      <c r="C129" s="26" t="s">
        <v>1749</v>
      </c>
      <c r="D129" s="7" t="str">
        <f t="shared" si="12"/>
        <v>N/A</v>
      </c>
      <c r="E129" s="26" t="s">
        <v>1749</v>
      </c>
      <c r="F129" s="7" t="str">
        <f t="shared" si="13"/>
        <v>N/A</v>
      </c>
      <c r="G129" s="26" t="s">
        <v>1749</v>
      </c>
      <c r="H129" s="7" t="str">
        <f t="shared" si="14"/>
        <v>N/A</v>
      </c>
      <c r="I129" s="8" t="s">
        <v>1749</v>
      </c>
      <c r="J129" s="8" t="s">
        <v>1749</v>
      </c>
      <c r="K129" s="25" t="s">
        <v>734</v>
      </c>
      <c r="L129" s="85" t="str">
        <f t="shared" si="15"/>
        <v>N/A</v>
      </c>
    </row>
    <row r="130" spans="1:12" x14ac:dyDescent="0.25">
      <c r="A130" s="108" t="s">
        <v>581</v>
      </c>
      <c r="B130" s="21" t="s">
        <v>213</v>
      </c>
      <c r="C130" s="26">
        <v>6768557</v>
      </c>
      <c r="D130" s="7" t="str">
        <f t="shared" si="12"/>
        <v>N/A</v>
      </c>
      <c r="E130" s="26">
        <v>5637803</v>
      </c>
      <c r="F130" s="7" t="str">
        <f t="shared" si="13"/>
        <v>N/A</v>
      </c>
      <c r="G130" s="26">
        <v>3322759</v>
      </c>
      <c r="H130" s="7" t="str">
        <f t="shared" si="14"/>
        <v>N/A</v>
      </c>
      <c r="I130" s="8">
        <v>-16.7</v>
      </c>
      <c r="J130" s="8">
        <v>-41.1</v>
      </c>
      <c r="K130" s="25" t="s">
        <v>734</v>
      </c>
      <c r="L130" s="85" t="str">
        <f t="shared" si="15"/>
        <v>No</v>
      </c>
    </row>
    <row r="131" spans="1:12" x14ac:dyDescent="0.25">
      <c r="A131" s="108" t="s">
        <v>582</v>
      </c>
      <c r="B131" s="21" t="s">
        <v>213</v>
      </c>
      <c r="C131" s="22">
        <v>346</v>
      </c>
      <c r="D131" s="7" t="str">
        <f t="shared" si="12"/>
        <v>N/A</v>
      </c>
      <c r="E131" s="22">
        <v>278</v>
      </c>
      <c r="F131" s="7" t="str">
        <f t="shared" si="13"/>
        <v>N/A</v>
      </c>
      <c r="G131" s="22">
        <v>197</v>
      </c>
      <c r="H131" s="7" t="str">
        <f t="shared" si="14"/>
        <v>N/A</v>
      </c>
      <c r="I131" s="8">
        <v>-19.7</v>
      </c>
      <c r="J131" s="8">
        <v>-29.1</v>
      </c>
      <c r="K131" s="25" t="s">
        <v>734</v>
      </c>
      <c r="L131" s="85" t="str">
        <f t="shared" si="15"/>
        <v>Yes</v>
      </c>
    </row>
    <row r="132" spans="1:12" x14ac:dyDescent="0.25">
      <c r="A132" s="108" t="s">
        <v>1309</v>
      </c>
      <c r="B132" s="21" t="s">
        <v>213</v>
      </c>
      <c r="C132" s="26">
        <v>19562.303467999998</v>
      </c>
      <c r="D132" s="7" t="str">
        <f t="shared" si="12"/>
        <v>N/A</v>
      </c>
      <c r="E132" s="26">
        <v>20279.866905999999</v>
      </c>
      <c r="F132" s="7" t="str">
        <f t="shared" si="13"/>
        <v>N/A</v>
      </c>
      <c r="G132" s="26">
        <v>16866.796954000001</v>
      </c>
      <c r="H132" s="7" t="str">
        <f t="shared" si="14"/>
        <v>N/A</v>
      </c>
      <c r="I132" s="8">
        <v>3.6680000000000001</v>
      </c>
      <c r="J132" s="8">
        <v>-16.8</v>
      </c>
      <c r="K132" s="25" t="s">
        <v>734</v>
      </c>
      <c r="L132" s="85" t="str">
        <f t="shared" si="15"/>
        <v>Yes</v>
      </c>
    </row>
    <row r="133" spans="1:12" ht="25" x14ac:dyDescent="0.25">
      <c r="A133" s="108" t="s">
        <v>583</v>
      </c>
      <c r="B133" s="21" t="s">
        <v>213</v>
      </c>
      <c r="C133" s="26">
        <v>259270</v>
      </c>
      <c r="D133" s="7" t="str">
        <f t="shared" si="12"/>
        <v>N/A</v>
      </c>
      <c r="E133" s="26">
        <v>219999</v>
      </c>
      <c r="F133" s="7" t="str">
        <f t="shared" si="13"/>
        <v>N/A</v>
      </c>
      <c r="G133" s="26">
        <v>202358</v>
      </c>
      <c r="H133" s="7" t="str">
        <f t="shared" si="14"/>
        <v>N/A</v>
      </c>
      <c r="I133" s="8">
        <v>-15.1</v>
      </c>
      <c r="J133" s="8">
        <v>-8.02</v>
      </c>
      <c r="K133" s="25" t="s">
        <v>734</v>
      </c>
      <c r="L133" s="85" t="str">
        <f>IF(J133="Div by 0", "N/A", IF(OR(J133="N/A",K133="N/A"),"N/A", IF(J133&gt;VALUE(MID(K133,1,2)), "No", IF(J133&lt;-1*VALUE(MID(K133,1,2)), "No", "Yes"))))</f>
        <v>Yes</v>
      </c>
    </row>
    <row r="134" spans="1:12" x14ac:dyDescent="0.25">
      <c r="A134" s="108" t="s">
        <v>584</v>
      </c>
      <c r="B134" s="21" t="s">
        <v>213</v>
      </c>
      <c r="C134" s="22">
        <v>3397</v>
      </c>
      <c r="D134" s="7" t="str">
        <f t="shared" si="12"/>
        <v>N/A</v>
      </c>
      <c r="E134" s="22">
        <v>2601</v>
      </c>
      <c r="F134" s="7" t="str">
        <f t="shared" si="13"/>
        <v>N/A</v>
      </c>
      <c r="G134" s="22">
        <v>2649</v>
      </c>
      <c r="H134" s="7" t="str">
        <f t="shared" si="14"/>
        <v>N/A</v>
      </c>
      <c r="I134" s="8">
        <v>-23.4</v>
      </c>
      <c r="J134" s="8">
        <v>1.845</v>
      </c>
      <c r="K134" s="25" t="s">
        <v>734</v>
      </c>
      <c r="L134" s="85" t="str">
        <f t="shared" ref="L134:L138" si="16">IF(J134="Div by 0", "N/A", IF(OR(J134="N/A",K134="N/A"),"N/A", IF(J134&gt;VALUE(MID(K134,1,2)), "No", IF(J134&lt;-1*VALUE(MID(K134,1,2)), "No", "Yes"))))</f>
        <v>Yes</v>
      </c>
    </row>
    <row r="135" spans="1:12" ht="25" x14ac:dyDescent="0.25">
      <c r="A135" s="108" t="s">
        <v>1310</v>
      </c>
      <c r="B135" s="21" t="s">
        <v>213</v>
      </c>
      <c r="C135" s="26">
        <v>76.323226375999994</v>
      </c>
      <c r="D135" s="7" t="str">
        <f t="shared" si="12"/>
        <v>N/A</v>
      </c>
      <c r="E135" s="26">
        <v>84.582468281000004</v>
      </c>
      <c r="F135" s="7" t="str">
        <f t="shared" si="13"/>
        <v>N/A</v>
      </c>
      <c r="G135" s="26">
        <v>76.390335976000003</v>
      </c>
      <c r="H135" s="7" t="str">
        <f t="shared" si="14"/>
        <v>N/A</v>
      </c>
      <c r="I135" s="8">
        <v>10.82</v>
      </c>
      <c r="J135" s="8">
        <v>-9.69</v>
      </c>
      <c r="K135" s="25" t="s">
        <v>734</v>
      </c>
      <c r="L135" s="85" t="str">
        <f t="shared" si="16"/>
        <v>Yes</v>
      </c>
    </row>
    <row r="136" spans="1:12" ht="25" x14ac:dyDescent="0.25">
      <c r="A136" s="108" t="s">
        <v>585</v>
      </c>
      <c r="B136" s="21" t="s">
        <v>213</v>
      </c>
      <c r="C136" s="26">
        <v>92647</v>
      </c>
      <c r="D136" s="7" t="str">
        <f t="shared" ref="D136:D150" si="17">IF($B136="N/A","N/A",IF(C136&gt;10,"No",IF(C136&lt;-10,"No","Yes")))</f>
        <v>N/A</v>
      </c>
      <c r="E136" s="26">
        <v>119224</v>
      </c>
      <c r="F136" s="7" t="str">
        <f t="shared" ref="F136:F150" si="18">IF($B136="N/A","N/A",IF(E136&gt;10,"No",IF(E136&lt;-10,"No","Yes")))</f>
        <v>N/A</v>
      </c>
      <c r="G136" s="26">
        <v>153436</v>
      </c>
      <c r="H136" s="7" t="str">
        <f t="shared" ref="H136:H150" si="19">IF($B136="N/A","N/A",IF(G136&gt;10,"No",IF(G136&lt;-10,"No","Yes")))</f>
        <v>N/A</v>
      </c>
      <c r="I136" s="8">
        <v>28.69</v>
      </c>
      <c r="J136" s="8">
        <v>28.7</v>
      </c>
      <c r="K136" s="25" t="s">
        <v>734</v>
      </c>
      <c r="L136" s="85" t="str">
        <f t="shared" si="16"/>
        <v>Yes</v>
      </c>
    </row>
    <row r="137" spans="1:12" x14ac:dyDescent="0.25">
      <c r="A137" s="108" t="s">
        <v>586</v>
      </c>
      <c r="B137" s="21" t="s">
        <v>213</v>
      </c>
      <c r="C137" s="22">
        <v>11</v>
      </c>
      <c r="D137" s="7" t="str">
        <f t="shared" si="17"/>
        <v>N/A</v>
      </c>
      <c r="E137" s="22">
        <v>11</v>
      </c>
      <c r="F137" s="7" t="str">
        <f t="shared" si="18"/>
        <v>N/A</v>
      </c>
      <c r="G137" s="22">
        <v>11</v>
      </c>
      <c r="H137" s="7" t="str">
        <f t="shared" si="19"/>
        <v>N/A</v>
      </c>
      <c r="I137" s="8">
        <v>80</v>
      </c>
      <c r="J137" s="8">
        <v>-11.1</v>
      </c>
      <c r="K137" s="25" t="s">
        <v>734</v>
      </c>
      <c r="L137" s="85" t="str">
        <f t="shared" si="16"/>
        <v>Yes</v>
      </c>
    </row>
    <row r="138" spans="1:12" ht="25" x14ac:dyDescent="0.25">
      <c r="A138" s="108" t="s">
        <v>1311</v>
      </c>
      <c r="B138" s="21" t="s">
        <v>213</v>
      </c>
      <c r="C138" s="26">
        <v>18529.400000000001</v>
      </c>
      <c r="D138" s="7" t="str">
        <f t="shared" si="17"/>
        <v>N/A</v>
      </c>
      <c r="E138" s="26">
        <v>13247.111111</v>
      </c>
      <c r="F138" s="7" t="str">
        <f t="shared" si="18"/>
        <v>N/A</v>
      </c>
      <c r="G138" s="26">
        <v>19179.5</v>
      </c>
      <c r="H138" s="7" t="str">
        <f t="shared" si="19"/>
        <v>N/A</v>
      </c>
      <c r="I138" s="8">
        <v>-28.5</v>
      </c>
      <c r="J138" s="8">
        <v>44.78</v>
      </c>
      <c r="K138" s="25" t="s">
        <v>734</v>
      </c>
      <c r="L138" s="85" t="str">
        <f t="shared" si="16"/>
        <v>No</v>
      </c>
    </row>
    <row r="139" spans="1:12" ht="25" x14ac:dyDescent="0.25">
      <c r="A139" s="108" t="s">
        <v>587</v>
      </c>
      <c r="B139" s="21" t="s">
        <v>213</v>
      </c>
      <c r="C139" s="26">
        <v>3473756</v>
      </c>
      <c r="D139" s="7" t="str">
        <f t="shared" si="17"/>
        <v>N/A</v>
      </c>
      <c r="E139" s="26">
        <v>2763404</v>
      </c>
      <c r="F139" s="7" t="str">
        <f t="shared" si="18"/>
        <v>N/A</v>
      </c>
      <c r="G139" s="26">
        <v>2127071</v>
      </c>
      <c r="H139" s="7" t="str">
        <f t="shared" si="19"/>
        <v>N/A</v>
      </c>
      <c r="I139" s="8">
        <v>-20.399999999999999</v>
      </c>
      <c r="J139" s="8">
        <v>-23</v>
      </c>
      <c r="K139" s="25" t="s">
        <v>734</v>
      </c>
      <c r="L139" s="85" t="str">
        <f t="shared" ref="L139:L150" si="20">IF(J139="Div by 0", "N/A", IF(K139="N/A","N/A", IF(J139&gt;VALUE(MID(K139,1,2)), "No", IF(J139&lt;-1*VALUE(MID(K139,1,2)), "No", "Yes"))))</f>
        <v>Yes</v>
      </c>
    </row>
    <row r="140" spans="1:12" x14ac:dyDescent="0.25">
      <c r="A140" s="108" t="s">
        <v>588</v>
      </c>
      <c r="B140" s="21" t="s">
        <v>213</v>
      </c>
      <c r="C140" s="22">
        <v>11559</v>
      </c>
      <c r="D140" s="7" t="str">
        <f t="shared" si="17"/>
        <v>N/A</v>
      </c>
      <c r="E140" s="22">
        <v>11386</v>
      </c>
      <c r="F140" s="7" t="str">
        <f t="shared" si="18"/>
        <v>N/A</v>
      </c>
      <c r="G140" s="22">
        <v>5888</v>
      </c>
      <c r="H140" s="7" t="str">
        <f t="shared" si="19"/>
        <v>N/A</v>
      </c>
      <c r="I140" s="8">
        <v>-1.5</v>
      </c>
      <c r="J140" s="8">
        <v>-48.3</v>
      </c>
      <c r="K140" s="25" t="s">
        <v>734</v>
      </c>
      <c r="L140" s="85" t="str">
        <f t="shared" si="20"/>
        <v>No</v>
      </c>
    </row>
    <row r="141" spans="1:12" ht="25" x14ac:dyDescent="0.25">
      <c r="A141" s="108" t="s">
        <v>1312</v>
      </c>
      <c r="B141" s="21" t="s">
        <v>213</v>
      </c>
      <c r="C141" s="26">
        <v>300.52392075</v>
      </c>
      <c r="D141" s="7" t="str">
        <f t="shared" si="17"/>
        <v>N/A</v>
      </c>
      <c r="E141" s="26">
        <v>242.70191463</v>
      </c>
      <c r="F141" s="7" t="str">
        <f t="shared" si="18"/>
        <v>N/A</v>
      </c>
      <c r="G141" s="26">
        <v>361.25526495000003</v>
      </c>
      <c r="H141" s="7" t="str">
        <f t="shared" si="19"/>
        <v>N/A</v>
      </c>
      <c r="I141" s="8">
        <v>-19.2</v>
      </c>
      <c r="J141" s="8">
        <v>48.85</v>
      </c>
      <c r="K141" s="25" t="s">
        <v>734</v>
      </c>
      <c r="L141" s="85" t="str">
        <f t="shared" si="20"/>
        <v>No</v>
      </c>
    </row>
    <row r="142" spans="1:12" ht="25" x14ac:dyDescent="0.25">
      <c r="A142" s="108" t="s">
        <v>589</v>
      </c>
      <c r="B142" s="21" t="s">
        <v>213</v>
      </c>
      <c r="C142" s="26">
        <v>3906443</v>
      </c>
      <c r="D142" s="7" t="str">
        <f t="shared" si="17"/>
        <v>N/A</v>
      </c>
      <c r="E142" s="26">
        <v>2617401</v>
      </c>
      <c r="F142" s="7" t="str">
        <f t="shared" si="18"/>
        <v>N/A</v>
      </c>
      <c r="G142" s="26">
        <v>1761550</v>
      </c>
      <c r="H142" s="7" t="str">
        <f t="shared" si="19"/>
        <v>N/A</v>
      </c>
      <c r="I142" s="8">
        <v>-33</v>
      </c>
      <c r="J142" s="8">
        <v>-32.700000000000003</v>
      </c>
      <c r="K142" s="25" t="s">
        <v>734</v>
      </c>
      <c r="L142" s="85" t="str">
        <f t="shared" si="20"/>
        <v>No</v>
      </c>
    </row>
    <row r="143" spans="1:12" x14ac:dyDescent="0.25">
      <c r="A143" s="84" t="s">
        <v>590</v>
      </c>
      <c r="B143" s="21" t="s">
        <v>213</v>
      </c>
      <c r="C143" s="22">
        <v>108</v>
      </c>
      <c r="D143" s="7" t="str">
        <f t="shared" si="17"/>
        <v>N/A</v>
      </c>
      <c r="E143" s="22">
        <v>69</v>
      </c>
      <c r="F143" s="7" t="str">
        <f t="shared" si="18"/>
        <v>N/A</v>
      </c>
      <c r="G143" s="22">
        <v>43</v>
      </c>
      <c r="H143" s="7" t="str">
        <f t="shared" si="19"/>
        <v>N/A</v>
      </c>
      <c r="I143" s="8">
        <v>-36.1</v>
      </c>
      <c r="J143" s="8">
        <v>-37.700000000000003</v>
      </c>
      <c r="K143" s="25" t="s">
        <v>734</v>
      </c>
      <c r="L143" s="85" t="str">
        <f t="shared" si="20"/>
        <v>No</v>
      </c>
    </row>
    <row r="144" spans="1:12" ht="25" x14ac:dyDescent="0.25">
      <c r="A144" s="84" t="s">
        <v>1313</v>
      </c>
      <c r="B144" s="21" t="s">
        <v>213</v>
      </c>
      <c r="C144" s="26">
        <v>36170.768518999997</v>
      </c>
      <c r="D144" s="7" t="str">
        <f t="shared" si="17"/>
        <v>N/A</v>
      </c>
      <c r="E144" s="26">
        <v>37933.347825999997</v>
      </c>
      <c r="F144" s="7" t="str">
        <f t="shared" si="18"/>
        <v>N/A</v>
      </c>
      <c r="G144" s="26">
        <v>40966.279069999997</v>
      </c>
      <c r="H144" s="7" t="str">
        <f t="shared" si="19"/>
        <v>N/A</v>
      </c>
      <c r="I144" s="8">
        <v>4.8730000000000002</v>
      </c>
      <c r="J144" s="8">
        <v>7.9950000000000001</v>
      </c>
      <c r="K144" s="25" t="s">
        <v>734</v>
      </c>
      <c r="L144" s="85" t="str">
        <f t="shared" si="20"/>
        <v>Yes</v>
      </c>
    </row>
    <row r="145" spans="1:12" ht="25" x14ac:dyDescent="0.25">
      <c r="A145" s="108" t="s">
        <v>591</v>
      </c>
      <c r="B145" s="21" t="s">
        <v>213</v>
      </c>
      <c r="C145" s="26">
        <v>31093395</v>
      </c>
      <c r="D145" s="7" t="str">
        <f t="shared" si="17"/>
        <v>N/A</v>
      </c>
      <c r="E145" s="26">
        <v>23714869</v>
      </c>
      <c r="F145" s="7" t="str">
        <f t="shared" si="18"/>
        <v>N/A</v>
      </c>
      <c r="G145" s="26">
        <v>24422311</v>
      </c>
      <c r="H145" s="7" t="str">
        <f t="shared" si="19"/>
        <v>N/A</v>
      </c>
      <c r="I145" s="8">
        <v>-23.7</v>
      </c>
      <c r="J145" s="8">
        <v>2.9830000000000001</v>
      </c>
      <c r="K145" s="25" t="s">
        <v>734</v>
      </c>
      <c r="L145" s="85" t="str">
        <f t="shared" si="20"/>
        <v>Yes</v>
      </c>
    </row>
    <row r="146" spans="1:12" x14ac:dyDescent="0.25">
      <c r="A146" s="108" t="s">
        <v>592</v>
      </c>
      <c r="B146" s="21" t="s">
        <v>213</v>
      </c>
      <c r="C146" s="22">
        <v>14471</v>
      </c>
      <c r="D146" s="7" t="str">
        <f t="shared" si="17"/>
        <v>N/A</v>
      </c>
      <c r="E146" s="22">
        <v>9156</v>
      </c>
      <c r="F146" s="7" t="str">
        <f t="shared" si="18"/>
        <v>N/A</v>
      </c>
      <c r="G146" s="22">
        <v>8322</v>
      </c>
      <c r="H146" s="7" t="str">
        <f t="shared" si="19"/>
        <v>N/A</v>
      </c>
      <c r="I146" s="8">
        <v>-36.700000000000003</v>
      </c>
      <c r="J146" s="8">
        <v>-9.11</v>
      </c>
      <c r="K146" s="25" t="s">
        <v>734</v>
      </c>
      <c r="L146" s="85" t="str">
        <f t="shared" si="20"/>
        <v>Yes</v>
      </c>
    </row>
    <row r="147" spans="1:12" ht="25" x14ac:dyDescent="0.25">
      <c r="A147" s="108" t="s">
        <v>1314</v>
      </c>
      <c r="B147" s="21" t="s">
        <v>213</v>
      </c>
      <c r="C147" s="26">
        <v>2148.6694078</v>
      </c>
      <c r="D147" s="7" t="str">
        <f t="shared" si="17"/>
        <v>N/A</v>
      </c>
      <c r="E147" s="26">
        <v>2590.0905416999999</v>
      </c>
      <c r="F147" s="7" t="str">
        <f t="shared" si="18"/>
        <v>N/A</v>
      </c>
      <c r="G147" s="26">
        <v>2934.6684691</v>
      </c>
      <c r="H147" s="7" t="str">
        <f t="shared" si="19"/>
        <v>N/A</v>
      </c>
      <c r="I147" s="8">
        <v>20.54</v>
      </c>
      <c r="J147" s="8">
        <v>13.3</v>
      </c>
      <c r="K147" s="25" t="s">
        <v>734</v>
      </c>
      <c r="L147" s="85" t="str">
        <f t="shared" si="20"/>
        <v>Yes</v>
      </c>
    </row>
    <row r="148" spans="1:12" ht="25" x14ac:dyDescent="0.25">
      <c r="A148" s="108" t="s">
        <v>593</v>
      </c>
      <c r="B148" s="21" t="s">
        <v>213</v>
      </c>
      <c r="C148" s="26">
        <v>74128</v>
      </c>
      <c r="D148" s="7" t="str">
        <f t="shared" si="17"/>
        <v>N/A</v>
      </c>
      <c r="E148" s="26">
        <v>43766</v>
      </c>
      <c r="F148" s="7" t="str">
        <f t="shared" si="18"/>
        <v>N/A</v>
      </c>
      <c r="G148" s="26">
        <v>77972</v>
      </c>
      <c r="H148" s="7" t="str">
        <f t="shared" si="19"/>
        <v>N/A</v>
      </c>
      <c r="I148" s="8">
        <v>-41</v>
      </c>
      <c r="J148" s="8">
        <v>78.16</v>
      </c>
      <c r="K148" s="25" t="s">
        <v>734</v>
      </c>
      <c r="L148" s="85" t="str">
        <f t="shared" si="20"/>
        <v>No</v>
      </c>
    </row>
    <row r="149" spans="1:12" x14ac:dyDescent="0.25">
      <c r="A149" s="108" t="s">
        <v>594</v>
      </c>
      <c r="B149" s="21" t="s">
        <v>213</v>
      </c>
      <c r="C149" s="22">
        <v>13</v>
      </c>
      <c r="D149" s="7" t="str">
        <f t="shared" si="17"/>
        <v>N/A</v>
      </c>
      <c r="E149" s="22">
        <v>11</v>
      </c>
      <c r="F149" s="7" t="str">
        <f t="shared" si="18"/>
        <v>N/A</v>
      </c>
      <c r="G149" s="22">
        <v>16</v>
      </c>
      <c r="H149" s="7" t="str">
        <f t="shared" si="19"/>
        <v>N/A</v>
      </c>
      <c r="I149" s="8">
        <v>-69.2</v>
      </c>
      <c r="J149" s="8">
        <v>300</v>
      </c>
      <c r="K149" s="25" t="s">
        <v>734</v>
      </c>
      <c r="L149" s="85" t="str">
        <f t="shared" si="20"/>
        <v>No</v>
      </c>
    </row>
    <row r="150" spans="1:12" ht="25" x14ac:dyDescent="0.25">
      <c r="A150" s="116" t="s">
        <v>1315</v>
      </c>
      <c r="B150" s="21" t="s">
        <v>213</v>
      </c>
      <c r="C150" s="26">
        <v>5702.1538461999999</v>
      </c>
      <c r="D150" s="7" t="str">
        <f t="shared" si="17"/>
        <v>N/A</v>
      </c>
      <c r="E150" s="26">
        <v>10941.5</v>
      </c>
      <c r="F150" s="7" t="str">
        <f t="shared" si="18"/>
        <v>N/A</v>
      </c>
      <c r="G150" s="26">
        <v>4873.25</v>
      </c>
      <c r="H150" s="7" t="str">
        <f t="shared" si="19"/>
        <v>N/A</v>
      </c>
      <c r="I150" s="8">
        <v>91.88</v>
      </c>
      <c r="J150" s="8">
        <v>-55.5</v>
      </c>
      <c r="K150" s="25" t="s">
        <v>734</v>
      </c>
      <c r="L150" s="85" t="str">
        <f t="shared" si="20"/>
        <v>No</v>
      </c>
    </row>
    <row r="151" spans="1:12" x14ac:dyDescent="0.25">
      <c r="A151" s="116" t="s">
        <v>1316</v>
      </c>
      <c r="B151" s="21" t="s">
        <v>213</v>
      </c>
      <c r="C151" s="26">
        <v>943.23128912000004</v>
      </c>
      <c r="D151" s="7" t="str">
        <f t="shared" ref="D151:D170" si="21">IF($B151="N/A","N/A",IF(C151&gt;10,"No",IF(C151&lt;-10,"No","Yes")))</f>
        <v>N/A</v>
      </c>
      <c r="E151" s="26">
        <v>956.83862022999995</v>
      </c>
      <c r="F151" s="7" t="str">
        <f t="shared" ref="F151:F170" si="22">IF($B151="N/A","N/A",IF(E151&gt;10,"No",IF(E151&lt;-10,"No","Yes")))</f>
        <v>N/A</v>
      </c>
      <c r="G151" s="26">
        <v>965.95292299000005</v>
      </c>
      <c r="H151" s="7" t="str">
        <f t="shared" ref="H151:H170" si="23">IF($B151="N/A","N/A",IF(G151&gt;10,"No",IF(G151&lt;-10,"No","Yes")))</f>
        <v>N/A</v>
      </c>
      <c r="I151" s="8">
        <v>1.4430000000000001</v>
      </c>
      <c r="J151" s="8">
        <v>0.95250000000000001</v>
      </c>
      <c r="K151" s="25" t="s">
        <v>734</v>
      </c>
      <c r="L151" s="85" t="str">
        <f t="shared" ref="L151:L170" si="24">IF(J151="Div by 0", "N/A", IF(K151="N/A","N/A", IF(J151&gt;VALUE(MID(K151,1,2)), "No", IF(J151&lt;-1*VALUE(MID(K151,1,2)), "No", "Yes"))))</f>
        <v>Yes</v>
      </c>
    </row>
    <row r="152" spans="1:12" ht="25" x14ac:dyDescent="0.25">
      <c r="A152" s="116" t="s">
        <v>1317</v>
      </c>
      <c r="B152" s="21" t="s">
        <v>213</v>
      </c>
      <c r="C152" s="26">
        <v>2445.2724665000001</v>
      </c>
      <c r="D152" s="7" t="str">
        <f t="shared" si="21"/>
        <v>N/A</v>
      </c>
      <c r="E152" s="26">
        <v>2672.4098361000001</v>
      </c>
      <c r="F152" s="7" t="str">
        <f t="shared" si="22"/>
        <v>N/A</v>
      </c>
      <c r="G152" s="26">
        <v>2649.7301189999998</v>
      </c>
      <c r="H152" s="7" t="str">
        <f t="shared" si="23"/>
        <v>N/A</v>
      </c>
      <c r="I152" s="8">
        <v>9.2889999999999997</v>
      </c>
      <c r="J152" s="8">
        <v>-0.84899999999999998</v>
      </c>
      <c r="K152" s="25" t="s">
        <v>734</v>
      </c>
      <c r="L152" s="85" t="str">
        <f t="shared" si="24"/>
        <v>Yes</v>
      </c>
    </row>
    <row r="153" spans="1:12" ht="25" x14ac:dyDescent="0.25">
      <c r="A153" s="116" t="s">
        <v>1318</v>
      </c>
      <c r="B153" s="21" t="s">
        <v>213</v>
      </c>
      <c r="C153" s="26">
        <v>8179.8484423</v>
      </c>
      <c r="D153" s="7" t="str">
        <f t="shared" si="21"/>
        <v>N/A</v>
      </c>
      <c r="E153" s="26">
        <v>9275.7608593000004</v>
      </c>
      <c r="F153" s="7" t="str">
        <f t="shared" si="22"/>
        <v>N/A</v>
      </c>
      <c r="G153" s="26">
        <v>7664.5365425999998</v>
      </c>
      <c r="H153" s="7" t="str">
        <f t="shared" si="23"/>
        <v>N/A</v>
      </c>
      <c r="I153" s="8">
        <v>13.4</v>
      </c>
      <c r="J153" s="8">
        <v>-17.399999999999999</v>
      </c>
      <c r="K153" s="25" t="s">
        <v>734</v>
      </c>
      <c r="L153" s="85" t="str">
        <f t="shared" si="24"/>
        <v>Yes</v>
      </c>
    </row>
    <row r="154" spans="1:12" ht="25" x14ac:dyDescent="0.25">
      <c r="A154" s="116" t="s">
        <v>1319</v>
      </c>
      <c r="B154" s="21" t="s">
        <v>213</v>
      </c>
      <c r="C154" s="26">
        <v>485.34810389</v>
      </c>
      <c r="D154" s="7" t="str">
        <f t="shared" si="21"/>
        <v>N/A</v>
      </c>
      <c r="E154" s="26">
        <v>506.61451641000002</v>
      </c>
      <c r="F154" s="7" t="str">
        <f t="shared" si="22"/>
        <v>N/A</v>
      </c>
      <c r="G154" s="26">
        <v>505.31376327999999</v>
      </c>
      <c r="H154" s="7" t="str">
        <f t="shared" si="23"/>
        <v>N/A</v>
      </c>
      <c r="I154" s="8">
        <v>4.3819999999999997</v>
      </c>
      <c r="J154" s="8">
        <v>-0.25700000000000001</v>
      </c>
      <c r="K154" s="25" t="s">
        <v>734</v>
      </c>
      <c r="L154" s="85" t="str">
        <f t="shared" si="24"/>
        <v>Yes</v>
      </c>
    </row>
    <row r="155" spans="1:12" ht="25" x14ac:dyDescent="0.25">
      <c r="A155" s="108" t="s">
        <v>1320</v>
      </c>
      <c r="B155" s="21" t="s">
        <v>213</v>
      </c>
      <c r="C155" s="26">
        <v>135.90022726999999</v>
      </c>
      <c r="D155" s="7" t="str">
        <f t="shared" si="21"/>
        <v>N/A</v>
      </c>
      <c r="E155" s="26">
        <v>626.19714644999999</v>
      </c>
      <c r="F155" s="7" t="str">
        <f t="shared" si="22"/>
        <v>N/A</v>
      </c>
      <c r="G155" s="26">
        <v>753.02996648999999</v>
      </c>
      <c r="H155" s="7" t="str">
        <f t="shared" si="23"/>
        <v>N/A</v>
      </c>
      <c r="I155" s="8">
        <v>360.8</v>
      </c>
      <c r="J155" s="8">
        <v>20.25</v>
      </c>
      <c r="K155" s="25" t="s">
        <v>734</v>
      </c>
      <c r="L155" s="85" t="str">
        <f t="shared" si="24"/>
        <v>Yes</v>
      </c>
    </row>
    <row r="156" spans="1:12" x14ac:dyDescent="0.25">
      <c r="A156" s="108" t="s">
        <v>1321</v>
      </c>
      <c r="B156" s="21" t="s">
        <v>213</v>
      </c>
      <c r="C156" s="26">
        <v>2653.1788752000002</v>
      </c>
      <c r="D156" s="7" t="str">
        <f t="shared" si="21"/>
        <v>N/A</v>
      </c>
      <c r="E156" s="26">
        <v>1876.9911612999999</v>
      </c>
      <c r="F156" s="7" t="str">
        <f t="shared" si="22"/>
        <v>N/A</v>
      </c>
      <c r="G156" s="26">
        <v>2456.7778358999999</v>
      </c>
      <c r="H156" s="7" t="str">
        <f t="shared" si="23"/>
        <v>N/A</v>
      </c>
      <c r="I156" s="8">
        <v>-29.3</v>
      </c>
      <c r="J156" s="8">
        <v>30.89</v>
      </c>
      <c r="K156" s="25" t="s">
        <v>734</v>
      </c>
      <c r="L156" s="85" t="str">
        <f t="shared" si="24"/>
        <v>No</v>
      </c>
    </row>
    <row r="157" spans="1:12" ht="25" x14ac:dyDescent="0.25">
      <c r="A157" s="108" t="s">
        <v>1322</v>
      </c>
      <c r="B157" s="21" t="s">
        <v>213</v>
      </c>
      <c r="C157" s="26">
        <v>21044.258126000001</v>
      </c>
      <c r="D157" s="7" t="str">
        <f t="shared" si="21"/>
        <v>N/A</v>
      </c>
      <c r="E157" s="26">
        <v>22543.309065000001</v>
      </c>
      <c r="F157" s="7" t="str">
        <f t="shared" si="22"/>
        <v>N/A</v>
      </c>
      <c r="G157" s="26">
        <v>23137.186600000001</v>
      </c>
      <c r="H157" s="7" t="str">
        <f t="shared" si="23"/>
        <v>N/A</v>
      </c>
      <c r="I157" s="8">
        <v>7.1230000000000002</v>
      </c>
      <c r="J157" s="8">
        <v>2.6339999999999999</v>
      </c>
      <c r="K157" s="25" t="s">
        <v>734</v>
      </c>
      <c r="L157" s="85" t="str">
        <f t="shared" si="24"/>
        <v>Yes</v>
      </c>
    </row>
    <row r="158" spans="1:12" ht="25" x14ac:dyDescent="0.25">
      <c r="A158" s="108" t="s">
        <v>1323</v>
      </c>
      <c r="B158" s="21" t="s">
        <v>213</v>
      </c>
      <c r="C158" s="26">
        <v>27028.27823</v>
      </c>
      <c r="D158" s="7" t="str">
        <f t="shared" si="21"/>
        <v>N/A</v>
      </c>
      <c r="E158" s="26">
        <v>39114.142788999998</v>
      </c>
      <c r="F158" s="7" t="str">
        <f t="shared" si="22"/>
        <v>N/A</v>
      </c>
      <c r="G158" s="26">
        <v>53384.010913999999</v>
      </c>
      <c r="H158" s="7" t="str">
        <f t="shared" si="23"/>
        <v>N/A</v>
      </c>
      <c r="I158" s="8">
        <v>44.72</v>
      </c>
      <c r="J158" s="8">
        <v>36.479999999999997</v>
      </c>
      <c r="K158" s="25" t="s">
        <v>734</v>
      </c>
      <c r="L158" s="85" t="str">
        <f t="shared" si="24"/>
        <v>No</v>
      </c>
    </row>
    <row r="159" spans="1:12" ht="25" x14ac:dyDescent="0.25">
      <c r="A159" s="108" t="s">
        <v>1324</v>
      </c>
      <c r="B159" s="21" t="s">
        <v>213</v>
      </c>
      <c r="C159" s="26">
        <v>183.41017342999999</v>
      </c>
      <c r="D159" s="7" t="str">
        <f t="shared" si="21"/>
        <v>N/A</v>
      </c>
      <c r="E159" s="26">
        <v>155.17553328</v>
      </c>
      <c r="F159" s="7" t="str">
        <f t="shared" si="22"/>
        <v>N/A</v>
      </c>
      <c r="G159" s="26">
        <v>140.99653566000001</v>
      </c>
      <c r="H159" s="7" t="str">
        <f t="shared" si="23"/>
        <v>N/A</v>
      </c>
      <c r="I159" s="8">
        <v>-15.4</v>
      </c>
      <c r="J159" s="8">
        <v>-9.14</v>
      </c>
      <c r="K159" s="25" t="s">
        <v>734</v>
      </c>
      <c r="L159" s="85" t="str">
        <f t="shared" si="24"/>
        <v>Yes</v>
      </c>
    </row>
    <row r="160" spans="1:12" ht="25" x14ac:dyDescent="0.25">
      <c r="A160" s="116" t="s">
        <v>1325</v>
      </c>
      <c r="B160" s="21" t="s">
        <v>213</v>
      </c>
      <c r="C160" s="26">
        <v>5.0724747475000003</v>
      </c>
      <c r="D160" s="7" t="str">
        <f t="shared" si="21"/>
        <v>N/A</v>
      </c>
      <c r="E160" s="26">
        <v>13.847460174</v>
      </c>
      <c r="F160" s="7" t="str">
        <f t="shared" si="22"/>
        <v>N/A</v>
      </c>
      <c r="G160" s="26">
        <v>30.413833779000001</v>
      </c>
      <c r="H160" s="7" t="str">
        <f t="shared" si="23"/>
        <v>N/A</v>
      </c>
      <c r="I160" s="8">
        <v>173</v>
      </c>
      <c r="J160" s="8">
        <v>119.6</v>
      </c>
      <c r="K160" s="25" t="s">
        <v>734</v>
      </c>
      <c r="L160" s="85" t="str">
        <f t="shared" si="24"/>
        <v>No</v>
      </c>
    </row>
    <row r="161" spans="1:12" x14ac:dyDescent="0.25">
      <c r="A161" s="116" t="s">
        <v>1326</v>
      </c>
      <c r="B161" s="21" t="s">
        <v>213</v>
      </c>
      <c r="C161" s="26">
        <v>715.18116191000001</v>
      </c>
      <c r="D161" s="7" t="str">
        <f t="shared" si="21"/>
        <v>N/A</v>
      </c>
      <c r="E161" s="26">
        <v>192.26321002</v>
      </c>
      <c r="F161" s="7" t="str">
        <f t="shared" si="22"/>
        <v>N/A</v>
      </c>
      <c r="G161" s="26">
        <v>208.06432806999999</v>
      </c>
      <c r="H161" s="7" t="str">
        <f t="shared" si="23"/>
        <v>N/A</v>
      </c>
      <c r="I161" s="8">
        <v>-73.099999999999994</v>
      </c>
      <c r="J161" s="8">
        <v>8.218</v>
      </c>
      <c r="K161" s="25" t="s">
        <v>734</v>
      </c>
      <c r="L161" s="85" t="str">
        <f t="shared" si="24"/>
        <v>Yes</v>
      </c>
    </row>
    <row r="162" spans="1:12" x14ac:dyDescent="0.25">
      <c r="A162" s="116" t="s">
        <v>1327</v>
      </c>
      <c r="B162" s="21" t="s">
        <v>213</v>
      </c>
      <c r="C162" s="26">
        <v>611.84034416999998</v>
      </c>
      <c r="D162" s="7" t="str">
        <f t="shared" si="21"/>
        <v>N/A</v>
      </c>
      <c r="E162" s="26">
        <v>801.56027000999995</v>
      </c>
      <c r="F162" s="7" t="str">
        <f t="shared" si="22"/>
        <v>N/A</v>
      </c>
      <c r="G162" s="26">
        <v>732.16405760999999</v>
      </c>
      <c r="H162" s="7" t="str">
        <f t="shared" si="23"/>
        <v>N/A</v>
      </c>
      <c r="I162" s="8">
        <v>31.01</v>
      </c>
      <c r="J162" s="8">
        <v>-8.66</v>
      </c>
      <c r="K162" s="25" t="s">
        <v>734</v>
      </c>
      <c r="L162" s="85" t="str">
        <f t="shared" si="24"/>
        <v>Yes</v>
      </c>
    </row>
    <row r="163" spans="1:12" x14ac:dyDescent="0.25">
      <c r="A163" s="116" t="s">
        <v>1677</v>
      </c>
      <c r="B163" s="21" t="s">
        <v>213</v>
      </c>
      <c r="C163" s="26">
        <v>2777.4677706000002</v>
      </c>
      <c r="D163" s="7" t="str">
        <f t="shared" si="21"/>
        <v>N/A</v>
      </c>
      <c r="E163" s="26">
        <v>3916.9074396000001</v>
      </c>
      <c r="F163" s="7" t="str">
        <f t="shared" si="22"/>
        <v>N/A</v>
      </c>
      <c r="G163" s="26">
        <v>4089.9056713999998</v>
      </c>
      <c r="H163" s="7" t="str">
        <f t="shared" si="23"/>
        <v>N/A</v>
      </c>
      <c r="I163" s="8">
        <v>41.02</v>
      </c>
      <c r="J163" s="8">
        <v>4.4169999999999998</v>
      </c>
      <c r="K163" s="25" t="s">
        <v>734</v>
      </c>
      <c r="L163" s="85" t="str">
        <f t="shared" si="24"/>
        <v>Yes</v>
      </c>
    </row>
    <row r="164" spans="1:12" x14ac:dyDescent="0.25">
      <c r="A164" s="116" t="s">
        <v>1328</v>
      </c>
      <c r="B164" s="21" t="s">
        <v>213</v>
      </c>
      <c r="C164" s="26">
        <v>18.690565098</v>
      </c>
      <c r="D164" s="7" t="str">
        <f t="shared" si="21"/>
        <v>N/A</v>
      </c>
      <c r="E164" s="26">
        <v>14.460635655000001</v>
      </c>
      <c r="F164" s="7" t="str">
        <f t="shared" si="22"/>
        <v>N/A</v>
      </c>
      <c r="G164" s="26">
        <v>16.321678481999999</v>
      </c>
      <c r="H164" s="7" t="str">
        <f t="shared" si="23"/>
        <v>N/A</v>
      </c>
      <c r="I164" s="8">
        <v>-22.6</v>
      </c>
      <c r="J164" s="8">
        <v>12.87</v>
      </c>
      <c r="K164" s="25" t="s">
        <v>734</v>
      </c>
      <c r="L164" s="85" t="str">
        <f t="shared" si="24"/>
        <v>Yes</v>
      </c>
    </row>
    <row r="165" spans="1:12" x14ac:dyDescent="0.25">
      <c r="A165" s="116" t="s">
        <v>1329</v>
      </c>
      <c r="B165" s="21" t="s">
        <v>213</v>
      </c>
      <c r="C165" s="26">
        <v>757.51237374000004</v>
      </c>
      <c r="D165" s="7" t="str">
        <f t="shared" si="21"/>
        <v>N/A</v>
      </c>
      <c r="E165" s="26">
        <v>36.886158702000003</v>
      </c>
      <c r="F165" s="7" t="str">
        <f t="shared" si="22"/>
        <v>N/A</v>
      </c>
      <c r="G165" s="26">
        <v>52.538581235000002</v>
      </c>
      <c r="H165" s="7" t="str">
        <f t="shared" si="23"/>
        <v>N/A</v>
      </c>
      <c r="I165" s="8">
        <v>-95.1</v>
      </c>
      <c r="J165" s="8">
        <v>42.43</v>
      </c>
      <c r="K165" s="25" t="s">
        <v>734</v>
      </c>
      <c r="L165" s="85" t="str">
        <f t="shared" si="24"/>
        <v>No</v>
      </c>
    </row>
    <row r="166" spans="1:12" x14ac:dyDescent="0.25">
      <c r="A166" s="116" t="s">
        <v>1330</v>
      </c>
      <c r="B166" s="21" t="s">
        <v>213</v>
      </c>
      <c r="C166" s="26">
        <v>1080.905833</v>
      </c>
      <c r="D166" s="7" t="str">
        <f t="shared" si="21"/>
        <v>N/A</v>
      </c>
      <c r="E166" s="26">
        <v>863.50812377</v>
      </c>
      <c r="F166" s="7" t="str">
        <f t="shared" si="22"/>
        <v>N/A</v>
      </c>
      <c r="G166" s="26">
        <v>799.35455810999997</v>
      </c>
      <c r="H166" s="7" t="str">
        <f t="shared" si="23"/>
        <v>N/A</v>
      </c>
      <c r="I166" s="8">
        <v>-20.100000000000001</v>
      </c>
      <c r="J166" s="8">
        <v>-7.43</v>
      </c>
      <c r="K166" s="25" t="s">
        <v>734</v>
      </c>
      <c r="L166" s="85" t="str">
        <f t="shared" si="24"/>
        <v>Yes</v>
      </c>
    </row>
    <row r="167" spans="1:12" x14ac:dyDescent="0.25">
      <c r="A167" s="142" t="s">
        <v>1331</v>
      </c>
      <c r="B167" s="21" t="s">
        <v>213</v>
      </c>
      <c r="C167" s="26">
        <v>2158.2691205000001</v>
      </c>
      <c r="D167" s="7" t="str">
        <f t="shared" si="21"/>
        <v>N/A</v>
      </c>
      <c r="E167" s="26">
        <v>2125.7111860999998</v>
      </c>
      <c r="F167" s="7" t="str">
        <f t="shared" si="22"/>
        <v>N/A</v>
      </c>
      <c r="G167" s="26">
        <v>1954.2924233000001</v>
      </c>
      <c r="H167" s="7" t="str">
        <f t="shared" si="23"/>
        <v>N/A</v>
      </c>
      <c r="I167" s="8">
        <v>-1.51</v>
      </c>
      <c r="J167" s="8">
        <v>-8.06</v>
      </c>
      <c r="K167" s="25" t="s">
        <v>734</v>
      </c>
      <c r="L167" s="85" t="str">
        <f t="shared" si="24"/>
        <v>Yes</v>
      </c>
    </row>
    <row r="168" spans="1:12" x14ac:dyDescent="0.25">
      <c r="A168" s="142" t="s">
        <v>1332</v>
      </c>
      <c r="B168" s="21" t="s">
        <v>213</v>
      </c>
      <c r="C168" s="26">
        <v>4788.2415566999998</v>
      </c>
      <c r="D168" s="7" t="str">
        <f t="shared" si="21"/>
        <v>N/A</v>
      </c>
      <c r="E168" s="26">
        <v>5571.5002369000003</v>
      </c>
      <c r="F168" s="7" t="str">
        <f t="shared" si="22"/>
        <v>N/A</v>
      </c>
      <c r="G168" s="26">
        <v>4623.0857532999999</v>
      </c>
      <c r="H168" s="7" t="str">
        <f t="shared" si="23"/>
        <v>N/A</v>
      </c>
      <c r="I168" s="8">
        <v>16.36</v>
      </c>
      <c r="J168" s="8">
        <v>-17</v>
      </c>
      <c r="K168" s="25" t="s">
        <v>734</v>
      </c>
      <c r="L168" s="85" t="str">
        <f t="shared" si="24"/>
        <v>Yes</v>
      </c>
    </row>
    <row r="169" spans="1:12" x14ac:dyDescent="0.25">
      <c r="A169" s="142" t="s">
        <v>1333</v>
      </c>
      <c r="B169" s="21" t="s">
        <v>213</v>
      </c>
      <c r="C169" s="26">
        <v>537.46604707999995</v>
      </c>
      <c r="D169" s="7" t="str">
        <f t="shared" si="21"/>
        <v>N/A</v>
      </c>
      <c r="E169" s="26">
        <v>924.31936948999999</v>
      </c>
      <c r="F169" s="7" t="str">
        <f t="shared" si="22"/>
        <v>N/A</v>
      </c>
      <c r="G169" s="26">
        <v>874.09656548999999</v>
      </c>
      <c r="H169" s="7" t="str">
        <f t="shared" si="23"/>
        <v>N/A</v>
      </c>
      <c r="I169" s="8">
        <v>71.98</v>
      </c>
      <c r="J169" s="8">
        <v>-5.43</v>
      </c>
      <c r="K169" s="25" t="s">
        <v>734</v>
      </c>
      <c r="L169" s="85" t="str">
        <f t="shared" si="24"/>
        <v>Yes</v>
      </c>
    </row>
    <row r="170" spans="1:12" x14ac:dyDescent="0.25">
      <c r="A170" s="142" t="s">
        <v>1334</v>
      </c>
      <c r="B170" s="21" t="s">
        <v>213</v>
      </c>
      <c r="C170" s="26">
        <v>800.16622474999997</v>
      </c>
      <c r="D170" s="7" t="str">
        <f t="shared" si="21"/>
        <v>N/A</v>
      </c>
      <c r="E170" s="26">
        <v>532.29448451999997</v>
      </c>
      <c r="F170" s="7" t="str">
        <f t="shared" si="22"/>
        <v>N/A</v>
      </c>
      <c r="G170" s="26">
        <v>489.28784399</v>
      </c>
      <c r="H170" s="7" t="str">
        <f t="shared" si="23"/>
        <v>N/A</v>
      </c>
      <c r="I170" s="8">
        <v>-33.5</v>
      </c>
      <c r="J170" s="8">
        <v>-8.08</v>
      </c>
      <c r="K170" s="25" t="s">
        <v>734</v>
      </c>
      <c r="L170" s="85" t="str">
        <f t="shared" si="24"/>
        <v>Yes</v>
      </c>
    </row>
    <row r="171" spans="1:12" x14ac:dyDescent="0.25">
      <c r="A171" s="142" t="s">
        <v>85</v>
      </c>
      <c r="B171" s="21" t="s">
        <v>213</v>
      </c>
      <c r="C171" s="4">
        <v>6.3628701203000002</v>
      </c>
      <c r="D171" s="7" t="str">
        <f t="shared" ref="D171:D202" si="25">IF($B171="N/A","N/A",IF(C171&gt;10,"No",IF(C171&lt;-10,"No","Yes")))</f>
        <v>N/A</v>
      </c>
      <c r="E171" s="4">
        <v>8.0829150239000001</v>
      </c>
      <c r="F171" s="7" t="str">
        <f t="shared" ref="F171:F202" si="26">IF($B171="N/A","N/A",IF(E171&gt;10,"No",IF(E171&lt;-10,"No","Yes")))</f>
        <v>N/A</v>
      </c>
      <c r="G171" s="4">
        <v>8.7116696533999995</v>
      </c>
      <c r="H171" s="7" t="str">
        <f t="shared" ref="H171:H202" si="27">IF($B171="N/A","N/A",IF(G171&gt;10,"No",IF(G171&lt;-10,"No","Yes")))</f>
        <v>N/A</v>
      </c>
      <c r="I171" s="8">
        <v>27.03</v>
      </c>
      <c r="J171" s="8">
        <v>7.7789999999999999</v>
      </c>
      <c r="K171" s="25" t="s">
        <v>734</v>
      </c>
      <c r="L171" s="85" t="str">
        <f t="shared" ref="L171:L202" si="28">IF(J171="Div by 0", "N/A", IF(K171="N/A","N/A", IF(J171&gt;VALUE(MID(K171,1,2)), "No", IF(J171&lt;-1*VALUE(MID(K171,1,2)), "No", "Yes"))))</f>
        <v>Yes</v>
      </c>
    </row>
    <row r="172" spans="1:12" x14ac:dyDescent="0.25">
      <c r="A172" s="142" t="s">
        <v>462</v>
      </c>
      <c r="B172" s="21" t="s">
        <v>213</v>
      </c>
      <c r="C172" s="4">
        <v>13.766730402</v>
      </c>
      <c r="D172" s="7" t="str">
        <f t="shared" si="25"/>
        <v>N/A</v>
      </c>
      <c r="E172" s="4">
        <v>15.380906461</v>
      </c>
      <c r="F172" s="7" t="str">
        <f t="shared" si="26"/>
        <v>N/A</v>
      </c>
      <c r="G172" s="4">
        <v>13.963681904</v>
      </c>
      <c r="H172" s="7" t="str">
        <f t="shared" si="27"/>
        <v>N/A</v>
      </c>
      <c r="I172" s="8">
        <v>11.73</v>
      </c>
      <c r="J172" s="8">
        <v>-9.2100000000000009</v>
      </c>
      <c r="K172" s="25" t="s">
        <v>734</v>
      </c>
      <c r="L172" s="85" t="str">
        <f t="shared" si="28"/>
        <v>Yes</v>
      </c>
    </row>
    <row r="173" spans="1:12" x14ac:dyDescent="0.25">
      <c r="A173" s="142" t="s">
        <v>463</v>
      </c>
      <c r="B173" s="21" t="s">
        <v>213</v>
      </c>
      <c r="C173" s="4">
        <v>22.808494713999998</v>
      </c>
      <c r="D173" s="7" t="str">
        <f t="shared" si="25"/>
        <v>N/A</v>
      </c>
      <c r="E173" s="4">
        <v>23.013741905</v>
      </c>
      <c r="F173" s="7" t="str">
        <f t="shared" si="26"/>
        <v>N/A</v>
      </c>
      <c r="G173" s="4">
        <v>17.423504189999999</v>
      </c>
      <c r="H173" s="7" t="str">
        <f t="shared" si="27"/>
        <v>N/A</v>
      </c>
      <c r="I173" s="8">
        <v>0.89990000000000003</v>
      </c>
      <c r="J173" s="8">
        <v>-24.3</v>
      </c>
      <c r="K173" s="25" t="s">
        <v>734</v>
      </c>
      <c r="L173" s="85" t="str">
        <f t="shared" si="28"/>
        <v>Yes</v>
      </c>
    </row>
    <row r="174" spans="1:12" x14ac:dyDescent="0.25">
      <c r="A174" s="108" t="s">
        <v>464</v>
      </c>
      <c r="B174" s="21" t="s">
        <v>213</v>
      </c>
      <c r="C174" s="4">
        <v>10.682377673</v>
      </c>
      <c r="D174" s="7" t="str">
        <f t="shared" si="25"/>
        <v>N/A</v>
      </c>
      <c r="E174" s="4">
        <v>8.9287244068000007</v>
      </c>
      <c r="F174" s="7" t="str">
        <f t="shared" si="26"/>
        <v>N/A</v>
      </c>
      <c r="G174" s="4">
        <v>9.6106637300000006</v>
      </c>
      <c r="H174" s="7" t="str">
        <f t="shared" si="27"/>
        <v>N/A</v>
      </c>
      <c r="I174" s="8">
        <v>-16.399999999999999</v>
      </c>
      <c r="J174" s="8">
        <v>7.6379999999999999</v>
      </c>
      <c r="K174" s="25" t="s">
        <v>734</v>
      </c>
      <c r="L174" s="85" t="str">
        <f t="shared" si="28"/>
        <v>Yes</v>
      </c>
    </row>
    <row r="175" spans="1:12" x14ac:dyDescent="0.25">
      <c r="A175" s="108" t="s">
        <v>465</v>
      </c>
      <c r="B175" s="21" t="s">
        <v>213</v>
      </c>
      <c r="C175" s="4">
        <v>1.976010101</v>
      </c>
      <c r="D175" s="7" t="str">
        <f t="shared" si="25"/>
        <v>N/A</v>
      </c>
      <c r="E175" s="4">
        <v>6.6820709347999996</v>
      </c>
      <c r="F175" s="7" t="str">
        <f t="shared" si="26"/>
        <v>N/A</v>
      </c>
      <c r="G175" s="4">
        <v>7.5531127257000001</v>
      </c>
      <c r="H175" s="7" t="str">
        <f t="shared" si="27"/>
        <v>N/A</v>
      </c>
      <c r="I175" s="8">
        <v>238.2</v>
      </c>
      <c r="J175" s="8">
        <v>13.04</v>
      </c>
      <c r="K175" s="25" t="s">
        <v>734</v>
      </c>
      <c r="L175" s="85" t="str">
        <f t="shared" si="28"/>
        <v>Yes</v>
      </c>
    </row>
    <row r="176" spans="1:12" x14ac:dyDescent="0.25">
      <c r="A176" s="108" t="s">
        <v>1335</v>
      </c>
      <c r="B176" s="21" t="s">
        <v>213</v>
      </c>
      <c r="C176" s="4">
        <v>3.0788081226999999</v>
      </c>
      <c r="D176" s="7" t="str">
        <f t="shared" si="25"/>
        <v>N/A</v>
      </c>
      <c r="E176" s="4">
        <v>2.1774787544</v>
      </c>
      <c r="F176" s="7" t="str">
        <f t="shared" si="26"/>
        <v>N/A</v>
      </c>
      <c r="G176" s="4">
        <v>2.0381323017000001</v>
      </c>
      <c r="H176" s="7" t="str">
        <f t="shared" si="27"/>
        <v>N/A</v>
      </c>
      <c r="I176" s="8">
        <v>-29.3</v>
      </c>
      <c r="J176" s="8">
        <v>-6.4</v>
      </c>
      <c r="K176" s="25" t="s">
        <v>734</v>
      </c>
      <c r="L176" s="85" t="str">
        <f t="shared" si="28"/>
        <v>Yes</v>
      </c>
    </row>
    <row r="177" spans="1:12" x14ac:dyDescent="0.25">
      <c r="A177" s="108" t="s">
        <v>1336</v>
      </c>
      <c r="B177" s="21" t="s">
        <v>213</v>
      </c>
      <c r="C177" s="4">
        <v>41.539196941</v>
      </c>
      <c r="D177" s="7" t="str">
        <f t="shared" si="25"/>
        <v>N/A</v>
      </c>
      <c r="E177" s="4">
        <v>39.440694311000001</v>
      </c>
      <c r="F177" s="7" t="str">
        <f t="shared" si="26"/>
        <v>N/A</v>
      </c>
      <c r="G177" s="4">
        <v>36.443331246</v>
      </c>
      <c r="H177" s="7" t="str">
        <f t="shared" si="27"/>
        <v>N/A</v>
      </c>
      <c r="I177" s="8">
        <v>-5.05</v>
      </c>
      <c r="J177" s="8">
        <v>-7.6</v>
      </c>
      <c r="K177" s="25" t="s">
        <v>734</v>
      </c>
      <c r="L177" s="85" t="str">
        <f t="shared" si="28"/>
        <v>Yes</v>
      </c>
    </row>
    <row r="178" spans="1:12" x14ac:dyDescent="0.25">
      <c r="A178" s="108" t="s">
        <v>1337</v>
      </c>
      <c r="B178" s="21" t="s">
        <v>213</v>
      </c>
      <c r="C178" s="4">
        <v>28.084947142000001</v>
      </c>
      <c r="D178" s="7" t="str">
        <f t="shared" si="25"/>
        <v>N/A</v>
      </c>
      <c r="E178" s="4">
        <v>40.199020691999998</v>
      </c>
      <c r="F178" s="7" t="str">
        <f t="shared" si="26"/>
        <v>N/A</v>
      </c>
      <c r="G178" s="4">
        <v>37.205223152999999</v>
      </c>
      <c r="H178" s="7" t="str">
        <f t="shared" si="27"/>
        <v>N/A</v>
      </c>
      <c r="I178" s="8">
        <v>43.13</v>
      </c>
      <c r="J178" s="8">
        <v>-7.45</v>
      </c>
      <c r="K178" s="25" t="s">
        <v>734</v>
      </c>
      <c r="L178" s="85" t="str">
        <f t="shared" si="28"/>
        <v>Yes</v>
      </c>
    </row>
    <row r="179" spans="1:12" x14ac:dyDescent="0.25">
      <c r="A179" s="108" t="s">
        <v>1338</v>
      </c>
      <c r="B179" s="21" t="s">
        <v>213</v>
      </c>
      <c r="C179" s="4">
        <v>0.16319530879999999</v>
      </c>
      <c r="D179" s="7" t="str">
        <f t="shared" si="25"/>
        <v>N/A</v>
      </c>
      <c r="E179" s="4">
        <v>0.1370684486</v>
      </c>
      <c r="F179" s="7" t="str">
        <f t="shared" si="26"/>
        <v>N/A</v>
      </c>
      <c r="G179" s="4">
        <v>8.9476219999999995E-2</v>
      </c>
      <c r="H179" s="7" t="str">
        <f t="shared" si="27"/>
        <v>N/A</v>
      </c>
      <c r="I179" s="8">
        <v>-16</v>
      </c>
      <c r="J179" s="8">
        <v>-34.700000000000003</v>
      </c>
      <c r="K179" s="25" t="s">
        <v>734</v>
      </c>
      <c r="L179" s="85" t="str">
        <f t="shared" si="28"/>
        <v>No</v>
      </c>
    </row>
    <row r="180" spans="1:12" x14ac:dyDescent="0.25">
      <c r="A180" s="108" t="s">
        <v>1339</v>
      </c>
      <c r="B180" s="21" t="s">
        <v>213</v>
      </c>
      <c r="C180" s="4">
        <v>1.89393939E-2</v>
      </c>
      <c r="D180" s="7" t="str">
        <f t="shared" si="25"/>
        <v>N/A</v>
      </c>
      <c r="E180" s="4">
        <v>8.4535617699999996E-2</v>
      </c>
      <c r="F180" s="7" t="str">
        <f t="shared" si="26"/>
        <v>N/A</v>
      </c>
      <c r="G180" s="4">
        <v>0.15058540070000001</v>
      </c>
      <c r="H180" s="7" t="str">
        <f t="shared" si="27"/>
        <v>N/A</v>
      </c>
      <c r="I180" s="8">
        <v>346.3</v>
      </c>
      <c r="J180" s="8">
        <v>78.13</v>
      </c>
      <c r="K180" s="25" t="s">
        <v>734</v>
      </c>
      <c r="L180" s="85" t="str">
        <f t="shared" si="28"/>
        <v>No</v>
      </c>
    </row>
    <row r="181" spans="1:12" x14ac:dyDescent="0.25">
      <c r="A181" s="108" t="s">
        <v>86</v>
      </c>
      <c r="B181" s="21" t="s">
        <v>213</v>
      </c>
      <c r="C181" s="4">
        <v>0.4562737643</v>
      </c>
      <c r="D181" s="7" t="str">
        <f t="shared" si="25"/>
        <v>N/A</v>
      </c>
      <c r="E181" s="4">
        <v>0.4263786242</v>
      </c>
      <c r="F181" s="7" t="str">
        <f t="shared" si="26"/>
        <v>N/A</v>
      </c>
      <c r="G181" s="4">
        <v>32.075471698000001</v>
      </c>
      <c r="H181" s="7" t="str">
        <f t="shared" si="27"/>
        <v>N/A</v>
      </c>
      <c r="I181" s="8">
        <v>-6.55</v>
      </c>
      <c r="J181" s="8">
        <v>7423</v>
      </c>
      <c r="K181" s="25" t="s">
        <v>734</v>
      </c>
      <c r="L181" s="85" t="str">
        <f t="shared" si="28"/>
        <v>No</v>
      </c>
    </row>
    <row r="182" spans="1:12" x14ac:dyDescent="0.25">
      <c r="A182" s="108" t="s">
        <v>87</v>
      </c>
      <c r="B182" s="21" t="s">
        <v>213</v>
      </c>
      <c r="C182" s="4">
        <v>35.554965895000002</v>
      </c>
      <c r="D182" s="7" t="str">
        <f t="shared" si="25"/>
        <v>N/A</v>
      </c>
      <c r="E182" s="4">
        <v>9.7386158960000007</v>
      </c>
      <c r="F182" s="7" t="str">
        <f t="shared" si="26"/>
        <v>N/A</v>
      </c>
      <c r="G182" s="4">
        <v>11.39354412</v>
      </c>
      <c r="H182" s="7" t="str">
        <f t="shared" si="27"/>
        <v>N/A</v>
      </c>
      <c r="I182" s="8">
        <v>-72.599999999999994</v>
      </c>
      <c r="J182" s="8">
        <v>16.989999999999998</v>
      </c>
      <c r="K182" s="25" t="s">
        <v>734</v>
      </c>
      <c r="L182" s="85" t="str">
        <f t="shared" si="28"/>
        <v>Yes</v>
      </c>
    </row>
    <row r="183" spans="1:12" x14ac:dyDescent="0.25">
      <c r="A183" s="108" t="s">
        <v>466</v>
      </c>
      <c r="B183" s="21" t="s">
        <v>213</v>
      </c>
      <c r="C183" s="4">
        <v>29.827915870000002</v>
      </c>
      <c r="D183" s="7" t="str">
        <f t="shared" si="25"/>
        <v>N/A</v>
      </c>
      <c r="E183" s="4">
        <v>29.026036644000001</v>
      </c>
      <c r="F183" s="7" t="str">
        <f t="shared" si="26"/>
        <v>N/A</v>
      </c>
      <c r="G183" s="4">
        <v>37.820914213999998</v>
      </c>
      <c r="H183" s="7" t="str">
        <f t="shared" si="27"/>
        <v>N/A</v>
      </c>
      <c r="I183" s="8">
        <v>-2.69</v>
      </c>
      <c r="J183" s="8">
        <v>30.3</v>
      </c>
      <c r="K183" s="25" t="s">
        <v>734</v>
      </c>
      <c r="L183" s="85" t="str">
        <f t="shared" si="28"/>
        <v>No</v>
      </c>
    </row>
    <row r="184" spans="1:12" x14ac:dyDescent="0.25">
      <c r="A184" s="108" t="s">
        <v>467</v>
      </c>
      <c r="B184" s="21" t="s">
        <v>213</v>
      </c>
      <c r="C184" s="4">
        <v>55.309196370000002</v>
      </c>
      <c r="D184" s="7" t="str">
        <f t="shared" si="25"/>
        <v>N/A</v>
      </c>
      <c r="E184" s="4">
        <v>55.583636075999998</v>
      </c>
      <c r="F184" s="7" t="str">
        <f t="shared" si="26"/>
        <v>N/A</v>
      </c>
      <c r="G184" s="4">
        <v>52.367959462000002</v>
      </c>
      <c r="H184" s="7" t="str">
        <f t="shared" si="27"/>
        <v>N/A</v>
      </c>
      <c r="I184" s="8">
        <v>0.49619999999999997</v>
      </c>
      <c r="J184" s="8">
        <v>-5.79</v>
      </c>
      <c r="K184" s="25" t="s">
        <v>734</v>
      </c>
      <c r="L184" s="85" t="str">
        <f t="shared" si="28"/>
        <v>Yes</v>
      </c>
    </row>
    <row r="185" spans="1:12" x14ac:dyDescent="0.25">
      <c r="A185" s="108" t="s">
        <v>468</v>
      </c>
      <c r="B185" s="21" t="s">
        <v>213</v>
      </c>
      <c r="C185" s="4">
        <v>5.0645866179999999</v>
      </c>
      <c r="D185" s="7" t="str">
        <f t="shared" si="25"/>
        <v>N/A</v>
      </c>
      <c r="E185" s="4">
        <v>5.0651075131000001</v>
      </c>
      <c r="F185" s="7" t="str">
        <f t="shared" si="26"/>
        <v>N/A</v>
      </c>
      <c r="G185" s="4">
        <v>6.8070755042000002</v>
      </c>
      <c r="H185" s="7" t="str">
        <f t="shared" si="27"/>
        <v>N/A</v>
      </c>
      <c r="I185" s="8">
        <v>1.03E-2</v>
      </c>
      <c r="J185" s="8">
        <v>34.39</v>
      </c>
      <c r="K185" s="25" t="s">
        <v>734</v>
      </c>
      <c r="L185" s="85" t="str">
        <f t="shared" si="28"/>
        <v>No</v>
      </c>
    </row>
    <row r="186" spans="1:12" x14ac:dyDescent="0.25">
      <c r="A186" s="108" t="s">
        <v>469</v>
      </c>
      <c r="B186" s="21" t="s">
        <v>213</v>
      </c>
      <c r="C186" s="4">
        <v>46.958333332999999</v>
      </c>
      <c r="D186" s="7" t="str">
        <f t="shared" si="25"/>
        <v>N/A</v>
      </c>
      <c r="E186" s="4">
        <v>8.6865043583000006</v>
      </c>
      <c r="F186" s="7" t="str">
        <f t="shared" si="26"/>
        <v>N/A</v>
      </c>
      <c r="G186" s="4">
        <v>10.736739073000001</v>
      </c>
      <c r="H186" s="7" t="str">
        <f t="shared" si="27"/>
        <v>N/A</v>
      </c>
      <c r="I186" s="8">
        <v>-81.5</v>
      </c>
      <c r="J186" s="8">
        <v>23.6</v>
      </c>
      <c r="K186" s="25" t="s">
        <v>734</v>
      </c>
      <c r="L186" s="85" t="str">
        <f t="shared" si="28"/>
        <v>Yes</v>
      </c>
    </row>
    <row r="187" spans="1:12" x14ac:dyDescent="0.25">
      <c r="A187" s="108" t="s">
        <v>116</v>
      </c>
      <c r="B187" s="21" t="s">
        <v>213</v>
      </c>
      <c r="C187" s="4">
        <v>55.578534971000003</v>
      </c>
      <c r="D187" s="7" t="str">
        <f t="shared" si="25"/>
        <v>N/A</v>
      </c>
      <c r="E187" s="4">
        <v>42.316000569000003</v>
      </c>
      <c r="F187" s="7" t="str">
        <f t="shared" si="26"/>
        <v>N/A</v>
      </c>
      <c r="G187" s="4">
        <v>42.760015690000003</v>
      </c>
      <c r="H187" s="7" t="str">
        <f t="shared" si="27"/>
        <v>N/A</v>
      </c>
      <c r="I187" s="8">
        <v>-23.9</v>
      </c>
      <c r="J187" s="8">
        <v>1.0489999999999999</v>
      </c>
      <c r="K187" s="25" t="s">
        <v>734</v>
      </c>
      <c r="L187" s="85" t="str">
        <f t="shared" si="28"/>
        <v>Yes</v>
      </c>
    </row>
    <row r="188" spans="1:12" x14ac:dyDescent="0.25">
      <c r="A188" s="108" t="s">
        <v>470</v>
      </c>
      <c r="B188" s="21" t="s">
        <v>213</v>
      </c>
      <c r="C188" s="4">
        <v>51.864244741999997</v>
      </c>
      <c r="D188" s="7" t="str">
        <f t="shared" si="25"/>
        <v>N/A</v>
      </c>
      <c r="E188" s="4">
        <v>55.159112825000001</v>
      </c>
      <c r="F188" s="7" t="str">
        <f t="shared" si="26"/>
        <v>N/A</v>
      </c>
      <c r="G188" s="4">
        <v>54.164057608</v>
      </c>
      <c r="H188" s="7" t="str">
        <f t="shared" si="27"/>
        <v>N/A</v>
      </c>
      <c r="I188" s="8">
        <v>6.3529999999999998</v>
      </c>
      <c r="J188" s="8">
        <v>-1.8</v>
      </c>
      <c r="K188" s="25" t="s">
        <v>734</v>
      </c>
      <c r="L188" s="85" t="str">
        <f t="shared" si="28"/>
        <v>Yes</v>
      </c>
    </row>
    <row r="189" spans="1:12" x14ac:dyDescent="0.25">
      <c r="A189" s="108" t="s">
        <v>471</v>
      </c>
      <c r="B189" s="21" t="s">
        <v>213</v>
      </c>
      <c r="C189" s="4">
        <v>71.512770137999993</v>
      </c>
      <c r="D189" s="7" t="str">
        <f t="shared" si="25"/>
        <v>N/A</v>
      </c>
      <c r="E189" s="4">
        <v>69.957352709000006</v>
      </c>
      <c r="F189" s="7" t="str">
        <f t="shared" si="26"/>
        <v>N/A</v>
      </c>
      <c r="G189" s="4">
        <v>62.034691092999999</v>
      </c>
      <c r="H189" s="7" t="str">
        <f t="shared" si="27"/>
        <v>N/A</v>
      </c>
      <c r="I189" s="8">
        <v>-2.1800000000000002</v>
      </c>
      <c r="J189" s="8">
        <v>-11.3</v>
      </c>
      <c r="K189" s="25" t="s">
        <v>734</v>
      </c>
      <c r="L189" s="85" t="str">
        <f t="shared" si="28"/>
        <v>Yes</v>
      </c>
    </row>
    <row r="190" spans="1:12" x14ac:dyDescent="0.25">
      <c r="A190" s="108" t="s">
        <v>472</v>
      </c>
      <c r="B190" s="21" t="s">
        <v>213</v>
      </c>
      <c r="C190" s="4">
        <v>44.427848310999998</v>
      </c>
      <c r="D190" s="7" t="str">
        <f t="shared" si="25"/>
        <v>N/A</v>
      </c>
      <c r="E190" s="4">
        <v>47.802621434000002</v>
      </c>
      <c r="F190" s="7" t="str">
        <f t="shared" si="26"/>
        <v>N/A</v>
      </c>
      <c r="G190" s="4">
        <v>48.778305457999998</v>
      </c>
      <c r="H190" s="7" t="str">
        <f t="shared" si="27"/>
        <v>N/A</v>
      </c>
      <c r="I190" s="8">
        <v>7.5960000000000001</v>
      </c>
      <c r="J190" s="8">
        <v>2.0409999999999999</v>
      </c>
      <c r="K190" s="25" t="s">
        <v>734</v>
      </c>
      <c r="L190" s="85" t="str">
        <f t="shared" si="28"/>
        <v>Yes</v>
      </c>
    </row>
    <row r="191" spans="1:12" x14ac:dyDescent="0.25">
      <c r="A191" s="108" t="s">
        <v>473</v>
      </c>
      <c r="B191" s="21" t="s">
        <v>213</v>
      </c>
      <c r="C191" s="4">
        <v>58.616161615999999</v>
      </c>
      <c r="D191" s="7" t="str">
        <f t="shared" si="25"/>
        <v>N/A</v>
      </c>
      <c r="E191" s="4">
        <v>38.015667268000001</v>
      </c>
      <c r="F191" s="7" t="str">
        <f t="shared" si="26"/>
        <v>N/A</v>
      </c>
      <c r="G191" s="4">
        <v>38.003990512999998</v>
      </c>
      <c r="H191" s="7" t="str">
        <f t="shared" si="27"/>
        <v>N/A</v>
      </c>
      <c r="I191" s="8">
        <v>-35.1</v>
      </c>
      <c r="J191" s="8">
        <v>-3.1E-2</v>
      </c>
      <c r="K191" s="25" t="s">
        <v>734</v>
      </c>
      <c r="L191" s="85" t="str">
        <f t="shared" si="28"/>
        <v>Yes</v>
      </c>
    </row>
    <row r="192" spans="1:12" x14ac:dyDescent="0.25">
      <c r="A192" s="108" t="s">
        <v>1340</v>
      </c>
      <c r="B192" s="21" t="s">
        <v>213</v>
      </c>
      <c r="C192" s="22">
        <v>12.198577211</v>
      </c>
      <c r="D192" s="7" t="str">
        <f t="shared" si="25"/>
        <v>N/A</v>
      </c>
      <c r="E192" s="22">
        <v>9.1582050692999992</v>
      </c>
      <c r="F192" s="7" t="str">
        <f t="shared" si="26"/>
        <v>N/A</v>
      </c>
      <c r="G192" s="22">
        <v>7.6327359406999999</v>
      </c>
      <c r="H192" s="7" t="str">
        <f t="shared" si="27"/>
        <v>N/A</v>
      </c>
      <c r="I192" s="8">
        <v>-24.9</v>
      </c>
      <c r="J192" s="8">
        <v>-16.7</v>
      </c>
      <c r="K192" s="25" t="s">
        <v>734</v>
      </c>
      <c r="L192" s="85" t="str">
        <f t="shared" si="28"/>
        <v>Yes</v>
      </c>
    </row>
    <row r="193" spans="1:12" x14ac:dyDescent="0.25">
      <c r="A193" s="108" t="s">
        <v>1341</v>
      </c>
      <c r="B193" s="21" t="s">
        <v>213</v>
      </c>
      <c r="C193" s="22">
        <v>11.927083333000001</v>
      </c>
      <c r="D193" s="7" t="str">
        <f t="shared" si="25"/>
        <v>N/A</v>
      </c>
      <c r="E193" s="22">
        <v>11.711598746</v>
      </c>
      <c r="F193" s="7" t="str">
        <f t="shared" si="26"/>
        <v>N/A</v>
      </c>
      <c r="G193" s="22">
        <v>11.394618833999999</v>
      </c>
      <c r="H193" s="7" t="str">
        <f t="shared" si="27"/>
        <v>N/A</v>
      </c>
      <c r="I193" s="8">
        <v>-1.81</v>
      </c>
      <c r="J193" s="8">
        <v>-2.71</v>
      </c>
      <c r="K193" s="25" t="s">
        <v>734</v>
      </c>
      <c r="L193" s="85" t="str">
        <f t="shared" si="28"/>
        <v>Yes</v>
      </c>
    </row>
    <row r="194" spans="1:12" x14ac:dyDescent="0.25">
      <c r="A194" s="108" t="s">
        <v>1342</v>
      </c>
      <c r="B194" s="21" t="s">
        <v>213</v>
      </c>
      <c r="C194" s="22">
        <v>27.952420016000001</v>
      </c>
      <c r="D194" s="7" t="str">
        <f t="shared" si="25"/>
        <v>N/A</v>
      </c>
      <c r="E194" s="22">
        <v>29.693205215999999</v>
      </c>
      <c r="F194" s="7" t="str">
        <f t="shared" si="26"/>
        <v>N/A</v>
      </c>
      <c r="G194" s="22">
        <v>26.074944072000001</v>
      </c>
      <c r="H194" s="7" t="str">
        <f t="shared" si="27"/>
        <v>N/A</v>
      </c>
      <c r="I194" s="8">
        <v>6.2279999999999998</v>
      </c>
      <c r="J194" s="8">
        <v>-12.2</v>
      </c>
      <c r="K194" s="25" t="s">
        <v>734</v>
      </c>
      <c r="L194" s="85" t="str">
        <f t="shared" si="28"/>
        <v>Yes</v>
      </c>
    </row>
    <row r="195" spans="1:12" x14ac:dyDescent="0.25">
      <c r="A195" s="108" t="s">
        <v>1343</v>
      </c>
      <c r="B195" s="21" t="s">
        <v>213</v>
      </c>
      <c r="C195" s="22">
        <v>4.8096841015000003</v>
      </c>
      <c r="D195" s="7" t="str">
        <f t="shared" si="25"/>
        <v>N/A</v>
      </c>
      <c r="E195" s="22">
        <v>4.9172463420000003</v>
      </c>
      <c r="F195" s="7" t="str">
        <f t="shared" si="26"/>
        <v>N/A</v>
      </c>
      <c r="G195" s="22">
        <v>4.4101217473999998</v>
      </c>
      <c r="H195" s="7" t="str">
        <f t="shared" si="27"/>
        <v>N/A</v>
      </c>
      <c r="I195" s="8">
        <v>2.2360000000000002</v>
      </c>
      <c r="J195" s="8">
        <v>-10.3</v>
      </c>
      <c r="K195" s="25" t="s">
        <v>734</v>
      </c>
      <c r="L195" s="85" t="str">
        <f t="shared" si="28"/>
        <v>Yes</v>
      </c>
    </row>
    <row r="196" spans="1:12" x14ac:dyDescent="0.25">
      <c r="A196" s="108" t="s">
        <v>1344</v>
      </c>
      <c r="B196" s="21" t="s">
        <v>213</v>
      </c>
      <c r="C196" s="22">
        <v>5.9405750799000003</v>
      </c>
      <c r="D196" s="7" t="str">
        <f t="shared" si="25"/>
        <v>N/A</v>
      </c>
      <c r="E196" s="22">
        <v>7.3233061569000002</v>
      </c>
      <c r="F196" s="7" t="str">
        <f t="shared" si="26"/>
        <v>N/A</v>
      </c>
      <c r="G196" s="22">
        <v>6.9988370161000004</v>
      </c>
      <c r="H196" s="7" t="str">
        <f t="shared" si="27"/>
        <v>N/A</v>
      </c>
      <c r="I196" s="8">
        <v>23.28</v>
      </c>
      <c r="J196" s="8">
        <v>-4.43</v>
      </c>
      <c r="K196" s="25" t="s">
        <v>734</v>
      </c>
      <c r="L196" s="85" t="str">
        <f t="shared" si="28"/>
        <v>Yes</v>
      </c>
    </row>
    <row r="197" spans="1:12" x14ac:dyDescent="0.25">
      <c r="A197" s="108" t="s">
        <v>1345</v>
      </c>
      <c r="B197" s="21" t="s">
        <v>213</v>
      </c>
      <c r="C197" s="22">
        <v>277.80684410999999</v>
      </c>
      <c r="D197" s="7" t="str">
        <f t="shared" si="25"/>
        <v>N/A</v>
      </c>
      <c r="E197" s="22">
        <v>290.48322911000002</v>
      </c>
      <c r="F197" s="7" t="str">
        <f t="shared" si="26"/>
        <v>N/A</v>
      </c>
      <c r="G197" s="22">
        <v>347.15811321000001</v>
      </c>
      <c r="H197" s="7" t="str">
        <f t="shared" si="27"/>
        <v>N/A</v>
      </c>
      <c r="I197" s="8">
        <v>4.5629999999999997</v>
      </c>
      <c r="J197" s="8">
        <v>19.510000000000002</v>
      </c>
      <c r="K197" s="25" t="s">
        <v>734</v>
      </c>
      <c r="L197" s="85" t="str">
        <f t="shared" si="28"/>
        <v>Yes</v>
      </c>
    </row>
    <row r="198" spans="1:12" x14ac:dyDescent="0.25">
      <c r="A198" s="108" t="s">
        <v>1346</v>
      </c>
      <c r="B198" s="21" t="s">
        <v>213</v>
      </c>
      <c r="C198" s="22">
        <v>261.33371691999997</v>
      </c>
      <c r="D198" s="7" t="str">
        <f t="shared" si="25"/>
        <v>N/A</v>
      </c>
      <c r="E198" s="22">
        <v>284.89119804000001</v>
      </c>
      <c r="F198" s="7" t="str">
        <f t="shared" si="26"/>
        <v>N/A</v>
      </c>
      <c r="G198" s="22">
        <v>312.03780068999998</v>
      </c>
      <c r="H198" s="7" t="str">
        <f t="shared" si="27"/>
        <v>N/A</v>
      </c>
      <c r="I198" s="8">
        <v>9.0139999999999993</v>
      </c>
      <c r="J198" s="8">
        <v>9.5289999999999999</v>
      </c>
      <c r="K198" s="25" t="s">
        <v>734</v>
      </c>
      <c r="L198" s="85" t="str">
        <f t="shared" si="28"/>
        <v>Yes</v>
      </c>
    </row>
    <row r="199" spans="1:12" x14ac:dyDescent="0.25">
      <c r="A199" s="108" t="s">
        <v>1347</v>
      </c>
      <c r="B199" s="21" t="s">
        <v>213</v>
      </c>
      <c r="C199" s="22">
        <v>285.56229180999998</v>
      </c>
      <c r="D199" s="7" t="str">
        <f t="shared" si="25"/>
        <v>N/A</v>
      </c>
      <c r="E199" s="22">
        <v>303.15284872000001</v>
      </c>
      <c r="F199" s="7" t="str">
        <f t="shared" si="26"/>
        <v>N/A</v>
      </c>
      <c r="G199" s="22">
        <v>378.51126244</v>
      </c>
      <c r="H199" s="7" t="str">
        <f t="shared" si="27"/>
        <v>N/A</v>
      </c>
      <c r="I199" s="8">
        <v>6.16</v>
      </c>
      <c r="J199" s="8">
        <v>24.86</v>
      </c>
      <c r="K199" s="25" t="s">
        <v>734</v>
      </c>
      <c r="L199" s="85" t="str">
        <f t="shared" si="28"/>
        <v>Yes</v>
      </c>
    </row>
    <row r="200" spans="1:12" x14ac:dyDescent="0.25">
      <c r="A200" s="108" t="s">
        <v>1348</v>
      </c>
      <c r="B200" s="21" t="s">
        <v>213</v>
      </c>
      <c r="C200" s="22">
        <v>176.45762712000001</v>
      </c>
      <c r="D200" s="7" t="str">
        <f t="shared" si="25"/>
        <v>N/A</v>
      </c>
      <c r="E200" s="22">
        <v>161.453125</v>
      </c>
      <c r="F200" s="7" t="str">
        <f t="shared" si="26"/>
        <v>N/A</v>
      </c>
      <c r="G200" s="22">
        <v>207.25641026</v>
      </c>
      <c r="H200" s="7" t="str">
        <f t="shared" si="27"/>
        <v>N/A</v>
      </c>
      <c r="I200" s="8">
        <v>-8.5</v>
      </c>
      <c r="J200" s="8">
        <v>28.37</v>
      </c>
      <c r="K200" s="25" t="s">
        <v>734</v>
      </c>
      <c r="L200" s="85" t="str">
        <f t="shared" si="28"/>
        <v>Yes</v>
      </c>
    </row>
    <row r="201" spans="1:12" x14ac:dyDescent="0.25">
      <c r="A201" s="108" t="s">
        <v>1349</v>
      </c>
      <c r="B201" s="21" t="s">
        <v>213</v>
      </c>
      <c r="C201" s="22">
        <v>78.666666667000001</v>
      </c>
      <c r="D201" s="7" t="str">
        <f t="shared" si="25"/>
        <v>N/A</v>
      </c>
      <c r="E201" s="22">
        <v>76.488888888999995</v>
      </c>
      <c r="F201" s="7" t="str">
        <f t="shared" si="26"/>
        <v>N/A</v>
      </c>
      <c r="G201" s="22">
        <v>64.183333332999993</v>
      </c>
      <c r="H201" s="7" t="str">
        <f t="shared" si="27"/>
        <v>N/A</v>
      </c>
      <c r="I201" s="8">
        <v>-2.77</v>
      </c>
      <c r="J201" s="8">
        <v>-16.100000000000001</v>
      </c>
      <c r="K201" s="25" t="s">
        <v>734</v>
      </c>
      <c r="L201" s="85" t="str">
        <f t="shared" si="28"/>
        <v>Yes</v>
      </c>
    </row>
    <row r="202" spans="1:12" x14ac:dyDescent="0.25">
      <c r="A202" s="108" t="s">
        <v>28</v>
      </c>
      <c r="B202" s="21" t="s">
        <v>213</v>
      </c>
      <c r="C202" s="4">
        <v>0.86940234439999997</v>
      </c>
      <c r="D202" s="7" t="str">
        <f t="shared" si="25"/>
        <v>N/A</v>
      </c>
      <c r="E202" s="4">
        <v>0.76440769239999995</v>
      </c>
      <c r="F202" s="7" t="str">
        <f t="shared" si="26"/>
        <v>N/A</v>
      </c>
      <c r="G202" s="4">
        <v>0.79217972479999998</v>
      </c>
      <c r="H202" s="7" t="str">
        <f t="shared" si="27"/>
        <v>N/A</v>
      </c>
      <c r="I202" s="8">
        <v>-12.1</v>
      </c>
      <c r="J202" s="8">
        <v>3.633</v>
      </c>
      <c r="K202" s="25" t="s">
        <v>734</v>
      </c>
      <c r="L202" s="85" t="str">
        <f t="shared" si="28"/>
        <v>Yes</v>
      </c>
    </row>
    <row r="203" spans="1:12" x14ac:dyDescent="0.25">
      <c r="A203" s="108" t="s">
        <v>123</v>
      </c>
      <c r="B203" s="21" t="s">
        <v>213</v>
      </c>
      <c r="C203" s="22">
        <v>0</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t="s">
        <v>1749</v>
      </c>
      <c r="J203" s="8">
        <v>-33.299999999999997</v>
      </c>
      <c r="K203" s="10" t="s">
        <v>213</v>
      </c>
      <c r="L203" s="85" t="str">
        <f t="shared" ref="L203:L213" si="32">IF(J203="Div by 0", "N/A", IF(K203="N/A","N/A", IF(J203&gt;VALUE(MID(K203,1,2)), "No", IF(J203&lt;-1*VALUE(MID(K203,1,2)), "No", "Yes"))))</f>
        <v>N/A</v>
      </c>
    </row>
    <row r="204" spans="1:12" x14ac:dyDescent="0.25">
      <c r="A204" s="108" t="s">
        <v>124</v>
      </c>
      <c r="B204" s="21" t="s">
        <v>213</v>
      </c>
      <c r="C204" s="22">
        <v>14</v>
      </c>
      <c r="D204" s="7" t="str">
        <f t="shared" si="29"/>
        <v>N/A</v>
      </c>
      <c r="E204" s="22">
        <v>21</v>
      </c>
      <c r="F204" s="7" t="str">
        <f t="shared" si="30"/>
        <v>N/A</v>
      </c>
      <c r="G204" s="22">
        <v>196</v>
      </c>
      <c r="H204" s="7" t="str">
        <f t="shared" si="31"/>
        <v>N/A</v>
      </c>
      <c r="I204" s="8">
        <v>50</v>
      </c>
      <c r="J204" s="8">
        <v>833.3</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-9.09</v>
      </c>
      <c r="J205" s="8">
        <v>-40</v>
      </c>
      <c r="K205" s="10" t="s">
        <v>213</v>
      </c>
      <c r="L205" s="85" t="str">
        <f t="shared" si="32"/>
        <v>N/A</v>
      </c>
    </row>
    <row r="206" spans="1:12" ht="25" x14ac:dyDescent="0.25">
      <c r="A206" s="108" t="s">
        <v>1350</v>
      </c>
      <c r="B206" s="21" t="s">
        <v>213</v>
      </c>
      <c r="C206" s="22">
        <v>459</v>
      </c>
      <c r="D206" s="7" t="str">
        <f t="shared" si="29"/>
        <v>N/A</v>
      </c>
      <c r="E206" s="22">
        <v>384</v>
      </c>
      <c r="F206" s="7" t="str">
        <f t="shared" si="30"/>
        <v>N/A</v>
      </c>
      <c r="G206" s="22">
        <v>401</v>
      </c>
      <c r="H206" s="7" t="str">
        <f t="shared" si="31"/>
        <v>N/A</v>
      </c>
      <c r="I206" s="8">
        <v>-16.3</v>
      </c>
      <c r="J206" s="8">
        <v>4.4269999999999996</v>
      </c>
      <c r="K206" s="10" t="s">
        <v>213</v>
      </c>
      <c r="L206" s="85" t="str">
        <f t="shared" si="32"/>
        <v>N/A</v>
      </c>
    </row>
    <row r="207" spans="1:12" x14ac:dyDescent="0.25">
      <c r="A207" s="108" t="s">
        <v>1598</v>
      </c>
      <c r="B207" s="21" t="s">
        <v>213</v>
      </c>
      <c r="C207" s="22">
        <v>11</v>
      </c>
      <c r="D207" s="7" t="str">
        <f t="shared" si="29"/>
        <v>N/A</v>
      </c>
      <c r="E207" s="22">
        <v>11</v>
      </c>
      <c r="F207" s="7" t="str">
        <f t="shared" si="30"/>
        <v>N/A</v>
      </c>
      <c r="G207" s="22">
        <v>11</v>
      </c>
      <c r="H207" s="7" t="str">
        <f t="shared" si="31"/>
        <v>N/A</v>
      </c>
      <c r="I207" s="8">
        <v>200</v>
      </c>
      <c r="J207" s="8">
        <v>0</v>
      </c>
      <c r="K207" s="10" t="s">
        <v>213</v>
      </c>
      <c r="L207" s="85" t="str">
        <f t="shared" si="32"/>
        <v>N/A</v>
      </c>
    </row>
    <row r="208" spans="1:12" x14ac:dyDescent="0.25">
      <c r="A208" s="108" t="s">
        <v>1599</v>
      </c>
      <c r="B208" s="21" t="s">
        <v>213</v>
      </c>
      <c r="C208" s="22">
        <v>11</v>
      </c>
      <c r="D208" s="7" t="str">
        <f t="shared" si="29"/>
        <v>N/A</v>
      </c>
      <c r="E208" s="22">
        <v>11</v>
      </c>
      <c r="F208" s="7" t="str">
        <f t="shared" si="30"/>
        <v>N/A</v>
      </c>
      <c r="G208" s="22">
        <v>0</v>
      </c>
      <c r="H208" s="7" t="str">
        <f t="shared" si="31"/>
        <v>N/A</v>
      </c>
      <c r="I208" s="8">
        <v>100</v>
      </c>
      <c r="J208" s="8">
        <v>-100</v>
      </c>
      <c r="K208" s="10" t="s">
        <v>213</v>
      </c>
      <c r="L208" s="85" t="str">
        <f t="shared" si="32"/>
        <v>N/A</v>
      </c>
    </row>
    <row r="209" spans="1:12" x14ac:dyDescent="0.25">
      <c r="A209" s="108" t="s">
        <v>125</v>
      </c>
      <c r="B209" s="21" t="s">
        <v>213</v>
      </c>
      <c r="C209" s="26">
        <v>924969</v>
      </c>
      <c r="D209" s="7" t="str">
        <f t="shared" si="29"/>
        <v>N/A</v>
      </c>
      <c r="E209" s="26">
        <v>2104997</v>
      </c>
      <c r="F209" s="7" t="str">
        <f t="shared" si="30"/>
        <v>N/A</v>
      </c>
      <c r="G209" s="26">
        <v>7527869</v>
      </c>
      <c r="H209" s="7" t="str">
        <f t="shared" si="31"/>
        <v>N/A</v>
      </c>
      <c r="I209" s="8">
        <v>127.6</v>
      </c>
      <c r="J209" s="8">
        <v>257.60000000000002</v>
      </c>
      <c r="K209" s="10" t="s">
        <v>213</v>
      </c>
      <c r="L209" s="85" t="str">
        <f t="shared" si="32"/>
        <v>N/A</v>
      </c>
    </row>
    <row r="210" spans="1:12" x14ac:dyDescent="0.25">
      <c r="A210" s="142" t="s">
        <v>1594</v>
      </c>
      <c r="B210" s="21" t="s">
        <v>213</v>
      </c>
      <c r="C210" s="26">
        <v>848980</v>
      </c>
      <c r="D210" s="7" t="str">
        <f t="shared" si="29"/>
        <v>N/A</v>
      </c>
      <c r="E210" s="26">
        <v>2058960</v>
      </c>
      <c r="F210" s="7" t="str">
        <f t="shared" si="30"/>
        <v>N/A</v>
      </c>
      <c r="G210" s="26">
        <v>6879476</v>
      </c>
      <c r="H210" s="7" t="str">
        <f t="shared" si="31"/>
        <v>N/A</v>
      </c>
      <c r="I210" s="8">
        <v>142.5</v>
      </c>
      <c r="J210" s="8">
        <v>234.1</v>
      </c>
      <c r="K210" s="10" t="s">
        <v>213</v>
      </c>
      <c r="L210" s="85" t="str">
        <f t="shared" si="32"/>
        <v>N/A</v>
      </c>
    </row>
    <row r="211" spans="1:12" x14ac:dyDescent="0.25">
      <c r="A211" s="142" t="s">
        <v>1351</v>
      </c>
      <c r="B211" s="21" t="s">
        <v>213</v>
      </c>
      <c r="C211" s="26">
        <v>430376</v>
      </c>
      <c r="D211" s="7" t="str">
        <f t="shared" si="29"/>
        <v>N/A</v>
      </c>
      <c r="E211" s="26">
        <v>836481</v>
      </c>
      <c r="F211" s="7" t="str">
        <f t="shared" si="30"/>
        <v>N/A</v>
      </c>
      <c r="G211" s="26">
        <v>810573</v>
      </c>
      <c r="H211" s="7" t="str">
        <f t="shared" si="31"/>
        <v>N/A</v>
      </c>
      <c r="I211" s="8">
        <v>94.36</v>
      </c>
      <c r="J211" s="8">
        <v>-3.1</v>
      </c>
      <c r="K211" s="10" t="s">
        <v>213</v>
      </c>
      <c r="L211" s="85" t="str">
        <f t="shared" si="32"/>
        <v>N/A</v>
      </c>
    </row>
    <row r="212" spans="1:12" x14ac:dyDescent="0.25">
      <c r="A212" s="142" t="s">
        <v>1588</v>
      </c>
      <c r="B212" s="21" t="s">
        <v>213</v>
      </c>
      <c r="C212" s="26">
        <v>222649</v>
      </c>
      <c r="D212" s="7" t="str">
        <f t="shared" si="29"/>
        <v>N/A</v>
      </c>
      <c r="E212" s="26">
        <v>315460</v>
      </c>
      <c r="F212" s="7" t="str">
        <f t="shared" si="30"/>
        <v>N/A</v>
      </c>
      <c r="G212" s="26">
        <v>326986</v>
      </c>
      <c r="H212" s="7" t="str">
        <f t="shared" si="31"/>
        <v>N/A</v>
      </c>
      <c r="I212" s="8">
        <v>41.68</v>
      </c>
      <c r="J212" s="8">
        <v>3.6539999999999999</v>
      </c>
      <c r="K212" s="10" t="s">
        <v>213</v>
      </c>
      <c r="L212" s="85" t="str">
        <f t="shared" si="32"/>
        <v>N/A</v>
      </c>
    </row>
    <row r="213" spans="1:12" x14ac:dyDescent="0.25">
      <c r="A213" s="142" t="s">
        <v>1589</v>
      </c>
      <c r="B213" s="21" t="s">
        <v>213</v>
      </c>
      <c r="C213" s="26">
        <v>250742</v>
      </c>
      <c r="D213" s="7" t="str">
        <f t="shared" si="29"/>
        <v>N/A</v>
      </c>
      <c r="E213" s="26">
        <v>249933</v>
      </c>
      <c r="F213" s="7" t="str">
        <f t="shared" si="30"/>
        <v>N/A</v>
      </c>
      <c r="G213" s="26">
        <v>183206</v>
      </c>
      <c r="H213" s="7" t="str">
        <f t="shared" si="31"/>
        <v>N/A</v>
      </c>
      <c r="I213" s="8">
        <v>-0.32300000000000001</v>
      </c>
      <c r="J213" s="8">
        <v>-26.7</v>
      </c>
      <c r="K213" s="10" t="s">
        <v>213</v>
      </c>
      <c r="L213" s="85" t="str">
        <f t="shared" si="32"/>
        <v>N/A</v>
      </c>
    </row>
    <row r="214" spans="1:12" ht="25" x14ac:dyDescent="0.25">
      <c r="A214" s="108" t="s">
        <v>1352</v>
      </c>
      <c r="B214" s="21" t="s">
        <v>213</v>
      </c>
      <c r="C214" s="26">
        <v>462983</v>
      </c>
      <c r="D214" s="7" t="str">
        <f t="shared" ref="D214:D228" si="33">IF($B214="N/A","N/A",IF(C214&gt;10,"No",IF(C214&lt;-10,"No","Yes")))</f>
        <v>N/A</v>
      </c>
      <c r="E214" s="26">
        <v>203300</v>
      </c>
      <c r="F214" s="7" t="str">
        <f t="shared" ref="F214:F228" si="34">IF($B214="N/A","N/A",IF(E214&gt;10,"No",IF(E214&lt;-10,"No","Yes")))</f>
        <v>N/A</v>
      </c>
      <c r="G214" s="26">
        <v>243941</v>
      </c>
      <c r="H214" s="7" t="str">
        <f t="shared" ref="H214:H228" si="35">IF($B214="N/A","N/A",IF(G214&gt;10,"No",IF(G214&lt;-10,"No","Yes")))</f>
        <v>N/A</v>
      </c>
      <c r="I214" s="8">
        <v>-56.1</v>
      </c>
      <c r="J214" s="8">
        <v>19.989999999999998</v>
      </c>
      <c r="K214" s="25" t="s">
        <v>734</v>
      </c>
      <c r="L214" s="85" t="str">
        <f t="shared" ref="L214:L228" si="36">IF(J214="Div by 0", "N/A", IF(K214="N/A","N/A", IF(J214&gt;VALUE(MID(K214,1,2)), "No", IF(J214&lt;-1*VALUE(MID(K214,1,2)), "No", "Yes"))))</f>
        <v>Yes</v>
      </c>
    </row>
    <row r="215" spans="1:12" x14ac:dyDescent="0.25">
      <c r="A215" s="116" t="s">
        <v>646</v>
      </c>
      <c r="B215" s="21" t="s">
        <v>213</v>
      </c>
      <c r="C215" s="22">
        <v>2046</v>
      </c>
      <c r="D215" s="7" t="str">
        <f t="shared" si="33"/>
        <v>N/A</v>
      </c>
      <c r="E215" s="22">
        <v>725</v>
      </c>
      <c r="F215" s="7" t="str">
        <f t="shared" si="34"/>
        <v>N/A</v>
      </c>
      <c r="G215" s="22">
        <v>764</v>
      </c>
      <c r="H215" s="7" t="str">
        <f t="shared" si="35"/>
        <v>N/A</v>
      </c>
      <c r="I215" s="8">
        <v>-64.599999999999994</v>
      </c>
      <c r="J215" s="8">
        <v>5.3789999999999996</v>
      </c>
      <c r="K215" s="25" t="s">
        <v>734</v>
      </c>
      <c r="L215" s="85" t="str">
        <f t="shared" si="36"/>
        <v>Yes</v>
      </c>
    </row>
    <row r="216" spans="1:12" x14ac:dyDescent="0.25">
      <c r="A216" s="116" t="s">
        <v>1353</v>
      </c>
      <c r="B216" s="21" t="s">
        <v>213</v>
      </c>
      <c r="C216" s="26">
        <v>226.28690126999999</v>
      </c>
      <c r="D216" s="7" t="str">
        <f t="shared" si="33"/>
        <v>N/A</v>
      </c>
      <c r="E216" s="26">
        <v>280.41379310000002</v>
      </c>
      <c r="F216" s="7" t="str">
        <f t="shared" si="34"/>
        <v>N/A</v>
      </c>
      <c r="G216" s="26">
        <v>319.29450262</v>
      </c>
      <c r="H216" s="7" t="str">
        <f t="shared" si="35"/>
        <v>N/A</v>
      </c>
      <c r="I216" s="8">
        <v>23.92</v>
      </c>
      <c r="J216" s="8">
        <v>13.87</v>
      </c>
      <c r="K216" s="25" t="s">
        <v>734</v>
      </c>
      <c r="L216" s="85" t="str">
        <f t="shared" si="36"/>
        <v>Yes</v>
      </c>
    </row>
    <row r="217" spans="1:12" ht="25" x14ac:dyDescent="0.25">
      <c r="A217" s="108" t="s">
        <v>1354</v>
      </c>
      <c r="B217" s="21" t="s">
        <v>213</v>
      </c>
      <c r="C217" s="26">
        <v>0</v>
      </c>
      <c r="D217" s="7" t="str">
        <f t="shared" si="33"/>
        <v>N/A</v>
      </c>
      <c r="E217" s="26">
        <v>0</v>
      </c>
      <c r="F217" s="7" t="str">
        <f t="shared" si="34"/>
        <v>N/A</v>
      </c>
      <c r="G217" s="26">
        <v>0</v>
      </c>
      <c r="H217" s="7" t="str">
        <f t="shared" si="35"/>
        <v>N/A</v>
      </c>
      <c r="I217" s="8" t="s">
        <v>1749</v>
      </c>
      <c r="J217" s="8" t="s">
        <v>1749</v>
      </c>
      <c r="K217" s="25" t="s">
        <v>734</v>
      </c>
      <c r="L217" s="85" t="str">
        <f t="shared" si="36"/>
        <v>N/A</v>
      </c>
    </row>
    <row r="218" spans="1:12" x14ac:dyDescent="0.25">
      <c r="A218" s="116" t="s">
        <v>513</v>
      </c>
      <c r="B218" s="21" t="s">
        <v>213</v>
      </c>
      <c r="C218" s="22">
        <v>0</v>
      </c>
      <c r="D218" s="7" t="str">
        <f t="shared" si="33"/>
        <v>N/A</v>
      </c>
      <c r="E218" s="22">
        <v>0</v>
      </c>
      <c r="F218" s="7" t="str">
        <f t="shared" si="34"/>
        <v>N/A</v>
      </c>
      <c r="G218" s="22">
        <v>0</v>
      </c>
      <c r="H218" s="7" t="str">
        <f t="shared" si="35"/>
        <v>N/A</v>
      </c>
      <c r="I218" s="8" t="s">
        <v>1749</v>
      </c>
      <c r="J218" s="8" t="s">
        <v>1749</v>
      </c>
      <c r="K218" s="25" t="s">
        <v>734</v>
      </c>
      <c r="L218" s="85" t="str">
        <f t="shared" si="36"/>
        <v>N/A</v>
      </c>
    </row>
    <row r="219" spans="1:12" x14ac:dyDescent="0.25">
      <c r="A219" s="108" t="s">
        <v>1355</v>
      </c>
      <c r="B219" s="21" t="s">
        <v>213</v>
      </c>
      <c r="C219" s="26" t="s">
        <v>1749</v>
      </c>
      <c r="D219" s="7" t="str">
        <f t="shared" si="33"/>
        <v>N/A</v>
      </c>
      <c r="E219" s="26" t="s">
        <v>1749</v>
      </c>
      <c r="F219" s="7" t="str">
        <f t="shared" si="34"/>
        <v>N/A</v>
      </c>
      <c r="G219" s="26" t="s">
        <v>1749</v>
      </c>
      <c r="H219" s="7" t="str">
        <f t="shared" si="35"/>
        <v>N/A</v>
      </c>
      <c r="I219" s="8" t="s">
        <v>1749</v>
      </c>
      <c r="J219" s="8" t="s">
        <v>1749</v>
      </c>
      <c r="K219" s="25" t="s">
        <v>734</v>
      </c>
      <c r="L219" s="85" t="str">
        <f t="shared" si="36"/>
        <v>N/A</v>
      </c>
    </row>
    <row r="220" spans="1:12" ht="25" x14ac:dyDescent="0.25">
      <c r="A220" s="108" t="s">
        <v>1356</v>
      </c>
      <c r="B220" s="21" t="s">
        <v>213</v>
      </c>
      <c r="C220" s="26">
        <v>11522006</v>
      </c>
      <c r="D220" s="7" t="str">
        <f t="shared" si="33"/>
        <v>N/A</v>
      </c>
      <c r="E220" s="26">
        <v>9086954</v>
      </c>
      <c r="F220" s="7" t="str">
        <f t="shared" si="34"/>
        <v>N/A</v>
      </c>
      <c r="G220" s="26">
        <v>5887084</v>
      </c>
      <c r="H220" s="7" t="str">
        <f t="shared" si="35"/>
        <v>N/A</v>
      </c>
      <c r="I220" s="8">
        <v>-21.1</v>
      </c>
      <c r="J220" s="8">
        <v>-35.200000000000003</v>
      </c>
      <c r="K220" s="25" t="s">
        <v>734</v>
      </c>
      <c r="L220" s="85" t="str">
        <f t="shared" si="36"/>
        <v>No</v>
      </c>
    </row>
    <row r="221" spans="1:12" x14ac:dyDescent="0.25">
      <c r="A221" s="116" t="s">
        <v>514</v>
      </c>
      <c r="B221" s="21" t="s">
        <v>213</v>
      </c>
      <c r="C221" s="22">
        <v>24272</v>
      </c>
      <c r="D221" s="7" t="str">
        <f t="shared" si="33"/>
        <v>N/A</v>
      </c>
      <c r="E221" s="22">
        <v>23903</v>
      </c>
      <c r="F221" s="7" t="str">
        <f t="shared" si="34"/>
        <v>N/A</v>
      </c>
      <c r="G221" s="22">
        <v>18729</v>
      </c>
      <c r="H221" s="7" t="str">
        <f t="shared" si="35"/>
        <v>N/A</v>
      </c>
      <c r="I221" s="8">
        <v>-1.52</v>
      </c>
      <c r="J221" s="8">
        <v>-21.6</v>
      </c>
      <c r="K221" s="25" t="s">
        <v>734</v>
      </c>
      <c r="L221" s="85" t="str">
        <f t="shared" si="36"/>
        <v>Yes</v>
      </c>
    </row>
    <row r="222" spans="1:12" ht="25" x14ac:dyDescent="0.25">
      <c r="A222" s="108" t="s">
        <v>1357</v>
      </c>
      <c r="B222" s="21" t="s">
        <v>213</v>
      </c>
      <c r="C222" s="26">
        <v>474.70360909999999</v>
      </c>
      <c r="D222" s="7" t="str">
        <f t="shared" si="33"/>
        <v>N/A</v>
      </c>
      <c r="E222" s="26">
        <v>380.15956155999999</v>
      </c>
      <c r="F222" s="7" t="str">
        <f t="shared" si="34"/>
        <v>N/A</v>
      </c>
      <c r="G222" s="26">
        <v>314.32986277999998</v>
      </c>
      <c r="H222" s="7" t="str">
        <f t="shared" si="35"/>
        <v>N/A</v>
      </c>
      <c r="I222" s="8">
        <v>-19.899999999999999</v>
      </c>
      <c r="J222" s="8">
        <v>-17.3</v>
      </c>
      <c r="K222" s="25" t="s">
        <v>734</v>
      </c>
      <c r="L222" s="85" t="str">
        <f t="shared" si="36"/>
        <v>Yes</v>
      </c>
    </row>
    <row r="223" spans="1:12" ht="25" x14ac:dyDescent="0.25">
      <c r="A223" s="108" t="s">
        <v>1358</v>
      </c>
      <c r="B223" s="21" t="s">
        <v>213</v>
      </c>
      <c r="C223" s="26">
        <v>0</v>
      </c>
      <c r="D223" s="7" t="str">
        <f t="shared" si="33"/>
        <v>N/A</v>
      </c>
      <c r="E223" s="26">
        <v>0</v>
      </c>
      <c r="F223" s="7" t="str">
        <f t="shared" si="34"/>
        <v>N/A</v>
      </c>
      <c r="G223" s="26">
        <v>0</v>
      </c>
      <c r="H223" s="7" t="str">
        <f t="shared" si="35"/>
        <v>N/A</v>
      </c>
      <c r="I223" s="8" t="s">
        <v>1749</v>
      </c>
      <c r="J223" s="8" t="s">
        <v>1749</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1749</v>
      </c>
      <c r="J224" s="8" t="s">
        <v>1749</v>
      </c>
      <c r="K224" s="25" t="s">
        <v>734</v>
      </c>
      <c r="L224" s="85" t="str">
        <f t="shared" si="36"/>
        <v>N/A</v>
      </c>
    </row>
    <row r="225" spans="1:12" x14ac:dyDescent="0.25">
      <c r="A225" s="108" t="s">
        <v>1359</v>
      </c>
      <c r="B225" s="21" t="s">
        <v>213</v>
      </c>
      <c r="C225" s="26" t="s">
        <v>1749</v>
      </c>
      <c r="D225" s="7" t="str">
        <f t="shared" si="33"/>
        <v>N/A</v>
      </c>
      <c r="E225" s="26" t="s">
        <v>1749</v>
      </c>
      <c r="F225" s="7" t="str">
        <f t="shared" si="34"/>
        <v>N/A</v>
      </c>
      <c r="G225" s="26" t="s">
        <v>1749</v>
      </c>
      <c r="H225" s="7" t="str">
        <f t="shared" si="35"/>
        <v>N/A</v>
      </c>
      <c r="I225" s="8" t="s">
        <v>1749</v>
      </c>
      <c r="J225" s="8" t="s">
        <v>1749</v>
      </c>
      <c r="K225" s="25" t="s">
        <v>734</v>
      </c>
      <c r="L225" s="85" t="str">
        <f t="shared" si="36"/>
        <v>N/A</v>
      </c>
    </row>
    <row r="226" spans="1:12" ht="25" x14ac:dyDescent="0.25">
      <c r="A226" s="108" t="s">
        <v>1360</v>
      </c>
      <c r="B226" s="21" t="s">
        <v>213</v>
      </c>
      <c r="C226" s="26">
        <v>5014894</v>
      </c>
      <c r="D226" s="7" t="str">
        <f t="shared" si="33"/>
        <v>N/A</v>
      </c>
      <c r="E226" s="26">
        <v>3300506</v>
      </c>
      <c r="F226" s="7" t="str">
        <f t="shared" si="34"/>
        <v>N/A</v>
      </c>
      <c r="G226" s="26">
        <v>3094085</v>
      </c>
      <c r="H226" s="7" t="str">
        <f t="shared" si="35"/>
        <v>N/A</v>
      </c>
      <c r="I226" s="8">
        <v>-34.200000000000003</v>
      </c>
      <c r="J226" s="8">
        <v>-6.25</v>
      </c>
      <c r="K226" s="25" t="s">
        <v>734</v>
      </c>
      <c r="L226" s="85" t="str">
        <f t="shared" si="36"/>
        <v>Yes</v>
      </c>
    </row>
    <row r="227" spans="1:12" ht="25" x14ac:dyDescent="0.25">
      <c r="A227" s="108" t="s">
        <v>516</v>
      </c>
      <c r="B227" s="21" t="s">
        <v>213</v>
      </c>
      <c r="C227" s="22">
        <v>199</v>
      </c>
      <c r="D227" s="7" t="str">
        <f t="shared" si="33"/>
        <v>N/A</v>
      </c>
      <c r="E227" s="22">
        <v>92</v>
      </c>
      <c r="F227" s="7" t="str">
        <f t="shared" si="34"/>
        <v>N/A</v>
      </c>
      <c r="G227" s="22">
        <v>56</v>
      </c>
      <c r="H227" s="7" t="str">
        <f t="shared" si="35"/>
        <v>N/A</v>
      </c>
      <c r="I227" s="8">
        <v>-53.8</v>
      </c>
      <c r="J227" s="8">
        <v>-39.1</v>
      </c>
      <c r="K227" s="25" t="s">
        <v>734</v>
      </c>
      <c r="L227" s="85" t="str">
        <f t="shared" si="36"/>
        <v>No</v>
      </c>
    </row>
    <row r="228" spans="1:12" ht="25" x14ac:dyDescent="0.25">
      <c r="A228" s="108" t="s">
        <v>1361</v>
      </c>
      <c r="B228" s="21" t="s">
        <v>213</v>
      </c>
      <c r="C228" s="26">
        <v>25200.472362</v>
      </c>
      <c r="D228" s="7" t="str">
        <f t="shared" si="33"/>
        <v>N/A</v>
      </c>
      <c r="E228" s="26">
        <v>35875.065217000003</v>
      </c>
      <c r="F228" s="7" t="str">
        <f t="shared" si="34"/>
        <v>N/A</v>
      </c>
      <c r="G228" s="26">
        <v>55251.517856999999</v>
      </c>
      <c r="H228" s="7" t="str">
        <f t="shared" si="35"/>
        <v>N/A</v>
      </c>
      <c r="I228" s="8">
        <v>42.36</v>
      </c>
      <c r="J228" s="8">
        <v>54.01</v>
      </c>
      <c r="K228" s="25" t="s">
        <v>734</v>
      </c>
      <c r="L228" s="85" t="str">
        <f t="shared" si="36"/>
        <v>No</v>
      </c>
    </row>
    <row r="229" spans="1:12" x14ac:dyDescent="0.25">
      <c r="A229" s="108" t="s">
        <v>1362</v>
      </c>
      <c r="B229" s="21" t="s">
        <v>213</v>
      </c>
      <c r="C229" s="10">
        <v>6833692</v>
      </c>
      <c r="D229" s="7" t="str">
        <f t="shared" ref="D229:D252" si="37">IF($B229="N/A","N/A",IF(C229&gt;10,"No",IF(C229&lt;-10,"No","Yes")))</f>
        <v>N/A</v>
      </c>
      <c r="E229" s="10">
        <v>3934248</v>
      </c>
      <c r="F229" s="7" t="str">
        <f t="shared" ref="F229:F252" si="38">IF($B229="N/A","N/A",IF(E229&gt;10,"No",IF(E229&lt;-10,"No","Yes")))</f>
        <v>N/A</v>
      </c>
      <c r="G229" s="10">
        <v>3775048</v>
      </c>
      <c r="H229" s="7" t="str">
        <f t="shared" ref="H229:H252" si="39">IF($B229="N/A","N/A",IF(G229&gt;10,"No",IF(G229&lt;-10,"No","Yes")))</f>
        <v>N/A</v>
      </c>
      <c r="I229" s="8">
        <v>-42.4</v>
      </c>
      <c r="J229" s="8">
        <v>-4.05</v>
      </c>
      <c r="K229" s="25" t="s">
        <v>734</v>
      </c>
      <c r="L229" s="85" t="str">
        <f t="shared" ref="L229:L252" si="40">IF(J229="Div by 0", "N/A", IF(K229="N/A","N/A", IF(J229&gt;VALUE(MID(K229,1,2)), "No", IF(J229&lt;-1*VALUE(MID(K229,1,2)), "No", "Yes"))))</f>
        <v>Yes</v>
      </c>
    </row>
    <row r="230" spans="1:12" x14ac:dyDescent="0.25">
      <c r="A230" s="116" t="s">
        <v>1363</v>
      </c>
      <c r="B230" s="21" t="s">
        <v>213</v>
      </c>
      <c r="C230" s="1">
        <v>856</v>
      </c>
      <c r="D230" s="7" t="str">
        <f t="shared" si="37"/>
        <v>N/A</v>
      </c>
      <c r="E230" s="1">
        <v>393</v>
      </c>
      <c r="F230" s="7" t="str">
        <f t="shared" si="38"/>
        <v>N/A</v>
      </c>
      <c r="G230" s="1">
        <v>344</v>
      </c>
      <c r="H230" s="7" t="str">
        <f t="shared" si="39"/>
        <v>N/A</v>
      </c>
      <c r="I230" s="8">
        <v>-54.1</v>
      </c>
      <c r="J230" s="8">
        <v>-12.5</v>
      </c>
      <c r="K230" s="25" t="s">
        <v>734</v>
      </c>
      <c r="L230" s="85" t="str">
        <f t="shared" si="40"/>
        <v>Yes</v>
      </c>
    </row>
    <row r="231" spans="1:12" x14ac:dyDescent="0.25">
      <c r="A231" s="116" t="s">
        <v>1364</v>
      </c>
      <c r="B231" s="21" t="s">
        <v>213</v>
      </c>
      <c r="C231" s="10">
        <v>7983.2850466999998</v>
      </c>
      <c r="D231" s="7" t="str">
        <f t="shared" si="37"/>
        <v>N/A</v>
      </c>
      <c r="E231" s="10">
        <v>10010.809160000001</v>
      </c>
      <c r="F231" s="7" t="str">
        <f t="shared" si="38"/>
        <v>N/A</v>
      </c>
      <c r="G231" s="10">
        <v>10973.976744</v>
      </c>
      <c r="H231" s="7" t="str">
        <f t="shared" si="39"/>
        <v>N/A</v>
      </c>
      <c r="I231" s="8">
        <v>25.4</v>
      </c>
      <c r="J231" s="8">
        <v>9.6210000000000004</v>
      </c>
      <c r="K231" s="25" t="s">
        <v>734</v>
      </c>
      <c r="L231" s="85" t="str">
        <f t="shared" si="40"/>
        <v>Yes</v>
      </c>
    </row>
    <row r="232" spans="1:12" x14ac:dyDescent="0.25">
      <c r="A232" s="116" t="s">
        <v>1365</v>
      </c>
      <c r="B232" s="21" t="s">
        <v>213</v>
      </c>
      <c r="C232" s="10">
        <v>4292.0869565000003</v>
      </c>
      <c r="D232" s="7" t="str">
        <f t="shared" si="37"/>
        <v>N/A</v>
      </c>
      <c r="E232" s="10">
        <v>2683.0833333</v>
      </c>
      <c r="F232" s="7" t="str">
        <f t="shared" si="38"/>
        <v>N/A</v>
      </c>
      <c r="G232" s="10">
        <v>7321.1818181999997</v>
      </c>
      <c r="H232" s="7" t="str">
        <f t="shared" si="39"/>
        <v>N/A</v>
      </c>
      <c r="I232" s="8">
        <v>-37.5</v>
      </c>
      <c r="J232" s="8">
        <v>172.9</v>
      </c>
      <c r="K232" s="25" t="s">
        <v>734</v>
      </c>
      <c r="L232" s="85" t="str">
        <f t="shared" si="40"/>
        <v>No</v>
      </c>
    </row>
    <row r="233" spans="1:12" ht="25" x14ac:dyDescent="0.25">
      <c r="A233" s="116" t="s">
        <v>1366</v>
      </c>
      <c r="B233" s="21" t="s">
        <v>213</v>
      </c>
      <c r="C233" s="10">
        <v>14372.844827999999</v>
      </c>
      <c r="D233" s="7" t="str">
        <f t="shared" si="37"/>
        <v>N/A</v>
      </c>
      <c r="E233" s="10">
        <v>20959.240000000002</v>
      </c>
      <c r="F233" s="7" t="str">
        <f t="shared" si="38"/>
        <v>N/A</v>
      </c>
      <c r="G233" s="10">
        <v>33249.9</v>
      </c>
      <c r="H233" s="7" t="str">
        <f t="shared" si="39"/>
        <v>N/A</v>
      </c>
      <c r="I233" s="8">
        <v>45.83</v>
      </c>
      <c r="J233" s="8">
        <v>58.64</v>
      </c>
      <c r="K233" s="25" t="s">
        <v>734</v>
      </c>
      <c r="L233" s="85" t="str">
        <f t="shared" si="40"/>
        <v>No</v>
      </c>
    </row>
    <row r="234" spans="1:12" x14ac:dyDescent="0.25">
      <c r="A234" s="116" t="s">
        <v>1367</v>
      </c>
      <c r="B234" s="21" t="s">
        <v>213</v>
      </c>
      <c r="C234" s="10">
        <v>422.03448276</v>
      </c>
      <c r="D234" s="7" t="str">
        <f t="shared" si="37"/>
        <v>N/A</v>
      </c>
      <c r="E234" s="10">
        <v>1343.04</v>
      </c>
      <c r="F234" s="7" t="str">
        <f t="shared" si="38"/>
        <v>N/A</v>
      </c>
      <c r="G234" s="10">
        <v>2533.5294118000002</v>
      </c>
      <c r="H234" s="7" t="str">
        <f t="shared" si="39"/>
        <v>N/A</v>
      </c>
      <c r="I234" s="8">
        <v>218.2</v>
      </c>
      <c r="J234" s="8">
        <v>88.64</v>
      </c>
      <c r="K234" s="25" t="s">
        <v>734</v>
      </c>
      <c r="L234" s="85" t="str">
        <f t="shared" si="40"/>
        <v>No</v>
      </c>
    </row>
    <row r="235" spans="1:12" x14ac:dyDescent="0.25">
      <c r="A235" s="116" t="s">
        <v>1368</v>
      </c>
      <c r="B235" s="21" t="s">
        <v>213</v>
      </c>
      <c r="C235" s="10">
        <v>2371.6016260000001</v>
      </c>
      <c r="D235" s="7" t="str">
        <f t="shared" si="37"/>
        <v>N/A</v>
      </c>
      <c r="E235" s="10">
        <v>1070.7179487000001</v>
      </c>
      <c r="F235" s="7" t="str">
        <f t="shared" si="38"/>
        <v>N/A</v>
      </c>
      <c r="G235" s="10">
        <v>1320.4120879</v>
      </c>
      <c r="H235" s="7" t="str">
        <f t="shared" si="39"/>
        <v>N/A</v>
      </c>
      <c r="I235" s="8">
        <v>-54.9</v>
      </c>
      <c r="J235" s="8">
        <v>23.32</v>
      </c>
      <c r="K235" s="25" t="s">
        <v>734</v>
      </c>
      <c r="L235" s="85" t="str">
        <f t="shared" si="40"/>
        <v>Yes</v>
      </c>
    </row>
    <row r="236" spans="1:12" x14ac:dyDescent="0.25">
      <c r="A236" s="116" t="s">
        <v>1369</v>
      </c>
      <c r="B236" s="21" t="s">
        <v>213</v>
      </c>
      <c r="C236" s="7">
        <v>0.66805063450000002</v>
      </c>
      <c r="D236" s="7" t="str">
        <f t="shared" si="37"/>
        <v>N/A</v>
      </c>
      <c r="E236" s="7">
        <v>0.2432487636</v>
      </c>
      <c r="F236" s="7" t="str">
        <f t="shared" si="38"/>
        <v>N/A</v>
      </c>
      <c r="G236" s="7">
        <v>0.26457264600000002</v>
      </c>
      <c r="H236" s="7" t="str">
        <f t="shared" si="39"/>
        <v>N/A</v>
      </c>
      <c r="I236" s="8">
        <v>-63.6</v>
      </c>
      <c r="J236" s="8">
        <v>8.766</v>
      </c>
      <c r="K236" s="25" t="s">
        <v>734</v>
      </c>
      <c r="L236" s="85" t="str">
        <f t="shared" si="40"/>
        <v>Yes</v>
      </c>
    </row>
    <row r="237" spans="1:12" x14ac:dyDescent="0.25">
      <c r="A237" s="116" t="s">
        <v>1370</v>
      </c>
      <c r="B237" s="21" t="s">
        <v>213</v>
      </c>
      <c r="C237" s="7">
        <v>1.0994263862</v>
      </c>
      <c r="D237" s="7" t="str">
        <f t="shared" si="37"/>
        <v>N/A</v>
      </c>
      <c r="E237" s="7">
        <v>0.5785920926</v>
      </c>
      <c r="F237" s="7" t="str">
        <f t="shared" si="38"/>
        <v>N/A</v>
      </c>
      <c r="G237" s="7">
        <v>0.68879148400000001</v>
      </c>
      <c r="H237" s="7" t="str">
        <f t="shared" si="39"/>
        <v>N/A</v>
      </c>
      <c r="I237" s="8">
        <v>-47.4</v>
      </c>
      <c r="J237" s="8">
        <v>19.05</v>
      </c>
      <c r="K237" s="25" t="s">
        <v>734</v>
      </c>
      <c r="L237" s="85" t="str">
        <f t="shared" si="40"/>
        <v>Yes</v>
      </c>
    </row>
    <row r="238" spans="1:12" x14ac:dyDescent="0.25">
      <c r="A238" s="116" t="s">
        <v>1371</v>
      </c>
      <c r="B238" s="21" t="s">
        <v>213</v>
      </c>
      <c r="C238" s="7">
        <v>3.7982973150000001</v>
      </c>
      <c r="D238" s="7" t="str">
        <f t="shared" si="37"/>
        <v>N/A</v>
      </c>
      <c r="E238" s="7">
        <v>2.7641762755000001</v>
      </c>
      <c r="F238" s="7" t="str">
        <f t="shared" si="38"/>
        <v>N/A</v>
      </c>
      <c r="G238" s="7">
        <v>1.9489378288999999</v>
      </c>
      <c r="H238" s="7" t="str">
        <f t="shared" si="39"/>
        <v>N/A</v>
      </c>
      <c r="I238" s="8">
        <v>-27.2</v>
      </c>
      <c r="J238" s="8">
        <v>-29.5</v>
      </c>
      <c r="K238" s="25" t="s">
        <v>734</v>
      </c>
      <c r="L238" s="85" t="str">
        <f t="shared" si="40"/>
        <v>Yes</v>
      </c>
    </row>
    <row r="239" spans="1:12" x14ac:dyDescent="0.25">
      <c r="A239" s="116" t="s">
        <v>1372</v>
      </c>
      <c r="B239" s="21" t="s">
        <v>213</v>
      </c>
      <c r="C239" s="7">
        <v>0.1604292866</v>
      </c>
      <c r="D239" s="7" t="str">
        <f t="shared" si="37"/>
        <v>N/A</v>
      </c>
      <c r="E239" s="7">
        <v>0.1070847254</v>
      </c>
      <c r="F239" s="7" t="str">
        <f t="shared" si="38"/>
        <v>N/A</v>
      </c>
      <c r="G239" s="7">
        <v>0.1170073646</v>
      </c>
      <c r="H239" s="7" t="str">
        <f t="shared" si="39"/>
        <v>N/A</v>
      </c>
      <c r="I239" s="8">
        <v>-33.299999999999997</v>
      </c>
      <c r="J239" s="8">
        <v>9.266</v>
      </c>
      <c r="K239" s="25" t="s">
        <v>734</v>
      </c>
      <c r="L239" s="85" t="str">
        <f t="shared" si="40"/>
        <v>Yes</v>
      </c>
    </row>
    <row r="240" spans="1:12" x14ac:dyDescent="0.25">
      <c r="A240" s="116" t="s">
        <v>1373</v>
      </c>
      <c r="B240" s="21" t="s">
        <v>213</v>
      </c>
      <c r="C240" s="7">
        <v>0.46590909089999999</v>
      </c>
      <c r="D240" s="7" t="str">
        <f t="shared" si="37"/>
        <v>N/A</v>
      </c>
      <c r="E240" s="7">
        <v>0.146528404</v>
      </c>
      <c r="F240" s="7" t="str">
        <f t="shared" si="38"/>
        <v>N/A</v>
      </c>
      <c r="G240" s="7">
        <v>0.22838785780000001</v>
      </c>
      <c r="H240" s="7" t="str">
        <f t="shared" si="39"/>
        <v>N/A</v>
      </c>
      <c r="I240" s="8">
        <v>-68.599999999999994</v>
      </c>
      <c r="J240" s="8">
        <v>55.87</v>
      </c>
      <c r="K240" s="25" t="s">
        <v>734</v>
      </c>
      <c r="L240" s="85" t="str">
        <f t="shared" si="40"/>
        <v>No</v>
      </c>
    </row>
    <row r="241" spans="1:12" x14ac:dyDescent="0.25">
      <c r="A241" s="116" t="s">
        <v>1374</v>
      </c>
      <c r="B241" s="21" t="s">
        <v>213</v>
      </c>
      <c r="C241" s="10">
        <v>5014894</v>
      </c>
      <c r="D241" s="7" t="str">
        <f t="shared" si="37"/>
        <v>N/A</v>
      </c>
      <c r="E241" s="10">
        <v>3300506</v>
      </c>
      <c r="F241" s="7" t="str">
        <f t="shared" si="38"/>
        <v>N/A</v>
      </c>
      <c r="G241" s="10">
        <v>3094085</v>
      </c>
      <c r="H241" s="7" t="str">
        <f t="shared" si="39"/>
        <v>N/A</v>
      </c>
      <c r="I241" s="8">
        <v>-34.200000000000003</v>
      </c>
      <c r="J241" s="8">
        <v>-6.25</v>
      </c>
      <c r="K241" s="25" t="s">
        <v>734</v>
      </c>
      <c r="L241" s="85" t="str">
        <f t="shared" si="40"/>
        <v>Yes</v>
      </c>
    </row>
    <row r="242" spans="1:12" x14ac:dyDescent="0.25">
      <c r="A242" s="116" t="s">
        <v>1375</v>
      </c>
      <c r="B242" s="21" t="s">
        <v>213</v>
      </c>
      <c r="C242" s="1">
        <v>199</v>
      </c>
      <c r="D242" s="7" t="str">
        <f t="shared" si="37"/>
        <v>N/A</v>
      </c>
      <c r="E242" s="1">
        <v>92</v>
      </c>
      <c r="F242" s="7" t="str">
        <f t="shared" si="38"/>
        <v>N/A</v>
      </c>
      <c r="G242" s="1">
        <v>56</v>
      </c>
      <c r="H242" s="7" t="str">
        <f t="shared" si="39"/>
        <v>N/A</v>
      </c>
      <c r="I242" s="8">
        <v>-53.8</v>
      </c>
      <c r="J242" s="8">
        <v>-39.1</v>
      </c>
      <c r="K242" s="25" t="s">
        <v>734</v>
      </c>
      <c r="L242" s="85" t="str">
        <f t="shared" si="40"/>
        <v>No</v>
      </c>
    </row>
    <row r="243" spans="1:12" ht="25" x14ac:dyDescent="0.25">
      <c r="A243" s="116" t="s">
        <v>1376</v>
      </c>
      <c r="B243" s="21" t="s">
        <v>213</v>
      </c>
      <c r="C243" s="10">
        <v>25200.472362</v>
      </c>
      <c r="D243" s="7" t="str">
        <f t="shared" si="37"/>
        <v>N/A</v>
      </c>
      <c r="E243" s="10">
        <v>35875.065217000003</v>
      </c>
      <c r="F243" s="7" t="str">
        <f t="shared" si="38"/>
        <v>N/A</v>
      </c>
      <c r="G243" s="10">
        <v>55251.517856999999</v>
      </c>
      <c r="H243" s="7" t="str">
        <f t="shared" si="39"/>
        <v>N/A</v>
      </c>
      <c r="I243" s="8">
        <v>42.36</v>
      </c>
      <c r="J243" s="8">
        <v>54.01</v>
      </c>
      <c r="K243" s="25" t="s">
        <v>734</v>
      </c>
      <c r="L243" s="85" t="str">
        <f t="shared" si="40"/>
        <v>No</v>
      </c>
    </row>
    <row r="244" spans="1:12" ht="25" x14ac:dyDescent="0.25">
      <c r="A244" s="116" t="s">
        <v>1377</v>
      </c>
      <c r="B244" s="21" t="s">
        <v>213</v>
      </c>
      <c r="C244" s="10">
        <v>4236.6666667</v>
      </c>
      <c r="D244" s="7" t="str">
        <f t="shared" si="37"/>
        <v>N/A</v>
      </c>
      <c r="E244" s="10">
        <v>1390.6</v>
      </c>
      <c r="F244" s="7" t="str">
        <f t="shared" si="38"/>
        <v>N/A</v>
      </c>
      <c r="G244" s="10">
        <v>2403.75</v>
      </c>
      <c r="H244" s="7" t="str">
        <f t="shared" si="39"/>
        <v>N/A</v>
      </c>
      <c r="I244" s="8">
        <v>-67.2</v>
      </c>
      <c r="J244" s="8">
        <v>72.86</v>
      </c>
      <c r="K244" s="25" t="s">
        <v>734</v>
      </c>
      <c r="L244" s="85" t="str">
        <f t="shared" si="40"/>
        <v>No</v>
      </c>
    </row>
    <row r="245" spans="1:12" ht="25" x14ac:dyDescent="0.25">
      <c r="A245" s="116" t="s">
        <v>1378</v>
      </c>
      <c r="B245" s="21" t="s">
        <v>213</v>
      </c>
      <c r="C245" s="10">
        <v>26909.478261</v>
      </c>
      <c r="D245" s="7" t="str">
        <f t="shared" si="37"/>
        <v>N/A</v>
      </c>
      <c r="E245" s="10">
        <v>37856.931034000001</v>
      </c>
      <c r="F245" s="7" t="str">
        <f t="shared" si="38"/>
        <v>N/A</v>
      </c>
      <c r="G245" s="10">
        <v>60463.725489999997</v>
      </c>
      <c r="H245" s="7" t="str">
        <f t="shared" si="39"/>
        <v>N/A</v>
      </c>
      <c r="I245" s="8">
        <v>40.68</v>
      </c>
      <c r="J245" s="8">
        <v>59.72</v>
      </c>
      <c r="K245" s="25" t="s">
        <v>734</v>
      </c>
      <c r="L245" s="85" t="str">
        <f t="shared" si="40"/>
        <v>No</v>
      </c>
    </row>
    <row r="246" spans="1:12" ht="25" x14ac:dyDescent="0.25">
      <c r="A246" s="116" t="s">
        <v>1379</v>
      </c>
      <c r="B246" s="21" t="s">
        <v>213</v>
      </c>
      <c r="C246" s="10" t="s">
        <v>1749</v>
      </c>
      <c r="D246" s="7" t="str">
        <f t="shared" si="37"/>
        <v>N/A</v>
      </c>
      <c r="E246" s="10" t="s">
        <v>1749</v>
      </c>
      <c r="F246" s="7" t="str">
        <f t="shared" si="38"/>
        <v>N/A</v>
      </c>
      <c r="G246" s="10" t="s">
        <v>1749</v>
      </c>
      <c r="H246" s="7" t="str">
        <f t="shared" si="39"/>
        <v>N/A</v>
      </c>
      <c r="I246" s="8" t="s">
        <v>1749</v>
      </c>
      <c r="J246" s="8" t="s">
        <v>1749</v>
      </c>
      <c r="K246" s="25" t="s">
        <v>734</v>
      </c>
      <c r="L246" s="85" t="str">
        <f t="shared" si="40"/>
        <v>N/A</v>
      </c>
    </row>
    <row r="247" spans="1:12" ht="25" x14ac:dyDescent="0.25">
      <c r="A247" s="116" t="s">
        <v>1380</v>
      </c>
      <c r="B247" s="21" t="s">
        <v>213</v>
      </c>
      <c r="C247" s="10" t="s">
        <v>1749</v>
      </c>
      <c r="D247" s="7" t="str">
        <f t="shared" si="37"/>
        <v>N/A</v>
      </c>
      <c r="E247" s="10" t="s">
        <v>1749</v>
      </c>
      <c r="F247" s="7" t="str">
        <f t="shared" si="38"/>
        <v>N/A</v>
      </c>
      <c r="G247" s="10">
        <v>820</v>
      </c>
      <c r="H247" s="7" t="str">
        <f t="shared" si="39"/>
        <v>N/A</v>
      </c>
      <c r="I247" s="8" t="s">
        <v>1749</v>
      </c>
      <c r="J247" s="8" t="s">
        <v>1749</v>
      </c>
      <c r="K247" s="25" t="s">
        <v>734</v>
      </c>
      <c r="L247" s="85" t="str">
        <f t="shared" si="40"/>
        <v>N/A</v>
      </c>
    </row>
    <row r="248" spans="1:12" ht="25" x14ac:dyDescent="0.25">
      <c r="A248" s="116" t="s">
        <v>1381</v>
      </c>
      <c r="B248" s="21" t="s">
        <v>213</v>
      </c>
      <c r="C248" s="7">
        <v>0.15530616389999999</v>
      </c>
      <c r="D248" s="7" t="str">
        <f t="shared" si="37"/>
        <v>N/A</v>
      </c>
      <c r="E248" s="7">
        <v>5.6943730900000003E-2</v>
      </c>
      <c r="F248" s="7" t="str">
        <f t="shared" si="38"/>
        <v>N/A</v>
      </c>
      <c r="G248" s="7">
        <v>4.3069965600000003E-2</v>
      </c>
      <c r="H248" s="7" t="str">
        <f t="shared" si="39"/>
        <v>N/A</v>
      </c>
      <c r="I248" s="8">
        <v>-63.3</v>
      </c>
      <c r="J248" s="8">
        <v>-24.4</v>
      </c>
      <c r="K248" s="25" t="s">
        <v>734</v>
      </c>
      <c r="L248" s="85" t="str">
        <f t="shared" si="40"/>
        <v>Yes</v>
      </c>
    </row>
    <row r="249" spans="1:12" ht="25" x14ac:dyDescent="0.25">
      <c r="A249" s="116" t="s">
        <v>1382</v>
      </c>
      <c r="B249" s="21" t="s">
        <v>213</v>
      </c>
      <c r="C249" s="7">
        <v>0.71701720840000005</v>
      </c>
      <c r="D249" s="7" t="str">
        <f t="shared" si="37"/>
        <v>N/A</v>
      </c>
      <c r="E249" s="7">
        <v>0.24108003859999999</v>
      </c>
      <c r="F249" s="7" t="str">
        <f t="shared" si="38"/>
        <v>N/A</v>
      </c>
      <c r="G249" s="7">
        <v>0.25046963059999999</v>
      </c>
      <c r="H249" s="7" t="str">
        <f t="shared" si="39"/>
        <v>N/A</v>
      </c>
      <c r="I249" s="8">
        <v>-66.400000000000006</v>
      </c>
      <c r="J249" s="8">
        <v>3.895</v>
      </c>
      <c r="K249" s="25" t="s">
        <v>734</v>
      </c>
      <c r="L249" s="85" t="str">
        <f t="shared" si="40"/>
        <v>Yes</v>
      </c>
    </row>
    <row r="250" spans="1:12" ht="25" x14ac:dyDescent="0.25">
      <c r="A250" s="116" t="s">
        <v>1383</v>
      </c>
      <c r="B250" s="21" t="s">
        <v>213</v>
      </c>
      <c r="C250" s="7">
        <v>1.7213958275000001</v>
      </c>
      <c r="D250" s="7" t="str">
        <f t="shared" si="37"/>
        <v>N/A</v>
      </c>
      <c r="E250" s="7">
        <v>1.3741904912</v>
      </c>
      <c r="F250" s="7" t="str">
        <f t="shared" si="38"/>
        <v>N/A</v>
      </c>
      <c r="G250" s="7">
        <v>0.99395829270000002</v>
      </c>
      <c r="H250" s="7" t="str">
        <f t="shared" si="39"/>
        <v>N/A</v>
      </c>
      <c r="I250" s="8">
        <v>-20.2</v>
      </c>
      <c r="J250" s="8">
        <v>-27.7</v>
      </c>
      <c r="K250" s="25" t="s">
        <v>734</v>
      </c>
      <c r="L250" s="85" t="str">
        <f t="shared" si="40"/>
        <v>Yes</v>
      </c>
    </row>
    <row r="251" spans="1:12" ht="25" x14ac:dyDescent="0.25">
      <c r="A251" s="116" t="s">
        <v>1384</v>
      </c>
      <c r="B251" s="21" t="s">
        <v>213</v>
      </c>
      <c r="C251" s="7">
        <v>0</v>
      </c>
      <c r="D251" s="7" t="str">
        <f t="shared" si="37"/>
        <v>N/A</v>
      </c>
      <c r="E251" s="7">
        <v>0</v>
      </c>
      <c r="F251" s="7" t="str">
        <f t="shared" si="38"/>
        <v>N/A</v>
      </c>
      <c r="G251" s="7">
        <v>0</v>
      </c>
      <c r="H251" s="7" t="str">
        <f t="shared" si="39"/>
        <v>N/A</v>
      </c>
      <c r="I251" s="8" t="s">
        <v>1749</v>
      </c>
      <c r="J251" s="8" t="s">
        <v>1749</v>
      </c>
      <c r="K251" s="25" t="s">
        <v>734</v>
      </c>
      <c r="L251" s="85" t="str">
        <f t="shared" si="40"/>
        <v>N/A</v>
      </c>
    </row>
    <row r="252" spans="1:12" ht="25" x14ac:dyDescent="0.25">
      <c r="A252" s="144" t="s">
        <v>1385</v>
      </c>
      <c r="B252" s="93" t="s">
        <v>213</v>
      </c>
      <c r="C252" s="124">
        <v>0</v>
      </c>
      <c r="D252" s="124" t="str">
        <f t="shared" si="37"/>
        <v>N/A</v>
      </c>
      <c r="E252" s="124">
        <v>0</v>
      </c>
      <c r="F252" s="124" t="str">
        <f t="shared" si="38"/>
        <v>N/A</v>
      </c>
      <c r="G252" s="124">
        <v>1.2548783E-3</v>
      </c>
      <c r="H252" s="124" t="str">
        <f t="shared" si="39"/>
        <v>N/A</v>
      </c>
      <c r="I252" s="125" t="s">
        <v>1749</v>
      </c>
      <c r="J252" s="125" t="s">
        <v>1749</v>
      </c>
      <c r="K252" s="138" t="s">
        <v>734</v>
      </c>
      <c r="L252" s="96" t="str">
        <f t="shared" si="40"/>
        <v>N/A</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7" t="s">
        <v>1581</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42368</v>
      </c>
      <c r="D6" s="7" t="str">
        <f t="shared" ref="D6:D37" si="0">IF($B6="N/A","N/A",IF(C6&gt;10,"No",IF(C6&lt;-10,"No","Yes")))</f>
        <v>N/A</v>
      </c>
      <c r="E6" s="22">
        <v>41538</v>
      </c>
      <c r="F6" s="7" t="str">
        <f t="shared" ref="F6:F37" si="1">IF($B6="N/A","N/A",IF(E6&gt;10,"No",IF(E6&lt;-10,"No","Yes")))</f>
        <v>N/A</v>
      </c>
      <c r="G6" s="22">
        <v>34958</v>
      </c>
      <c r="H6" s="7" t="str">
        <f t="shared" ref="H6:H37" si="2">IF($B6="N/A","N/A",IF(G6&gt;10,"No",IF(G6&lt;-10,"No","Yes")))</f>
        <v>N/A</v>
      </c>
      <c r="I6" s="8">
        <v>-1.96</v>
      </c>
      <c r="J6" s="8">
        <v>-15.8</v>
      </c>
      <c r="K6" s="25" t="s">
        <v>734</v>
      </c>
      <c r="L6" s="85" t="str">
        <f t="shared" ref="L6:L39" si="3">IF(J6="Div by 0", "N/A", IF(K6="N/A","N/A", IF(J6&gt;VALUE(MID(K6,1,2)), "No", IF(J6&lt;-1*VALUE(MID(K6,1,2)), "No", "Yes"))))</f>
        <v>Yes</v>
      </c>
    </row>
    <row r="7" spans="1:12" x14ac:dyDescent="0.25">
      <c r="A7" s="142" t="s">
        <v>6</v>
      </c>
      <c r="B7" s="21" t="s">
        <v>213</v>
      </c>
      <c r="C7" s="22">
        <v>38792</v>
      </c>
      <c r="D7" s="7" t="str">
        <f t="shared" si="0"/>
        <v>N/A</v>
      </c>
      <c r="E7" s="22">
        <v>36109</v>
      </c>
      <c r="F7" s="7" t="str">
        <f t="shared" si="1"/>
        <v>N/A</v>
      </c>
      <c r="G7" s="22">
        <v>29731</v>
      </c>
      <c r="H7" s="7" t="str">
        <f t="shared" si="2"/>
        <v>N/A</v>
      </c>
      <c r="I7" s="8">
        <v>-6.92</v>
      </c>
      <c r="J7" s="8">
        <v>-17.7</v>
      </c>
      <c r="K7" s="25" t="s">
        <v>734</v>
      </c>
      <c r="L7" s="85" t="str">
        <f t="shared" si="3"/>
        <v>Yes</v>
      </c>
    </row>
    <row r="8" spans="1:12" x14ac:dyDescent="0.25">
      <c r="A8" s="142" t="s">
        <v>360</v>
      </c>
      <c r="B8" s="21" t="s">
        <v>213</v>
      </c>
      <c r="C8" s="4">
        <v>91.559667673999996</v>
      </c>
      <c r="D8" s="7" t="str">
        <f t="shared" si="0"/>
        <v>N/A</v>
      </c>
      <c r="E8" s="4">
        <v>86.930039962999999</v>
      </c>
      <c r="F8" s="7" t="str">
        <f t="shared" si="1"/>
        <v>N/A</v>
      </c>
      <c r="G8" s="4">
        <v>85.047771612000005</v>
      </c>
      <c r="H8" s="7" t="str">
        <f t="shared" si="2"/>
        <v>N/A</v>
      </c>
      <c r="I8" s="8">
        <v>-5.0599999999999996</v>
      </c>
      <c r="J8" s="8">
        <v>-2.17</v>
      </c>
      <c r="K8" s="25" t="s">
        <v>734</v>
      </c>
      <c r="L8" s="85" t="str">
        <f t="shared" si="3"/>
        <v>Yes</v>
      </c>
    </row>
    <row r="9" spans="1:12" x14ac:dyDescent="0.25">
      <c r="A9" s="116" t="s">
        <v>88</v>
      </c>
      <c r="B9" s="25" t="s">
        <v>213</v>
      </c>
      <c r="C9" s="1">
        <v>32510.87</v>
      </c>
      <c r="D9" s="7" t="str">
        <f t="shared" si="0"/>
        <v>N/A</v>
      </c>
      <c r="E9" s="1">
        <v>31901.9</v>
      </c>
      <c r="F9" s="7" t="str">
        <f t="shared" si="1"/>
        <v>N/A</v>
      </c>
      <c r="G9" s="1">
        <v>24686.04</v>
      </c>
      <c r="H9" s="7" t="str">
        <f t="shared" si="2"/>
        <v>N/A</v>
      </c>
      <c r="I9" s="8">
        <v>-1.87</v>
      </c>
      <c r="J9" s="8">
        <v>-22.6</v>
      </c>
      <c r="K9" s="25" t="s">
        <v>734</v>
      </c>
      <c r="L9" s="85" t="str">
        <f t="shared" si="3"/>
        <v>Yes</v>
      </c>
    </row>
    <row r="10" spans="1:12" x14ac:dyDescent="0.25">
      <c r="A10" s="116" t="s">
        <v>1386</v>
      </c>
      <c r="B10" s="21" t="s">
        <v>213</v>
      </c>
      <c r="C10" s="4">
        <v>1.2910687311</v>
      </c>
      <c r="D10" s="7" t="str">
        <f t="shared" si="0"/>
        <v>N/A</v>
      </c>
      <c r="E10" s="4">
        <v>0.79445327170000002</v>
      </c>
      <c r="F10" s="7" t="str">
        <f t="shared" si="1"/>
        <v>N/A</v>
      </c>
      <c r="G10" s="4">
        <v>0.41764403</v>
      </c>
      <c r="H10" s="7" t="str">
        <f t="shared" si="2"/>
        <v>N/A</v>
      </c>
      <c r="I10" s="8">
        <v>-38.5</v>
      </c>
      <c r="J10" s="8">
        <v>-47.4</v>
      </c>
      <c r="K10" s="25" t="s">
        <v>734</v>
      </c>
      <c r="L10" s="85" t="str">
        <f t="shared" si="3"/>
        <v>No</v>
      </c>
    </row>
    <row r="11" spans="1:12" x14ac:dyDescent="0.25">
      <c r="A11" s="116" t="s">
        <v>1387</v>
      </c>
      <c r="B11" s="21" t="s">
        <v>213</v>
      </c>
      <c r="C11" s="4">
        <v>0</v>
      </c>
      <c r="D11" s="7" t="str">
        <f t="shared" si="0"/>
        <v>N/A</v>
      </c>
      <c r="E11" s="4">
        <v>0</v>
      </c>
      <c r="F11" s="7" t="str">
        <f t="shared" si="1"/>
        <v>N/A</v>
      </c>
      <c r="G11" s="4">
        <v>0</v>
      </c>
      <c r="H11" s="7" t="str">
        <f t="shared" si="2"/>
        <v>N/A</v>
      </c>
      <c r="I11" s="8" t="s">
        <v>1749</v>
      </c>
      <c r="J11" s="8" t="s">
        <v>1749</v>
      </c>
      <c r="K11" s="25" t="s">
        <v>734</v>
      </c>
      <c r="L11" s="85" t="str">
        <f t="shared" si="3"/>
        <v>N/A</v>
      </c>
    </row>
    <row r="12" spans="1:12" x14ac:dyDescent="0.25">
      <c r="A12" s="116" t="s">
        <v>1388</v>
      </c>
      <c r="B12" s="21" t="s">
        <v>213</v>
      </c>
      <c r="C12" s="4">
        <v>81.037575528999994</v>
      </c>
      <c r="D12" s="7" t="str">
        <f t="shared" si="0"/>
        <v>N/A</v>
      </c>
      <c r="E12" s="4">
        <v>80.807934903000003</v>
      </c>
      <c r="F12" s="7" t="str">
        <f t="shared" si="1"/>
        <v>N/A</v>
      </c>
      <c r="G12" s="4">
        <v>81.746667428999999</v>
      </c>
      <c r="H12" s="7" t="str">
        <f t="shared" si="2"/>
        <v>N/A</v>
      </c>
      <c r="I12" s="8">
        <v>-0.28299999999999997</v>
      </c>
      <c r="J12" s="8">
        <v>1.1619999999999999</v>
      </c>
      <c r="K12" s="25" t="s">
        <v>734</v>
      </c>
      <c r="L12" s="85" t="str">
        <f t="shared" si="3"/>
        <v>Yes</v>
      </c>
    </row>
    <row r="13" spans="1:12" x14ac:dyDescent="0.25">
      <c r="A13" s="116" t="s">
        <v>1389</v>
      </c>
      <c r="B13" s="21" t="s">
        <v>213</v>
      </c>
      <c r="C13" s="4">
        <v>0.54758308160000002</v>
      </c>
      <c r="D13" s="7" t="str">
        <f t="shared" si="0"/>
        <v>N/A</v>
      </c>
      <c r="E13" s="4">
        <v>0.54648755360000001</v>
      </c>
      <c r="F13" s="7" t="str">
        <f t="shared" si="1"/>
        <v>N/A</v>
      </c>
      <c r="G13" s="4">
        <v>0.56639395849999996</v>
      </c>
      <c r="H13" s="7" t="str">
        <f t="shared" si="2"/>
        <v>N/A</v>
      </c>
      <c r="I13" s="8">
        <v>-0.2</v>
      </c>
      <c r="J13" s="8">
        <v>3.6429999999999998</v>
      </c>
      <c r="K13" s="25" t="s">
        <v>734</v>
      </c>
      <c r="L13" s="85" t="str">
        <f t="shared" si="3"/>
        <v>Yes</v>
      </c>
    </row>
    <row r="14" spans="1:12" x14ac:dyDescent="0.25">
      <c r="A14" s="116" t="s">
        <v>1390</v>
      </c>
      <c r="B14" s="21" t="s">
        <v>213</v>
      </c>
      <c r="C14" s="4">
        <v>0</v>
      </c>
      <c r="D14" s="7" t="str">
        <f t="shared" si="0"/>
        <v>N/A</v>
      </c>
      <c r="E14" s="4">
        <v>0</v>
      </c>
      <c r="F14" s="7" t="str">
        <f t="shared" si="1"/>
        <v>N/A</v>
      </c>
      <c r="G14" s="4">
        <v>0</v>
      </c>
      <c r="H14" s="7" t="str">
        <f t="shared" si="2"/>
        <v>N/A</v>
      </c>
      <c r="I14" s="8" t="s">
        <v>1749</v>
      </c>
      <c r="J14" s="8" t="s">
        <v>1749</v>
      </c>
      <c r="K14" s="25" t="s">
        <v>734</v>
      </c>
      <c r="L14" s="85" t="str">
        <f t="shared" si="3"/>
        <v>N/A</v>
      </c>
    </row>
    <row r="15" spans="1:12" x14ac:dyDescent="0.25">
      <c r="A15" s="116" t="s">
        <v>1391</v>
      </c>
      <c r="B15" s="21" t="s">
        <v>213</v>
      </c>
      <c r="C15" s="4">
        <v>0</v>
      </c>
      <c r="D15" s="7" t="str">
        <f t="shared" si="0"/>
        <v>N/A</v>
      </c>
      <c r="E15" s="4">
        <v>0</v>
      </c>
      <c r="F15" s="7" t="str">
        <f t="shared" si="1"/>
        <v>N/A</v>
      </c>
      <c r="G15" s="4">
        <v>0</v>
      </c>
      <c r="H15" s="7" t="str">
        <f t="shared" si="2"/>
        <v>N/A</v>
      </c>
      <c r="I15" s="8" t="s">
        <v>1749</v>
      </c>
      <c r="J15" s="8" t="s">
        <v>1749</v>
      </c>
      <c r="K15" s="25" t="s">
        <v>734</v>
      </c>
      <c r="L15" s="85" t="str">
        <f t="shared" si="3"/>
        <v>N/A</v>
      </c>
    </row>
    <row r="16" spans="1:12" x14ac:dyDescent="0.25">
      <c r="A16" s="116" t="s">
        <v>1392</v>
      </c>
      <c r="B16" s="21" t="s">
        <v>213</v>
      </c>
      <c r="C16" s="4">
        <v>0.13453549849999999</v>
      </c>
      <c r="D16" s="7" t="str">
        <f t="shared" si="0"/>
        <v>N/A</v>
      </c>
      <c r="E16" s="4">
        <v>0.1275940103</v>
      </c>
      <c r="F16" s="7" t="str">
        <f t="shared" si="1"/>
        <v>N/A</v>
      </c>
      <c r="G16" s="4">
        <v>0.20024028830000001</v>
      </c>
      <c r="H16" s="7" t="str">
        <f t="shared" si="2"/>
        <v>N/A</v>
      </c>
      <c r="I16" s="8">
        <v>-5.16</v>
      </c>
      <c r="J16" s="8">
        <v>56.94</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1749</v>
      </c>
      <c r="J17" s="8" t="s">
        <v>1749</v>
      </c>
      <c r="K17" s="25" t="s">
        <v>734</v>
      </c>
      <c r="L17" s="85" t="str">
        <f t="shared" si="3"/>
        <v>N/A</v>
      </c>
    </row>
    <row r="18" spans="1:12" x14ac:dyDescent="0.25">
      <c r="A18" s="116" t="s">
        <v>1394</v>
      </c>
      <c r="B18" s="21" t="s">
        <v>213</v>
      </c>
      <c r="C18" s="4">
        <v>3.8047583081999998</v>
      </c>
      <c r="D18" s="7" t="str">
        <f t="shared" si="0"/>
        <v>N/A</v>
      </c>
      <c r="E18" s="4">
        <v>4.4681977948</v>
      </c>
      <c r="F18" s="7" t="str">
        <f t="shared" si="1"/>
        <v>N/A</v>
      </c>
      <c r="G18" s="4">
        <v>13.710738600999999</v>
      </c>
      <c r="H18" s="7" t="str">
        <f t="shared" si="2"/>
        <v>N/A</v>
      </c>
      <c r="I18" s="8">
        <v>17.440000000000001</v>
      </c>
      <c r="J18" s="8">
        <v>206.9</v>
      </c>
      <c r="K18" s="25" t="s">
        <v>734</v>
      </c>
      <c r="L18" s="85" t="str">
        <f t="shared" si="3"/>
        <v>No</v>
      </c>
    </row>
    <row r="19" spans="1:12" x14ac:dyDescent="0.25">
      <c r="A19" s="116" t="s">
        <v>1395</v>
      </c>
      <c r="B19" s="21" t="s">
        <v>213</v>
      </c>
      <c r="C19" s="4">
        <v>13.184478852</v>
      </c>
      <c r="D19" s="7" t="str">
        <f t="shared" si="0"/>
        <v>N/A</v>
      </c>
      <c r="E19" s="4">
        <v>13.255332467000001</v>
      </c>
      <c r="F19" s="7" t="str">
        <f t="shared" si="1"/>
        <v>N/A</v>
      </c>
      <c r="G19" s="4">
        <v>3.3583156931000002</v>
      </c>
      <c r="H19" s="7" t="str">
        <f t="shared" si="2"/>
        <v>N/A</v>
      </c>
      <c r="I19" s="8">
        <v>0.53739999999999999</v>
      </c>
      <c r="J19" s="8">
        <v>-74.7</v>
      </c>
      <c r="K19" s="25" t="s">
        <v>734</v>
      </c>
      <c r="L19" s="85" t="str">
        <f t="shared" si="3"/>
        <v>No</v>
      </c>
    </row>
    <row r="20" spans="1:12" x14ac:dyDescent="0.25">
      <c r="A20" s="108" t="s">
        <v>958</v>
      </c>
      <c r="B20" s="21" t="s">
        <v>213</v>
      </c>
      <c r="C20" s="4">
        <v>86.133402567999994</v>
      </c>
      <c r="D20" s="7" t="str">
        <f t="shared" si="0"/>
        <v>N/A</v>
      </c>
      <c r="E20" s="4">
        <v>86.070585969000007</v>
      </c>
      <c r="F20" s="7" t="str">
        <f t="shared" si="1"/>
        <v>N/A</v>
      </c>
      <c r="G20" s="4">
        <v>95.875050060000007</v>
      </c>
      <c r="H20" s="7" t="str">
        <f t="shared" si="2"/>
        <v>N/A</v>
      </c>
      <c r="I20" s="8">
        <v>-7.2999999999999995E-2</v>
      </c>
      <c r="J20" s="8">
        <v>11.39</v>
      </c>
      <c r="K20" s="25" t="s">
        <v>734</v>
      </c>
      <c r="L20" s="85" t="str">
        <f t="shared" si="3"/>
        <v>Yes</v>
      </c>
    </row>
    <row r="21" spans="1:12" x14ac:dyDescent="0.25">
      <c r="A21" s="108" t="s">
        <v>959</v>
      </c>
      <c r="B21" s="21" t="s">
        <v>213</v>
      </c>
      <c r="C21" s="4">
        <v>0.68211858010000004</v>
      </c>
      <c r="D21" s="7" t="str">
        <f t="shared" si="0"/>
        <v>N/A</v>
      </c>
      <c r="E21" s="4">
        <v>0.67408156389999996</v>
      </c>
      <c r="F21" s="7" t="str">
        <f t="shared" si="1"/>
        <v>N/A</v>
      </c>
      <c r="G21" s="4">
        <v>0.76663424680000003</v>
      </c>
      <c r="H21" s="7" t="str">
        <f t="shared" si="2"/>
        <v>N/A</v>
      </c>
      <c r="I21" s="8">
        <v>-1.18</v>
      </c>
      <c r="J21" s="8">
        <v>13.73</v>
      </c>
      <c r="K21" s="25" t="s">
        <v>734</v>
      </c>
      <c r="L21" s="85" t="str">
        <f t="shared" si="3"/>
        <v>Yes</v>
      </c>
    </row>
    <row r="22" spans="1:12" x14ac:dyDescent="0.25">
      <c r="A22" s="84" t="s">
        <v>1689</v>
      </c>
      <c r="B22" s="21" t="s">
        <v>213</v>
      </c>
      <c r="C22" s="22">
        <v>31951</v>
      </c>
      <c r="D22" s="7" t="str">
        <f t="shared" si="0"/>
        <v>N/A</v>
      </c>
      <c r="E22" s="22">
        <v>31405</v>
      </c>
      <c r="F22" s="7" t="str">
        <f t="shared" si="1"/>
        <v>N/A</v>
      </c>
      <c r="G22" s="22">
        <v>26048</v>
      </c>
      <c r="H22" s="7" t="str">
        <f t="shared" si="2"/>
        <v>N/A</v>
      </c>
      <c r="I22" s="8">
        <v>-1.71</v>
      </c>
      <c r="J22" s="8">
        <v>-17.100000000000001</v>
      </c>
      <c r="K22" s="25" t="s">
        <v>734</v>
      </c>
      <c r="L22" s="85" t="str">
        <f t="shared" si="3"/>
        <v>Yes</v>
      </c>
    </row>
    <row r="23" spans="1:12" x14ac:dyDescent="0.25">
      <c r="A23" s="84" t="s">
        <v>974</v>
      </c>
      <c r="B23" s="21" t="s">
        <v>213</v>
      </c>
      <c r="C23" s="22">
        <v>1631</v>
      </c>
      <c r="D23" s="7" t="str">
        <f t="shared" si="0"/>
        <v>N/A</v>
      </c>
      <c r="E23" s="22">
        <v>782</v>
      </c>
      <c r="F23" s="7" t="str">
        <f t="shared" si="1"/>
        <v>N/A</v>
      </c>
      <c r="G23" s="22">
        <v>1247</v>
      </c>
      <c r="H23" s="7" t="str">
        <f t="shared" si="2"/>
        <v>N/A</v>
      </c>
      <c r="I23" s="8">
        <v>-52.1</v>
      </c>
      <c r="J23" s="8">
        <v>59.46</v>
      </c>
      <c r="K23" s="25" t="s">
        <v>734</v>
      </c>
      <c r="L23" s="85" t="str">
        <f t="shared" si="3"/>
        <v>No</v>
      </c>
    </row>
    <row r="24" spans="1:12" x14ac:dyDescent="0.25">
      <c r="A24" s="84" t="s">
        <v>975</v>
      </c>
      <c r="B24" s="21" t="s">
        <v>213</v>
      </c>
      <c r="C24" s="22">
        <v>4787</v>
      </c>
      <c r="D24" s="7" t="str">
        <f t="shared" si="0"/>
        <v>N/A</v>
      </c>
      <c r="E24" s="22">
        <v>4718</v>
      </c>
      <c r="F24" s="7" t="str">
        <f t="shared" si="1"/>
        <v>N/A</v>
      </c>
      <c r="G24" s="22">
        <v>3524</v>
      </c>
      <c r="H24" s="7" t="str">
        <f t="shared" si="2"/>
        <v>N/A</v>
      </c>
      <c r="I24" s="8">
        <v>-1.44</v>
      </c>
      <c r="J24" s="8">
        <v>-25.3</v>
      </c>
      <c r="K24" s="25" t="s">
        <v>734</v>
      </c>
      <c r="L24" s="85" t="str">
        <f t="shared" si="3"/>
        <v>Yes</v>
      </c>
    </row>
    <row r="25" spans="1:12" x14ac:dyDescent="0.25">
      <c r="A25" s="84" t="s">
        <v>976</v>
      </c>
      <c r="B25" s="21" t="s">
        <v>213</v>
      </c>
      <c r="C25" s="22">
        <v>1889</v>
      </c>
      <c r="D25" s="7" t="str">
        <f t="shared" si="0"/>
        <v>N/A</v>
      </c>
      <c r="E25" s="22">
        <v>1205</v>
      </c>
      <c r="F25" s="7" t="str">
        <f t="shared" si="1"/>
        <v>N/A</v>
      </c>
      <c r="G25" s="22">
        <v>1470</v>
      </c>
      <c r="H25" s="7" t="str">
        <f t="shared" si="2"/>
        <v>N/A</v>
      </c>
      <c r="I25" s="8">
        <v>-36.200000000000003</v>
      </c>
      <c r="J25" s="8">
        <v>21.99</v>
      </c>
      <c r="K25" s="25" t="s">
        <v>734</v>
      </c>
      <c r="L25" s="85" t="str">
        <f t="shared" si="3"/>
        <v>Yes</v>
      </c>
    </row>
    <row r="26" spans="1:12" x14ac:dyDescent="0.25">
      <c r="A26" s="84" t="s">
        <v>977</v>
      </c>
      <c r="B26" s="21" t="s">
        <v>213</v>
      </c>
      <c r="C26" s="22">
        <v>23644</v>
      </c>
      <c r="D26" s="7" t="str">
        <f t="shared" si="0"/>
        <v>N/A</v>
      </c>
      <c r="E26" s="22">
        <v>24700</v>
      </c>
      <c r="F26" s="7" t="str">
        <f t="shared" si="1"/>
        <v>N/A</v>
      </c>
      <c r="G26" s="22">
        <v>19807</v>
      </c>
      <c r="H26" s="7" t="str">
        <f t="shared" si="2"/>
        <v>N/A</v>
      </c>
      <c r="I26" s="8">
        <v>4.4660000000000002</v>
      </c>
      <c r="J26" s="8">
        <v>-19.8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1749</v>
      </c>
      <c r="J27" s="8" t="s">
        <v>1749</v>
      </c>
      <c r="K27" s="25" t="s">
        <v>734</v>
      </c>
      <c r="L27" s="85" t="str">
        <f t="shared" si="3"/>
        <v>N/A</v>
      </c>
    </row>
    <row r="28" spans="1:12" x14ac:dyDescent="0.25">
      <c r="A28" s="84" t="s">
        <v>103</v>
      </c>
      <c r="B28" s="21" t="s">
        <v>213</v>
      </c>
      <c r="C28" s="22">
        <v>9136</v>
      </c>
      <c r="D28" s="7" t="str">
        <f t="shared" si="0"/>
        <v>N/A</v>
      </c>
      <c r="E28" s="22">
        <v>7370</v>
      </c>
      <c r="F28" s="7" t="str">
        <f t="shared" si="1"/>
        <v>N/A</v>
      </c>
      <c r="G28" s="22">
        <v>7274</v>
      </c>
      <c r="H28" s="7" t="str">
        <f t="shared" si="2"/>
        <v>N/A</v>
      </c>
      <c r="I28" s="8">
        <v>-19.3</v>
      </c>
      <c r="J28" s="8">
        <v>-1.3</v>
      </c>
      <c r="K28" s="25" t="s">
        <v>734</v>
      </c>
      <c r="L28" s="85" t="str">
        <f t="shared" si="3"/>
        <v>Yes</v>
      </c>
    </row>
    <row r="29" spans="1:12" x14ac:dyDescent="0.25">
      <c r="A29" s="84" t="s">
        <v>979</v>
      </c>
      <c r="B29" s="21" t="s">
        <v>213</v>
      </c>
      <c r="C29" s="22">
        <v>2210</v>
      </c>
      <c r="D29" s="7" t="str">
        <f t="shared" si="0"/>
        <v>N/A</v>
      </c>
      <c r="E29" s="22">
        <v>1023</v>
      </c>
      <c r="F29" s="7" t="str">
        <f t="shared" si="1"/>
        <v>N/A</v>
      </c>
      <c r="G29" s="22">
        <v>1690</v>
      </c>
      <c r="H29" s="7" t="str">
        <f t="shared" si="2"/>
        <v>N/A</v>
      </c>
      <c r="I29" s="8">
        <v>-53.7</v>
      </c>
      <c r="J29" s="8">
        <v>65.2</v>
      </c>
      <c r="K29" s="25" t="s">
        <v>734</v>
      </c>
      <c r="L29" s="85" t="str">
        <f t="shared" si="3"/>
        <v>No</v>
      </c>
    </row>
    <row r="30" spans="1:12" x14ac:dyDescent="0.25">
      <c r="A30" s="84" t="s">
        <v>980</v>
      </c>
      <c r="B30" s="21" t="s">
        <v>213</v>
      </c>
      <c r="C30" s="22">
        <v>1030</v>
      </c>
      <c r="D30" s="7" t="str">
        <f t="shared" si="0"/>
        <v>N/A</v>
      </c>
      <c r="E30" s="22">
        <v>990</v>
      </c>
      <c r="F30" s="7" t="str">
        <f t="shared" si="1"/>
        <v>N/A</v>
      </c>
      <c r="G30" s="22">
        <v>815</v>
      </c>
      <c r="H30" s="7" t="str">
        <f t="shared" si="2"/>
        <v>N/A</v>
      </c>
      <c r="I30" s="8">
        <v>-3.88</v>
      </c>
      <c r="J30" s="8">
        <v>-17.7</v>
      </c>
      <c r="K30" s="25" t="s">
        <v>734</v>
      </c>
      <c r="L30" s="85" t="str">
        <f t="shared" si="3"/>
        <v>Yes</v>
      </c>
    </row>
    <row r="31" spans="1:12" x14ac:dyDescent="0.25">
      <c r="A31" s="84" t="s">
        <v>981</v>
      </c>
      <c r="B31" s="21" t="s">
        <v>213</v>
      </c>
      <c r="C31" s="22">
        <v>978</v>
      </c>
      <c r="D31" s="7" t="str">
        <f t="shared" si="0"/>
        <v>N/A</v>
      </c>
      <c r="E31" s="22">
        <v>708</v>
      </c>
      <c r="F31" s="7" t="str">
        <f t="shared" si="1"/>
        <v>N/A</v>
      </c>
      <c r="G31" s="22">
        <v>753</v>
      </c>
      <c r="H31" s="7" t="str">
        <f t="shared" si="2"/>
        <v>N/A</v>
      </c>
      <c r="I31" s="8">
        <v>-27.6</v>
      </c>
      <c r="J31" s="8">
        <v>6.3559999999999999</v>
      </c>
      <c r="K31" s="25" t="s">
        <v>734</v>
      </c>
      <c r="L31" s="85" t="str">
        <f t="shared" si="3"/>
        <v>Yes</v>
      </c>
    </row>
    <row r="32" spans="1:12" x14ac:dyDescent="0.25">
      <c r="A32" s="84" t="s">
        <v>982</v>
      </c>
      <c r="B32" s="21" t="s">
        <v>213</v>
      </c>
      <c r="C32" s="22">
        <v>4918</v>
      </c>
      <c r="D32" s="7" t="str">
        <f t="shared" si="0"/>
        <v>N/A</v>
      </c>
      <c r="E32" s="22">
        <v>4649</v>
      </c>
      <c r="F32" s="7" t="str">
        <f t="shared" si="1"/>
        <v>N/A</v>
      </c>
      <c r="G32" s="22">
        <v>4016</v>
      </c>
      <c r="H32" s="7" t="str">
        <f t="shared" si="2"/>
        <v>N/A</v>
      </c>
      <c r="I32" s="8">
        <v>-5.47</v>
      </c>
      <c r="J32" s="8">
        <v>-13.6</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1749</v>
      </c>
      <c r="J33" s="8" t="s">
        <v>1749</v>
      </c>
      <c r="K33" s="25" t="s">
        <v>734</v>
      </c>
      <c r="L33" s="85" t="str">
        <f t="shared" si="3"/>
        <v>N/A</v>
      </c>
    </row>
    <row r="34" spans="1:12" x14ac:dyDescent="0.25">
      <c r="A34" s="142" t="s">
        <v>84</v>
      </c>
      <c r="B34" s="21" t="s">
        <v>213</v>
      </c>
      <c r="C34" s="26">
        <v>2130054178</v>
      </c>
      <c r="D34" s="7" t="str">
        <f t="shared" si="0"/>
        <v>N/A</v>
      </c>
      <c r="E34" s="26">
        <v>2029514139</v>
      </c>
      <c r="F34" s="7" t="str">
        <f t="shared" si="1"/>
        <v>N/A</v>
      </c>
      <c r="G34" s="26">
        <v>2293043440</v>
      </c>
      <c r="H34" s="7" t="str">
        <f t="shared" si="2"/>
        <v>N/A</v>
      </c>
      <c r="I34" s="8">
        <v>-4.72</v>
      </c>
      <c r="J34" s="8">
        <v>12.98</v>
      </c>
      <c r="K34" s="25" t="s">
        <v>734</v>
      </c>
      <c r="L34" s="85" t="str">
        <f t="shared" si="3"/>
        <v>Yes</v>
      </c>
    </row>
    <row r="35" spans="1:12" x14ac:dyDescent="0.25">
      <c r="A35" s="142" t="s">
        <v>1396</v>
      </c>
      <c r="B35" s="21" t="s">
        <v>213</v>
      </c>
      <c r="C35" s="26">
        <v>50275.070289000003</v>
      </c>
      <c r="D35" s="7" t="str">
        <f t="shared" si="0"/>
        <v>N/A</v>
      </c>
      <c r="E35" s="26">
        <v>48859.216596999999</v>
      </c>
      <c r="F35" s="7" t="str">
        <f t="shared" si="1"/>
        <v>N/A</v>
      </c>
      <c r="G35" s="26">
        <v>65594.239944999994</v>
      </c>
      <c r="H35" s="7" t="str">
        <f t="shared" si="2"/>
        <v>N/A</v>
      </c>
      <c r="I35" s="8">
        <v>-2.82</v>
      </c>
      <c r="J35" s="8">
        <v>34.25</v>
      </c>
      <c r="K35" s="25" t="s">
        <v>734</v>
      </c>
      <c r="L35" s="85" t="str">
        <f t="shared" si="3"/>
        <v>No</v>
      </c>
    </row>
    <row r="36" spans="1:12" x14ac:dyDescent="0.25">
      <c r="A36" s="142" t="s">
        <v>1397</v>
      </c>
      <c r="B36" s="21" t="s">
        <v>213</v>
      </c>
      <c r="C36" s="26">
        <v>54909.625129</v>
      </c>
      <c r="D36" s="7" t="str">
        <f t="shared" si="0"/>
        <v>N/A</v>
      </c>
      <c r="E36" s="26">
        <v>56205.215845999999</v>
      </c>
      <c r="F36" s="7" t="str">
        <f t="shared" si="1"/>
        <v>N/A</v>
      </c>
      <c r="G36" s="26">
        <v>77126.347582999995</v>
      </c>
      <c r="H36" s="7" t="str">
        <f t="shared" si="2"/>
        <v>N/A</v>
      </c>
      <c r="I36" s="8">
        <v>2.359</v>
      </c>
      <c r="J36" s="8">
        <v>37.22</v>
      </c>
      <c r="K36" s="25" t="s">
        <v>734</v>
      </c>
      <c r="L36" s="85" t="str">
        <f t="shared" si="3"/>
        <v>No</v>
      </c>
    </row>
    <row r="37" spans="1:12" x14ac:dyDescent="0.25">
      <c r="A37" s="116" t="s">
        <v>107</v>
      </c>
      <c r="B37" s="21" t="s">
        <v>213</v>
      </c>
      <c r="C37" s="26">
        <v>3067388</v>
      </c>
      <c r="D37" s="7" t="str">
        <f t="shared" si="0"/>
        <v>N/A</v>
      </c>
      <c r="E37" s="26">
        <v>2889195</v>
      </c>
      <c r="F37" s="7" t="str">
        <f t="shared" si="1"/>
        <v>N/A</v>
      </c>
      <c r="G37" s="26">
        <v>2873146</v>
      </c>
      <c r="H37" s="7" t="str">
        <f t="shared" si="2"/>
        <v>N/A</v>
      </c>
      <c r="I37" s="8">
        <v>-5.81</v>
      </c>
      <c r="J37" s="8">
        <v>-0.55500000000000005</v>
      </c>
      <c r="K37" s="25" t="s">
        <v>734</v>
      </c>
      <c r="L37" s="85" t="str">
        <f t="shared" si="3"/>
        <v>Yes</v>
      </c>
    </row>
    <row r="38" spans="1:12" x14ac:dyDescent="0.25">
      <c r="A38" s="142" t="s">
        <v>158</v>
      </c>
      <c r="B38" s="25" t="s">
        <v>217</v>
      </c>
      <c r="C38" s="1">
        <v>147</v>
      </c>
      <c r="D38" s="7" t="str">
        <f>IF($B38="N/A","N/A",IF(C38&gt;0,"No",IF(C38&lt;0,"No","Yes")))</f>
        <v>No</v>
      </c>
      <c r="E38" s="1">
        <v>97</v>
      </c>
      <c r="F38" s="7" t="str">
        <f>IF($B38="N/A","N/A",IF(E38&gt;0,"No",IF(E38&lt;0,"No","Yes")))</f>
        <v>No</v>
      </c>
      <c r="G38" s="1">
        <v>144</v>
      </c>
      <c r="H38" s="7" t="str">
        <f>IF($B38="N/A","N/A",IF(G38&gt;0,"No",IF(G38&lt;0,"No","Yes")))</f>
        <v>No</v>
      </c>
      <c r="I38" s="8">
        <v>-34</v>
      </c>
      <c r="J38" s="8">
        <v>48.45</v>
      </c>
      <c r="K38" s="25" t="s">
        <v>734</v>
      </c>
      <c r="L38" s="85" t="str">
        <f t="shared" si="3"/>
        <v>No</v>
      </c>
    </row>
    <row r="39" spans="1:12" x14ac:dyDescent="0.25">
      <c r="A39" s="142" t="s">
        <v>156</v>
      </c>
      <c r="B39" s="21" t="s">
        <v>213</v>
      </c>
      <c r="C39" s="26">
        <v>97946</v>
      </c>
      <c r="D39" s="7" t="str">
        <f t="shared" ref="D39:D40" si="4">IF($B39="N/A","N/A",IF(C39&gt;10,"No",IF(C39&lt;-10,"No","Yes")))</f>
        <v>N/A</v>
      </c>
      <c r="E39" s="26">
        <v>104082</v>
      </c>
      <c r="F39" s="7" t="str">
        <f t="shared" ref="F39:F40" si="5">IF($B39="N/A","N/A",IF(E39&gt;10,"No",IF(E39&lt;-10,"No","Yes")))</f>
        <v>N/A</v>
      </c>
      <c r="G39" s="26">
        <v>671832</v>
      </c>
      <c r="H39" s="7" t="str">
        <f t="shared" ref="H39:H40" si="6">IF($B39="N/A","N/A",IF(G39&gt;10,"No",IF(G39&lt;-10,"No","Yes")))</f>
        <v>N/A</v>
      </c>
      <c r="I39" s="8">
        <v>6.2649999999999997</v>
      </c>
      <c r="J39" s="8">
        <v>545.5</v>
      </c>
      <c r="K39" s="25" t="s">
        <v>734</v>
      </c>
      <c r="L39" s="85" t="str">
        <f t="shared" si="3"/>
        <v>No</v>
      </c>
    </row>
    <row r="40" spans="1:12" x14ac:dyDescent="0.25">
      <c r="A40" s="142" t="s">
        <v>1276</v>
      </c>
      <c r="B40" s="21" t="s">
        <v>213</v>
      </c>
      <c r="C40" s="26">
        <v>666.29931972999998</v>
      </c>
      <c r="D40" s="7" t="str">
        <f t="shared" si="4"/>
        <v>N/A</v>
      </c>
      <c r="E40" s="26">
        <v>1073.0103093</v>
      </c>
      <c r="F40" s="7" t="str">
        <f t="shared" si="5"/>
        <v>N/A</v>
      </c>
      <c r="G40" s="26">
        <v>4665.5</v>
      </c>
      <c r="H40" s="7" t="str">
        <f t="shared" si="6"/>
        <v>N/A</v>
      </c>
      <c r="I40" s="8">
        <v>61.04</v>
      </c>
      <c r="J40" s="8">
        <v>334.8</v>
      </c>
      <c r="K40" s="25" t="s">
        <v>734</v>
      </c>
      <c r="L40" s="85" t="str">
        <f>IF(J40="Div by 0", "N/A", IF(OR(J40="N/A",K40="N/A"),"N/A", IF(J40&gt;VALUE(MID(K40,1,2)), "No", IF(J40&lt;-1*VALUE(MID(K40,1,2)), "No", "Yes"))))</f>
        <v>No</v>
      </c>
    </row>
    <row r="41" spans="1:12" x14ac:dyDescent="0.25">
      <c r="A41" s="84" t="s">
        <v>1398</v>
      </c>
      <c r="B41" s="21" t="s">
        <v>213</v>
      </c>
      <c r="C41" s="26">
        <v>43235.859504</v>
      </c>
      <c r="D41" s="7" t="str">
        <f t="shared" ref="D41:D52" si="7">IF($B41="N/A","N/A",IF(C41&gt;10,"No",IF(C41&lt;-10,"No","Yes")))</f>
        <v>N/A</v>
      </c>
      <c r="E41" s="26">
        <v>45719.706192999998</v>
      </c>
      <c r="F41" s="7" t="str">
        <f t="shared" ref="F41:F52" si="8">IF($B41="N/A","N/A",IF(E41&gt;10,"No",IF(E41&lt;-10,"No","Yes")))</f>
        <v>N/A</v>
      </c>
      <c r="G41" s="26">
        <v>52279.489711000002</v>
      </c>
      <c r="H41" s="7" t="str">
        <f t="shared" ref="H41:H52" si="9">IF($B41="N/A","N/A",IF(G41&gt;10,"No",IF(G41&lt;-10,"No","Yes")))</f>
        <v>N/A</v>
      </c>
      <c r="I41" s="8">
        <v>5.7450000000000001</v>
      </c>
      <c r="J41" s="8">
        <v>14.35</v>
      </c>
      <c r="K41" s="25" t="s">
        <v>734</v>
      </c>
      <c r="L41" s="85" t="str">
        <f t="shared" ref="L41:L52" si="10">IF(J41="Div by 0", "N/A", IF(K41="N/A","N/A", IF(J41&gt;VALUE(MID(K41,1,2)), "No", IF(J41&lt;-1*VALUE(MID(K41,1,2)), "No", "Yes"))))</f>
        <v>Yes</v>
      </c>
    </row>
    <row r="42" spans="1:12" x14ac:dyDescent="0.25">
      <c r="A42" s="84" t="s">
        <v>1399</v>
      </c>
      <c r="B42" s="21" t="s">
        <v>213</v>
      </c>
      <c r="C42" s="26">
        <v>39565.307786999998</v>
      </c>
      <c r="D42" s="7" t="str">
        <f t="shared" si="7"/>
        <v>N/A</v>
      </c>
      <c r="E42" s="26">
        <v>10222.153453000001</v>
      </c>
      <c r="F42" s="7" t="str">
        <f t="shared" si="8"/>
        <v>N/A</v>
      </c>
      <c r="G42" s="26">
        <v>45110.658380000001</v>
      </c>
      <c r="H42" s="7" t="str">
        <f t="shared" si="9"/>
        <v>N/A</v>
      </c>
      <c r="I42" s="8">
        <v>-74.2</v>
      </c>
      <c r="J42" s="8">
        <v>341.3</v>
      </c>
      <c r="K42" s="25" t="s">
        <v>734</v>
      </c>
      <c r="L42" s="85" t="str">
        <f t="shared" si="10"/>
        <v>No</v>
      </c>
    </row>
    <row r="43" spans="1:12" x14ac:dyDescent="0.25">
      <c r="A43" s="84" t="s">
        <v>1400</v>
      </c>
      <c r="B43" s="21" t="s">
        <v>213</v>
      </c>
      <c r="C43" s="26">
        <v>29923.826614000001</v>
      </c>
      <c r="D43" s="7" t="str">
        <f t="shared" si="7"/>
        <v>N/A</v>
      </c>
      <c r="E43" s="26">
        <v>31117.527765999999</v>
      </c>
      <c r="F43" s="7" t="str">
        <f t="shared" si="8"/>
        <v>N/A</v>
      </c>
      <c r="G43" s="26">
        <v>38397.990636000002</v>
      </c>
      <c r="H43" s="7" t="str">
        <f t="shared" si="9"/>
        <v>N/A</v>
      </c>
      <c r="I43" s="8">
        <v>3.9889999999999999</v>
      </c>
      <c r="J43" s="8">
        <v>23.4</v>
      </c>
      <c r="K43" s="25" t="s">
        <v>734</v>
      </c>
      <c r="L43" s="85" t="str">
        <f t="shared" si="10"/>
        <v>Yes</v>
      </c>
    </row>
    <row r="44" spans="1:12" x14ac:dyDescent="0.25">
      <c r="A44" s="84" t="s">
        <v>1401</v>
      </c>
      <c r="B44" s="21" t="s">
        <v>213</v>
      </c>
      <c r="C44" s="26">
        <v>27484.049761999999</v>
      </c>
      <c r="D44" s="7" t="str">
        <f t="shared" si="7"/>
        <v>N/A</v>
      </c>
      <c r="E44" s="26">
        <v>5553.0473029000004</v>
      </c>
      <c r="F44" s="7" t="str">
        <f t="shared" si="8"/>
        <v>N/A</v>
      </c>
      <c r="G44" s="26">
        <v>33151.780952000001</v>
      </c>
      <c r="H44" s="7" t="str">
        <f t="shared" si="9"/>
        <v>N/A</v>
      </c>
      <c r="I44" s="8">
        <v>-79.8</v>
      </c>
      <c r="J44" s="8">
        <v>497</v>
      </c>
      <c r="K44" s="25" t="s">
        <v>734</v>
      </c>
      <c r="L44" s="85" t="str">
        <f t="shared" si="10"/>
        <v>No</v>
      </c>
    </row>
    <row r="45" spans="1:12" x14ac:dyDescent="0.25">
      <c r="A45" s="84" t="s">
        <v>1402</v>
      </c>
      <c r="B45" s="21" t="s">
        <v>213</v>
      </c>
      <c r="C45" s="26">
        <v>47442.700134999999</v>
      </c>
      <c r="D45" s="7" t="str">
        <f t="shared" si="7"/>
        <v>N/A</v>
      </c>
      <c r="E45" s="26">
        <v>51592.296801999997</v>
      </c>
      <c r="F45" s="7" t="str">
        <f t="shared" si="8"/>
        <v>N/A</v>
      </c>
      <c r="G45" s="26">
        <v>56620.160549</v>
      </c>
      <c r="H45" s="7" t="str">
        <f t="shared" si="9"/>
        <v>N/A</v>
      </c>
      <c r="I45" s="8">
        <v>8.7469999999999999</v>
      </c>
      <c r="J45" s="8">
        <v>9.7449999999999992</v>
      </c>
      <c r="K45" s="25" t="s">
        <v>734</v>
      </c>
      <c r="L45" s="85" t="str">
        <f t="shared" si="10"/>
        <v>Yes</v>
      </c>
    </row>
    <row r="46" spans="1:12" x14ac:dyDescent="0.25">
      <c r="A46" s="84" t="s">
        <v>1403</v>
      </c>
      <c r="B46" s="21" t="s">
        <v>213</v>
      </c>
      <c r="C46" s="26" t="s">
        <v>1749</v>
      </c>
      <c r="D46" s="7" t="str">
        <f t="shared" si="7"/>
        <v>N/A</v>
      </c>
      <c r="E46" s="26" t="s">
        <v>1749</v>
      </c>
      <c r="F46" s="7" t="str">
        <f t="shared" si="8"/>
        <v>N/A</v>
      </c>
      <c r="G46" s="26" t="s">
        <v>1749</v>
      </c>
      <c r="H46" s="7" t="str">
        <f t="shared" si="9"/>
        <v>N/A</v>
      </c>
      <c r="I46" s="8" t="s">
        <v>1749</v>
      </c>
      <c r="J46" s="8" t="s">
        <v>1749</v>
      </c>
      <c r="K46" s="25" t="s">
        <v>734</v>
      </c>
      <c r="L46" s="85" t="str">
        <f t="shared" si="10"/>
        <v>N/A</v>
      </c>
    </row>
    <row r="47" spans="1:12" x14ac:dyDescent="0.25">
      <c r="A47" s="84" t="s">
        <v>1404</v>
      </c>
      <c r="B47" s="21" t="s">
        <v>213</v>
      </c>
      <c r="C47" s="26">
        <v>81341.566877999998</v>
      </c>
      <c r="D47" s="7" t="str">
        <f t="shared" si="7"/>
        <v>N/A</v>
      </c>
      <c r="E47" s="26">
        <v>80283.981411000001</v>
      </c>
      <c r="F47" s="7" t="str">
        <f t="shared" si="8"/>
        <v>N/A</v>
      </c>
      <c r="G47" s="26">
        <v>127528.43621</v>
      </c>
      <c r="H47" s="7" t="str">
        <f t="shared" si="9"/>
        <v>N/A</v>
      </c>
      <c r="I47" s="8">
        <v>-1.3</v>
      </c>
      <c r="J47" s="8">
        <v>58.85</v>
      </c>
      <c r="K47" s="25" t="s">
        <v>734</v>
      </c>
      <c r="L47" s="85" t="str">
        <f t="shared" si="10"/>
        <v>No</v>
      </c>
    </row>
    <row r="48" spans="1:12" x14ac:dyDescent="0.25">
      <c r="A48" s="84" t="s">
        <v>1405</v>
      </c>
      <c r="B48" s="25" t="s">
        <v>213</v>
      </c>
      <c r="C48" s="10">
        <v>41255.494118000002</v>
      </c>
      <c r="D48" s="7" t="str">
        <f t="shared" si="7"/>
        <v>N/A</v>
      </c>
      <c r="E48" s="10">
        <v>14367.998045</v>
      </c>
      <c r="F48" s="7" t="str">
        <f t="shared" si="8"/>
        <v>N/A</v>
      </c>
      <c r="G48" s="10">
        <v>57548.479882</v>
      </c>
      <c r="H48" s="7" t="str">
        <f t="shared" si="9"/>
        <v>N/A</v>
      </c>
      <c r="I48" s="8">
        <v>-65.2</v>
      </c>
      <c r="J48" s="8">
        <v>300.5</v>
      </c>
      <c r="K48" s="25" t="s">
        <v>734</v>
      </c>
      <c r="L48" s="85" t="str">
        <f t="shared" si="10"/>
        <v>No</v>
      </c>
    </row>
    <row r="49" spans="1:12" x14ac:dyDescent="0.25">
      <c r="A49" s="84" t="s">
        <v>1406</v>
      </c>
      <c r="B49" s="25" t="s">
        <v>213</v>
      </c>
      <c r="C49" s="10">
        <v>18848.038834999999</v>
      </c>
      <c r="D49" s="7" t="str">
        <f t="shared" si="7"/>
        <v>N/A</v>
      </c>
      <c r="E49" s="10">
        <v>20122.949495000001</v>
      </c>
      <c r="F49" s="7" t="str">
        <f t="shared" si="8"/>
        <v>N/A</v>
      </c>
      <c r="G49" s="10">
        <v>27257.292024999999</v>
      </c>
      <c r="H49" s="7" t="str">
        <f t="shared" si="9"/>
        <v>N/A</v>
      </c>
      <c r="I49" s="8">
        <v>6.7640000000000002</v>
      </c>
      <c r="J49" s="8">
        <v>35.450000000000003</v>
      </c>
      <c r="K49" s="25" t="s">
        <v>734</v>
      </c>
      <c r="L49" s="85" t="str">
        <f t="shared" si="10"/>
        <v>No</v>
      </c>
    </row>
    <row r="50" spans="1:12" x14ac:dyDescent="0.25">
      <c r="A50" s="84" t="s">
        <v>1407</v>
      </c>
      <c r="B50" s="25" t="s">
        <v>213</v>
      </c>
      <c r="C50" s="10">
        <v>24763.508180000001</v>
      </c>
      <c r="D50" s="7" t="str">
        <f t="shared" si="7"/>
        <v>N/A</v>
      </c>
      <c r="E50" s="10">
        <v>9890.1525423999992</v>
      </c>
      <c r="F50" s="7" t="str">
        <f t="shared" si="8"/>
        <v>N/A</v>
      </c>
      <c r="G50" s="10">
        <v>37130.483399999997</v>
      </c>
      <c r="H50" s="7" t="str">
        <f t="shared" si="9"/>
        <v>N/A</v>
      </c>
      <c r="I50" s="8">
        <v>-60.1</v>
      </c>
      <c r="J50" s="8">
        <v>275.39999999999998</v>
      </c>
      <c r="K50" s="25" t="s">
        <v>734</v>
      </c>
      <c r="L50" s="85" t="str">
        <f t="shared" si="10"/>
        <v>No</v>
      </c>
    </row>
    <row r="51" spans="1:12" x14ac:dyDescent="0.25">
      <c r="A51" s="84" t="s">
        <v>1408</v>
      </c>
      <c r="B51" s="25" t="s">
        <v>213</v>
      </c>
      <c r="C51" s="10">
        <v>123694.53477</v>
      </c>
      <c r="D51" s="7" t="str">
        <f t="shared" si="7"/>
        <v>N/A</v>
      </c>
      <c r="E51" s="10">
        <v>118320.18348000001</v>
      </c>
      <c r="F51" s="7" t="str">
        <f t="shared" si="8"/>
        <v>N/A</v>
      </c>
      <c r="G51" s="10">
        <v>194275.63918999999</v>
      </c>
      <c r="H51" s="7" t="str">
        <f t="shared" si="9"/>
        <v>N/A</v>
      </c>
      <c r="I51" s="8">
        <v>-4.34</v>
      </c>
      <c r="J51" s="8">
        <v>64.19</v>
      </c>
      <c r="K51" s="25" t="s">
        <v>734</v>
      </c>
      <c r="L51" s="85" t="str">
        <f t="shared" si="10"/>
        <v>No</v>
      </c>
    </row>
    <row r="52" spans="1:12" x14ac:dyDescent="0.25">
      <c r="A52" s="84" t="s">
        <v>1409</v>
      </c>
      <c r="B52" s="25" t="s">
        <v>213</v>
      </c>
      <c r="C52" s="10" t="s">
        <v>1749</v>
      </c>
      <c r="D52" s="7" t="str">
        <f t="shared" si="7"/>
        <v>N/A</v>
      </c>
      <c r="E52" s="10" t="s">
        <v>1749</v>
      </c>
      <c r="F52" s="7" t="str">
        <f t="shared" si="8"/>
        <v>N/A</v>
      </c>
      <c r="G52" s="10" t="s">
        <v>1749</v>
      </c>
      <c r="H52" s="7" t="str">
        <f t="shared" si="9"/>
        <v>N/A</v>
      </c>
      <c r="I52" s="8" t="s">
        <v>1749</v>
      </c>
      <c r="J52" s="8" t="s">
        <v>1749</v>
      </c>
      <c r="K52" s="25" t="s">
        <v>734</v>
      </c>
      <c r="L52" s="85" t="str">
        <f t="shared" si="10"/>
        <v>N/A</v>
      </c>
    </row>
    <row r="53" spans="1:12" x14ac:dyDescent="0.25">
      <c r="A53" s="142" t="s">
        <v>1583</v>
      </c>
      <c r="B53" s="21" t="s">
        <v>213</v>
      </c>
      <c r="C53" s="26">
        <v>16098361</v>
      </c>
      <c r="D53" s="7" t="str">
        <f t="shared" ref="D53:D122" si="11">IF($B53="N/A","N/A",IF(C53&gt;10,"No",IF(C53&lt;-10,"No","Yes")))</f>
        <v>N/A</v>
      </c>
      <c r="E53" s="26">
        <v>14989394</v>
      </c>
      <c r="F53" s="7" t="str">
        <f t="shared" ref="F53:F122" si="12">IF($B53="N/A","N/A",IF(E53&gt;10,"No",IF(E53&lt;-10,"No","Yes")))</f>
        <v>N/A</v>
      </c>
      <c r="G53" s="26">
        <v>12568307</v>
      </c>
      <c r="H53" s="7" t="str">
        <f t="shared" ref="H53:H122" si="13">IF($B53="N/A","N/A",IF(G53&gt;10,"No",IF(G53&lt;-10,"No","Yes")))</f>
        <v>N/A</v>
      </c>
      <c r="I53" s="8">
        <v>-6.89</v>
      </c>
      <c r="J53" s="8">
        <v>-16.2</v>
      </c>
      <c r="K53" s="25" t="s">
        <v>734</v>
      </c>
      <c r="L53" s="85" t="str">
        <f t="shared" ref="L53:L113" si="14">IF(J53="Div by 0", "N/A", IF(K53="N/A","N/A", IF(J53&gt;VALUE(MID(K53,1,2)), "No", IF(J53&lt;-1*VALUE(MID(K53,1,2)), "No", "Yes"))))</f>
        <v>Yes</v>
      </c>
    </row>
    <row r="54" spans="1:12" x14ac:dyDescent="0.25">
      <c r="A54" s="142" t="s">
        <v>595</v>
      </c>
      <c r="B54" s="21" t="s">
        <v>213</v>
      </c>
      <c r="C54" s="22">
        <v>3916</v>
      </c>
      <c r="D54" s="7" t="str">
        <f t="shared" si="11"/>
        <v>N/A</v>
      </c>
      <c r="E54" s="22">
        <v>3755</v>
      </c>
      <c r="F54" s="7" t="str">
        <f t="shared" si="12"/>
        <v>N/A</v>
      </c>
      <c r="G54" s="22">
        <v>3288</v>
      </c>
      <c r="H54" s="7" t="str">
        <f t="shared" si="13"/>
        <v>N/A</v>
      </c>
      <c r="I54" s="8">
        <v>-4.1100000000000003</v>
      </c>
      <c r="J54" s="8">
        <v>-12.4</v>
      </c>
      <c r="K54" s="25" t="s">
        <v>734</v>
      </c>
      <c r="L54" s="85" t="str">
        <f t="shared" si="14"/>
        <v>Yes</v>
      </c>
    </row>
    <row r="55" spans="1:12" x14ac:dyDescent="0.25">
      <c r="A55" s="142" t="s">
        <v>1410</v>
      </c>
      <c r="B55" s="21" t="s">
        <v>213</v>
      </c>
      <c r="C55" s="26">
        <v>4110.9195608</v>
      </c>
      <c r="D55" s="7" t="str">
        <f t="shared" si="11"/>
        <v>N/A</v>
      </c>
      <c r="E55" s="26">
        <v>3991.8492676000001</v>
      </c>
      <c r="F55" s="7" t="str">
        <f t="shared" si="12"/>
        <v>N/A</v>
      </c>
      <c r="G55" s="26">
        <v>3822.4777981000002</v>
      </c>
      <c r="H55" s="7" t="str">
        <f t="shared" si="13"/>
        <v>N/A</v>
      </c>
      <c r="I55" s="8">
        <v>-2.9</v>
      </c>
      <c r="J55" s="8">
        <v>-4.24</v>
      </c>
      <c r="K55" s="25" t="s">
        <v>734</v>
      </c>
      <c r="L55" s="85" t="str">
        <f t="shared" si="14"/>
        <v>Yes</v>
      </c>
    </row>
    <row r="56" spans="1:12" x14ac:dyDescent="0.25">
      <c r="A56" s="142" t="s">
        <v>1411</v>
      </c>
      <c r="B56" s="21" t="s">
        <v>213</v>
      </c>
      <c r="C56" s="22">
        <v>2.3059244127</v>
      </c>
      <c r="D56" s="7" t="str">
        <f t="shared" si="11"/>
        <v>N/A</v>
      </c>
      <c r="E56" s="22">
        <v>2.3749667110999999</v>
      </c>
      <c r="F56" s="7" t="str">
        <f t="shared" si="12"/>
        <v>N/A</v>
      </c>
      <c r="G56" s="22">
        <v>1.8491484185</v>
      </c>
      <c r="H56" s="7" t="str">
        <f t="shared" si="13"/>
        <v>N/A</v>
      </c>
      <c r="I56" s="8">
        <v>2.9940000000000002</v>
      </c>
      <c r="J56" s="8">
        <v>-22.1</v>
      </c>
      <c r="K56" s="25" t="s">
        <v>734</v>
      </c>
      <c r="L56" s="85" t="str">
        <f t="shared" si="14"/>
        <v>Yes</v>
      </c>
    </row>
    <row r="57" spans="1:12" x14ac:dyDescent="0.25">
      <c r="A57" s="142" t="s">
        <v>596</v>
      </c>
      <c r="B57" s="21" t="s">
        <v>213</v>
      </c>
      <c r="C57" s="26">
        <v>8347160</v>
      </c>
      <c r="D57" s="7" t="str">
        <f t="shared" si="11"/>
        <v>N/A</v>
      </c>
      <c r="E57" s="26">
        <v>8726128</v>
      </c>
      <c r="F57" s="7" t="str">
        <f t="shared" si="12"/>
        <v>N/A</v>
      </c>
      <c r="G57" s="26">
        <v>8289316</v>
      </c>
      <c r="H57" s="7" t="str">
        <f t="shared" si="13"/>
        <v>N/A</v>
      </c>
      <c r="I57" s="8">
        <v>4.54</v>
      </c>
      <c r="J57" s="8">
        <v>-5.01</v>
      </c>
      <c r="K57" s="25" t="s">
        <v>734</v>
      </c>
      <c r="L57" s="85" t="str">
        <f t="shared" si="14"/>
        <v>Yes</v>
      </c>
    </row>
    <row r="58" spans="1:12" x14ac:dyDescent="0.25">
      <c r="A58" s="142" t="s">
        <v>597</v>
      </c>
      <c r="B58" s="21" t="s">
        <v>213</v>
      </c>
      <c r="C58" s="22">
        <v>111</v>
      </c>
      <c r="D58" s="7" t="str">
        <f t="shared" si="11"/>
        <v>N/A</v>
      </c>
      <c r="E58" s="22">
        <v>99</v>
      </c>
      <c r="F58" s="7" t="str">
        <f t="shared" si="12"/>
        <v>N/A</v>
      </c>
      <c r="G58" s="22">
        <v>79</v>
      </c>
      <c r="H58" s="7" t="str">
        <f t="shared" si="13"/>
        <v>N/A</v>
      </c>
      <c r="I58" s="8">
        <v>-10.8</v>
      </c>
      <c r="J58" s="8">
        <v>-20.2</v>
      </c>
      <c r="K58" s="25" t="s">
        <v>734</v>
      </c>
      <c r="L58" s="85" t="str">
        <f t="shared" si="14"/>
        <v>Yes</v>
      </c>
    </row>
    <row r="59" spans="1:12" x14ac:dyDescent="0.25">
      <c r="A59" s="142" t="s">
        <v>1412</v>
      </c>
      <c r="B59" s="21" t="s">
        <v>213</v>
      </c>
      <c r="C59" s="26">
        <v>75199.639639999994</v>
      </c>
      <c r="D59" s="7" t="str">
        <f t="shared" si="11"/>
        <v>N/A</v>
      </c>
      <c r="E59" s="26">
        <v>88142.707070999997</v>
      </c>
      <c r="F59" s="7" t="str">
        <f t="shared" si="12"/>
        <v>N/A</v>
      </c>
      <c r="G59" s="26">
        <v>104928.05063</v>
      </c>
      <c r="H59" s="7" t="str">
        <f t="shared" si="13"/>
        <v>N/A</v>
      </c>
      <c r="I59" s="8">
        <v>17.21</v>
      </c>
      <c r="J59" s="8">
        <v>19.04</v>
      </c>
      <c r="K59" s="25" t="s">
        <v>734</v>
      </c>
      <c r="L59" s="85" t="str">
        <f t="shared" si="14"/>
        <v>Yes</v>
      </c>
    </row>
    <row r="60" spans="1:12" ht="25" x14ac:dyDescent="0.25">
      <c r="A60" s="142" t="s">
        <v>598</v>
      </c>
      <c r="B60" s="21" t="s">
        <v>213</v>
      </c>
      <c r="C60" s="26">
        <v>62797</v>
      </c>
      <c r="D60" s="7" t="str">
        <f t="shared" si="11"/>
        <v>N/A</v>
      </c>
      <c r="E60" s="26">
        <v>1494</v>
      </c>
      <c r="F60" s="7" t="str">
        <f t="shared" si="12"/>
        <v>N/A</v>
      </c>
      <c r="G60" s="26">
        <v>204229</v>
      </c>
      <c r="H60" s="7" t="str">
        <f t="shared" si="13"/>
        <v>N/A</v>
      </c>
      <c r="I60" s="8">
        <v>-97.6</v>
      </c>
      <c r="J60" s="8">
        <v>13570</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-50</v>
      </c>
      <c r="J61" s="8">
        <v>100</v>
      </c>
      <c r="K61" s="25" t="s">
        <v>734</v>
      </c>
      <c r="L61" s="85" t="str">
        <f t="shared" si="14"/>
        <v>No</v>
      </c>
    </row>
    <row r="62" spans="1:12" ht="25" x14ac:dyDescent="0.25">
      <c r="A62" s="116" t="s">
        <v>1413</v>
      </c>
      <c r="B62" s="25" t="s">
        <v>213</v>
      </c>
      <c r="C62" s="10">
        <v>31398.5</v>
      </c>
      <c r="D62" s="7" t="str">
        <f t="shared" si="11"/>
        <v>N/A</v>
      </c>
      <c r="E62" s="10">
        <v>1494</v>
      </c>
      <c r="F62" s="7" t="str">
        <f t="shared" si="12"/>
        <v>N/A</v>
      </c>
      <c r="G62" s="10">
        <v>102114.5</v>
      </c>
      <c r="H62" s="7" t="str">
        <f t="shared" si="13"/>
        <v>N/A</v>
      </c>
      <c r="I62" s="8">
        <v>-95.2</v>
      </c>
      <c r="J62" s="8">
        <v>6735</v>
      </c>
      <c r="K62" s="25" t="s">
        <v>734</v>
      </c>
      <c r="L62" s="85" t="str">
        <f t="shared" si="14"/>
        <v>No</v>
      </c>
    </row>
    <row r="63" spans="1:12" x14ac:dyDescent="0.25">
      <c r="A63" s="116" t="s">
        <v>600</v>
      </c>
      <c r="B63" s="25" t="s">
        <v>213</v>
      </c>
      <c r="C63" s="10">
        <v>568536794</v>
      </c>
      <c r="D63" s="7" t="str">
        <f t="shared" si="11"/>
        <v>N/A</v>
      </c>
      <c r="E63" s="10">
        <v>488940147</v>
      </c>
      <c r="F63" s="7" t="str">
        <f t="shared" si="12"/>
        <v>N/A</v>
      </c>
      <c r="G63" s="10">
        <v>818061269</v>
      </c>
      <c r="H63" s="7" t="str">
        <f t="shared" si="13"/>
        <v>N/A</v>
      </c>
      <c r="I63" s="8">
        <v>-14</v>
      </c>
      <c r="J63" s="8">
        <v>67.31</v>
      </c>
      <c r="K63" s="25" t="s">
        <v>734</v>
      </c>
      <c r="L63" s="85" t="str">
        <f t="shared" si="14"/>
        <v>No</v>
      </c>
    </row>
    <row r="64" spans="1:12" x14ac:dyDescent="0.25">
      <c r="A64" s="116" t="s">
        <v>601</v>
      </c>
      <c r="B64" s="25" t="s">
        <v>213</v>
      </c>
      <c r="C64" s="1">
        <v>1891</v>
      </c>
      <c r="D64" s="7" t="str">
        <f t="shared" si="11"/>
        <v>N/A</v>
      </c>
      <c r="E64" s="1">
        <v>1613</v>
      </c>
      <c r="F64" s="7" t="str">
        <f t="shared" si="12"/>
        <v>N/A</v>
      </c>
      <c r="G64" s="1">
        <v>1469</v>
      </c>
      <c r="H64" s="7" t="str">
        <f t="shared" si="13"/>
        <v>N/A</v>
      </c>
      <c r="I64" s="8">
        <v>-14.7</v>
      </c>
      <c r="J64" s="8">
        <v>-8.93</v>
      </c>
      <c r="K64" s="25" t="s">
        <v>734</v>
      </c>
      <c r="L64" s="85" t="str">
        <f t="shared" si="14"/>
        <v>Yes</v>
      </c>
    </row>
    <row r="65" spans="1:12" x14ac:dyDescent="0.25">
      <c r="A65" s="116" t="s">
        <v>1414</v>
      </c>
      <c r="B65" s="25" t="s">
        <v>213</v>
      </c>
      <c r="C65" s="10">
        <v>300654.04230999999</v>
      </c>
      <c r="D65" s="7" t="str">
        <f t="shared" si="11"/>
        <v>N/A</v>
      </c>
      <c r="E65" s="10">
        <v>303124.70366</v>
      </c>
      <c r="F65" s="7" t="str">
        <f t="shared" si="12"/>
        <v>N/A</v>
      </c>
      <c r="G65" s="10">
        <v>556883.09666000004</v>
      </c>
      <c r="H65" s="7" t="str">
        <f t="shared" si="13"/>
        <v>N/A</v>
      </c>
      <c r="I65" s="8">
        <v>0.82179999999999997</v>
      </c>
      <c r="J65" s="8">
        <v>83.71</v>
      </c>
      <c r="K65" s="25" t="s">
        <v>734</v>
      </c>
      <c r="L65" s="85" t="str">
        <f t="shared" si="14"/>
        <v>No</v>
      </c>
    </row>
    <row r="66" spans="1:12" x14ac:dyDescent="0.25">
      <c r="A66" s="116" t="s">
        <v>602</v>
      </c>
      <c r="B66" s="25" t="s">
        <v>213</v>
      </c>
      <c r="C66" s="10">
        <v>1424399185</v>
      </c>
      <c r="D66" s="7" t="str">
        <f t="shared" si="11"/>
        <v>N/A</v>
      </c>
      <c r="E66" s="10">
        <v>1421851248</v>
      </c>
      <c r="F66" s="7" t="str">
        <f t="shared" si="12"/>
        <v>N/A</v>
      </c>
      <c r="G66" s="10">
        <v>1309570365</v>
      </c>
      <c r="H66" s="7" t="str">
        <f t="shared" si="13"/>
        <v>N/A</v>
      </c>
      <c r="I66" s="8">
        <v>-0.17899999999999999</v>
      </c>
      <c r="J66" s="8">
        <v>-7.9</v>
      </c>
      <c r="K66" s="25" t="s">
        <v>734</v>
      </c>
      <c r="L66" s="85" t="str">
        <f t="shared" si="14"/>
        <v>Yes</v>
      </c>
    </row>
    <row r="67" spans="1:12" x14ac:dyDescent="0.25">
      <c r="A67" s="116" t="s">
        <v>603</v>
      </c>
      <c r="B67" s="25" t="s">
        <v>213</v>
      </c>
      <c r="C67" s="1">
        <v>30898</v>
      </c>
      <c r="D67" s="7" t="str">
        <f t="shared" si="11"/>
        <v>N/A</v>
      </c>
      <c r="E67" s="1">
        <v>29682</v>
      </c>
      <c r="F67" s="7" t="str">
        <f t="shared" si="12"/>
        <v>N/A</v>
      </c>
      <c r="G67" s="1">
        <v>23988</v>
      </c>
      <c r="H67" s="7" t="str">
        <f t="shared" si="13"/>
        <v>N/A</v>
      </c>
      <c r="I67" s="8">
        <v>-3.94</v>
      </c>
      <c r="J67" s="8">
        <v>-19.2</v>
      </c>
      <c r="K67" s="25" t="s">
        <v>734</v>
      </c>
      <c r="L67" s="85" t="str">
        <f t="shared" si="14"/>
        <v>Yes</v>
      </c>
    </row>
    <row r="68" spans="1:12" x14ac:dyDescent="0.25">
      <c r="A68" s="116" t="s">
        <v>1415</v>
      </c>
      <c r="B68" s="25" t="s">
        <v>213</v>
      </c>
      <c r="C68" s="10">
        <v>46100.044824999997</v>
      </c>
      <c r="D68" s="7" t="str">
        <f t="shared" si="11"/>
        <v>N/A</v>
      </c>
      <c r="E68" s="10">
        <v>47902.811400999999</v>
      </c>
      <c r="F68" s="7" t="str">
        <f t="shared" si="12"/>
        <v>N/A</v>
      </c>
      <c r="G68" s="10">
        <v>54592.728238999996</v>
      </c>
      <c r="H68" s="7" t="str">
        <f t="shared" si="13"/>
        <v>N/A</v>
      </c>
      <c r="I68" s="8">
        <v>3.911</v>
      </c>
      <c r="J68" s="8">
        <v>13.97</v>
      </c>
      <c r="K68" s="25" t="s">
        <v>734</v>
      </c>
      <c r="L68" s="85" t="str">
        <f t="shared" si="14"/>
        <v>Yes</v>
      </c>
    </row>
    <row r="69" spans="1:12" x14ac:dyDescent="0.25">
      <c r="A69" s="116" t="s">
        <v>604</v>
      </c>
      <c r="B69" s="25" t="s">
        <v>213</v>
      </c>
      <c r="C69" s="10">
        <v>4190629</v>
      </c>
      <c r="D69" s="7" t="str">
        <f t="shared" si="11"/>
        <v>N/A</v>
      </c>
      <c r="E69" s="10">
        <v>4679925</v>
      </c>
      <c r="F69" s="7" t="str">
        <f t="shared" si="12"/>
        <v>N/A</v>
      </c>
      <c r="G69" s="10">
        <v>944696</v>
      </c>
      <c r="H69" s="7" t="str">
        <f t="shared" si="13"/>
        <v>N/A</v>
      </c>
      <c r="I69" s="8">
        <v>11.68</v>
      </c>
      <c r="J69" s="8">
        <v>-79.8</v>
      </c>
      <c r="K69" s="25" t="s">
        <v>734</v>
      </c>
      <c r="L69" s="85" t="str">
        <f t="shared" si="14"/>
        <v>No</v>
      </c>
    </row>
    <row r="70" spans="1:12" x14ac:dyDescent="0.25">
      <c r="A70" s="116" t="s">
        <v>605</v>
      </c>
      <c r="B70" s="25" t="s">
        <v>213</v>
      </c>
      <c r="C70" s="1">
        <v>19726</v>
      </c>
      <c r="D70" s="7" t="str">
        <f t="shared" si="11"/>
        <v>N/A</v>
      </c>
      <c r="E70" s="1">
        <v>19357</v>
      </c>
      <c r="F70" s="7" t="str">
        <f t="shared" si="12"/>
        <v>N/A</v>
      </c>
      <c r="G70" s="1">
        <v>12128</v>
      </c>
      <c r="H70" s="7" t="str">
        <f t="shared" si="13"/>
        <v>N/A</v>
      </c>
      <c r="I70" s="8">
        <v>-1.87</v>
      </c>
      <c r="J70" s="8">
        <v>-37.299999999999997</v>
      </c>
      <c r="K70" s="25" t="s">
        <v>734</v>
      </c>
      <c r="L70" s="85" t="str">
        <f t="shared" si="14"/>
        <v>No</v>
      </c>
    </row>
    <row r="71" spans="1:12" x14ac:dyDescent="0.25">
      <c r="A71" s="116" t="s">
        <v>1416</v>
      </c>
      <c r="B71" s="25" t="s">
        <v>213</v>
      </c>
      <c r="C71" s="10">
        <v>212.44190409000001</v>
      </c>
      <c r="D71" s="7" t="str">
        <f t="shared" si="11"/>
        <v>N/A</v>
      </c>
      <c r="E71" s="10">
        <v>241.76912745000001</v>
      </c>
      <c r="F71" s="7" t="str">
        <f t="shared" si="12"/>
        <v>N/A</v>
      </c>
      <c r="G71" s="10">
        <v>77.893799471999998</v>
      </c>
      <c r="H71" s="7" t="str">
        <f t="shared" si="13"/>
        <v>N/A</v>
      </c>
      <c r="I71" s="8">
        <v>13.8</v>
      </c>
      <c r="J71" s="8">
        <v>-67.8</v>
      </c>
      <c r="K71" s="25" t="s">
        <v>734</v>
      </c>
      <c r="L71" s="85" t="str">
        <f t="shared" si="14"/>
        <v>No</v>
      </c>
    </row>
    <row r="72" spans="1:12" x14ac:dyDescent="0.25">
      <c r="A72" s="116" t="s">
        <v>606</v>
      </c>
      <c r="B72" s="25" t="s">
        <v>213</v>
      </c>
      <c r="C72" s="10">
        <v>2831906</v>
      </c>
      <c r="D72" s="7" t="str">
        <f t="shared" si="11"/>
        <v>N/A</v>
      </c>
      <c r="E72" s="10">
        <v>2805649</v>
      </c>
      <c r="F72" s="7" t="str">
        <f t="shared" si="12"/>
        <v>N/A</v>
      </c>
      <c r="G72" s="10">
        <v>2200407</v>
      </c>
      <c r="H72" s="7" t="str">
        <f t="shared" si="13"/>
        <v>N/A</v>
      </c>
      <c r="I72" s="8">
        <v>-0.92700000000000005</v>
      </c>
      <c r="J72" s="8">
        <v>-21.6</v>
      </c>
      <c r="K72" s="25" t="s">
        <v>734</v>
      </c>
      <c r="L72" s="85" t="str">
        <f t="shared" si="14"/>
        <v>Yes</v>
      </c>
    </row>
    <row r="73" spans="1:12" x14ac:dyDescent="0.25">
      <c r="A73" s="116" t="s">
        <v>607</v>
      </c>
      <c r="B73" s="25" t="s">
        <v>213</v>
      </c>
      <c r="C73" s="1">
        <v>17191</v>
      </c>
      <c r="D73" s="7" t="str">
        <f t="shared" si="11"/>
        <v>N/A</v>
      </c>
      <c r="E73" s="1">
        <v>17032</v>
      </c>
      <c r="F73" s="7" t="str">
        <f t="shared" si="12"/>
        <v>N/A</v>
      </c>
      <c r="G73" s="1">
        <v>14558</v>
      </c>
      <c r="H73" s="7" t="str">
        <f t="shared" si="13"/>
        <v>N/A</v>
      </c>
      <c r="I73" s="8">
        <v>-0.92500000000000004</v>
      </c>
      <c r="J73" s="8">
        <v>-14.5</v>
      </c>
      <c r="K73" s="25" t="s">
        <v>734</v>
      </c>
      <c r="L73" s="85" t="str">
        <f t="shared" si="14"/>
        <v>Yes</v>
      </c>
    </row>
    <row r="74" spans="1:12" x14ac:dyDescent="0.25">
      <c r="A74" s="116" t="s">
        <v>1417</v>
      </c>
      <c r="B74" s="25" t="s">
        <v>213</v>
      </c>
      <c r="C74" s="10">
        <v>164.7318946</v>
      </c>
      <c r="D74" s="7" t="str">
        <f t="shared" si="11"/>
        <v>N/A</v>
      </c>
      <c r="E74" s="10">
        <v>164.72810004999999</v>
      </c>
      <c r="F74" s="7" t="str">
        <f t="shared" si="12"/>
        <v>N/A</v>
      </c>
      <c r="G74" s="10">
        <v>151.14761643</v>
      </c>
      <c r="H74" s="7" t="str">
        <f t="shared" si="13"/>
        <v>N/A</v>
      </c>
      <c r="I74" s="8">
        <v>-2E-3</v>
      </c>
      <c r="J74" s="8">
        <v>-8.24</v>
      </c>
      <c r="K74" s="25" t="s">
        <v>734</v>
      </c>
      <c r="L74" s="85" t="str">
        <f t="shared" si="14"/>
        <v>Yes</v>
      </c>
    </row>
    <row r="75" spans="1:12" ht="25" x14ac:dyDescent="0.25">
      <c r="A75" s="116" t="s">
        <v>608</v>
      </c>
      <c r="B75" s="25" t="s">
        <v>213</v>
      </c>
      <c r="C75" s="10">
        <v>124623</v>
      </c>
      <c r="D75" s="7" t="str">
        <f t="shared" si="11"/>
        <v>N/A</v>
      </c>
      <c r="E75" s="10">
        <v>91708</v>
      </c>
      <c r="F75" s="7" t="str">
        <f t="shared" si="12"/>
        <v>N/A</v>
      </c>
      <c r="G75" s="10">
        <v>99286</v>
      </c>
      <c r="H75" s="7" t="str">
        <f t="shared" si="13"/>
        <v>N/A</v>
      </c>
      <c r="I75" s="8">
        <v>-26.4</v>
      </c>
      <c r="J75" s="8">
        <v>8.2629999999999999</v>
      </c>
      <c r="K75" s="25" t="s">
        <v>734</v>
      </c>
      <c r="L75" s="85" t="str">
        <f t="shared" si="14"/>
        <v>Yes</v>
      </c>
    </row>
    <row r="76" spans="1:12" x14ac:dyDescent="0.25">
      <c r="A76" s="142" t="s">
        <v>609</v>
      </c>
      <c r="B76" s="21" t="s">
        <v>213</v>
      </c>
      <c r="C76" s="22">
        <v>5159</v>
      </c>
      <c r="D76" s="7" t="str">
        <f t="shared" si="11"/>
        <v>N/A</v>
      </c>
      <c r="E76" s="22">
        <v>3977</v>
      </c>
      <c r="F76" s="7" t="str">
        <f t="shared" si="12"/>
        <v>N/A</v>
      </c>
      <c r="G76" s="22">
        <v>3714</v>
      </c>
      <c r="H76" s="7" t="str">
        <f t="shared" si="13"/>
        <v>N/A</v>
      </c>
      <c r="I76" s="8">
        <v>-22.9</v>
      </c>
      <c r="J76" s="8">
        <v>-6.61</v>
      </c>
      <c r="K76" s="25" t="s">
        <v>734</v>
      </c>
      <c r="L76" s="85" t="str">
        <f t="shared" si="14"/>
        <v>Yes</v>
      </c>
    </row>
    <row r="77" spans="1:12" ht="25" x14ac:dyDescent="0.25">
      <c r="A77" s="142" t="s">
        <v>1418</v>
      </c>
      <c r="B77" s="21" t="s">
        <v>213</v>
      </c>
      <c r="C77" s="26">
        <v>24.156425664</v>
      </c>
      <c r="D77" s="7" t="str">
        <f t="shared" si="11"/>
        <v>N/A</v>
      </c>
      <c r="E77" s="26">
        <v>23.059592658</v>
      </c>
      <c r="F77" s="7" t="str">
        <f t="shared" si="12"/>
        <v>N/A</v>
      </c>
      <c r="G77" s="26">
        <v>26.732902531000001</v>
      </c>
      <c r="H77" s="7" t="str">
        <f t="shared" si="13"/>
        <v>N/A</v>
      </c>
      <c r="I77" s="8">
        <v>-4.54</v>
      </c>
      <c r="J77" s="8">
        <v>15.93</v>
      </c>
      <c r="K77" s="25" t="s">
        <v>734</v>
      </c>
      <c r="L77" s="85" t="str">
        <f t="shared" si="14"/>
        <v>Yes</v>
      </c>
    </row>
    <row r="78" spans="1:12" ht="25" x14ac:dyDescent="0.25">
      <c r="A78" s="142" t="s">
        <v>610</v>
      </c>
      <c r="B78" s="21" t="s">
        <v>213</v>
      </c>
      <c r="C78" s="26">
        <v>4998339</v>
      </c>
      <c r="D78" s="7" t="str">
        <f t="shared" si="11"/>
        <v>N/A</v>
      </c>
      <c r="E78" s="26">
        <v>5295649</v>
      </c>
      <c r="F78" s="7" t="str">
        <f t="shared" si="12"/>
        <v>N/A</v>
      </c>
      <c r="G78" s="26">
        <v>65739597</v>
      </c>
      <c r="H78" s="7" t="str">
        <f t="shared" si="13"/>
        <v>N/A</v>
      </c>
      <c r="I78" s="8">
        <v>5.9480000000000004</v>
      </c>
      <c r="J78" s="8">
        <v>1141</v>
      </c>
      <c r="K78" s="25" t="s">
        <v>734</v>
      </c>
      <c r="L78" s="85" t="str">
        <f t="shared" si="14"/>
        <v>No</v>
      </c>
    </row>
    <row r="79" spans="1:12" x14ac:dyDescent="0.25">
      <c r="A79" s="142" t="s">
        <v>611</v>
      </c>
      <c r="B79" s="21" t="s">
        <v>213</v>
      </c>
      <c r="C79" s="22">
        <v>8688</v>
      </c>
      <c r="D79" s="7" t="str">
        <f t="shared" si="11"/>
        <v>N/A</v>
      </c>
      <c r="E79" s="22">
        <v>8550</v>
      </c>
      <c r="F79" s="7" t="str">
        <f t="shared" si="12"/>
        <v>N/A</v>
      </c>
      <c r="G79" s="22">
        <v>8336</v>
      </c>
      <c r="H79" s="7" t="str">
        <f t="shared" si="13"/>
        <v>N/A</v>
      </c>
      <c r="I79" s="8">
        <v>-1.59</v>
      </c>
      <c r="J79" s="8">
        <v>-2.5</v>
      </c>
      <c r="K79" s="25" t="s">
        <v>734</v>
      </c>
      <c r="L79" s="85" t="str">
        <f t="shared" si="14"/>
        <v>Yes</v>
      </c>
    </row>
    <row r="80" spans="1:12" x14ac:dyDescent="0.25">
      <c r="A80" s="142" t="s">
        <v>1419</v>
      </c>
      <c r="B80" s="21" t="s">
        <v>213</v>
      </c>
      <c r="C80" s="26">
        <v>575.31526242999996</v>
      </c>
      <c r="D80" s="7" t="str">
        <f t="shared" si="11"/>
        <v>N/A</v>
      </c>
      <c r="E80" s="26">
        <v>619.37415205000002</v>
      </c>
      <c r="F80" s="7" t="str">
        <f t="shared" si="12"/>
        <v>N/A</v>
      </c>
      <c r="G80" s="26">
        <v>7886.2280469999996</v>
      </c>
      <c r="H80" s="7" t="str">
        <f t="shared" si="13"/>
        <v>N/A</v>
      </c>
      <c r="I80" s="8">
        <v>7.6580000000000004</v>
      </c>
      <c r="J80" s="8">
        <v>1173</v>
      </c>
      <c r="K80" s="25" t="s">
        <v>734</v>
      </c>
      <c r="L80" s="85" t="str">
        <f t="shared" si="14"/>
        <v>No</v>
      </c>
    </row>
    <row r="81" spans="1:12" x14ac:dyDescent="0.25">
      <c r="A81" s="142" t="s">
        <v>612</v>
      </c>
      <c r="B81" s="21" t="s">
        <v>213</v>
      </c>
      <c r="C81" s="26">
        <v>739158</v>
      </c>
      <c r="D81" s="7" t="str">
        <f t="shared" si="11"/>
        <v>N/A</v>
      </c>
      <c r="E81" s="26">
        <v>648840</v>
      </c>
      <c r="F81" s="7" t="str">
        <f t="shared" si="12"/>
        <v>N/A</v>
      </c>
      <c r="G81" s="26">
        <v>374504</v>
      </c>
      <c r="H81" s="7" t="str">
        <f t="shared" si="13"/>
        <v>N/A</v>
      </c>
      <c r="I81" s="8">
        <v>-12.2</v>
      </c>
      <c r="J81" s="8">
        <v>-42.3</v>
      </c>
      <c r="K81" s="25" t="s">
        <v>734</v>
      </c>
      <c r="L81" s="85" t="str">
        <f t="shared" si="14"/>
        <v>No</v>
      </c>
    </row>
    <row r="82" spans="1:12" x14ac:dyDescent="0.25">
      <c r="A82" s="142" t="s">
        <v>613</v>
      </c>
      <c r="B82" s="21" t="s">
        <v>213</v>
      </c>
      <c r="C82" s="22">
        <v>1500</v>
      </c>
      <c r="D82" s="7" t="str">
        <f t="shared" si="11"/>
        <v>N/A</v>
      </c>
      <c r="E82" s="22">
        <v>1436</v>
      </c>
      <c r="F82" s="7" t="str">
        <f t="shared" si="12"/>
        <v>N/A</v>
      </c>
      <c r="G82" s="22">
        <v>893</v>
      </c>
      <c r="H82" s="7" t="str">
        <f t="shared" si="13"/>
        <v>N/A</v>
      </c>
      <c r="I82" s="8">
        <v>-4.2699999999999996</v>
      </c>
      <c r="J82" s="8">
        <v>-37.799999999999997</v>
      </c>
      <c r="K82" s="25" t="s">
        <v>734</v>
      </c>
      <c r="L82" s="85" t="str">
        <f t="shared" si="14"/>
        <v>No</v>
      </c>
    </row>
    <row r="83" spans="1:12" x14ac:dyDescent="0.25">
      <c r="A83" s="142" t="s">
        <v>1420</v>
      </c>
      <c r="B83" s="21" t="s">
        <v>213</v>
      </c>
      <c r="C83" s="26">
        <v>492.77199999999999</v>
      </c>
      <c r="D83" s="7" t="str">
        <f t="shared" si="11"/>
        <v>N/A</v>
      </c>
      <c r="E83" s="26">
        <v>451.83844011000002</v>
      </c>
      <c r="F83" s="7" t="str">
        <f t="shared" si="12"/>
        <v>N/A</v>
      </c>
      <c r="G83" s="26">
        <v>419.37737962</v>
      </c>
      <c r="H83" s="7" t="str">
        <f t="shared" si="13"/>
        <v>N/A</v>
      </c>
      <c r="I83" s="8">
        <v>-8.31</v>
      </c>
      <c r="J83" s="8">
        <v>-7.18</v>
      </c>
      <c r="K83" s="25" t="s">
        <v>734</v>
      </c>
      <c r="L83" s="85" t="str">
        <f t="shared" si="14"/>
        <v>Yes</v>
      </c>
    </row>
    <row r="84" spans="1:12" ht="25" x14ac:dyDescent="0.25">
      <c r="A84" s="142" t="s">
        <v>614</v>
      </c>
      <c r="B84" s="21" t="s">
        <v>213</v>
      </c>
      <c r="C84" s="26">
        <v>1777115</v>
      </c>
      <c r="D84" s="7" t="str">
        <f t="shared" si="11"/>
        <v>N/A</v>
      </c>
      <c r="E84" s="26">
        <v>254042</v>
      </c>
      <c r="F84" s="7" t="str">
        <f t="shared" si="12"/>
        <v>N/A</v>
      </c>
      <c r="G84" s="26">
        <v>280321</v>
      </c>
      <c r="H84" s="7" t="str">
        <f t="shared" si="13"/>
        <v>N/A</v>
      </c>
      <c r="I84" s="8">
        <v>-85.7</v>
      </c>
      <c r="J84" s="8">
        <v>10.34</v>
      </c>
      <c r="K84" s="25" t="s">
        <v>734</v>
      </c>
      <c r="L84" s="85" t="str">
        <f t="shared" si="14"/>
        <v>Yes</v>
      </c>
    </row>
    <row r="85" spans="1:12" x14ac:dyDescent="0.25">
      <c r="A85" s="142" t="s">
        <v>615</v>
      </c>
      <c r="B85" s="21" t="s">
        <v>213</v>
      </c>
      <c r="C85" s="22">
        <v>705</v>
      </c>
      <c r="D85" s="7" t="str">
        <f t="shared" si="11"/>
        <v>N/A</v>
      </c>
      <c r="E85" s="22">
        <v>127</v>
      </c>
      <c r="F85" s="7" t="str">
        <f t="shared" si="12"/>
        <v>N/A</v>
      </c>
      <c r="G85" s="22">
        <v>60</v>
      </c>
      <c r="H85" s="7" t="str">
        <f t="shared" si="13"/>
        <v>N/A</v>
      </c>
      <c r="I85" s="8">
        <v>-82</v>
      </c>
      <c r="J85" s="8">
        <v>-52.8</v>
      </c>
      <c r="K85" s="25" t="s">
        <v>734</v>
      </c>
      <c r="L85" s="85" t="str">
        <f t="shared" si="14"/>
        <v>No</v>
      </c>
    </row>
    <row r="86" spans="1:12" x14ac:dyDescent="0.25">
      <c r="A86" s="142" t="s">
        <v>1421</v>
      </c>
      <c r="B86" s="21" t="s">
        <v>213</v>
      </c>
      <c r="C86" s="26">
        <v>2520.7304964999998</v>
      </c>
      <c r="D86" s="7" t="str">
        <f t="shared" si="11"/>
        <v>N/A</v>
      </c>
      <c r="E86" s="26">
        <v>2000.3307087000001</v>
      </c>
      <c r="F86" s="7" t="str">
        <f t="shared" si="12"/>
        <v>N/A</v>
      </c>
      <c r="G86" s="26">
        <v>4672.0166667000003</v>
      </c>
      <c r="H86" s="7" t="str">
        <f t="shared" si="13"/>
        <v>N/A</v>
      </c>
      <c r="I86" s="8">
        <v>-20.6</v>
      </c>
      <c r="J86" s="8">
        <v>133.6</v>
      </c>
      <c r="K86" s="25" t="s">
        <v>734</v>
      </c>
      <c r="L86" s="85" t="str">
        <f t="shared" si="14"/>
        <v>No</v>
      </c>
    </row>
    <row r="87" spans="1:12" x14ac:dyDescent="0.25">
      <c r="A87" s="142" t="s">
        <v>616</v>
      </c>
      <c r="B87" s="21" t="s">
        <v>213</v>
      </c>
      <c r="C87" s="26">
        <v>2189146</v>
      </c>
      <c r="D87" s="7" t="str">
        <f t="shared" si="11"/>
        <v>N/A</v>
      </c>
      <c r="E87" s="26">
        <v>1830072</v>
      </c>
      <c r="F87" s="7" t="str">
        <f t="shared" si="12"/>
        <v>N/A</v>
      </c>
      <c r="G87" s="26">
        <v>1243877</v>
      </c>
      <c r="H87" s="7" t="str">
        <f t="shared" si="13"/>
        <v>N/A</v>
      </c>
      <c r="I87" s="8">
        <v>-16.399999999999999</v>
      </c>
      <c r="J87" s="8">
        <v>-32</v>
      </c>
      <c r="K87" s="25" t="s">
        <v>734</v>
      </c>
      <c r="L87" s="85" t="str">
        <f t="shared" si="14"/>
        <v>No</v>
      </c>
    </row>
    <row r="88" spans="1:12" x14ac:dyDescent="0.25">
      <c r="A88" s="142" t="s">
        <v>617</v>
      </c>
      <c r="B88" s="21" t="s">
        <v>213</v>
      </c>
      <c r="C88" s="22">
        <v>12297</v>
      </c>
      <c r="D88" s="7" t="str">
        <f t="shared" si="11"/>
        <v>N/A</v>
      </c>
      <c r="E88" s="22">
        <v>10287</v>
      </c>
      <c r="F88" s="7" t="str">
        <f t="shared" si="12"/>
        <v>N/A</v>
      </c>
      <c r="G88" s="22">
        <v>7606</v>
      </c>
      <c r="H88" s="7" t="str">
        <f t="shared" si="13"/>
        <v>N/A</v>
      </c>
      <c r="I88" s="8">
        <v>-16.3</v>
      </c>
      <c r="J88" s="8">
        <v>-26.1</v>
      </c>
      <c r="K88" s="25" t="s">
        <v>734</v>
      </c>
      <c r="L88" s="85" t="str">
        <f t="shared" si="14"/>
        <v>Yes</v>
      </c>
    </row>
    <row r="89" spans="1:12" x14ac:dyDescent="0.25">
      <c r="A89" s="142" t="s">
        <v>1422</v>
      </c>
      <c r="B89" s="21" t="s">
        <v>213</v>
      </c>
      <c r="C89" s="26">
        <v>178.02276978</v>
      </c>
      <c r="D89" s="7" t="str">
        <f t="shared" si="11"/>
        <v>N/A</v>
      </c>
      <c r="E89" s="26">
        <v>177.90142899</v>
      </c>
      <c r="F89" s="7" t="str">
        <f t="shared" si="12"/>
        <v>N/A</v>
      </c>
      <c r="G89" s="26">
        <v>163.53891664</v>
      </c>
      <c r="H89" s="7" t="str">
        <f t="shared" si="13"/>
        <v>N/A</v>
      </c>
      <c r="I89" s="8">
        <v>-6.8000000000000005E-2</v>
      </c>
      <c r="J89" s="8">
        <v>-8.07</v>
      </c>
      <c r="K89" s="25" t="s">
        <v>734</v>
      </c>
      <c r="L89" s="85" t="str">
        <f t="shared" si="14"/>
        <v>Yes</v>
      </c>
    </row>
    <row r="90" spans="1:12" x14ac:dyDescent="0.25">
      <c r="A90" s="142" t="s">
        <v>618</v>
      </c>
      <c r="B90" s="21" t="s">
        <v>213</v>
      </c>
      <c r="C90" s="26">
        <v>6869058</v>
      </c>
      <c r="D90" s="7" t="str">
        <f t="shared" si="11"/>
        <v>N/A</v>
      </c>
      <c r="E90" s="26">
        <v>3098017</v>
      </c>
      <c r="F90" s="7" t="str">
        <f t="shared" si="12"/>
        <v>N/A</v>
      </c>
      <c r="G90" s="26">
        <v>3345645</v>
      </c>
      <c r="H90" s="7" t="str">
        <f t="shared" si="13"/>
        <v>N/A</v>
      </c>
      <c r="I90" s="8">
        <v>-54.9</v>
      </c>
      <c r="J90" s="8">
        <v>7.9930000000000003</v>
      </c>
      <c r="K90" s="25" t="s">
        <v>734</v>
      </c>
      <c r="L90" s="85" t="str">
        <f t="shared" si="14"/>
        <v>Yes</v>
      </c>
    </row>
    <row r="91" spans="1:12" x14ac:dyDescent="0.25">
      <c r="A91" s="142" t="s">
        <v>619</v>
      </c>
      <c r="B91" s="21" t="s">
        <v>213</v>
      </c>
      <c r="C91" s="22">
        <v>10004</v>
      </c>
      <c r="D91" s="7" t="str">
        <f t="shared" si="11"/>
        <v>N/A</v>
      </c>
      <c r="E91" s="22">
        <v>7668</v>
      </c>
      <c r="F91" s="7" t="str">
        <f t="shared" si="12"/>
        <v>N/A</v>
      </c>
      <c r="G91" s="22">
        <v>20059</v>
      </c>
      <c r="H91" s="7" t="str">
        <f t="shared" si="13"/>
        <v>N/A</v>
      </c>
      <c r="I91" s="8">
        <v>-23.4</v>
      </c>
      <c r="J91" s="8">
        <v>161.6</v>
      </c>
      <c r="K91" s="25" t="s">
        <v>734</v>
      </c>
      <c r="L91" s="85" t="str">
        <f t="shared" si="14"/>
        <v>No</v>
      </c>
    </row>
    <row r="92" spans="1:12" x14ac:dyDescent="0.25">
      <c r="A92" s="142" t="s">
        <v>1423</v>
      </c>
      <c r="B92" s="21" t="s">
        <v>213</v>
      </c>
      <c r="C92" s="26">
        <v>686.63114754000003</v>
      </c>
      <c r="D92" s="7" t="str">
        <f t="shared" si="11"/>
        <v>N/A</v>
      </c>
      <c r="E92" s="26">
        <v>404.01890974999998</v>
      </c>
      <c r="F92" s="7" t="str">
        <f t="shared" si="12"/>
        <v>N/A</v>
      </c>
      <c r="G92" s="26">
        <v>166.79021885</v>
      </c>
      <c r="H92" s="7" t="str">
        <f t="shared" si="13"/>
        <v>N/A</v>
      </c>
      <c r="I92" s="8">
        <v>-41.2</v>
      </c>
      <c r="J92" s="8">
        <v>-58.7</v>
      </c>
      <c r="K92" s="25" t="s">
        <v>734</v>
      </c>
      <c r="L92" s="85" t="str">
        <f t="shared" si="14"/>
        <v>No</v>
      </c>
    </row>
    <row r="93" spans="1:12" ht="25" x14ac:dyDescent="0.25">
      <c r="A93" s="142" t="s">
        <v>620</v>
      </c>
      <c r="B93" s="21" t="s">
        <v>213</v>
      </c>
      <c r="C93" s="26">
        <v>2722819</v>
      </c>
      <c r="D93" s="7" t="str">
        <f t="shared" si="11"/>
        <v>N/A</v>
      </c>
      <c r="E93" s="26">
        <v>2298602</v>
      </c>
      <c r="F93" s="7" t="str">
        <f t="shared" si="12"/>
        <v>N/A</v>
      </c>
      <c r="G93" s="26">
        <v>945424</v>
      </c>
      <c r="H93" s="7" t="str">
        <f t="shared" si="13"/>
        <v>N/A</v>
      </c>
      <c r="I93" s="8">
        <v>-15.6</v>
      </c>
      <c r="J93" s="8">
        <v>-58.9</v>
      </c>
      <c r="K93" s="25" t="s">
        <v>734</v>
      </c>
      <c r="L93" s="85" t="str">
        <f t="shared" si="14"/>
        <v>No</v>
      </c>
    </row>
    <row r="94" spans="1:12" x14ac:dyDescent="0.25">
      <c r="A94" s="145" t="s">
        <v>621</v>
      </c>
      <c r="B94" s="22" t="s">
        <v>213</v>
      </c>
      <c r="C94" s="22">
        <v>4198</v>
      </c>
      <c r="D94" s="7" t="str">
        <f t="shared" si="11"/>
        <v>N/A</v>
      </c>
      <c r="E94" s="22">
        <v>3592</v>
      </c>
      <c r="F94" s="7" t="str">
        <f t="shared" si="12"/>
        <v>N/A</v>
      </c>
      <c r="G94" s="22">
        <v>2653</v>
      </c>
      <c r="H94" s="7" t="str">
        <f t="shared" si="13"/>
        <v>N/A</v>
      </c>
      <c r="I94" s="8">
        <v>-14.4</v>
      </c>
      <c r="J94" s="8">
        <v>-26.1</v>
      </c>
      <c r="K94" s="1" t="s">
        <v>734</v>
      </c>
      <c r="L94" s="85" t="str">
        <f t="shared" si="14"/>
        <v>Yes</v>
      </c>
    </row>
    <row r="95" spans="1:12" x14ac:dyDescent="0.25">
      <c r="A95" s="142" t="s">
        <v>1424</v>
      </c>
      <c r="B95" s="21" t="s">
        <v>213</v>
      </c>
      <c r="C95" s="26">
        <v>648.59909481</v>
      </c>
      <c r="D95" s="7" t="str">
        <f t="shared" si="11"/>
        <v>N/A</v>
      </c>
      <c r="E95" s="26">
        <v>639.92260579000003</v>
      </c>
      <c r="F95" s="7" t="str">
        <f t="shared" si="12"/>
        <v>N/A</v>
      </c>
      <c r="G95" s="26">
        <v>356.36034677999999</v>
      </c>
      <c r="H95" s="7" t="str">
        <f t="shared" si="13"/>
        <v>N/A</v>
      </c>
      <c r="I95" s="8">
        <v>-1.34</v>
      </c>
      <c r="J95" s="8">
        <v>-44.3</v>
      </c>
      <c r="K95" s="25" t="s">
        <v>734</v>
      </c>
      <c r="L95" s="85" t="str">
        <f t="shared" si="14"/>
        <v>No</v>
      </c>
    </row>
    <row r="96" spans="1:12" ht="25" x14ac:dyDescent="0.25">
      <c r="A96" s="142" t="s">
        <v>622</v>
      </c>
      <c r="B96" s="21" t="s">
        <v>213</v>
      </c>
      <c r="C96" s="26">
        <v>147418</v>
      </c>
      <c r="D96" s="7" t="str">
        <f t="shared" si="11"/>
        <v>N/A</v>
      </c>
      <c r="E96" s="26">
        <v>129077</v>
      </c>
      <c r="F96" s="7" t="str">
        <f t="shared" si="12"/>
        <v>N/A</v>
      </c>
      <c r="G96" s="26">
        <v>502353</v>
      </c>
      <c r="H96" s="7" t="str">
        <f t="shared" si="13"/>
        <v>N/A</v>
      </c>
      <c r="I96" s="8">
        <v>-12.4</v>
      </c>
      <c r="J96" s="8">
        <v>289.2</v>
      </c>
      <c r="K96" s="25" t="s">
        <v>734</v>
      </c>
      <c r="L96" s="85" t="str">
        <f t="shared" si="14"/>
        <v>No</v>
      </c>
    </row>
    <row r="97" spans="1:12" x14ac:dyDescent="0.25">
      <c r="A97" s="142" t="s">
        <v>623</v>
      </c>
      <c r="B97" s="21" t="s">
        <v>213</v>
      </c>
      <c r="C97" s="22">
        <v>763</v>
      </c>
      <c r="D97" s="7" t="str">
        <f t="shared" si="11"/>
        <v>N/A</v>
      </c>
      <c r="E97" s="22">
        <v>652</v>
      </c>
      <c r="F97" s="7" t="str">
        <f t="shared" si="12"/>
        <v>N/A</v>
      </c>
      <c r="G97" s="22">
        <v>1903</v>
      </c>
      <c r="H97" s="7" t="str">
        <f t="shared" si="13"/>
        <v>N/A</v>
      </c>
      <c r="I97" s="8">
        <v>-14.5</v>
      </c>
      <c r="J97" s="8">
        <v>191.9</v>
      </c>
      <c r="K97" s="25" t="s">
        <v>734</v>
      </c>
      <c r="L97" s="85" t="str">
        <f t="shared" si="14"/>
        <v>No</v>
      </c>
    </row>
    <row r="98" spans="1:12" x14ac:dyDescent="0.25">
      <c r="A98" s="142" t="s">
        <v>1425</v>
      </c>
      <c r="B98" s="21" t="s">
        <v>213</v>
      </c>
      <c r="C98" s="26">
        <v>193.20838793999999</v>
      </c>
      <c r="D98" s="7" t="str">
        <f t="shared" si="11"/>
        <v>N/A</v>
      </c>
      <c r="E98" s="26">
        <v>197.9708589</v>
      </c>
      <c r="F98" s="7" t="str">
        <f t="shared" si="12"/>
        <v>N/A</v>
      </c>
      <c r="G98" s="26">
        <v>263.97950603999999</v>
      </c>
      <c r="H98" s="7" t="str">
        <f t="shared" si="13"/>
        <v>N/A</v>
      </c>
      <c r="I98" s="8">
        <v>2.4649999999999999</v>
      </c>
      <c r="J98" s="8">
        <v>33.340000000000003</v>
      </c>
      <c r="K98" s="25" t="s">
        <v>734</v>
      </c>
      <c r="L98" s="85" t="str">
        <f t="shared" si="14"/>
        <v>No</v>
      </c>
    </row>
    <row r="99" spans="1:12" ht="25" x14ac:dyDescent="0.25">
      <c r="A99" s="142" t="s">
        <v>624</v>
      </c>
      <c r="B99" s="21" t="s">
        <v>213</v>
      </c>
      <c r="C99" s="26">
        <v>1701018</v>
      </c>
      <c r="D99" s="7" t="str">
        <f t="shared" si="11"/>
        <v>N/A</v>
      </c>
      <c r="E99" s="26">
        <v>1708479</v>
      </c>
      <c r="F99" s="7" t="str">
        <f t="shared" si="12"/>
        <v>N/A</v>
      </c>
      <c r="G99" s="26">
        <v>1181380</v>
      </c>
      <c r="H99" s="7" t="str">
        <f t="shared" si="13"/>
        <v>N/A</v>
      </c>
      <c r="I99" s="8">
        <v>0.43859999999999999</v>
      </c>
      <c r="J99" s="8">
        <v>-30.9</v>
      </c>
      <c r="K99" s="25" t="s">
        <v>734</v>
      </c>
      <c r="L99" s="85" t="str">
        <f t="shared" si="14"/>
        <v>No</v>
      </c>
    </row>
    <row r="100" spans="1:12" x14ac:dyDescent="0.25">
      <c r="A100" s="142" t="s">
        <v>625</v>
      </c>
      <c r="B100" s="21" t="s">
        <v>213</v>
      </c>
      <c r="C100" s="22">
        <v>206</v>
      </c>
      <c r="D100" s="7" t="str">
        <f t="shared" si="11"/>
        <v>N/A</v>
      </c>
      <c r="E100" s="22">
        <v>200</v>
      </c>
      <c r="F100" s="7" t="str">
        <f t="shared" si="12"/>
        <v>N/A</v>
      </c>
      <c r="G100" s="22">
        <v>147</v>
      </c>
      <c r="H100" s="7" t="str">
        <f t="shared" si="13"/>
        <v>N/A</v>
      </c>
      <c r="I100" s="8">
        <v>-2.91</v>
      </c>
      <c r="J100" s="8">
        <v>-26.5</v>
      </c>
      <c r="K100" s="25" t="s">
        <v>734</v>
      </c>
      <c r="L100" s="85" t="str">
        <f t="shared" si="14"/>
        <v>Yes</v>
      </c>
    </row>
    <row r="101" spans="1:12" ht="25" x14ac:dyDescent="0.25">
      <c r="A101" s="142" t="s">
        <v>1426</v>
      </c>
      <c r="B101" s="21" t="s">
        <v>213</v>
      </c>
      <c r="C101" s="26">
        <v>8257.3689319999994</v>
      </c>
      <c r="D101" s="7" t="str">
        <f t="shared" si="11"/>
        <v>N/A</v>
      </c>
      <c r="E101" s="26">
        <v>8542.3950000000004</v>
      </c>
      <c r="F101" s="7" t="str">
        <f t="shared" si="12"/>
        <v>N/A</v>
      </c>
      <c r="G101" s="26">
        <v>8036.5986395</v>
      </c>
      <c r="H101" s="7" t="str">
        <f t="shared" si="13"/>
        <v>N/A</v>
      </c>
      <c r="I101" s="8">
        <v>3.452</v>
      </c>
      <c r="J101" s="8">
        <v>-5.92</v>
      </c>
      <c r="K101" s="25" t="s">
        <v>734</v>
      </c>
      <c r="L101" s="85" t="str">
        <f t="shared" si="14"/>
        <v>Yes</v>
      </c>
    </row>
    <row r="102" spans="1:12" ht="25" x14ac:dyDescent="0.25">
      <c r="A102" s="142" t="s">
        <v>626</v>
      </c>
      <c r="B102" s="21" t="s">
        <v>213</v>
      </c>
      <c r="C102" s="26">
        <v>1213</v>
      </c>
      <c r="D102" s="7" t="str">
        <f t="shared" si="11"/>
        <v>N/A</v>
      </c>
      <c r="E102" s="26">
        <v>8707</v>
      </c>
      <c r="F102" s="7" t="str">
        <f t="shared" si="12"/>
        <v>N/A</v>
      </c>
      <c r="G102" s="26">
        <v>139949</v>
      </c>
      <c r="H102" s="7" t="str">
        <f t="shared" si="13"/>
        <v>N/A</v>
      </c>
      <c r="I102" s="8">
        <v>617.79999999999995</v>
      </c>
      <c r="J102" s="8">
        <v>1507</v>
      </c>
      <c r="K102" s="25" t="s">
        <v>734</v>
      </c>
      <c r="L102" s="85" t="str">
        <f t="shared" si="14"/>
        <v>No</v>
      </c>
    </row>
    <row r="103" spans="1:12" x14ac:dyDescent="0.25">
      <c r="A103" s="142" t="s">
        <v>627</v>
      </c>
      <c r="B103" s="21" t="s">
        <v>213</v>
      </c>
      <c r="C103" s="22">
        <v>11</v>
      </c>
      <c r="D103" s="7" t="str">
        <f t="shared" si="11"/>
        <v>N/A</v>
      </c>
      <c r="E103" s="22">
        <v>11</v>
      </c>
      <c r="F103" s="7" t="str">
        <f t="shared" si="12"/>
        <v>N/A</v>
      </c>
      <c r="G103" s="22">
        <v>96</v>
      </c>
      <c r="H103" s="7" t="str">
        <f t="shared" si="13"/>
        <v>N/A</v>
      </c>
      <c r="I103" s="8">
        <v>-28.6</v>
      </c>
      <c r="J103" s="8">
        <v>1820</v>
      </c>
      <c r="K103" s="25" t="s">
        <v>734</v>
      </c>
      <c r="L103" s="85" t="str">
        <f t="shared" si="14"/>
        <v>No</v>
      </c>
    </row>
    <row r="104" spans="1:12" ht="25" x14ac:dyDescent="0.25">
      <c r="A104" s="142" t="s">
        <v>1427</v>
      </c>
      <c r="B104" s="21" t="s">
        <v>213</v>
      </c>
      <c r="C104" s="26">
        <v>173.28571428999999</v>
      </c>
      <c r="D104" s="7" t="str">
        <f t="shared" si="11"/>
        <v>N/A</v>
      </c>
      <c r="E104" s="26">
        <v>1741.4</v>
      </c>
      <c r="F104" s="7" t="str">
        <f t="shared" si="12"/>
        <v>N/A</v>
      </c>
      <c r="G104" s="26">
        <v>1457.8020833</v>
      </c>
      <c r="H104" s="7" t="str">
        <f t="shared" si="13"/>
        <v>N/A</v>
      </c>
      <c r="I104" s="8">
        <v>904.9</v>
      </c>
      <c r="J104" s="8">
        <v>-16.3</v>
      </c>
      <c r="K104" s="25" t="s">
        <v>734</v>
      </c>
      <c r="L104" s="85" t="str">
        <f t="shared" si="14"/>
        <v>Yes</v>
      </c>
    </row>
    <row r="105" spans="1:12" ht="25" x14ac:dyDescent="0.25">
      <c r="A105" s="142" t="s">
        <v>628</v>
      </c>
      <c r="B105" s="21" t="s">
        <v>213</v>
      </c>
      <c r="C105" s="26">
        <v>19935</v>
      </c>
      <c r="D105" s="7" t="str">
        <f t="shared" si="11"/>
        <v>N/A</v>
      </c>
      <c r="E105" s="26">
        <v>12382</v>
      </c>
      <c r="F105" s="7" t="str">
        <f t="shared" si="12"/>
        <v>N/A</v>
      </c>
      <c r="G105" s="26">
        <v>139561</v>
      </c>
      <c r="H105" s="7" t="str">
        <f t="shared" si="13"/>
        <v>N/A</v>
      </c>
      <c r="I105" s="8">
        <v>-37.9</v>
      </c>
      <c r="J105" s="8">
        <v>1027</v>
      </c>
      <c r="K105" s="25" t="s">
        <v>734</v>
      </c>
      <c r="L105" s="85" t="str">
        <f t="shared" si="14"/>
        <v>No</v>
      </c>
    </row>
    <row r="106" spans="1:12" x14ac:dyDescent="0.25">
      <c r="A106" s="142" t="s">
        <v>629</v>
      </c>
      <c r="B106" s="21" t="s">
        <v>213</v>
      </c>
      <c r="C106" s="22">
        <v>11</v>
      </c>
      <c r="D106" s="7" t="str">
        <f t="shared" si="11"/>
        <v>N/A</v>
      </c>
      <c r="E106" s="22">
        <v>11</v>
      </c>
      <c r="F106" s="7" t="str">
        <f t="shared" si="12"/>
        <v>N/A</v>
      </c>
      <c r="G106" s="22">
        <v>140</v>
      </c>
      <c r="H106" s="7" t="str">
        <f t="shared" si="13"/>
        <v>N/A</v>
      </c>
      <c r="I106" s="8">
        <v>-14.3</v>
      </c>
      <c r="J106" s="8">
        <v>2233</v>
      </c>
      <c r="K106" s="25" t="s">
        <v>734</v>
      </c>
      <c r="L106" s="85" t="str">
        <f t="shared" si="14"/>
        <v>No</v>
      </c>
    </row>
    <row r="107" spans="1:12" ht="25" x14ac:dyDescent="0.25">
      <c r="A107" s="142" t="s">
        <v>1428</v>
      </c>
      <c r="B107" s="21" t="s">
        <v>213</v>
      </c>
      <c r="C107" s="26">
        <v>2847.8571428999999</v>
      </c>
      <c r="D107" s="7" t="str">
        <f t="shared" si="11"/>
        <v>N/A</v>
      </c>
      <c r="E107" s="26">
        <v>2063.6666667</v>
      </c>
      <c r="F107" s="7" t="str">
        <f t="shared" si="12"/>
        <v>N/A</v>
      </c>
      <c r="G107" s="26">
        <v>996.86428570999999</v>
      </c>
      <c r="H107" s="7" t="str">
        <f t="shared" si="13"/>
        <v>N/A</v>
      </c>
      <c r="I107" s="8">
        <v>-27.5</v>
      </c>
      <c r="J107" s="8">
        <v>-51.7</v>
      </c>
      <c r="K107" s="25" t="s">
        <v>734</v>
      </c>
      <c r="L107" s="85" t="str">
        <f t="shared" si="14"/>
        <v>No</v>
      </c>
    </row>
    <row r="108" spans="1:12" ht="25" x14ac:dyDescent="0.25">
      <c r="A108" s="142" t="s">
        <v>630</v>
      </c>
      <c r="B108" s="21" t="s">
        <v>213</v>
      </c>
      <c r="C108" s="26">
        <v>0</v>
      </c>
      <c r="D108" s="7" t="str">
        <f t="shared" si="11"/>
        <v>N/A</v>
      </c>
      <c r="E108" s="26">
        <v>0</v>
      </c>
      <c r="F108" s="7" t="str">
        <f t="shared" si="12"/>
        <v>N/A</v>
      </c>
      <c r="G108" s="26">
        <v>0</v>
      </c>
      <c r="H108" s="7" t="str">
        <f t="shared" si="13"/>
        <v>N/A</v>
      </c>
      <c r="I108" s="8" t="s">
        <v>1749</v>
      </c>
      <c r="J108" s="8" t="s">
        <v>1749</v>
      </c>
      <c r="K108" s="25" t="s">
        <v>734</v>
      </c>
      <c r="L108" s="85" t="str">
        <f t="shared" si="14"/>
        <v>N/A</v>
      </c>
    </row>
    <row r="109" spans="1:12" x14ac:dyDescent="0.25">
      <c r="A109" s="142" t="s">
        <v>631</v>
      </c>
      <c r="B109" s="21" t="s">
        <v>213</v>
      </c>
      <c r="C109" s="22">
        <v>0</v>
      </c>
      <c r="D109" s="7" t="str">
        <f t="shared" si="11"/>
        <v>N/A</v>
      </c>
      <c r="E109" s="22">
        <v>0</v>
      </c>
      <c r="F109" s="7" t="str">
        <f t="shared" si="12"/>
        <v>N/A</v>
      </c>
      <c r="G109" s="22">
        <v>0</v>
      </c>
      <c r="H109" s="7" t="str">
        <f t="shared" si="13"/>
        <v>N/A</v>
      </c>
      <c r="I109" s="8" t="s">
        <v>1749</v>
      </c>
      <c r="J109" s="8" t="s">
        <v>1749</v>
      </c>
      <c r="K109" s="25" t="s">
        <v>734</v>
      </c>
      <c r="L109" s="85" t="str">
        <f t="shared" si="14"/>
        <v>N/A</v>
      </c>
    </row>
    <row r="110" spans="1:12" ht="25" x14ac:dyDescent="0.25">
      <c r="A110" s="142" t="s">
        <v>1429</v>
      </c>
      <c r="B110" s="21" t="s">
        <v>213</v>
      </c>
      <c r="C110" s="26" t="s">
        <v>1749</v>
      </c>
      <c r="D110" s="7" t="str">
        <f t="shared" si="11"/>
        <v>N/A</v>
      </c>
      <c r="E110" s="26" t="s">
        <v>1749</v>
      </c>
      <c r="F110" s="7" t="str">
        <f t="shared" si="12"/>
        <v>N/A</v>
      </c>
      <c r="G110" s="26" t="s">
        <v>1749</v>
      </c>
      <c r="H110" s="7" t="str">
        <f t="shared" si="13"/>
        <v>N/A</v>
      </c>
      <c r="I110" s="8" t="s">
        <v>1749</v>
      </c>
      <c r="J110" s="8" t="s">
        <v>1749</v>
      </c>
      <c r="K110" s="25" t="s">
        <v>734</v>
      </c>
      <c r="L110" s="85" t="str">
        <f t="shared" si="14"/>
        <v>N/A</v>
      </c>
    </row>
    <row r="111" spans="1:12" x14ac:dyDescent="0.25">
      <c r="A111" s="142" t="s">
        <v>632</v>
      </c>
      <c r="B111" s="21" t="s">
        <v>213</v>
      </c>
      <c r="C111" s="26">
        <v>59701211</v>
      </c>
      <c r="D111" s="7" t="str">
        <f t="shared" si="11"/>
        <v>N/A</v>
      </c>
      <c r="E111" s="26">
        <v>51316810</v>
      </c>
      <c r="F111" s="7" t="str">
        <f t="shared" si="12"/>
        <v>N/A</v>
      </c>
      <c r="G111" s="26">
        <v>44994232</v>
      </c>
      <c r="H111" s="7" t="str">
        <f t="shared" si="13"/>
        <v>N/A</v>
      </c>
      <c r="I111" s="8">
        <v>-14</v>
      </c>
      <c r="J111" s="8">
        <v>-12.3</v>
      </c>
      <c r="K111" s="25" t="s">
        <v>734</v>
      </c>
      <c r="L111" s="85" t="str">
        <f t="shared" si="14"/>
        <v>Yes</v>
      </c>
    </row>
    <row r="112" spans="1:12" x14ac:dyDescent="0.25">
      <c r="A112" s="142" t="s">
        <v>633</v>
      </c>
      <c r="B112" s="21" t="s">
        <v>213</v>
      </c>
      <c r="C112" s="22">
        <v>3962</v>
      </c>
      <c r="D112" s="7" t="str">
        <f t="shared" si="11"/>
        <v>N/A</v>
      </c>
      <c r="E112" s="22">
        <v>3642</v>
      </c>
      <c r="F112" s="7" t="str">
        <f t="shared" si="12"/>
        <v>N/A</v>
      </c>
      <c r="G112" s="22">
        <v>2946</v>
      </c>
      <c r="H112" s="7" t="str">
        <f t="shared" si="13"/>
        <v>N/A</v>
      </c>
      <c r="I112" s="8">
        <v>-8.08</v>
      </c>
      <c r="J112" s="8">
        <v>-19.100000000000001</v>
      </c>
      <c r="K112" s="25" t="s">
        <v>734</v>
      </c>
      <c r="L112" s="85" t="str">
        <f t="shared" si="14"/>
        <v>Yes</v>
      </c>
    </row>
    <row r="113" spans="1:12" x14ac:dyDescent="0.25">
      <c r="A113" s="142" t="s">
        <v>1430</v>
      </c>
      <c r="B113" s="21" t="s">
        <v>213</v>
      </c>
      <c r="C113" s="26">
        <v>15068.453054</v>
      </c>
      <c r="D113" s="7" t="str">
        <f t="shared" si="11"/>
        <v>N/A</v>
      </c>
      <c r="E113" s="26">
        <v>14090.282811999999</v>
      </c>
      <c r="F113" s="7" t="str">
        <f t="shared" si="12"/>
        <v>N/A</v>
      </c>
      <c r="G113" s="26">
        <v>15272.991174000001</v>
      </c>
      <c r="H113" s="7" t="str">
        <f t="shared" si="13"/>
        <v>N/A</v>
      </c>
      <c r="I113" s="8">
        <v>-6.49</v>
      </c>
      <c r="J113" s="8">
        <v>8.3940000000000001</v>
      </c>
      <c r="K113" s="25" t="s">
        <v>734</v>
      </c>
      <c r="L113" s="85" t="str">
        <f t="shared" si="14"/>
        <v>Yes</v>
      </c>
    </row>
    <row r="114" spans="1:12" ht="25" x14ac:dyDescent="0.25">
      <c r="A114" s="142" t="s">
        <v>634</v>
      </c>
      <c r="B114" s="21" t="s">
        <v>213</v>
      </c>
      <c r="C114" s="26">
        <v>30459</v>
      </c>
      <c r="D114" s="7" t="str">
        <f t="shared" si="11"/>
        <v>N/A</v>
      </c>
      <c r="E114" s="26">
        <v>34211</v>
      </c>
      <c r="F114" s="7" t="str">
        <f t="shared" si="12"/>
        <v>N/A</v>
      </c>
      <c r="G114" s="26">
        <v>39534</v>
      </c>
      <c r="H114" s="7" t="str">
        <f t="shared" si="13"/>
        <v>N/A</v>
      </c>
      <c r="I114" s="8">
        <v>12.32</v>
      </c>
      <c r="J114" s="8">
        <v>15.56</v>
      </c>
      <c r="K114" s="25" t="s">
        <v>734</v>
      </c>
      <c r="L114" s="85" t="str">
        <f>IF(J114="Div by 0", "N/A", IF(OR(J114="N/A",K114="N/A"),"N/A", IF(J114&gt;VALUE(MID(K114,1,2)), "No", IF(J114&lt;-1*VALUE(MID(K114,1,2)), "No", "Yes"))))</f>
        <v>Yes</v>
      </c>
    </row>
    <row r="115" spans="1:12" x14ac:dyDescent="0.25">
      <c r="A115" s="142" t="s">
        <v>635</v>
      </c>
      <c r="B115" s="21" t="s">
        <v>213</v>
      </c>
      <c r="C115" s="22">
        <v>574</v>
      </c>
      <c r="D115" s="7" t="str">
        <f t="shared" si="11"/>
        <v>N/A</v>
      </c>
      <c r="E115" s="22">
        <v>778</v>
      </c>
      <c r="F115" s="7" t="str">
        <f t="shared" si="12"/>
        <v>N/A</v>
      </c>
      <c r="G115" s="22">
        <v>920</v>
      </c>
      <c r="H115" s="7" t="str">
        <f t="shared" si="13"/>
        <v>N/A</v>
      </c>
      <c r="I115" s="8">
        <v>35.54</v>
      </c>
      <c r="J115" s="8">
        <v>18.25</v>
      </c>
      <c r="K115" s="25" t="s">
        <v>734</v>
      </c>
      <c r="L115" s="85" t="str">
        <f t="shared" ref="L115:L119" si="15">IF(J115="Div by 0", "N/A", IF(OR(J115="N/A",K115="N/A"),"N/A", IF(J115&gt;VALUE(MID(K115,1,2)), "No", IF(J115&lt;-1*VALUE(MID(K115,1,2)), "No", "Yes"))))</f>
        <v>Yes</v>
      </c>
    </row>
    <row r="116" spans="1:12" ht="25" x14ac:dyDescent="0.25">
      <c r="A116" s="142" t="s">
        <v>1431</v>
      </c>
      <c r="B116" s="21" t="s">
        <v>213</v>
      </c>
      <c r="C116" s="26">
        <v>53.064459929999998</v>
      </c>
      <c r="D116" s="7" t="str">
        <f t="shared" si="11"/>
        <v>N/A</v>
      </c>
      <c r="E116" s="26">
        <v>43.973007711999998</v>
      </c>
      <c r="F116" s="7" t="str">
        <f t="shared" si="12"/>
        <v>N/A</v>
      </c>
      <c r="G116" s="26">
        <v>42.971739130000003</v>
      </c>
      <c r="H116" s="7" t="str">
        <f t="shared" si="13"/>
        <v>N/A</v>
      </c>
      <c r="I116" s="8">
        <v>-17.100000000000001</v>
      </c>
      <c r="J116" s="8">
        <v>-2.2799999999999998</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1749</v>
      </c>
      <c r="J117" s="8" t="s">
        <v>1749</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1749</v>
      </c>
      <c r="J118" s="8" t="s">
        <v>1749</v>
      </c>
      <c r="K118" s="25" t="s">
        <v>734</v>
      </c>
      <c r="L118" s="85" t="str">
        <f t="shared" si="15"/>
        <v>N/A</v>
      </c>
    </row>
    <row r="119" spans="1:12" ht="25" x14ac:dyDescent="0.25">
      <c r="A119" s="142" t="s">
        <v>1432</v>
      </c>
      <c r="B119" s="21" t="s">
        <v>213</v>
      </c>
      <c r="C119" s="26" t="s">
        <v>1749</v>
      </c>
      <c r="D119" s="7" t="str">
        <f t="shared" si="11"/>
        <v>N/A</v>
      </c>
      <c r="E119" s="26" t="s">
        <v>1749</v>
      </c>
      <c r="F119" s="7" t="str">
        <f t="shared" si="12"/>
        <v>N/A</v>
      </c>
      <c r="G119" s="26" t="s">
        <v>1749</v>
      </c>
      <c r="H119" s="7" t="str">
        <f t="shared" si="13"/>
        <v>N/A</v>
      </c>
      <c r="I119" s="8" t="s">
        <v>1749</v>
      </c>
      <c r="J119" s="8" t="s">
        <v>1749</v>
      </c>
      <c r="K119" s="25" t="s">
        <v>734</v>
      </c>
      <c r="L119" s="85" t="str">
        <f t="shared" si="15"/>
        <v>N/A</v>
      </c>
    </row>
    <row r="120" spans="1:12" ht="25" x14ac:dyDescent="0.25">
      <c r="A120" s="142" t="s">
        <v>638</v>
      </c>
      <c r="B120" s="21" t="s">
        <v>213</v>
      </c>
      <c r="C120" s="26">
        <v>7266941</v>
      </c>
      <c r="D120" s="7" t="str">
        <f t="shared" si="11"/>
        <v>N/A</v>
      </c>
      <c r="E120" s="26">
        <v>7944285</v>
      </c>
      <c r="F120" s="7" t="str">
        <f t="shared" si="12"/>
        <v>N/A</v>
      </c>
      <c r="G120" s="26">
        <v>6240602</v>
      </c>
      <c r="H120" s="7" t="str">
        <f t="shared" si="13"/>
        <v>N/A</v>
      </c>
      <c r="I120" s="8">
        <v>9.3209999999999997</v>
      </c>
      <c r="J120" s="8">
        <v>-21.4</v>
      </c>
      <c r="K120" s="25" t="s">
        <v>734</v>
      </c>
      <c r="L120" s="85" t="str">
        <f t="shared" ref="L120:L131" si="16">IF(J120="Div by 0", "N/A", IF(K120="N/A","N/A", IF(J120&gt;VALUE(MID(K120,1,2)), "No", IF(J120&lt;-1*VALUE(MID(K120,1,2)), "No", "Yes"))))</f>
        <v>Yes</v>
      </c>
    </row>
    <row r="121" spans="1:12" x14ac:dyDescent="0.25">
      <c r="A121" s="142" t="s">
        <v>639</v>
      </c>
      <c r="B121" s="21" t="s">
        <v>213</v>
      </c>
      <c r="C121" s="22">
        <v>8548</v>
      </c>
      <c r="D121" s="7" t="str">
        <f t="shared" si="11"/>
        <v>N/A</v>
      </c>
      <c r="E121" s="22">
        <v>24692</v>
      </c>
      <c r="F121" s="7" t="str">
        <f t="shared" si="12"/>
        <v>N/A</v>
      </c>
      <c r="G121" s="22">
        <v>22122</v>
      </c>
      <c r="H121" s="7" t="str">
        <f t="shared" si="13"/>
        <v>N/A</v>
      </c>
      <c r="I121" s="8">
        <v>188.9</v>
      </c>
      <c r="J121" s="8">
        <v>-10.4</v>
      </c>
      <c r="K121" s="25" t="s">
        <v>734</v>
      </c>
      <c r="L121" s="85" t="str">
        <f t="shared" si="16"/>
        <v>Yes</v>
      </c>
    </row>
    <row r="122" spans="1:12" ht="25" x14ac:dyDescent="0.25">
      <c r="A122" s="142" t="s">
        <v>1433</v>
      </c>
      <c r="B122" s="21" t="s">
        <v>213</v>
      </c>
      <c r="C122" s="26">
        <v>850.13348152000003</v>
      </c>
      <c r="D122" s="7" t="str">
        <f t="shared" si="11"/>
        <v>N/A</v>
      </c>
      <c r="E122" s="26">
        <v>321.73517738999999</v>
      </c>
      <c r="F122" s="7" t="str">
        <f t="shared" si="12"/>
        <v>N/A</v>
      </c>
      <c r="G122" s="26">
        <v>282.09935811000003</v>
      </c>
      <c r="H122" s="7" t="str">
        <f t="shared" si="13"/>
        <v>N/A</v>
      </c>
      <c r="I122" s="8">
        <v>-62.2</v>
      </c>
      <c r="J122" s="8">
        <v>-12.3</v>
      </c>
      <c r="K122" s="25" t="s">
        <v>734</v>
      </c>
      <c r="L122" s="85" t="str">
        <f t="shared" si="16"/>
        <v>Yes</v>
      </c>
    </row>
    <row r="123" spans="1:12" ht="25" x14ac:dyDescent="0.25">
      <c r="A123" s="142" t="s">
        <v>640</v>
      </c>
      <c r="B123" s="21" t="s">
        <v>213</v>
      </c>
      <c r="C123" s="26">
        <v>9532451</v>
      </c>
      <c r="D123" s="7" t="str">
        <f t="shared" ref="D123:D131" si="17">IF($B123="N/A","N/A",IF(C123&gt;10,"No",IF(C123&lt;-10,"No","Yes")))</f>
        <v>N/A</v>
      </c>
      <c r="E123" s="26">
        <v>6304660</v>
      </c>
      <c r="F123" s="7" t="str">
        <f t="shared" ref="F123:F131" si="18">IF($B123="N/A","N/A",IF(E123&gt;10,"No",IF(E123&lt;-10,"No","Yes")))</f>
        <v>N/A</v>
      </c>
      <c r="G123" s="26">
        <v>5226210</v>
      </c>
      <c r="H123" s="7" t="str">
        <f t="shared" ref="H123:H131" si="19">IF($B123="N/A","N/A",IF(G123&gt;10,"No",IF(G123&lt;-10,"No","Yes")))</f>
        <v>N/A</v>
      </c>
      <c r="I123" s="8">
        <v>-33.9</v>
      </c>
      <c r="J123" s="8">
        <v>-17.100000000000001</v>
      </c>
      <c r="K123" s="25" t="s">
        <v>734</v>
      </c>
      <c r="L123" s="85" t="str">
        <f t="shared" si="16"/>
        <v>Yes</v>
      </c>
    </row>
    <row r="124" spans="1:12" x14ac:dyDescent="0.25">
      <c r="A124" s="142" t="s">
        <v>641</v>
      </c>
      <c r="B124" s="21" t="s">
        <v>213</v>
      </c>
      <c r="C124" s="22">
        <v>473</v>
      </c>
      <c r="D124" s="7" t="str">
        <f t="shared" si="17"/>
        <v>N/A</v>
      </c>
      <c r="E124" s="22">
        <v>267</v>
      </c>
      <c r="F124" s="7" t="str">
        <f t="shared" si="18"/>
        <v>N/A</v>
      </c>
      <c r="G124" s="22">
        <v>258</v>
      </c>
      <c r="H124" s="7" t="str">
        <f t="shared" si="19"/>
        <v>N/A</v>
      </c>
      <c r="I124" s="8">
        <v>-43.6</v>
      </c>
      <c r="J124" s="8">
        <v>-3.37</v>
      </c>
      <c r="K124" s="25" t="s">
        <v>734</v>
      </c>
      <c r="L124" s="85" t="str">
        <f t="shared" si="16"/>
        <v>Yes</v>
      </c>
    </row>
    <row r="125" spans="1:12" ht="25" x14ac:dyDescent="0.25">
      <c r="A125" s="142" t="s">
        <v>1434</v>
      </c>
      <c r="B125" s="21" t="s">
        <v>213</v>
      </c>
      <c r="C125" s="26">
        <v>20153.173362000001</v>
      </c>
      <c r="D125" s="7" t="str">
        <f t="shared" si="17"/>
        <v>N/A</v>
      </c>
      <c r="E125" s="26">
        <v>23612.958801000001</v>
      </c>
      <c r="F125" s="7" t="str">
        <f t="shared" si="18"/>
        <v>N/A</v>
      </c>
      <c r="G125" s="26">
        <v>20256.627906999998</v>
      </c>
      <c r="H125" s="7" t="str">
        <f t="shared" si="19"/>
        <v>N/A</v>
      </c>
      <c r="I125" s="8">
        <v>17.170000000000002</v>
      </c>
      <c r="J125" s="8">
        <v>-14.2</v>
      </c>
      <c r="K125" s="25" t="s">
        <v>734</v>
      </c>
      <c r="L125" s="85" t="str">
        <f t="shared" si="16"/>
        <v>Yes</v>
      </c>
    </row>
    <row r="126" spans="1:12" ht="25" x14ac:dyDescent="0.25">
      <c r="A126" s="142" t="s">
        <v>642</v>
      </c>
      <c r="B126" s="21" t="s">
        <v>213</v>
      </c>
      <c r="C126" s="26">
        <v>7367672</v>
      </c>
      <c r="D126" s="7" t="str">
        <f t="shared" si="17"/>
        <v>N/A</v>
      </c>
      <c r="E126" s="26">
        <v>6372082</v>
      </c>
      <c r="F126" s="7" t="str">
        <f t="shared" si="18"/>
        <v>N/A</v>
      </c>
      <c r="G126" s="26">
        <v>9868878</v>
      </c>
      <c r="H126" s="7" t="str">
        <f t="shared" si="19"/>
        <v>N/A</v>
      </c>
      <c r="I126" s="8">
        <v>-13.5</v>
      </c>
      <c r="J126" s="8">
        <v>54.88</v>
      </c>
      <c r="K126" s="25" t="s">
        <v>734</v>
      </c>
      <c r="L126" s="85" t="str">
        <f t="shared" si="16"/>
        <v>No</v>
      </c>
    </row>
    <row r="127" spans="1:12" x14ac:dyDescent="0.25">
      <c r="A127" s="142" t="s">
        <v>643</v>
      </c>
      <c r="B127" s="21" t="s">
        <v>213</v>
      </c>
      <c r="C127" s="22">
        <v>1305</v>
      </c>
      <c r="D127" s="7" t="str">
        <f t="shared" si="17"/>
        <v>N/A</v>
      </c>
      <c r="E127" s="22">
        <v>887</v>
      </c>
      <c r="F127" s="7" t="str">
        <f t="shared" si="18"/>
        <v>N/A</v>
      </c>
      <c r="G127" s="22">
        <v>924</v>
      </c>
      <c r="H127" s="7" t="str">
        <f t="shared" si="19"/>
        <v>N/A</v>
      </c>
      <c r="I127" s="8">
        <v>-32</v>
      </c>
      <c r="J127" s="8">
        <v>4.1710000000000003</v>
      </c>
      <c r="K127" s="25" t="s">
        <v>734</v>
      </c>
      <c r="L127" s="85" t="str">
        <f t="shared" si="16"/>
        <v>Yes</v>
      </c>
    </row>
    <row r="128" spans="1:12" ht="25" x14ac:dyDescent="0.25">
      <c r="A128" s="142" t="s">
        <v>1435</v>
      </c>
      <c r="B128" s="21" t="s">
        <v>213</v>
      </c>
      <c r="C128" s="26">
        <v>5645.7256705</v>
      </c>
      <c r="D128" s="7" t="str">
        <f t="shared" si="17"/>
        <v>N/A</v>
      </c>
      <c r="E128" s="26">
        <v>7183.8579480999997</v>
      </c>
      <c r="F128" s="7" t="str">
        <f t="shared" si="18"/>
        <v>N/A</v>
      </c>
      <c r="G128" s="26">
        <v>10680.603896000001</v>
      </c>
      <c r="H128" s="7" t="str">
        <f t="shared" si="19"/>
        <v>N/A</v>
      </c>
      <c r="I128" s="8">
        <v>27.24</v>
      </c>
      <c r="J128" s="8">
        <v>48.68</v>
      </c>
      <c r="K128" s="25" t="s">
        <v>734</v>
      </c>
      <c r="L128" s="85" t="str">
        <f t="shared" si="16"/>
        <v>No</v>
      </c>
    </row>
    <row r="129" spans="1:12" ht="25" x14ac:dyDescent="0.25">
      <c r="A129" s="142" t="s">
        <v>644</v>
      </c>
      <c r="B129" s="21" t="s">
        <v>213</v>
      </c>
      <c r="C129" s="26">
        <v>398747</v>
      </c>
      <c r="D129" s="7" t="str">
        <f t="shared" si="17"/>
        <v>N/A</v>
      </c>
      <c r="E129" s="26">
        <v>172531</v>
      </c>
      <c r="F129" s="7" t="str">
        <f t="shared" si="18"/>
        <v>N/A</v>
      </c>
      <c r="G129" s="26">
        <v>449656</v>
      </c>
      <c r="H129" s="7" t="str">
        <f t="shared" si="19"/>
        <v>N/A</v>
      </c>
      <c r="I129" s="8">
        <v>-56.7</v>
      </c>
      <c r="J129" s="8">
        <v>160.6</v>
      </c>
      <c r="K129" s="25" t="s">
        <v>734</v>
      </c>
      <c r="L129" s="85" t="str">
        <f t="shared" si="16"/>
        <v>No</v>
      </c>
    </row>
    <row r="130" spans="1:12" x14ac:dyDescent="0.25">
      <c r="A130" s="142" t="s">
        <v>645</v>
      </c>
      <c r="B130" s="21" t="s">
        <v>213</v>
      </c>
      <c r="C130" s="22">
        <v>68</v>
      </c>
      <c r="D130" s="7" t="str">
        <f t="shared" si="17"/>
        <v>N/A</v>
      </c>
      <c r="E130" s="22">
        <v>30</v>
      </c>
      <c r="F130" s="7" t="str">
        <f t="shared" si="18"/>
        <v>N/A</v>
      </c>
      <c r="G130" s="22">
        <v>65</v>
      </c>
      <c r="H130" s="7" t="str">
        <f t="shared" si="19"/>
        <v>N/A</v>
      </c>
      <c r="I130" s="8">
        <v>-55.9</v>
      </c>
      <c r="J130" s="8">
        <v>116.7</v>
      </c>
      <c r="K130" s="25" t="s">
        <v>734</v>
      </c>
      <c r="L130" s="85" t="str">
        <f t="shared" si="16"/>
        <v>No</v>
      </c>
    </row>
    <row r="131" spans="1:12" ht="25" x14ac:dyDescent="0.25">
      <c r="A131" s="142" t="s">
        <v>1436</v>
      </c>
      <c r="B131" s="21" t="s">
        <v>213</v>
      </c>
      <c r="C131" s="26">
        <v>5863.9264706000004</v>
      </c>
      <c r="D131" s="7" t="str">
        <f t="shared" si="17"/>
        <v>N/A</v>
      </c>
      <c r="E131" s="26">
        <v>5751.0333332999999</v>
      </c>
      <c r="F131" s="7" t="str">
        <f t="shared" si="18"/>
        <v>N/A</v>
      </c>
      <c r="G131" s="26">
        <v>6917.7846153999999</v>
      </c>
      <c r="H131" s="7" t="str">
        <f t="shared" si="19"/>
        <v>N/A</v>
      </c>
      <c r="I131" s="8">
        <v>-1.93</v>
      </c>
      <c r="J131" s="8">
        <v>20.29</v>
      </c>
      <c r="K131" s="25" t="s">
        <v>734</v>
      </c>
      <c r="L131" s="85" t="str">
        <f t="shared" si="16"/>
        <v>Yes</v>
      </c>
    </row>
    <row r="132" spans="1:12" x14ac:dyDescent="0.25">
      <c r="A132" s="142" t="s">
        <v>1437</v>
      </c>
      <c r="B132" s="21" t="s">
        <v>213</v>
      </c>
      <c r="C132" s="26">
        <v>379.96509157999998</v>
      </c>
      <c r="D132" s="7" t="str">
        <f t="shared" ref="D132:D143" si="20">IF($B132="N/A","N/A",IF(C132&gt;10,"No",IF(C132&lt;-10,"No","Yes")))</f>
        <v>N/A</v>
      </c>
      <c r="E132" s="26">
        <v>360.85979103</v>
      </c>
      <c r="F132" s="7" t="str">
        <f t="shared" ref="F132:F143" si="21">IF($B132="N/A","N/A",IF(E132&gt;10,"No",IF(E132&lt;-10,"No","Yes")))</f>
        <v>N/A</v>
      </c>
      <c r="G132" s="26">
        <v>359.52591681000001</v>
      </c>
      <c r="H132" s="7" t="str">
        <f t="shared" ref="H132:H143" si="22">IF($B132="N/A","N/A",IF(G132&gt;10,"No",IF(G132&lt;-10,"No","Yes")))</f>
        <v>N/A</v>
      </c>
      <c r="I132" s="8">
        <v>-5.03</v>
      </c>
      <c r="J132" s="8">
        <v>-0.37</v>
      </c>
      <c r="K132" s="25" t="s">
        <v>734</v>
      </c>
      <c r="L132" s="85" t="str">
        <f t="shared" ref="L132:L143" si="23">IF(J132="Div by 0", "N/A", IF(K132="N/A","N/A", IF(J132&gt;VALUE(MID(K132,1,2)), "No", IF(J132&lt;-1*VALUE(MID(K132,1,2)), "No", "Yes"))))</f>
        <v>Yes</v>
      </c>
    </row>
    <row r="133" spans="1:12" x14ac:dyDescent="0.25">
      <c r="A133" s="142" t="s">
        <v>1438</v>
      </c>
      <c r="B133" s="21" t="s">
        <v>213</v>
      </c>
      <c r="C133" s="26">
        <v>242.0919533</v>
      </c>
      <c r="D133" s="7" t="str">
        <f t="shared" si="20"/>
        <v>N/A</v>
      </c>
      <c r="E133" s="26">
        <v>292.90826301999999</v>
      </c>
      <c r="F133" s="7" t="str">
        <f t="shared" si="21"/>
        <v>N/A</v>
      </c>
      <c r="G133" s="26">
        <v>209.21030404999999</v>
      </c>
      <c r="H133" s="7" t="str">
        <f t="shared" si="22"/>
        <v>N/A</v>
      </c>
      <c r="I133" s="8">
        <v>20.99</v>
      </c>
      <c r="J133" s="8">
        <v>-28.6</v>
      </c>
      <c r="K133" s="25" t="s">
        <v>734</v>
      </c>
      <c r="L133" s="85" t="str">
        <f t="shared" si="23"/>
        <v>Yes</v>
      </c>
    </row>
    <row r="134" spans="1:12" x14ac:dyDescent="0.25">
      <c r="A134" s="142" t="s">
        <v>1439</v>
      </c>
      <c r="B134" s="21" t="s">
        <v>213</v>
      </c>
      <c r="C134" s="26">
        <v>892.84807355999999</v>
      </c>
      <c r="D134" s="7" t="str">
        <f t="shared" si="20"/>
        <v>N/A</v>
      </c>
      <c r="E134" s="26">
        <v>685.62632293000001</v>
      </c>
      <c r="F134" s="7" t="str">
        <f t="shared" si="21"/>
        <v>N/A</v>
      </c>
      <c r="G134" s="26">
        <v>882.50563651000004</v>
      </c>
      <c r="H134" s="7" t="str">
        <f t="shared" si="22"/>
        <v>N/A</v>
      </c>
      <c r="I134" s="8">
        <v>-23.2</v>
      </c>
      <c r="J134" s="8">
        <v>28.72</v>
      </c>
      <c r="K134" s="25" t="s">
        <v>734</v>
      </c>
      <c r="L134" s="85" t="str">
        <f t="shared" si="23"/>
        <v>Yes</v>
      </c>
    </row>
    <row r="135" spans="1:12" x14ac:dyDescent="0.25">
      <c r="A135" s="142" t="s">
        <v>1440</v>
      </c>
      <c r="B135" s="21" t="s">
        <v>213</v>
      </c>
      <c r="C135" s="26">
        <v>47237.205816000002</v>
      </c>
      <c r="D135" s="7" t="str">
        <f t="shared" si="20"/>
        <v>N/A</v>
      </c>
      <c r="E135" s="26">
        <v>46211.156458999998</v>
      </c>
      <c r="F135" s="7" t="str">
        <f t="shared" si="21"/>
        <v>N/A</v>
      </c>
      <c r="G135" s="26">
        <v>61105.474541000003</v>
      </c>
      <c r="H135" s="7" t="str">
        <f t="shared" si="22"/>
        <v>N/A</v>
      </c>
      <c r="I135" s="8">
        <v>-2.17</v>
      </c>
      <c r="J135" s="8">
        <v>32.229999999999997</v>
      </c>
      <c r="K135" s="25" t="s">
        <v>734</v>
      </c>
      <c r="L135" s="85" t="str">
        <f t="shared" si="23"/>
        <v>No</v>
      </c>
    </row>
    <row r="136" spans="1:12" x14ac:dyDescent="0.25">
      <c r="A136" s="142" t="s">
        <v>1441</v>
      </c>
      <c r="B136" s="21" t="s">
        <v>213</v>
      </c>
      <c r="C136" s="26">
        <v>40616.701166999999</v>
      </c>
      <c r="D136" s="7" t="str">
        <f t="shared" si="20"/>
        <v>N/A</v>
      </c>
      <c r="E136" s="26">
        <v>43235.123960999998</v>
      </c>
      <c r="F136" s="7" t="str">
        <f t="shared" si="21"/>
        <v>N/A</v>
      </c>
      <c r="G136" s="26">
        <v>48619.751343999997</v>
      </c>
      <c r="H136" s="7" t="str">
        <f t="shared" si="22"/>
        <v>N/A</v>
      </c>
      <c r="I136" s="8">
        <v>6.4470000000000001</v>
      </c>
      <c r="J136" s="8">
        <v>12.45</v>
      </c>
      <c r="K136" s="25" t="s">
        <v>734</v>
      </c>
      <c r="L136" s="85" t="str">
        <f t="shared" si="23"/>
        <v>Yes</v>
      </c>
    </row>
    <row r="137" spans="1:12" x14ac:dyDescent="0.25">
      <c r="A137" s="142" t="s">
        <v>1442</v>
      </c>
      <c r="B137" s="21" t="s">
        <v>213</v>
      </c>
      <c r="C137" s="26">
        <v>77005.704574999996</v>
      </c>
      <c r="D137" s="7" t="str">
        <f t="shared" si="20"/>
        <v>N/A</v>
      </c>
      <c r="E137" s="26">
        <v>76207.029171999995</v>
      </c>
      <c r="F137" s="7" t="str">
        <f t="shared" si="21"/>
        <v>N/A</v>
      </c>
      <c r="G137" s="26">
        <v>119453.32210999999</v>
      </c>
      <c r="H137" s="7" t="str">
        <f t="shared" si="22"/>
        <v>N/A</v>
      </c>
      <c r="I137" s="8">
        <v>-1.04</v>
      </c>
      <c r="J137" s="8">
        <v>56.75</v>
      </c>
      <c r="K137" s="25" t="s">
        <v>734</v>
      </c>
      <c r="L137" s="85" t="str">
        <f t="shared" si="23"/>
        <v>No</v>
      </c>
    </row>
    <row r="138" spans="1:12" x14ac:dyDescent="0.25">
      <c r="A138" s="142" t="s">
        <v>1443</v>
      </c>
      <c r="B138" s="21" t="s">
        <v>213</v>
      </c>
      <c r="C138" s="26">
        <v>162.128446</v>
      </c>
      <c r="D138" s="7" t="str">
        <f t="shared" si="20"/>
        <v>N/A</v>
      </c>
      <c r="E138" s="26">
        <v>74.582719437999998</v>
      </c>
      <c r="F138" s="7" t="str">
        <f t="shared" si="21"/>
        <v>N/A</v>
      </c>
      <c r="G138" s="26">
        <v>95.704702785999999</v>
      </c>
      <c r="H138" s="7" t="str">
        <f t="shared" si="22"/>
        <v>N/A</v>
      </c>
      <c r="I138" s="8">
        <v>-54</v>
      </c>
      <c r="J138" s="8">
        <v>28.32</v>
      </c>
      <c r="K138" s="25" t="s">
        <v>734</v>
      </c>
      <c r="L138" s="85" t="str">
        <f t="shared" si="23"/>
        <v>Yes</v>
      </c>
    </row>
    <row r="139" spans="1:12" x14ac:dyDescent="0.25">
      <c r="A139" s="142" t="s">
        <v>1444</v>
      </c>
      <c r="B139" s="21" t="s">
        <v>213</v>
      </c>
      <c r="C139" s="26">
        <v>53.088291445999999</v>
      </c>
      <c r="D139" s="7" t="str">
        <f t="shared" si="20"/>
        <v>N/A</v>
      </c>
      <c r="E139" s="26">
        <v>67.236363635999993</v>
      </c>
      <c r="F139" s="7" t="str">
        <f t="shared" si="21"/>
        <v>N/A</v>
      </c>
      <c r="G139" s="26">
        <v>80.746237715000007</v>
      </c>
      <c r="H139" s="7" t="str">
        <f t="shared" si="22"/>
        <v>N/A</v>
      </c>
      <c r="I139" s="8">
        <v>26.65</v>
      </c>
      <c r="J139" s="8">
        <v>20.09</v>
      </c>
      <c r="K139" s="25" t="s">
        <v>734</v>
      </c>
      <c r="L139" s="85" t="str">
        <f t="shared" si="23"/>
        <v>Yes</v>
      </c>
    </row>
    <row r="140" spans="1:12" x14ac:dyDescent="0.25">
      <c r="A140" s="142" t="s">
        <v>1445</v>
      </c>
      <c r="B140" s="21" t="s">
        <v>213</v>
      </c>
      <c r="C140" s="26">
        <v>213.40116025</v>
      </c>
      <c r="D140" s="7" t="str">
        <f t="shared" si="20"/>
        <v>N/A</v>
      </c>
      <c r="E140" s="26">
        <v>124.07476255</v>
      </c>
      <c r="F140" s="7" t="str">
        <f t="shared" si="21"/>
        <v>N/A</v>
      </c>
      <c r="G140" s="26">
        <v>158.03560626999999</v>
      </c>
      <c r="H140" s="7" t="str">
        <f t="shared" si="22"/>
        <v>N/A</v>
      </c>
      <c r="I140" s="8">
        <v>-41.9</v>
      </c>
      <c r="J140" s="8">
        <v>27.37</v>
      </c>
      <c r="K140" s="25" t="s">
        <v>734</v>
      </c>
      <c r="L140" s="85" t="str">
        <f t="shared" si="23"/>
        <v>Yes</v>
      </c>
    </row>
    <row r="141" spans="1:12" x14ac:dyDescent="0.25">
      <c r="A141" s="142" t="s">
        <v>1446</v>
      </c>
      <c r="B141" s="21" t="s">
        <v>213</v>
      </c>
      <c r="C141" s="26">
        <v>2495.7709356</v>
      </c>
      <c r="D141" s="7" t="str">
        <f t="shared" si="20"/>
        <v>N/A</v>
      </c>
      <c r="E141" s="26">
        <v>2212.6176271999998</v>
      </c>
      <c r="F141" s="7" t="str">
        <f t="shared" si="21"/>
        <v>N/A</v>
      </c>
      <c r="G141" s="26">
        <v>4033.5347846</v>
      </c>
      <c r="H141" s="7" t="str">
        <f t="shared" si="22"/>
        <v>N/A</v>
      </c>
      <c r="I141" s="8">
        <v>-11.3</v>
      </c>
      <c r="J141" s="8">
        <v>82.3</v>
      </c>
      <c r="K141" s="25" t="s">
        <v>734</v>
      </c>
      <c r="L141" s="85" t="str">
        <f t="shared" si="23"/>
        <v>No</v>
      </c>
    </row>
    <row r="142" spans="1:12" x14ac:dyDescent="0.25">
      <c r="A142" s="142" t="s">
        <v>1447</v>
      </c>
      <c r="B142" s="21" t="s">
        <v>213</v>
      </c>
      <c r="C142" s="26">
        <v>2323.9780915000001</v>
      </c>
      <c r="D142" s="7" t="str">
        <f t="shared" si="20"/>
        <v>N/A</v>
      </c>
      <c r="E142" s="26">
        <v>2124.4376054999998</v>
      </c>
      <c r="F142" s="7" t="str">
        <f t="shared" si="21"/>
        <v>N/A</v>
      </c>
      <c r="G142" s="26">
        <v>3369.7818259000001</v>
      </c>
      <c r="H142" s="7" t="str">
        <f t="shared" si="22"/>
        <v>N/A</v>
      </c>
      <c r="I142" s="8">
        <v>-8.59</v>
      </c>
      <c r="J142" s="8">
        <v>58.62</v>
      </c>
      <c r="K142" s="25" t="s">
        <v>734</v>
      </c>
      <c r="L142" s="85" t="str">
        <f t="shared" si="23"/>
        <v>No</v>
      </c>
    </row>
    <row r="143" spans="1:12" x14ac:dyDescent="0.25">
      <c r="A143" s="142" t="s">
        <v>1448</v>
      </c>
      <c r="B143" s="21" t="s">
        <v>213</v>
      </c>
      <c r="C143" s="26">
        <v>3229.6130692000002</v>
      </c>
      <c r="D143" s="7" t="str">
        <f t="shared" si="20"/>
        <v>N/A</v>
      </c>
      <c r="E143" s="26">
        <v>3267.2511533000002</v>
      </c>
      <c r="F143" s="7" t="str">
        <f t="shared" si="21"/>
        <v>N/A</v>
      </c>
      <c r="G143" s="26">
        <v>7034.5728621999997</v>
      </c>
      <c r="H143" s="7" t="str">
        <f t="shared" si="22"/>
        <v>N/A</v>
      </c>
      <c r="I143" s="8">
        <v>1.165</v>
      </c>
      <c r="J143" s="8">
        <v>115.3</v>
      </c>
      <c r="K143" s="25" t="s">
        <v>734</v>
      </c>
      <c r="L143" s="85" t="str">
        <f t="shared" si="23"/>
        <v>No</v>
      </c>
    </row>
    <row r="144" spans="1:12" x14ac:dyDescent="0.25">
      <c r="A144" s="142" t="s">
        <v>89</v>
      </c>
      <c r="B144" s="21" t="s">
        <v>213</v>
      </c>
      <c r="C144" s="4">
        <v>9.2428247734000006</v>
      </c>
      <c r="D144" s="7" t="str">
        <f t="shared" ref="D144:D161" si="24">IF($B144="N/A","N/A",IF(C144&gt;10,"No",IF(C144&lt;-10,"No","Yes")))</f>
        <v>N/A</v>
      </c>
      <c r="E144" s="4">
        <v>9.0399152583000006</v>
      </c>
      <c r="F144" s="7" t="str">
        <f t="shared" ref="F144:F161" si="25">IF($B144="N/A","N/A",IF(E144&gt;10,"No",IF(E144&lt;-10,"No","Yes")))</f>
        <v>N/A</v>
      </c>
      <c r="G144" s="4">
        <v>9.4055724012000006</v>
      </c>
      <c r="H144" s="7" t="str">
        <f t="shared" ref="H144:H161" si="26">IF($B144="N/A","N/A",IF(G144&gt;10,"No",IF(G144&lt;-10,"No","Yes")))</f>
        <v>N/A</v>
      </c>
      <c r="I144" s="8">
        <v>-2.2000000000000002</v>
      </c>
      <c r="J144" s="8">
        <v>4.0449999999999999</v>
      </c>
      <c r="K144" s="25" t="s">
        <v>734</v>
      </c>
      <c r="L144" s="85" t="str">
        <f t="shared" ref="L144:L161" si="27">IF(J144="Div by 0", "N/A", IF(K144="N/A","N/A", IF(J144&gt;VALUE(MID(K144,1,2)), "No", IF(J144&lt;-1*VALUE(MID(K144,1,2)), "No", "Yes"))))</f>
        <v>Yes</v>
      </c>
    </row>
    <row r="145" spans="1:12" x14ac:dyDescent="0.25">
      <c r="A145" s="142" t="s">
        <v>474</v>
      </c>
      <c r="B145" s="21" t="s">
        <v>213</v>
      </c>
      <c r="C145" s="4">
        <v>8.9073894400999993</v>
      </c>
      <c r="D145" s="7" t="str">
        <f t="shared" si="24"/>
        <v>N/A</v>
      </c>
      <c r="E145" s="4">
        <v>9.1036459162999996</v>
      </c>
      <c r="F145" s="7" t="str">
        <f t="shared" si="25"/>
        <v>N/A</v>
      </c>
      <c r="G145" s="4">
        <v>9.1830466830000006</v>
      </c>
      <c r="H145" s="7" t="str">
        <f t="shared" si="26"/>
        <v>N/A</v>
      </c>
      <c r="I145" s="8">
        <v>2.2029999999999998</v>
      </c>
      <c r="J145" s="8">
        <v>0.87219999999999998</v>
      </c>
      <c r="K145" s="25" t="s">
        <v>734</v>
      </c>
      <c r="L145" s="85" t="str">
        <f t="shared" si="27"/>
        <v>Yes</v>
      </c>
    </row>
    <row r="146" spans="1:12" x14ac:dyDescent="0.25">
      <c r="A146" s="142" t="s">
        <v>475</v>
      </c>
      <c r="B146" s="21" t="s">
        <v>213</v>
      </c>
      <c r="C146" s="4">
        <v>11.580560419999999</v>
      </c>
      <c r="D146" s="7" t="str">
        <f t="shared" si="24"/>
        <v>N/A</v>
      </c>
      <c r="E146" s="4">
        <v>11.221166892999999</v>
      </c>
      <c r="F146" s="7" t="str">
        <f t="shared" si="25"/>
        <v>N/A</v>
      </c>
      <c r="G146" s="4">
        <v>11.10805609</v>
      </c>
      <c r="H146" s="7" t="str">
        <f t="shared" si="26"/>
        <v>N/A</v>
      </c>
      <c r="I146" s="8">
        <v>-3.1</v>
      </c>
      <c r="J146" s="8">
        <v>-1.01</v>
      </c>
      <c r="K146" s="25" t="s">
        <v>734</v>
      </c>
      <c r="L146" s="85" t="str">
        <f t="shared" si="27"/>
        <v>Yes</v>
      </c>
    </row>
    <row r="147" spans="1:12" x14ac:dyDescent="0.25">
      <c r="A147" s="142" t="s">
        <v>1449</v>
      </c>
      <c r="B147" s="21" t="s">
        <v>213</v>
      </c>
      <c r="C147" s="4">
        <v>77.520770393000006</v>
      </c>
      <c r="D147" s="7" t="str">
        <f t="shared" si="24"/>
        <v>N/A</v>
      </c>
      <c r="E147" s="4">
        <v>75.468245942999999</v>
      </c>
      <c r="F147" s="7" t="str">
        <f t="shared" si="25"/>
        <v>N/A</v>
      </c>
      <c r="G147" s="4">
        <v>72.973282224000002</v>
      </c>
      <c r="H147" s="7" t="str">
        <f t="shared" si="26"/>
        <v>N/A</v>
      </c>
      <c r="I147" s="8">
        <v>-2.65</v>
      </c>
      <c r="J147" s="8">
        <v>-3.31</v>
      </c>
      <c r="K147" s="25" t="s">
        <v>734</v>
      </c>
      <c r="L147" s="85" t="str">
        <f t="shared" si="27"/>
        <v>Yes</v>
      </c>
    </row>
    <row r="148" spans="1:12" x14ac:dyDescent="0.25">
      <c r="A148" s="142" t="s">
        <v>1450</v>
      </c>
      <c r="B148" s="21" t="s">
        <v>213</v>
      </c>
      <c r="C148" s="4">
        <v>84.814246815000004</v>
      </c>
      <c r="D148" s="7" t="str">
        <f t="shared" si="24"/>
        <v>N/A</v>
      </c>
      <c r="E148" s="4">
        <v>85.521413788000004</v>
      </c>
      <c r="F148" s="7" t="str">
        <f t="shared" si="25"/>
        <v>N/A</v>
      </c>
      <c r="G148" s="4">
        <v>80.286394349000005</v>
      </c>
      <c r="H148" s="7" t="str">
        <f t="shared" si="26"/>
        <v>N/A</v>
      </c>
      <c r="I148" s="8">
        <v>0.83379999999999999</v>
      </c>
      <c r="J148" s="8">
        <v>-6.12</v>
      </c>
      <c r="K148" s="25" t="s">
        <v>734</v>
      </c>
      <c r="L148" s="85" t="str">
        <f t="shared" si="27"/>
        <v>Yes</v>
      </c>
    </row>
    <row r="149" spans="1:12" x14ac:dyDescent="0.25">
      <c r="A149" s="142" t="s">
        <v>1451</v>
      </c>
      <c r="B149" s="21" t="s">
        <v>213</v>
      </c>
      <c r="C149" s="4">
        <v>62.850262696999998</v>
      </c>
      <c r="D149" s="7" t="str">
        <f t="shared" si="24"/>
        <v>N/A</v>
      </c>
      <c r="E149" s="4">
        <v>60.895522388000003</v>
      </c>
      <c r="F149" s="7" t="str">
        <f t="shared" si="25"/>
        <v>N/A</v>
      </c>
      <c r="G149" s="4">
        <v>63.060214461999998</v>
      </c>
      <c r="H149" s="7" t="str">
        <f t="shared" si="26"/>
        <v>N/A</v>
      </c>
      <c r="I149" s="8">
        <v>-3.11</v>
      </c>
      <c r="J149" s="8">
        <v>3.5550000000000002</v>
      </c>
      <c r="K149" s="25" t="s">
        <v>734</v>
      </c>
      <c r="L149" s="85" t="str">
        <f t="shared" si="27"/>
        <v>Yes</v>
      </c>
    </row>
    <row r="150" spans="1:12" x14ac:dyDescent="0.25">
      <c r="A150" s="142" t="s">
        <v>90</v>
      </c>
      <c r="B150" s="21" t="s">
        <v>213</v>
      </c>
      <c r="C150" s="4">
        <v>23.612160120999999</v>
      </c>
      <c r="D150" s="7" t="str">
        <f t="shared" si="24"/>
        <v>N/A</v>
      </c>
      <c r="E150" s="4">
        <v>18.460205113000001</v>
      </c>
      <c r="F150" s="7" t="str">
        <f t="shared" si="25"/>
        <v>N/A</v>
      </c>
      <c r="G150" s="4">
        <v>57.380284912999997</v>
      </c>
      <c r="H150" s="7" t="str">
        <f t="shared" si="26"/>
        <v>N/A</v>
      </c>
      <c r="I150" s="8">
        <v>-21.8</v>
      </c>
      <c r="J150" s="8">
        <v>210.8</v>
      </c>
      <c r="K150" s="25" t="s">
        <v>734</v>
      </c>
      <c r="L150" s="85" t="str">
        <f t="shared" si="27"/>
        <v>No</v>
      </c>
    </row>
    <row r="151" spans="1:12" x14ac:dyDescent="0.25">
      <c r="A151" s="142" t="s">
        <v>476</v>
      </c>
      <c r="B151" s="21" t="s">
        <v>213</v>
      </c>
      <c r="C151" s="4">
        <v>22.093205220000002</v>
      </c>
      <c r="D151" s="7" t="str">
        <f t="shared" si="24"/>
        <v>N/A</v>
      </c>
      <c r="E151" s="4">
        <v>20.238815474999999</v>
      </c>
      <c r="F151" s="7" t="str">
        <f t="shared" si="25"/>
        <v>N/A</v>
      </c>
      <c r="G151" s="4">
        <v>63.655558968000001</v>
      </c>
      <c r="H151" s="7" t="str">
        <f t="shared" si="26"/>
        <v>N/A</v>
      </c>
      <c r="I151" s="8">
        <v>-8.39</v>
      </c>
      <c r="J151" s="8">
        <v>214.5</v>
      </c>
      <c r="K151" s="25" t="s">
        <v>734</v>
      </c>
      <c r="L151" s="85" t="str">
        <f t="shared" si="27"/>
        <v>No</v>
      </c>
    </row>
    <row r="152" spans="1:12" x14ac:dyDescent="0.25">
      <c r="A152" s="142" t="s">
        <v>477</v>
      </c>
      <c r="B152" s="21" t="s">
        <v>213</v>
      </c>
      <c r="C152" s="4">
        <v>22.219789842000001</v>
      </c>
      <c r="D152" s="7" t="str">
        <f t="shared" si="24"/>
        <v>N/A</v>
      </c>
      <c r="E152" s="4">
        <v>16.363636364000001</v>
      </c>
      <c r="F152" s="7" t="str">
        <f t="shared" si="25"/>
        <v>N/A</v>
      </c>
      <c r="G152" s="4">
        <v>46.178168820000003</v>
      </c>
      <c r="H152" s="7" t="str">
        <f t="shared" si="26"/>
        <v>N/A</v>
      </c>
      <c r="I152" s="8">
        <v>-26.4</v>
      </c>
      <c r="J152" s="8">
        <v>182.2</v>
      </c>
      <c r="K152" s="25" t="s">
        <v>734</v>
      </c>
      <c r="L152" s="85" t="str">
        <f t="shared" si="27"/>
        <v>No</v>
      </c>
    </row>
    <row r="153" spans="1:12" x14ac:dyDescent="0.25">
      <c r="A153" s="142" t="s">
        <v>117</v>
      </c>
      <c r="B153" s="21" t="s">
        <v>213</v>
      </c>
      <c r="C153" s="4">
        <v>78.207609516999995</v>
      </c>
      <c r="D153" s="7" t="str">
        <f t="shared" si="24"/>
        <v>N/A</v>
      </c>
      <c r="E153" s="4">
        <v>82.938514131999995</v>
      </c>
      <c r="F153" s="7" t="str">
        <f t="shared" si="25"/>
        <v>N/A</v>
      </c>
      <c r="G153" s="4">
        <v>78.682991017999996</v>
      </c>
      <c r="H153" s="7" t="str">
        <f t="shared" si="26"/>
        <v>N/A</v>
      </c>
      <c r="I153" s="8">
        <v>6.0490000000000004</v>
      </c>
      <c r="J153" s="8">
        <v>-5.13</v>
      </c>
      <c r="K153" s="25" t="s">
        <v>734</v>
      </c>
      <c r="L153" s="85" t="str">
        <f t="shared" si="27"/>
        <v>Yes</v>
      </c>
    </row>
    <row r="154" spans="1:12" x14ac:dyDescent="0.25">
      <c r="A154" s="142" t="s">
        <v>478</v>
      </c>
      <c r="B154" s="21" t="s">
        <v>213</v>
      </c>
      <c r="C154" s="4">
        <v>77.271446902999998</v>
      </c>
      <c r="D154" s="7" t="str">
        <f t="shared" si="24"/>
        <v>N/A</v>
      </c>
      <c r="E154" s="4">
        <v>87.909568539999995</v>
      </c>
      <c r="F154" s="7" t="str">
        <f t="shared" si="25"/>
        <v>N/A</v>
      </c>
      <c r="G154" s="4">
        <v>80.654944717000006</v>
      </c>
      <c r="H154" s="7" t="str">
        <f t="shared" si="26"/>
        <v>N/A</v>
      </c>
      <c r="I154" s="8">
        <v>13.77</v>
      </c>
      <c r="J154" s="8">
        <v>-8.25</v>
      </c>
      <c r="K154" s="25" t="s">
        <v>734</v>
      </c>
      <c r="L154" s="85" t="str">
        <f t="shared" si="27"/>
        <v>Yes</v>
      </c>
    </row>
    <row r="155" spans="1:12" x14ac:dyDescent="0.25">
      <c r="A155" s="142" t="s">
        <v>479</v>
      </c>
      <c r="B155" s="21" t="s">
        <v>213</v>
      </c>
      <c r="C155" s="4">
        <v>82.169439580000002</v>
      </c>
      <c r="D155" s="7" t="str">
        <f t="shared" si="24"/>
        <v>N/A</v>
      </c>
      <c r="E155" s="4">
        <v>81.926729985999998</v>
      </c>
      <c r="F155" s="7" t="str">
        <f t="shared" si="25"/>
        <v>N/A</v>
      </c>
      <c r="G155" s="4">
        <v>81.138300796999999</v>
      </c>
      <c r="H155" s="7" t="str">
        <f t="shared" si="26"/>
        <v>N/A</v>
      </c>
      <c r="I155" s="8">
        <v>-0.29499999999999998</v>
      </c>
      <c r="J155" s="8">
        <v>-0.96199999999999997</v>
      </c>
      <c r="K155" s="25" t="s">
        <v>734</v>
      </c>
      <c r="L155" s="85" t="str">
        <f t="shared" si="27"/>
        <v>Yes</v>
      </c>
    </row>
    <row r="156" spans="1:12" x14ac:dyDescent="0.25">
      <c r="A156" s="142" t="s">
        <v>1452</v>
      </c>
      <c r="B156" s="21" t="s">
        <v>213</v>
      </c>
      <c r="C156" s="22">
        <v>2.3059244127</v>
      </c>
      <c r="D156" s="7" t="str">
        <f t="shared" si="24"/>
        <v>N/A</v>
      </c>
      <c r="E156" s="22">
        <v>2.3749667110999999</v>
      </c>
      <c r="F156" s="7" t="str">
        <f t="shared" si="25"/>
        <v>N/A</v>
      </c>
      <c r="G156" s="22">
        <v>1.8491484185</v>
      </c>
      <c r="H156" s="7" t="str">
        <f t="shared" si="26"/>
        <v>N/A</v>
      </c>
      <c r="I156" s="8">
        <v>2.9940000000000002</v>
      </c>
      <c r="J156" s="8">
        <v>-22.1</v>
      </c>
      <c r="K156" s="25" t="s">
        <v>734</v>
      </c>
      <c r="L156" s="85" t="str">
        <f t="shared" si="27"/>
        <v>Yes</v>
      </c>
    </row>
    <row r="157" spans="1:12" x14ac:dyDescent="0.25">
      <c r="A157" s="142" t="s">
        <v>1453</v>
      </c>
      <c r="B157" s="21" t="s">
        <v>213</v>
      </c>
      <c r="C157" s="22">
        <v>1.0850316232999999</v>
      </c>
      <c r="D157" s="7" t="str">
        <f t="shared" si="24"/>
        <v>N/A</v>
      </c>
      <c r="E157" s="22">
        <v>1.8135711787</v>
      </c>
      <c r="F157" s="7" t="str">
        <f t="shared" si="25"/>
        <v>N/A</v>
      </c>
      <c r="G157" s="22">
        <v>0.78804347829999999</v>
      </c>
      <c r="H157" s="7" t="str">
        <f t="shared" si="26"/>
        <v>N/A</v>
      </c>
      <c r="I157" s="8">
        <v>67.14</v>
      </c>
      <c r="J157" s="8">
        <v>-56.5</v>
      </c>
      <c r="K157" s="25" t="s">
        <v>734</v>
      </c>
      <c r="L157" s="85" t="str">
        <f t="shared" si="27"/>
        <v>No</v>
      </c>
    </row>
    <row r="158" spans="1:12" x14ac:dyDescent="0.25">
      <c r="A158" s="142" t="s">
        <v>1454</v>
      </c>
      <c r="B158" s="21" t="s">
        <v>213</v>
      </c>
      <c r="C158" s="22">
        <v>5.1020793950999996</v>
      </c>
      <c r="D158" s="7" t="str">
        <f t="shared" si="24"/>
        <v>N/A</v>
      </c>
      <c r="E158" s="22">
        <v>3.8754534461999999</v>
      </c>
      <c r="F158" s="7" t="str">
        <f t="shared" si="25"/>
        <v>N/A</v>
      </c>
      <c r="G158" s="22">
        <v>4.5891089109000003</v>
      </c>
      <c r="H158" s="7" t="str">
        <f t="shared" si="26"/>
        <v>N/A</v>
      </c>
      <c r="I158" s="8">
        <v>-24</v>
      </c>
      <c r="J158" s="8">
        <v>18.41</v>
      </c>
      <c r="K158" s="25" t="s">
        <v>734</v>
      </c>
      <c r="L158" s="85" t="str">
        <f t="shared" si="27"/>
        <v>Yes</v>
      </c>
    </row>
    <row r="159" spans="1:12" x14ac:dyDescent="0.25">
      <c r="A159" s="142" t="s">
        <v>1455</v>
      </c>
      <c r="B159" s="21" t="s">
        <v>213</v>
      </c>
      <c r="C159" s="22">
        <v>274.64002557999999</v>
      </c>
      <c r="D159" s="7" t="str">
        <f t="shared" si="24"/>
        <v>N/A</v>
      </c>
      <c r="E159" s="22">
        <v>282.04048104999998</v>
      </c>
      <c r="F159" s="7" t="str">
        <f t="shared" si="25"/>
        <v>N/A</v>
      </c>
      <c r="G159" s="22">
        <v>339.22144257000002</v>
      </c>
      <c r="H159" s="7" t="str">
        <f t="shared" si="26"/>
        <v>N/A</v>
      </c>
      <c r="I159" s="8">
        <v>2.6949999999999998</v>
      </c>
      <c r="J159" s="8">
        <v>20.27</v>
      </c>
      <c r="K159" s="25" t="s">
        <v>734</v>
      </c>
      <c r="L159" s="85" t="str">
        <f t="shared" si="27"/>
        <v>Yes</v>
      </c>
    </row>
    <row r="160" spans="1:12" x14ac:dyDescent="0.25">
      <c r="A160" s="142" t="s">
        <v>1456</v>
      </c>
      <c r="B160" s="21" t="s">
        <v>213</v>
      </c>
      <c r="C160" s="22">
        <v>267.02472416000001</v>
      </c>
      <c r="D160" s="7" t="str">
        <f t="shared" si="24"/>
        <v>N/A</v>
      </c>
      <c r="E160" s="22">
        <v>277.33885621000002</v>
      </c>
      <c r="F160" s="7" t="str">
        <f t="shared" si="25"/>
        <v>N/A</v>
      </c>
      <c r="G160" s="22">
        <v>317.52909672999999</v>
      </c>
      <c r="H160" s="7" t="str">
        <f t="shared" si="26"/>
        <v>N/A</v>
      </c>
      <c r="I160" s="8">
        <v>3.863</v>
      </c>
      <c r="J160" s="8">
        <v>14.49</v>
      </c>
      <c r="K160" s="25" t="s">
        <v>734</v>
      </c>
      <c r="L160" s="85" t="str">
        <f t="shared" si="27"/>
        <v>Yes</v>
      </c>
    </row>
    <row r="161" spans="1:12" x14ac:dyDescent="0.25">
      <c r="A161" s="142" t="s">
        <v>1457</v>
      </c>
      <c r="B161" s="21" t="s">
        <v>213</v>
      </c>
      <c r="C161" s="22">
        <v>310.67032393</v>
      </c>
      <c r="D161" s="7" t="str">
        <f t="shared" si="24"/>
        <v>N/A</v>
      </c>
      <c r="E161" s="22">
        <v>310.22058823999998</v>
      </c>
      <c r="F161" s="7" t="str">
        <f t="shared" si="25"/>
        <v>N/A</v>
      </c>
      <c r="G161" s="22">
        <v>438.54850664999998</v>
      </c>
      <c r="H161" s="7" t="str">
        <f t="shared" si="26"/>
        <v>N/A</v>
      </c>
      <c r="I161" s="8">
        <v>-0.14499999999999999</v>
      </c>
      <c r="J161" s="8">
        <v>41.37</v>
      </c>
      <c r="K161" s="25" t="s">
        <v>734</v>
      </c>
      <c r="L161" s="85" t="str">
        <f t="shared" si="27"/>
        <v>No</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1749</v>
      </c>
      <c r="J162" s="8" t="s">
        <v>1749</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76</v>
      </c>
      <c r="F163" s="7" t="str">
        <f t="shared" si="29"/>
        <v>N/A</v>
      </c>
      <c r="G163" s="22">
        <v>1274</v>
      </c>
      <c r="H163" s="7" t="str">
        <f t="shared" si="30"/>
        <v>N/A</v>
      </c>
      <c r="I163" s="8">
        <v>7500</v>
      </c>
      <c r="J163" s="8">
        <v>1576</v>
      </c>
      <c r="K163" s="10" t="s">
        <v>213</v>
      </c>
      <c r="L163" s="85" t="str">
        <f t="shared" si="31"/>
        <v>N/A</v>
      </c>
    </row>
    <row r="164" spans="1:12" ht="25" x14ac:dyDescent="0.25">
      <c r="A164" s="142" t="s">
        <v>1591</v>
      </c>
      <c r="B164" s="21" t="s">
        <v>213</v>
      </c>
      <c r="C164" s="22">
        <v>0</v>
      </c>
      <c r="D164" s="7" t="str">
        <f t="shared" si="28"/>
        <v>N/A</v>
      </c>
      <c r="E164" s="22">
        <v>11</v>
      </c>
      <c r="F164" s="7" t="str">
        <f t="shared" si="29"/>
        <v>N/A</v>
      </c>
      <c r="G164" s="22">
        <v>11</v>
      </c>
      <c r="H164" s="7" t="str">
        <f t="shared" si="30"/>
        <v>N/A</v>
      </c>
      <c r="I164" s="8" t="s">
        <v>1749</v>
      </c>
      <c r="J164" s="8">
        <v>-66.7</v>
      </c>
      <c r="K164" s="10" t="s">
        <v>213</v>
      </c>
      <c r="L164" s="85" t="str">
        <f t="shared" si="31"/>
        <v>N/A</v>
      </c>
    </row>
    <row r="165" spans="1:12" ht="25" x14ac:dyDescent="0.25">
      <c r="A165" s="142" t="s">
        <v>1458</v>
      </c>
      <c r="B165" s="21" t="s">
        <v>213</v>
      </c>
      <c r="C165" s="22">
        <v>1776</v>
      </c>
      <c r="D165" s="7" t="str">
        <f t="shared" si="28"/>
        <v>N/A</v>
      </c>
      <c r="E165" s="22">
        <v>1535</v>
      </c>
      <c r="F165" s="7" t="str">
        <f t="shared" si="29"/>
        <v>N/A</v>
      </c>
      <c r="G165" s="22">
        <v>1557</v>
      </c>
      <c r="H165" s="7" t="str">
        <f t="shared" si="30"/>
        <v>N/A</v>
      </c>
      <c r="I165" s="8">
        <v>-13.6</v>
      </c>
      <c r="J165" s="8">
        <v>1.4330000000000001</v>
      </c>
      <c r="K165" s="10" t="s">
        <v>213</v>
      </c>
      <c r="L165" s="85" t="str">
        <f t="shared" si="31"/>
        <v>N/A</v>
      </c>
    </row>
    <row r="166" spans="1:12" x14ac:dyDescent="0.25">
      <c r="A166" s="142" t="s">
        <v>1592</v>
      </c>
      <c r="B166" s="21" t="s">
        <v>213</v>
      </c>
      <c r="C166" s="22">
        <v>0</v>
      </c>
      <c r="D166" s="7" t="str">
        <f t="shared" si="28"/>
        <v>N/A</v>
      </c>
      <c r="E166" s="22">
        <v>0</v>
      </c>
      <c r="F166" s="7" t="str">
        <f t="shared" si="29"/>
        <v>N/A</v>
      </c>
      <c r="G166" s="22">
        <v>0</v>
      </c>
      <c r="H166" s="7" t="str">
        <f t="shared" si="30"/>
        <v>N/A</v>
      </c>
      <c r="I166" s="8" t="s">
        <v>1749</v>
      </c>
      <c r="J166" s="8" t="s">
        <v>1749</v>
      </c>
      <c r="K166" s="10" t="s">
        <v>213</v>
      </c>
      <c r="L166" s="85" t="str">
        <f t="shared" si="31"/>
        <v>N/A</v>
      </c>
    </row>
    <row r="167" spans="1:12" x14ac:dyDescent="0.25">
      <c r="A167" s="142" t="s">
        <v>1593</v>
      </c>
      <c r="B167" s="21" t="s">
        <v>213</v>
      </c>
      <c r="C167" s="22">
        <v>0</v>
      </c>
      <c r="D167" s="7" t="str">
        <f t="shared" si="28"/>
        <v>N/A</v>
      </c>
      <c r="E167" s="22">
        <v>0</v>
      </c>
      <c r="F167" s="7" t="str">
        <f t="shared" si="29"/>
        <v>N/A</v>
      </c>
      <c r="G167" s="22">
        <v>12</v>
      </c>
      <c r="H167" s="7" t="str">
        <f t="shared" si="30"/>
        <v>N/A</v>
      </c>
      <c r="I167" s="8" t="s">
        <v>1749</v>
      </c>
      <c r="J167" s="8" t="s">
        <v>1749</v>
      </c>
      <c r="K167" s="10" t="s">
        <v>213</v>
      </c>
      <c r="L167" s="85" t="str">
        <f t="shared" si="31"/>
        <v>N/A</v>
      </c>
    </row>
    <row r="168" spans="1:12" x14ac:dyDescent="0.25">
      <c r="A168" s="142" t="s">
        <v>125</v>
      </c>
      <c r="B168" s="21" t="s">
        <v>213</v>
      </c>
      <c r="C168" s="26">
        <v>839770</v>
      </c>
      <c r="D168" s="7" t="str">
        <f t="shared" si="28"/>
        <v>N/A</v>
      </c>
      <c r="E168" s="26">
        <v>853540</v>
      </c>
      <c r="F168" s="7" t="str">
        <f t="shared" si="29"/>
        <v>N/A</v>
      </c>
      <c r="G168" s="26">
        <v>891027</v>
      </c>
      <c r="H168" s="7" t="str">
        <f t="shared" si="30"/>
        <v>N/A</v>
      </c>
      <c r="I168" s="8">
        <v>1.64</v>
      </c>
      <c r="J168" s="8">
        <v>4.3920000000000003</v>
      </c>
      <c r="K168" s="10" t="s">
        <v>213</v>
      </c>
      <c r="L168" s="85" t="str">
        <f t="shared" si="31"/>
        <v>N/A</v>
      </c>
    </row>
    <row r="169" spans="1:12" x14ac:dyDescent="0.25">
      <c r="A169" s="142" t="s">
        <v>1594</v>
      </c>
      <c r="B169" s="21" t="s">
        <v>213</v>
      </c>
      <c r="C169" s="26">
        <v>438553</v>
      </c>
      <c r="D169" s="7" t="str">
        <f t="shared" si="28"/>
        <v>N/A</v>
      </c>
      <c r="E169" s="26">
        <v>534551</v>
      </c>
      <c r="F169" s="7" t="str">
        <f t="shared" si="29"/>
        <v>N/A</v>
      </c>
      <c r="G169" s="26">
        <v>562481</v>
      </c>
      <c r="H169" s="7" t="str">
        <f t="shared" si="30"/>
        <v>N/A</v>
      </c>
      <c r="I169" s="8">
        <v>21.89</v>
      </c>
      <c r="J169" s="8">
        <v>5.2249999999999996</v>
      </c>
      <c r="K169" s="10" t="s">
        <v>213</v>
      </c>
      <c r="L169" s="85" t="str">
        <f t="shared" si="31"/>
        <v>N/A</v>
      </c>
    </row>
    <row r="170" spans="1:12" x14ac:dyDescent="0.25">
      <c r="A170" s="142" t="s">
        <v>1351</v>
      </c>
      <c r="B170" s="21" t="s">
        <v>213</v>
      </c>
      <c r="C170" s="26">
        <v>839764</v>
      </c>
      <c r="D170" s="7" t="str">
        <f t="shared" si="28"/>
        <v>N/A</v>
      </c>
      <c r="E170" s="26">
        <v>853233</v>
      </c>
      <c r="F170" s="7" t="str">
        <f t="shared" si="29"/>
        <v>N/A</v>
      </c>
      <c r="G170" s="26">
        <v>890139</v>
      </c>
      <c r="H170" s="7" t="str">
        <f t="shared" si="30"/>
        <v>N/A</v>
      </c>
      <c r="I170" s="8">
        <v>1.6040000000000001</v>
      </c>
      <c r="J170" s="8">
        <v>4.3250000000000002</v>
      </c>
      <c r="K170" s="10" t="s">
        <v>213</v>
      </c>
      <c r="L170" s="85" t="str">
        <f t="shared" si="31"/>
        <v>N/A</v>
      </c>
    </row>
    <row r="171" spans="1:12" x14ac:dyDescent="0.25">
      <c r="A171" s="142" t="s">
        <v>1588</v>
      </c>
      <c r="B171" s="21" t="s">
        <v>213</v>
      </c>
      <c r="C171" s="26">
        <v>98126</v>
      </c>
      <c r="D171" s="7" t="str">
        <f t="shared" si="28"/>
        <v>N/A</v>
      </c>
      <c r="E171" s="26">
        <v>72350</v>
      </c>
      <c r="F171" s="7" t="str">
        <f t="shared" si="29"/>
        <v>N/A</v>
      </c>
      <c r="G171" s="26">
        <v>63297</v>
      </c>
      <c r="H171" s="7" t="str">
        <f t="shared" si="30"/>
        <v>N/A</v>
      </c>
      <c r="I171" s="8">
        <v>-26.3</v>
      </c>
      <c r="J171" s="8">
        <v>-12.5</v>
      </c>
      <c r="K171" s="10" t="s">
        <v>213</v>
      </c>
      <c r="L171" s="85" t="str">
        <f t="shared" si="31"/>
        <v>N/A</v>
      </c>
    </row>
    <row r="172" spans="1:12" x14ac:dyDescent="0.25">
      <c r="A172" s="142" t="s">
        <v>1589</v>
      </c>
      <c r="B172" s="21" t="s">
        <v>213</v>
      </c>
      <c r="C172" s="26">
        <v>159605</v>
      </c>
      <c r="D172" s="7" t="str">
        <f t="shared" si="28"/>
        <v>N/A</v>
      </c>
      <c r="E172" s="26">
        <v>133269</v>
      </c>
      <c r="F172" s="7" t="str">
        <f t="shared" si="29"/>
        <v>N/A</v>
      </c>
      <c r="G172" s="26">
        <v>332133</v>
      </c>
      <c r="H172" s="7" t="str">
        <f t="shared" si="30"/>
        <v>N/A</v>
      </c>
      <c r="I172" s="8">
        <v>-16.5</v>
      </c>
      <c r="J172" s="8">
        <v>149.19999999999999</v>
      </c>
      <c r="K172" s="10" t="s">
        <v>213</v>
      </c>
      <c r="L172" s="85" t="str">
        <f t="shared" si="31"/>
        <v>N/A</v>
      </c>
    </row>
    <row r="173" spans="1:12" ht="25" x14ac:dyDescent="0.25">
      <c r="A173" s="142" t="s">
        <v>1352</v>
      </c>
      <c r="B173" s="21" t="s">
        <v>213</v>
      </c>
      <c r="C173" s="26">
        <v>10241</v>
      </c>
      <c r="D173" s="7" t="str">
        <f t="shared" ref="D173:D187" si="32">IF($B173="N/A","N/A",IF(C173&gt;10,"No",IF(C173&lt;-10,"No","Yes")))</f>
        <v>N/A</v>
      </c>
      <c r="E173" s="26">
        <v>2108</v>
      </c>
      <c r="F173" s="7" t="str">
        <f t="shared" ref="F173:F187" si="33">IF($B173="N/A","N/A",IF(E173&gt;10,"No",IF(E173&lt;-10,"No","Yes")))</f>
        <v>N/A</v>
      </c>
      <c r="G173" s="26">
        <v>4461</v>
      </c>
      <c r="H173" s="7" t="str">
        <f t="shared" ref="H173:H187" si="34">IF($B173="N/A","N/A",IF(G173&gt;10,"No",IF(G173&lt;-10,"No","Yes")))</f>
        <v>N/A</v>
      </c>
      <c r="I173" s="8">
        <v>-79.400000000000006</v>
      </c>
      <c r="J173" s="8">
        <v>111.6</v>
      </c>
      <c r="K173" s="25" t="s">
        <v>734</v>
      </c>
      <c r="L173" s="85" t="str">
        <f t="shared" ref="L173:L187" si="35">IF(J173="Div by 0", "N/A", IF(K173="N/A","N/A", IF(J173&gt;VALUE(MID(K173,1,2)), "No", IF(J173&lt;-1*VALUE(MID(K173,1,2)), "No", "Yes"))))</f>
        <v>No</v>
      </c>
    </row>
    <row r="174" spans="1:12" x14ac:dyDescent="0.25">
      <c r="A174" s="142" t="s">
        <v>646</v>
      </c>
      <c r="B174" s="21" t="s">
        <v>213</v>
      </c>
      <c r="C174" s="22">
        <v>49</v>
      </c>
      <c r="D174" s="7" t="str">
        <f t="shared" si="32"/>
        <v>N/A</v>
      </c>
      <c r="E174" s="22">
        <v>22</v>
      </c>
      <c r="F174" s="7" t="str">
        <f t="shared" si="33"/>
        <v>N/A</v>
      </c>
      <c r="G174" s="22">
        <v>81</v>
      </c>
      <c r="H174" s="7" t="str">
        <f t="shared" si="34"/>
        <v>N/A</v>
      </c>
      <c r="I174" s="8">
        <v>-55.1</v>
      </c>
      <c r="J174" s="8">
        <v>268.2</v>
      </c>
      <c r="K174" s="25" t="s">
        <v>734</v>
      </c>
      <c r="L174" s="85" t="str">
        <f t="shared" si="35"/>
        <v>No</v>
      </c>
    </row>
    <row r="175" spans="1:12" x14ac:dyDescent="0.25">
      <c r="A175" s="142" t="s">
        <v>1353</v>
      </c>
      <c r="B175" s="21" t="s">
        <v>213</v>
      </c>
      <c r="C175" s="26">
        <v>209</v>
      </c>
      <c r="D175" s="7" t="str">
        <f t="shared" si="32"/>
        <v>N/A</v>
      </c>
      <c r="E175" s="26">
        <v>95.818181817999999</v>
      </c>
      <c r="F175" s="7" t="str">
        <f t="shared" si="33"/>
        <v>N/A</v>
      </c>
      <c r="G175" s="26">
        <v>55.074074074000002</v>
      </c>
      <c r="H175" s="7" t="str">
        <f t="shared" si="34"/>
        <v>N/A</v>
      </c>
      <c r="I175" s="8">
        <v>-54.2</v>
      </c>
      <c r="J175" s="8">
        <v>-42.5</v>
      </c>
      <c r="K175" s="25" t="s">
        <v>734</v>
      </c>
      <c r="L175" s="85" t="str">
        <f t="shared" si="35"/>
        <v>No</v>
      </c>
    </row>
    <row r="176" spans="1:12" ht="25" x14ac:dyDescent="0.25">
      <c r="A176" s="142" t="s">
        <v>1354</v>
      </c>
      <c r="B176" s="21" t="s">
        <v>213</v>
      </c>
      <c r="C176" s="26">
        <v>0</v>
      </c>
      <c r="D176" s="7" t="str">
        <f t="shared" si="32"/>
        <v>N/A</v>
      </c>
      <c r="E176" s="26">
        <v>0</v>
      </c>
      <c r="F176" s="7" t="str">
        <f t="shared" si="33"/>
        <v>N/A</v>
      </c>
      <c r="G176" s="26">
        <v>0</v>
      </c>
      <c r="H176" s="7" t="str">
        <f t="shared" si="34"/>
        <v>N/A</v>
      </c>
      <c r="I176" s="8" t="s">
        <v>1749</v>
      </c>
      <c r="J176" s="8" t="s">
        <v>1749</v>
      </c>
      <c r="K176" s="25" t="s">
        <v>734</v>
      </c>
      <c r="L176" s="85" t="str">
        <f t="shared" si="35"/>
        <v>N/A</v>
      </c>
    </row>
    <row r="177" spans="1:12" x14ac:dyDescent="0.25">
      <c r="A177" s="142" t="s">
        <v>513</v>
      </c>
      <c r="B177" s="21" t="s">
        <v>213</v>
      </c>
      <c r="C177" s="22">
        <v>0</v>
      </c>
      <c r="D177" s="7" t="str">
        <f t="shared" si="32"/>
        <v>N/A</v>
      </c>
      <c r="E177" s="22">
        <v>0</v>
      </c>
      <c r="F177" s="7" t="str">
        <f t="shared" si="33"/>
        <v>N/A</v>
      </c>
      <c r="G177" s="22">
        <v>0</v>
      </c>
      <c r="H177" s="7" t="str">
        <f t="shared" si="34"/>
        <v>N/A</v>
      </c>
      <c r="I177" s="8" t="s">
        <v>1749</v>
      </c>
      <c r="J177" s="8" t="s">
        <v>1749</v>
      </c>
      <c r="K177" s="25" t="s">
        <v>734</v>
      </c>
      <c r="L177" s="85" t="str">
        <f t="shared" si="35"/>
        <v>N/A</v>
      </c>
    </row>
    <row r="178" spans="1:12" x14ac:dyDescent="0.25">
      <c r="A178" s="142" t="s">
        <v>1355</v>
      </c>
      <c r="B178" s="21" t="s">
        <v>213</v>
      </c>
      <c r="C178" s="26" t="s">
        <v>1749</v>
      </c>
      <c r="D178" s="7" t="str">
        <f t="shared" si="32"/>
        <v>N/A</v>
      </c>
      <c r="E178" s="26" t="s">
        <v>1749</v>
      </c>
      <c r="F178" s="7" t="str">
        <f t="shared" si="33"/>
        <v>N/A</v>
      </c>
      <c r="G178" s="26" t="s">
        <v>1749</v>
      </c>
      <c r="H178" s="7" t="str">
        <f t="shared" si="34"/>
        <v>N/A</v>
      </c>
      <c r="I178" s="8" t="s">
        <v>1749</v>
      </c>
      <c r="J178" s="8" t="s">
        <v>1749</v>
      </c>
      <c r="K178" s="25" t="s">
        <v>734</v>
      </c>
      <c r="L178" s="85" t="str">
        <f t="shared" si="35"/>
        <v>N/A</v>
      </c>
    </row>
    <row r="179" spans="1:12" ht="25" x14ac:dyDescent="0.25">
      <c r="A179" s="142" t="s">
        <v>1356</v>
      </c>
      <c r="B179" s="21" t="s">
        <v>213</v>
      </c>
      <c r="C179" s="26">
        <v>392979</v>
      </c>
      <c r="D179" s="7" t="str">
        <f t="shared" si="32"/>
        <v>N/A</v>
      </c>
      <c r="E179" s="26">
        <v>334675</v>
      </c>
      <c r="F179" s="7" t="str">
        <f t="shared" si="33"/>
        <v>N/A</v>
      </c>
      <c r="G179" s="26">
        <v>169098</v>
      </c>
      <c r="H179" s="7" t="str">
        <f t="shared" si="34"/>
        <v>N/A</v>
      </c>
      <c r="I179" s="8">
        <v>-14.8</v>
      </c>
      <c r="J179" s="8">
        <v>-49.5</v>
      </c>
      <c r="K179" s="25" t="s">
        <v>734</v>
      </c>
      <c r="L179" s="85" t="str">
        <f t="shared" si="35"/>
        <v>No</v>
      </c>
    </row>
    <row r="180" spans="1:12" x14ac:dyDescent="0.25">
      <c r="A180" s="142" t="s">
        <v>514</v>
      </c>
      <c r="B180" s="21" t="s">
        <v>213</v>
      </c>
      <c r="C180" s="22">
        <v>760</v>
      </c>
      <c r="D180" s="7" t="str">
        <f t="shared" si="32"/>
        <v>N/A</v>
      </c>
      <c r="E180" s="22">
        <v>858</v>
      </c>
      <c r="F180" s="7" t="str">
        <f t="shared" si="33"/>
        <v>N/A</v>
      </c>
      <c r="G180" s="22">
        <v>466</v>
      </c>
      <c r="H180" s="7" t="str">
        <f t="shared" si="34"/>
        <v>N/A</v>
      </c>
      <c r="I180" s="8">
        <v>12.89</v>
      </c>
      <c r="J180" s="8">
        <v>-45.7</v>
      </c>
      <c r="K180" s="25" t="s">
        <v>734</v>
      </c>
      <c r="L180" s="85" t="str">
        <f t="shared" si="35"/>
        <v>No</v>
      </c>
    </row>
    <row r="181" spans="1:12" ht="25" x14ac:dyDescent="0.25">
      <c r="A181" s="142" t="s">
        <v>1357</v>
      </c>
      <c r="B181" s="21" t="s">
        <v>213</v>
      </c>
      <c r="C181" s="26">
        <v>517.07763158</v>
      </c>
      <c r="D181" s="7" t="str">
        <f t="shared" si="32"/>
        <v>N/A</v>
      </c>
      <c r="E181" s="26">
        <v>390.06410255999998</v>
      </c>
      <c r="F181" s="7" t="str">
        <f t="shared" si="33"/>
        <v>N/A</v>
      </c>
      <c r="G181" s="26">
        <v>362.87124463999999</v>
      </c>
      <c r="H181" s="7" t="str">
        <f t="shared" si="34"/>
        <v>N/A</v>
      </c>
      <c r="I181" s="8">
        <v>-24.6</v>
      </c>
      <c r="J181" s="8">
        <v>-6.97</v>
      </c>
      <c r="K181" s="25" t="s">
        <v>734</v>
      </c>
      <c r="L181" s="85" t="str">
        <f t="shared" si="35"/>
        <v>Yes</v>
      </c>
    </row>
    <row r="182" spans="1:12" ht="25" x14ac:dyDescent="0.25">
      <c r="A182" s="142" t="s">
        <v>1358</v>
      </c>
      <c r="B182" s="21" t="s">
        <v>213</v>
      </c>
      <c r="C182" s="26">
        <v>0</v>
      </c>
      <c r="D182" s="7" t="str">
        <f t="shared" si="32"/>
        <v>N/A</v>
      </c>
      <c r="E182" s="26">
        <v>0</v>
      </c>
      <c r="F182" s="7" t="str">
        <f t="shared" si="33"/>
        <v>N/A</v>
      </c>
      <c r="G182" s="26">
        <v>0</v>
      </c>
      <c r="H182" s="7" t="str">
        <f t="shared" si="34"/>
        <v>N/A</v>
      </c>
      <c r="I182" s="8" t="s">
        <v>1749</v>
      </c>
      <c r="J182" s="8" t="s">
        <v>1749</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1749</v>
      </c>
      <c r="J183" s="8" t="s">
        <v>1749</v>
      </c>
      <c r="K183" s="25" t="s">
        <v>734</v>
      </c>
      <c r="L183" s="85" t="str">
        <f t="shared" si="35"/>
        <v>N/A</v>
      </c>
    </row>
    <row r="184" spans="1:12" x14ac:dyDescent="0.25">
      <c r="A184" s="142" t="s">
        <v>1359</v>
      </c>
      <c r="B184" s="21" t="s">
        <v>213</v>
      </c>
      <c r="C184" s="26" t="s">
        <v>1749</v>
      </c>
      <c r="D184" s="7" t="str">
        <f t="shared" si="32"/>
        <v>N/A</v>
      </c>
      <c r="E184" s="26" t="s">
        <v>1749</v>
      </c>
      <c r="F184" s="7" t="str">
        <f t="shared" si="33"/>
        <v>N/A</v>
      </c>
      <c r="G184" s="26" t="s">
        <v>1749</v>
      </c>
      <c r="H184" s="7" t="str">
        <f t="shared" si="34"/>
        <v>N/A</v>
      </c>
      <c r="I184" s="8" t="s">
        <v>1749</v>
      </c>
      <c r="J184" s="8" t="s">
        <v>1749</v>
      </c>
      <c r="K184" s="25" t="s">
        <v>734</v>
      </c>
      <c r="L184" s="85" t="str">
        <f t="shared" si="35"/>
        <v>N/A</v>
      </c>
    </row>
    <row r="185" spans="1:12" ht="25" x14ac:dyDescent="0.25">
      <c r="A185" s="142" t="s">
        <v>1360</v>
      </c>
      <c r="B185" s="21" t="s">
        <v>213</v>
      </c>
      <c r="C185" s="26">
        <v>13202503</v>
      </c>
      <c r="D185" s="7" t="str">
        <f t="shared" si="32"/>
        <v>N/A</v>
      </c>
      <c r="E185" s="26">
        <v>8112441</v>
      </c>
      <c r="F185" s="7" t="str">
        <f t="shared" si="33"/>
        <v>N/A</v>
      </c>
      <c r="G185" s="26">
        <v>10535635</v>
      </c>
      <c r="H185" s="7" t="str">
        <f t="shared" si="34"/>
        <v>N/A</v>
      </c>
      <c r="I185" s="8">
        <v>-38.6</v>
      </c>
      <c r="J185" s="8">
        <v>29.87</v>
      </c>
      <c r="K185" s="25" t="s">
        <v>734</v>
      </c>
      <c r="L185" s="85" t="str">
        <f t="shared" si="35"/>
        <v>Yes</v>
      </c>
    </row>
    <row r="186" spans="1:12" ht="25" x14ac:dyDescent="0.25">
      <c r="A186" s="142" t="s">
        <v>516</v>
      </c>
      <c r="B186" s="21" t="s">
        <v>213</v>
      </c>
      <c r="C186" s="22">
        <v>1042</v>
      </c>
      <c r="D186" s="7" t="str">
        <f t="shared" si="32"/>
        <v>N/A</v>
      </c>
      <c r="E186" s="22">
        <v>405</v>
      </c>
      <c r="F186" s="7" t="str">
        <f t="shared" si="33"/>
        <v>N/A</v>
      </c>
      <c r="G186" s="22">
        <v>352</v>
      </c>
      <c r="H186" s="7" t="str">
        <f t="shared" si="34"/>
        <v>N/A</v>
      </c>
      <c r="I186" s="8">
        <v>-61.1</v>
      </c>
      <c r="J186" s="8">
        <v>-13.1</v>
      </c>
      <c r="K186" s="25" t="s">
        <v>734</v>
      </c>
      <c r="L186" s="85" t="str">
        <f t="shared" si="35"/>
        <v>Yes</v>
      </c>
    </row>
    <row r="187" spans="1:12" ht="25" x14ac:dyDescent="0.25">
      <c r="A187" s="142" t="s">
        <v>1361</v>
      </c>
      <c r="B187" s="21" t="s">
        <v>213</v>
      </c>
      <c r="C187" s="26">
        <v>12670.348368999999</v>
      </c>
      <c r="D187" s="7" t="str">
        <f t="shared" si="32"/>
        <v>N/A</v>
      </c>
      <c r="E187" s="26">
        <v>20030.718518999998</v>
      </c>
      <c r="F187" s="7" t="str">
        <f t="shared" si="33"/>
        <v>N/A</v>
      </c>
      <c r="G187" s="26">
        <v>29930.78125</v>
      </c>
      <c r="H187" s="7" t="str">
        <f t="shared" si="34"/>
        <v>N/A</v>
      </c>
      <c r="I187" s="8">
        <v>58.09</v>
      </c>
      <c r="J187" s="8">
        <v>49.42</v>
      </c>
      <c r="K187" s="25" t="s">
        <v>734</v>
      </c>
      <c r="L187" s="85" t="str">
        <f t="shared" si="35"/>
        <v>No</v>
      </c>
    </row>
    <row r="188" spans="1:12" x14ac:dyDescent="0.25">
      <c r="A188" s="116" t="s">
        <v>1362</v>
      </c>
      <c r="B188" s="21" t="s">
        <v>213</v>
      </c>
      <c r="C188" s="26">
        <v>15319798</v>
      </c>
      <c r="D188" s="7" t="str">
        <f t="shared" ref="D188:D203" si="36">IF($B188="N/A","N/A",IF(C188&gt;10,"No",IF(C188&lt;-10,"No","Yes")))</f>
        <v>N/A</v>
      </c>
      <c r="E188" s="26">
        <v>10027531</v>
      </c>
      <c r="F188" s="7" t="str">
        <f t="shared" ref="F188:F203" si="37">IF($B188="N/A","N/A",IF(E188&gt;10,"No",IF(E188&lt;-10,"No","Yes")))</f>
        <v>N/A</v>
      </c>
      <c r="G188" s="26">
        <v>11863286</v>
      </c>
      <c r="H188" s="7" t="str">
        <f t="shared" ref="H188:H203" si="38">IF($B188="N/A","N/A",IF(G188&gt;10,"No",IF(G188&lt;-10,"No","Yes")))</f>
        <v>N/A</v>
      </c>
      <c r="I188" s="8">
        <v>-34.5</v>
      </c>
      <c r="J188" s="8">
        <v>18.309999999999999</v>
      </c>
      <c r="K188" s="25" t="s">
        <v>734</v>
      </c>
      <c r="L188" s="85" t="str">
        <f t="shared" ref="L188:L203" si="39">IF(J188="Div by 0", "N/A", IF(K188="N/A","N/A", IF(J188&gt;VALUE(MID(K188,1,2)), "No", IF(J188&lt;-1*VALUE(MID(K188,1,2)), "No", "Yes"))))</f>
        <v>Yes</v>
      </c>
    </row>
    <row r="189" spans="1:12" x14ac:dyDescent="0.25">
      <c r="A189" s="116" t="s">
        <v>1459</v>
      </c>
      <c r="B189" s="21" t="s">
        <v>213</v>
      </c>
      <c r="C189" s="22">
        <v>1304</v>
      </c>
      <c r="D189" s="7" t="str">
        <f t="shared" si="36"/>
        <v>N/A</v>
      </c>
      <c r="E189" s="22">
        <v>634</v>
      </c>
      <c r="F189" s="7" t="str">
        <f t="shared" si="37"/>
        <v>N/A</v>
      </c>
      <c r="G189" s="22">
        <v>516</v>
      </c>
      <c r="H189" s="7" t="str">
        <f t="shared" si="38"/>
        <v>N/A</v>
      </c>
      <c r="I189" s="8">
        <v>-51.4</v>
      </c>
      <c r="J189" s="8">
        <v>-18.600000000000001</v>
      </c>
      <c r="K189" s="25" t="s">
        <v>734</v>
      </c>
      <c r="L189" s="85" t="str">
        <f t="shared" si="39"/>
        <v>Yes</v>
      </c>
    </row>
    <row r="190" spans="1:12" x14ac:dyDescent="0.25">
      <c r="A190" s="116" t="s">
        <v>1460</v>
      </c>
      <c r="B190" s="21" t="s">
        <v>213</v>
      </c>
      <c r="C190" s="26">
        <v>11748.31135</v>
      </c>
      <c r="D190" s="7" t="str">
        <f t="shared" si="36"/>
        <v>N/A</v>
      </c>
      <c r="E190" s="26">
        <v>15816.294953000001</v>
      </c>
      <c r="F190" s="7" t="str">
        <f t="shared" si="37"/>
        <v>N/A</v>
      </c>
      <c r="G190" s="26">
        <v>22990.864341</v>
      </c>
      <c r="H190" s="7" t="str">
        <f t="shared" si="38"/>
        <v>N/A</v>
      </c>
      <c r="I190" s="8">
        <v>34.630000000000003</v>
      </c>
      <c r="J190" s="8">
        <v>45.36</v>
      </c>
      <c r="K190" s="25" t="s">
        <v>734</v>
      </c>
      <c r="L190" s="85" t="str">
        <f t="shared" si="39"/>
        <v>No</v>
      </c>
    </row>
    <row r="191" spans="1:12" x14ac:dyDescent="0.25">
      <c r="A191" s="116" t="s">
        <v>1461</v>
      </c>
      <c r="B191" s="21" t="s">
        <v>213</v>
      </c>
      <c r="C191" s="26">
        <v>6109.5926829</v>
      </c>
      <c r="D191" s="7" t="str">
        <f t="shared" si="36"/>
        <v>N/A</v>
      </c>
      <c r="E191" s="26">
        <v>6616.3620178000001</v>
      </c>
      <c r="F191" s="7" t="str">
        <f t="shared" si="37"/>
        <v>N/A</v>
      </c>
      <c r="G191" s="26">
        <v>7255.0310344999998</v>
      </c>
      <c r="H191" s="7" t="str">
        <f t="shared" si="38"/>
        <v>N/A</v>
      </c>
      <c r="I191" s="8">
        <v>8.2949999999999999</v>
      </c>
      <c r="J191" s="8">
        <v>9.6530000000000005</v>
      </c>
      <c r="K191" s="25" t="s">
        <v>734</v>
      </c>
      <c r="L191" s="85" t="str">
        <f t="shared" si="39"/>
        <v>Yes</v>
      </c>
    </row>
    <row r="192" spans="1:12" x14ac:dyDescent="0.25">
      <c r="A192" s="116" t="s">
        <v>1462</v>
      </c>
      <c r="B192" s="21" t="s">
        <v>213</v>
      </c>
      <c r="C192" s="26">
        <v>22421.492341000001</v>
      </c>
      <c r="D192" s="7" t="str">
        <f t="shared" si="36"/>
        <v>N/A</v>
      </c>
      <c r="E192" s="26">
        <v>26581.682594000002</v>
      </c>
      <c r="F192" s="7" t="str">
        <f t="shared" si="37"/>
        <v>N/A</v>
      </c>
      <c r="G192" s="26">
        <v>43565.272320999997</v>
      </c>
      <c r="H192" s="7" t="str">
        <f t="shared" si="38"/>
        <v>N/A</v>
      </c>
      <c r="I192" s="8">
        <v>18.55</v>
      </c>
      <c r="J192" s="8">
        <v>63.89</v>
      </c>
      <c r="K192" s="25" t="s">
        <v>734</v>
      </c>
      <c r="L192" s="85" t="str">
        <f t="shared" si="39"/>
        <v>No</v>
      </c>
    </row>
    <row r="193" spans="1:12" x14ac:dyDescent="0.25">
      <c r="A193" s="142" t="s">
        <v>1463</v>
      </c>
      <c r="B193" s="21" t="s">
        <v>213</v>
      </c>
      <c r="C193" s="5">
        <v>3.0777945618999998</v>
      </c>
      <c r="D193" s="7" t="str">
        <f t="shared" si="36"/>
        <v>N/A</v>
      </c>
      <c r="E193" s="5">
        <v>1.5263132553000001</v>
      </c>
      <c r="F193" s="7" t="str">
        <f t="shared" si="37"/>
        <v>N/A</v>
      </c>
      <c r="G193" s="5">
        <v>1.4760569827000001</v>
      </c>
      <c r="H193" s="7" t="str">
        <f t="shared" si="38"/>
        <v>N/A</v>
      </c>
      <c r="I193" s="8">
        <v>-50.4</v>
      </c>
      <c r="J193" s="8">
        <v>-3.29</v>
      </c>
      <c r="K193" s="25" t="s">
        <v>734</v>
      </c>
      <c r="L193" s="85" t="str">
        <f t="shared" si="39"/>
        <v>Yes</v>
      </c>
    </row>
    <row r="194" spans="1:12" x14ac:dyDescent="0.25">
      <c r="A194" s="142" t="s">
        <v>1464</v>
      </c>
      <c r="B194" s="21" t="s">
        <v>213</v>
      </c>
      <c r="C194" s="5">
        <v>2.5664298457000001</v>
      </c>
      <c r="D194" s="7" t="str">
        <f t="shared" si="36"/>
        <v>N/A</v>
      </c>
      <c r="E194" s="5">
        <v>1.0730775353999999</v>
      </c>
      <c r="F194" s="7" t="str">
        <f t="shared" si="37"/>
        <v>N/A</v>
      </c>
      <c r="G194" s="5">
        <v>1.1133292383</v>
      </c>
      <c r="H194" s="7" t="str">
        <f t="shared" si="38"/>
        <v>N/A</v>
      </c>
      <c r="I194" s="8">
        <v>-58.2</v>
      </c>
      <c r="J194" s="8">
        <v>3.7509999999999999</v>
      </c>
      <c r="K194" s="25" t="s">
        <v>734</v>
      </c>
      <c r="L194" s="85" t="str">
        <f t="shared" si="39"/>
        <v>Yes</v>
      </c>
    </row>
    <row r="195" spans="1:12" x14ac:dyDescent="0.25">
      <c r="A195" s="142" t="s">
        <v>1465</v>
      </c>
      <c r="B195" s="21" t="s">
        <v>213</v>
      </c>
      <c r="C195" s="5">
        <v>5.0021891418999997</v>
      </c>
      <c r="D195" s="7" t="str">
        <f t="shared" si="36"/>
        <v>N/A</v>
      </c>
      <c r="E195" s="5">
        <v>3.9755766620999999</v>
      </c>
      <c r="F195" s="7" t="str">
        <f t="shared" si="37"/>
        <v>N/A</v>
      </c>
      <c r="G195" s="5">
        <v>3.0794610943</v>
      </c>
      <c r="H195" s="7" t="str">
        <f t="shared" si="38"/>
        <v>N/A</v>
      </c>
      <c r="I195" s="8">
        <v>-20.5</v>
      </c>
      <c r="J195" s="8">
        <v>-22.5</v>
      </c>
      <c r="K195" s="25" t="s">
        <v>734</v>
      </c>
      <c r="L195" s="85" t="str">
        <f t="shared" si="39"/>
        <v>Yes</v>
      </c>
    </row>
    <row r="196" spans="1:12" x14ac:dyDescent="0.25">
      <c r="A196" s="116" t="s">
        <v>1374</v>
      </c>
      <c r="B196" s="21" t="s">
        <v>213</v>
      </c>
      <c r="C196" s="26">
        <v>13202503</v>
      </c>
      <c r="D196" s="7" t="str">
        <f t="shared" si="36"/>
        <v>N/A</v>
      </c>
      <c r="E196" s="26">
        <v>8112441</v>
      </c>
      <c r="F196" s="7" t="str">
        <f t="shared" si="37"/>
        <v>N/A</v>
      </c>
      <c r="G196" s="26">
        <v>10535635</v>
      </c>
      <c r="H196" s="7" t="str">
        <f t="shared" si="38"/>
        <v>N/A</v>
      </c>
      <c r="I196" s="8">
        <v>-38.6</v>
      </c>
      <c r="J196" s="8">
        <v>29.87</v>
      </c>
      <c r="K196" s="25" t="s">
        <v>734</v>
      </c>
      <c r="L196" s="85" t="str">
        <f t="shared" si="39"/>
        <v>Yes</v>
      </c>
    </row>
    <row r="197" spans="1:12" x14ac:dyDescent="0.25">
      <c r="A197" s="116" t="s">
        <v>1466</v>
      </c>
      <c r="B197" s="21" t="s">
        <v>213</v>
      </c>
      <c r="C197" s="22">
        <v>1042</v>
      </c>
      <c r="D197" s="7" t="str">
        <f t="shared" si="36"/>
        <v>N/A</v>
      </c>
      <c r="E197" s="22">
        <v>405</v>
      </c>
      <c r="F197" s="7" t="str">
        <f t="shared" si="37"/>
        <v>N/A</v>
      </c>
      <c r="G197" s="22">
        <v>352</v>
      </c>
      <c r="H197" s="7" t="str">
        <f t="shared" si="38"/>
        <v>N/A</v>
      </c>
      <c r="I197" s="8">
        <v>-61.1</v>
      </c>
      <c r="J197" s="8">
        <v>-13.1</v>
      </c>
      <c r="K197" s="25" t="s">
        <v>734</v>
      </c>
      <c r="L197" s="85" t="str">
        <f t="shared" si="39"/>
        <v>Yes</v>
      </c>
    </row>
    <row r="198" spans="1:12" ht="25" x14ac:dyDescent="0.25">
      <c r="A198" s="116" t="s">
        <v>1467</v>
      </c>
      <c r="B198" s="21" t="s">
        <v>213</v>
      </c>
      <c r="C198" s="26">
        <v>12670.348368999999</v>
      </c>
      <c r="D198" s="7" t="str">
        <f t="shared" si="36"/>
        <v>N/A</v>
      </c>
      <c r="E198" s="26">
        <v>20030.718518999998</v>
      </c>
      <c r="F198" s="7" t="str">
        <f t="shared" si="37"/>
        <v>N/A</v>
      </c>
      <c r="G198" s="26">
        <v>29930.78125</v>
      </c>
      <c r="H198" s="7" t="str">
        <f t="shared" si="38"/>
        <v>N/A</v>
      </c>
      <c r="I198" s="8">
        <v>58.09</v>
      </c>
      <c r="J198" s="8">
        <v>49.42</v>
      </c>
      <c r="K198" s="25" t="s">
        <v>734</v>
      </c>
      <c r="L198" s="85" t="str">
        <f t="shared" si="39"/>
        <v>No</v>
      </c>
    </row>
    <row r="199" spans="1:12" ht="25" x14ac:dyDescent="0.25">
      <c r="A199" s="116" t="s">
        <v>1468</v>
      </c>
      <c r="B199" s="21" t="s">
        <v>213</v>
      </c>
      <c r="C199" s="26">
        <v>5813.1881051</v>
      </c>
      <c r="D199" s="7" t="str">
        <f t="shared" si="36"/>
        <v>N/A</v>
      </c>
      <c r="E199" s="26">
        <v>5943.8521738999998</v>
      </c>
      <c r="F199" s="7" t="str">
        <f t="shared" si="37"/>
        <v>N/A</v>
      </c>
      <c r="G199" s="26">
        <v>6863.5523810000004</v>
      </c>
      <c r="H199" s="7" t="str">
        <f t="shared" si="38"/>
        <v>N/A</v>
      </c>
      <c r="I199" s="8">
        <v>2.2480000000000002</v>
      </c>
      <c r="J199" s="8">
        <v>15.47</v>
      </c>
      <c r="K199" s="25" t="s">
        <v>734</v>
      </c>
      <c r="L199" s="85" t="str">
        <f t="shared" si="39"/>
        <v>Yes</v>
      </c>
    </row>
    <row r="200" spans="1:12" ht="25" x14ac:dyDescent="0.25">
      <c r="A200" s="116" t="s">
        <v>1469</v>
      </c>
      <c r="B200" s="21" t="s">
        <v>213</v>
      </c>
      <c r="C200" s="26">
        <v>28211.811912000001</v>
      </c>
      <c r="D200" s="7" t="str">
        <f t="shared" si="36"/>
        <v>N/A</v>
      </c>
      <c r="E200" s="26">
        <v>38544.885713999996</v>
      </c>
      <c r="F200" s="7" t="str">
        <f t="shared" si="37"/>
        <v>N/A</v>
      </c>
      <c r="G200" s="26">
        <v>64495.524823</v>
      </c>
      <c r="H200" s="7" t="str">
        <f t="shared" si="38"/>
        <v>N/A</v>
      </c>
      <c r="I200" s="8">
        <v>36.630000000000003</v>
      </c>
      <c r="J200" s="8">
        <v>67.33</v>
      </c>
      <c r="K200" s="25" t="s">
        <v>734</v>
      </c>
      <c r="L200" s="85" t="str">
        <f t="shared" si="39"/>
        <v>No</v>
      </c>
    </row>
    <row r="201" spans="1:12" ht="25" x14ac:dyDescent="0.25">
      <c r="A201" s="116" t="s">
        <v>1470</v>
      </c>
      <c r="B201" s="21" t="s">
        <v>213</v>
      </c>
      <c r="C201" s="5">
        <v>2.4594033233000001</v>
      </c>
      <c r="D201" s="7" t="str">
        <f t="shared" si="36"/>
        <v>N/A</v>
      </c>
      <c r="E201" s="5">
        <v>0.97501083349999995</v>
      </c>
      <c r="F201" s="7" t="str">
        <f t="shared" si="37"/>
        <v>N/A</v>
      </c>
      <c r="G201" s="5">
        <v>1.0069225928000001</v>
      </c>
      <c r="H201" s="7" t="str">
        <f t="shared" si="38"/>
        <v>N/A</v>
      </c>
      <c r="I201" s="8">
        <v>-60.4</v>
      </c>
      <c r="J201" s="8">
        <v>3.2730000000000001</v>
      </c>
      <c r="K201" s="25" t="s">
        <v>734</v>
      </c>
      <c r="L201" s="85" t="str">
        <f t="shared" si="39"/>
        <v>Yes</v>
      </c>
    </row>
    <row r="202" spans="1:12" ht="25" x14ac:dyDescent="0.25">
      <c r="A202" s="116" t="s">
        <v>1471</v>
      </c>
      <c r="B202" s="21" t="s">
        <v>213</v>
      </c>
      <c r="C202" s="5">
        <v>2.2628399736999998</v>
      </c>
      <c r="D202" s="7" t="str">
        <f t="shared" si="36"/>
        <v>N/A</v>
      </c>
      <c r="E202" s="5">
        <v>0.73236745739999998</v>
      </c>
      <c r="F202" s="7" t="str">
        <f t="shared" si="37"/>
        <v>N/A</v>
      </c>
      <c r="G202" s="5">
        <v>0.8062039312</v>
      </c>
      <c r="H202" s="7" t="str">
        <f t="shared" si="38"/>
        <v>N/A</v>
      </c>
      <c r="I202" s="8">
        <v>-67.599999999999994</v>
      </c>
      <c r="J202" s="8">
        <v>10.08</v>
      </c>
      <c r="K202" s="25" t="s">
        <v>734</v>
      </c>
      <c r="L202" s="85" t="str">
        <f t="shared" si="39"/>
        <v>Yes</v>
      </c>
    </row>
    <row r="203" spans="1:12" ht="25" x14ac:dyDescent="0.25">
      <c r="A203" s="144" t="s">
        <v>1472</v>
      </c>
      <c r="B203" s="93" t="s">
        <v>213</v>
      </c>
      <c r="C203" s="94">
        <v>3.4916812609000001</v>
      </c>
      <c r="D203" s="124" t="str">
        <f t="shared" si="36"/>
        <v>N/A</v>
      </c>
      <c r="E203" s="94">
        <v>2.3744911805000002</v>
      </c>
      <c r="F203" s="124" t="str">
        <f t="shared" si="37"/>
        <v>N/A</v>
      </c>
      <c r="G203" s="94">
        <v>1.9384107781</v>
      </c>
      <c r="H203" s="124" t="str">
        <f t="shared" si="38"/>
        <v>N/A</v>
      </c>
      <c r="I203" s="125">
        <v>-32</v>
      </c>
      <c r="J203" s="125">
        <v>-18.399999999999999</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5.26953125"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7" t="s">
        <v>1582</v>
      </c>
      <c r="B2" s="188"/>
      <c r="C2" s="188"/>
      <c r="D2" s="188"/>
      <c r="E2" s="188"/>
      <c r="F2" s="188"/>
      <c r="G2" s="188"/>
      <c r="H2" s="188"/>
      <c r="I2" s="188"/>
      <c r="J2" s="188"/>
      <c r="K2" s="188"/>
      <c r="L2" s="189"/>
    </row>
    <row r="3" spans="1:12" s="13" customFormat="1" ht="13" x14ac:dyDescent="0.3">
      <c r="A3" s="164" t="s">
        <v>1748</v>
      </c>
      <c r="B3" s="185"/>
      <c r="C3" s="185"/>
      <c r="D3" s="185"/>
      <c r="E3" s="185"/>
      <c r="F3" s="185"/>
      <c r="G3" s="185"/>
      <c r="H3" s="185"/>
      <c r="I3" s="185"/>
      <c r="J3" s="185"/>
      <c r="K3" s="185"/>
      <c r="L3" s="186"/>
    </row>
    <row r="4" spans="1:12" s="13" customFormat="1" ht="13" x14ac:dyDescent="0.3">
      <c r="A4" s="182" t="s">
        <v>647</v>
      </c>
      <c r="B4" s="183"/>
      <c r="C4" s="183"/>
      <c r="D4" s="183"/>
      <c r="E4" s="183"/>
      <c r="F4" s="183"/>
      <c r="G4" s="183"/>
      <c r="H4" s="183"/>
      <c r="I4" s="183"/>
      <c r="J4" s="183"/>
      <c r="K4" s="183"/>
      <c r="L4" s="184"/>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170502</v>
      </c>
      <c r="D6" s="7" t="str">
        <f>IF($B6="N/A","N/A",IF(C6&gt;10,"No",IF(C6&lt;-10,"No","Yes")))</f>
        <v>N/A</v>
      </c>
      <c r="E6" s="22">
        <v>203101</v>
      </c>
      <c r="F6" s="7" t="str">
        <f>IF($B6="N/A","N/A",IF(E6&gt;10,"No",IF(E6&lt;-10,"No","Yes")))</f>
        <v>N/A</v>
      </c>
      <c r="G6" s="22">
        <v>164979</v>
      </c>
      <c r="H6" s="7" t="str">
        <f>IF($B6="N/A","N/A",IF(G6&gt;10,"No",IF(G6&lt;-10,"No","Yes")))</f>
        <v>N/A</v>
      </c>
      <c r="I6" s="8">
        <v>19.12</v>
      </c>
      <c r="J6" s="8">
        <v>-18.8</v>
      </c>
      <c r="K6" s="25" t="s">
        <v>734</v>
      </c>
      <c r="L6" s="85" t="str">
        <f t="shared" ref="L6:L46" si="0">IF(J6="Div by 0", "N/A", IF(K6="N/A","N/A", IF(J6&gt;VALUE(MID(K6,1,2)), "No", IF(J6&lt;-1*VALUE(MID(K6,1,2)), "No", "Yes"))))</f>
        <v>Yes</v>
      </c>
    </row>
    <row r="7" spans="1:12" x14ac:dyDescent="0.25">
      <c r="A7" s="142" t="s">
        <v>10</v>
      </c>
      <c r="B7" s="21" t="s">
        <v>213</v>
      </c>
      <c r="C7" s="22">
        <v>115213</v>
      </c>
      <c r="D7" s="7" t="str">
        <f>IF($B7="N/A","N/A",IF(C7&gt;10,"No",IF(C7&lt;-10,"No","Yes")))</f>
        <v>N/A</v>
      </c>
      <c r="E7" s="22">
        <v>107003</v>
      </c>
      <c r="F7" s="7" t="str">
        <f>IF($B7="N/A","N/A",IF(E7&gt;10,"No",IF(E7&lt;-10,"No","Yes")))</f>
        <v>N/A</v>
      </c>
      <c r="G7" s="22">
        <v>87277</v>
      </c>
      <c r="H7" s="7" t="str">
        <f>IF($B7="N/A","N/A",IF(G7&gt;10,"No",IF(G7&lt;-10,"No","Yes")))</f>
        <v>N/A</v>
      </c>
      <c r="I7" s="8">
        <v>-7.13</v>
      </c>
      <c r="J7" s="8">
        <v>-18.399999999999999</v>
      </c>
      <c r="K7" s="25" t="s">
        <v>734</v>
      </c>
      <c r="L7" s="85" t="str">
        <f t="shared" si="0"/>
        <v>Yes</v>
      </c>
    </row>
    <row r="8" spans="1:12" x14ac:dyDescent="0.25">
      <c r="A8" s="142" t="s">
        <v>91</v>
      </c>
      <c r="B8" s="5" t="s">
        <v>297</v>
      </c>
      <c r="C8" s="4">
        <v>67.572814394999995</v>
      </c>
      <c r="D8" s="7" t="str">
        <f>IF($B8="N/A","N/A",IF(C8&gt;90,"No",IF(C8&lt;65,"No","Yes")))</f>
        <v>Yes</v>
      </c>
      <c r="E8" s="4">
        <v>52.684624890999999</v>
      </c>
      <c r="F8" s="7" t="str">
        <f>IF($B8="N/A","N/A",IF(E8&gt;90,"No",IF(E8&lt;65,"No","Yes")))</f>
        <v>No</v>
      </c>
      <c r="G8" s="4">
        <v>52.901884482</v>
      </c>
      <c r="H8" s="7" t="str">
        <f>IF($B8="N/A","N/A",IF(G8&gt;90,"No",IF(G8&lt;65,"No","Yes")))</f>
        <v>No</v>
      </c>
      <c r="I8" s="8">
        <v>-22</v>
      </c>
      <c r="J8" s="8">
        <v>0.41239999999999999</v>
      </c>
      <c r="K8" s="25" t="s">
        <v>734</v>
      </c>
      <c r="L8" s="85" t="str">
        <f t="shared" si="0"/>
        <v>Yes</v>
      </c>
    </row>
    <row r="9" spans="1:12" x14ac:dyDescent="0.25">
      <c r="A9" s="142" t="s">
        <v>92</v>
      </c>
      <c r="B9" s="5" t="s">
        <v>298</v>
      </c>
      <c r="C9" s="4">
        <v>91.269864583</v>
      </c>
      <c r="D9" s="7" t="str">
        <f>IF($B9="N/A","N/A",IF(C9&gt;100,"No",IF(C9&lt;90,"No","Yes")))</f>
        <v>Yes</v>
      </c>
      <c r="E9" s="4">
        <v>90.220735386000001</v>
      </c>
      <c r="F9" s="7" t="str">
        <f>IF($B9="N/A","N/A",IF(E9&gt;100,"No",IF(E9&lt;90,"No","Yes")))</f>
        <v>Yes</v>
      </c>
      <c r="G9" s="4">
        <v>86.344727798999998</v>
      </c>
      <c r="H9" s="7" t="str">
        <f>IF($B9="N/A","N/A",IF(G9&gt;100,"No",IF(G9&lt;90,"No","Yes")))</f>
        <v>No</v>
      </c>
      <c r="I9" s="8">
        <v>-1.1499999999999999</v>
      </c>
      <c r="J9" s="8">
        <v>-4.3</v>
      </c>
      <c r="K9" s="25" t="s">
        <v>734</v>
      </c>
      <c r="L9" s="85" t="str">
        <f t="shared" si="0"/>
        <v>Yes</v>
      </c>
    </row>
    <row r="10" spans="1:12" x14ac:dyDescent="0.25">
      <c r="A10" s="142" t="s">
        <v>93</v>
      </c>
      <c r="B10" s="5" t="s">
        <v>299</v>
      </c>
      <c r="C10" s="4">
        <v>80.590163934000003</v>
      </c>
      <c r="D10" s="7" t="str">
        <f>IF($B10="N/A","N/A",IF(C10&gt;100,"No",IF(C10&lt;85,"No","Yes")))</f>
        <v>No</v>
      </c>
      <c r="E10" s="4">
        <v>79.278884753</v>
      </c>
      <c r="F10" s="7" t="str">
        <f>IF($B10="N/A","N/A",IF(E10&gt;100,"No",IF(E10&lt;85,"No","Yes")))</f>
        <v>No</v>
      </c>
      <c r="G10" s="4">
        <v>76.154776299999995</v>
      </c>
      <c r="H10" s="7" t="str">
        <f>IF($B10="N/A","N/A",IF(G10&gt;100,"No",IF(G10&lt;85,"No","Yes")))</f>
        <v>No</v>
      </c>
      <c r="I10" s="8">
        <v>-1.63</v>
      </c>
      <c r="J10" s="8">
        <v>-3.94</v>
      </c>
      <c r="K10" s="25" t="s">
        <v>734</v>
      </c>
      <c r="L10" s="85" t="str">
        <f t="shared" si="0"/>
        <v>Yes</v>
      </c>
    </row>
    <row r="11" spans="1:12" x14ac:dyDescent="0.25">
      <c r="A11" s="142" t="s">
        <v>94</v>
      </c>
      <c r="B11" s="5" t="s">
        <v>300</v>
      </c>
      <c r="C11" s="4">
        <v>45.816281385000003</v>
      </c>
      <c r="D11" s="7" t="str">
        <f>IF($B11="N/A","N/A",IF(C11&gt;100,"No",IF(C11&lt;80,"No","Yes")))</f>
        <v>No</v>
      </c>
      <c r="E11" s="4">
        <v>49.252772663000002</v>
      </c>
      <c r="F11" s="7" t="str">
        <f>IF($B11="N/A","N/A",IF(E11&gt;100,"No",IF(E11&lt;80,"No","Yes")))</f>
        <v>No</v>
      </c>
      <c r="G11" s="4">
        <v>50.158293186999998</v>
      </c>
      <c r="H11" s="7" t="str">
        <f>IF($B11="N/A","N/A",IF(G11&gt;100,"No",IF(G11&lt;80,"No","Yes")))</f>
        <v>No</v>
      </c>
      <c r="I11" s="8">
        <v>7.5010000000000003</v>
      </c>
      <c r="J11" s="8">
        <v>1.839</v>
      </c>
      <c r="K11" s="25" t="s">
        <v>734</v>
      </c>
      <c r="L11" s="85" t="str">
        <f t="shared" si="0"/>
        <v>Yes</v>
      </c>
    </row>
    <row r="12" spans="1:12" x14ac:dyDescent="0.25">
      <c r="A12" s="142" t="s">
        <v>95</v>
      </c>
      <c r="B12" s="5" t="s">
        <v>300</v>
      </c>
      <c r="C12" s="4">
        <v>64.118304957999996</v>
      </c>
      <c r="D12" s="7" t="str">
        <f>IF($B12="N/A","N/A",IF(C12&gt;100,"No",IF(C12&lt;80,"No","Yes")))</f>
        <v>No</v>
      </c>
      <c r="E12" s="4">
        <v>39.309422871000002</v>
      </c>
      <c r="F12" s="7" t="str">
        <f>IF($B12="N/A","N/A",IF(E12&gt;100,"No",IF(E12&lt;80,"No","Yes")))</f>
        <v>No</v>
      </c>
      <c r="G12" s="4">
        <v>39.464105654000001</v>
      </c>
      <c r="H12" s="7" t="str">
        <f>IF($B12="N/A","N/A",IF(G12&gt;100,"No",IF(G12&lt;80,"No","Yes")))</f>
        <v>No</v>
      </c>
      <c r="I12" s="8">
        <v>-38.700000000000003</v>
      </c>
      <c r="J12" s="8">
        <v>0.39350000000000002</v>
      </c>
      <c r="K12" s="25" t="s">
        <v>734</v>
      </c>
      <c r="L12" s="85" t="str">
        <f t="shared" si="0"/>
        <v>Yes</v>
      </c>
    </row>
    <row r="13" spans="1:12" x14ac:dyDescent="0.25">
      <c r="A13" s="84" t="s">
        <v>96</v>
      </c>
      <c r="B13" s="21" t="s">
        <v>213</v>
      </c>
      <c r="C13" s="22">
        <v>93344.9</v>
      </c>
      <c r="D13" s="7" t="str">
        <f t="shared" ref="D13:D44" si="1">IF($B13="N/A","N/A",IF(C13&gt;10,"No",IF(C13&lt;-10,"No","Yes")))</f>
        <v>N/A</v>
      </c>
      <c r="E13" s="22">
        <v>83152.3</v>
      </c>
      <c r="F13" s="7" t="str">
        <f t="shared" ref="F13:F44" si="2">IF($B13="N/A","N/A",IF(E13&gt;10,"No",IF(E13&lt;-10,"No","Yes")))</f>
        <v>N/A</v>
      </c>
      <c r="G13" s="22">
        <v>55393.3</v>
      </c>
      <c r="H13" s="7" t="str">
        <f t="shared" ref="H13:H44" si="3">IF($B13="N/A","N/A",IF(G13&gt;10,"No",IF(G13&lt;-10,"No","Yes")))</f>
        <v>N/A</v>
      </c>
      <c r="I13" s="8">
        <v>-10.9</v>
      </c>
      <c r="J13" s="8">
        <v>-33.4</v>
      </c>
      <c r="K13" s="25" t="s">
        <v>734</v>
      </c>
      <c r="L13" s="85" t="str">
        <f t="shared" si="0"/>
        <v>No</v>
      </c>
    </row>
    <row r="14" spans="1:12" x14ac:dyDescent="0.25">
      <c r="A14" s="84" t="s">
        <v>100</v>
      </c>
      <c r="B14" s="21" t="s">
        <v>213</v>
      </c>
      <c r="C14" s="22">
        <v>34043</v>
      </c>
      <c r="D14" s="7" t="str">
        <f t="shared" si="1"/>
        <v>N/A</v>
      </c>
      <c r="E14" s="22">
        <v>33479</v>
      </c>
      <c r="F14" s="7" t="str">
        <f t="shared" si="2"/>
        <v>N/A</v>
      </c>
      <c r="G14" s="22">
        <v>27645</v>
      </c>
      <c r="H14" s="7" t="str">
        <f t="shared" si="3"/>
        <v>N/A</v>
      </c>
      <c r="I14" s="8">
        <v>-1.66</v>
      </c>
      <c r="J14" s="8">
        <v>-17.399999999999999</v>
      </c>
      <c r="K14" s="25" t="s">
        <v>734</v>
      </c>
      <c r="L14" s="85" t="str">
        <f t="shared" si="0"/>
        <v>Yes</v>
      </c>
    </row>
    <row r="15" spans="1:12" x14ac:dyDescent="0.25">
      <c r="A15" s="84" t="s">
        <v>974</v>
      </c>
      <c r="B15" s="21" t="s">
        <v>213</v>
      </c>
      <c r="C15" s="22">
        <v>1693</v>
      </c>
      <c r="D15" s="7" t="str">
        <f t="shared" si="1"/>
        <v>N/A</v>
      </c>
      <c r="E15" s="22">
        <v>820</v>
      </c>
      <c r="F15" s="7" t="str">
        <f t="shared" si="2"/>
        <v>N/A</v>
      </c>
      <c r="G15" s="22">
        <v>1297</v>
      </c>
      <c r="H15" s="7" t="str">
        <f t="shared" si="3"/>
        <v>N/A</v>
      </c>
      <c r="I15" s="8">
        <v>-51.6</v>
      </c>
      <c r="J15" s="8">
        <v>58.17</v>
      </c>
      <c r="K15" s="25" t="s">
        <v>734</v>
      </c>
      <c r="L15" s="85" t="str">
        <f t="shared" si="0"/>
        <v>No</v>
      </c>
    </row>
    <row r="16" spans="1:12" x14ac:dyDescent="0.25">
      <c r="A16" s="84" t="s">
        <v>975</v>
      </c>
      <c r="B16" s="21" t="s">
        <v>213</v>
      </c>
      <c r="C16" s="22">
        <v>4958</v>
      </c>
      <c r="D16" s="7" t="str">
        <f t="shared" si="1"/>
        <v>N/A</v>
      </c>
      <c r="E16" s="22">
        <v>4863</v>
      </c>
      <c r="F16" s="7" t="str">
        <f t="shared" si="2"/>
        <v>N/A</v>
      </c>
      <c r="G16" s="22">
        <v>3613</v>
      </c>
      <c r="H16" s="7" t="str">
        <f t="shared" si="3"/>
        <v>N/A</v>
      </c>
      <c r="I16" s="8">
        <v>-1.92</v>
      </c>
      <c r="J16" s="8">
        <v>-25.7</v>
      </c>
      <c r="K16" s="25" t="s">
        <v>734</v>
      </c>
      <c r="L16" s="85" t="str">
        <f t="shared" si="0"/>
        <v>Yes</v>
      </c>
    </row>
    <row r="17" spans="1:12" x14ac:dyDescent="0.25">
      <c r="A17" s="84" t="s">
        <v>976</v>
      </c>
      <c r="B17" s="21" t="s">
        <v>213</v>
      </c>
      <c r="C17" s="22">
        <v>2379</v>
      </c>
      <c r="D17" s="7" t="str">
        <f t="shared" si="1"/>
        <v>N/A</v>
      </c>
      <c r="E17" s="22">
        <v>1654</v>
      </c>
      <c r="F17" s="7" t="str">
        <f t="shared" si="2"/>
        <v>N/A</v>
      </c>
      <c r="G17" s="22">
        <v>1863</v>
      </c>
      <c r="H17" s="7" t="str">
        <f t="shared" si="3"/>
        <v>N/A</v>
      </c>
      <c r="I17" s="8">
        <v>-30.5</v>
      </c>
      <c r="J17" s="8">
        <v>12.64</v>
      </c>
      <c r="K17" s="25" t="s">
        <v>734</v>
      </c>
      <c r="L17" s="85" t="str">
        <f t="shared" si="0"/>
        <v>Yes</v>
      </c>
    </row>
    <row r="18" spans="1:12" x14ac:dyDescent="0.25">
      <c r="A18" s="84" t="s">
        <v>977</v>
      </c>
      <c r="B18" s="21" t="s">
        <v>213</v>
      </c>
      <c r="C18" s="22">
        <v>25013</v>
      </c>
      <c r="D18" s="7" t="str">
        <f t="shared" si="1"/>
        <v>N/A</v>
      </c>
      <c r="E18" s="22">
        <v>26142</v>
      </c>
      <c r="F18" s="7" t="str">
        <f t="shared" si="2"/>
        <v>N/A</v>
      </c>
      <c r="G18" s="22">
        <v>20872</v>
      </c>
      <c r="H18" s="7" t="str">
        <f t="shared" si="3"/>
        <v>N/A</v>
      </c>
      <c r="I18" s="8">
        <v>4.5140000000000002</v>
      </c>
      <c r="J18" s="8">
        <v>-20.2</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1749</v>
      </c>
      <c r="J19" s="8" t="s">
        <v>1749</v>
      </c>
      <c r="K19" s="25" t="s">
        <v>734</v>
      </c>
      <c r="L19" s="85" t="str">
        <f t="shared" si="0"/>
        <v>N/A</v>
      </c>
    </row>
    <row r="20" spans="1:12" x14ac:dyDescent="0.25">
      <c r="A20" s="84" t="s">
        <v>101</v>
      </c>
      <c r="B20" s="21" t="s">
        <v>213</v>
      </c>
      <c r="C20" s="22">
        <v>19825</v>
      </c>
      <c r="D20" s="7" t="str">
        <f t="shared" si="1"/>
        <v>N/A</v>
      </c>
      <c r="E20" s="22">
        <v>13701</v>
      </c>
      <c r="F20" s="7" t="str">
        <f t="shared" si="2"/>
        <v>N/A</v>
      </c>
      <c r="G20" s="22">
        <v>12405</v>
      </c>
      <c r="H20" s="7" t="str">
        <f t="shared" si="3"/>
        <v>N/A</v>
      </c>
      <c r="I20" s="8">
        <v>-30.9</v>
      </c>
      <c r="J20" s="8">
        <v>-9.4600000000000009</v>
      </c>
      <c r="K20" s="25" t="s">
        <v>734</v>
      </c>
      <c r="L20" s="85" t="str">
        <f t="shared" si="0"/>
        <v>Yes</v>
      </c>
    </row>
    <row r="21" spans="1:12" x14ac:dyDescent="0.25">
      <c r="A21" s="84" t="s">
        <v>979</v>
      </c>
      <c r="B21" s="21" t="s">
        <v>213</v>
      </c>
      <c r="C21" s="22">
        <v>9913</v>
      </c>
      <c r="D21" s="7" t="str">
        <f t="shared" si="1"/>
        <v>N/A</v>
      </c>
      <c r="E21" s="22">
        <v>4290</v>
      </c>
      <c r="F21" s="7" t="str">
        <f t="shared" si="2"/>
        <v>N/A</v>
      </c>
      <c r="G21" s="22">
        <v>5649</v>
      </c>
      <c r="H21" s="7" t="str">
        <f t="shared" si="3"/>
        <v>N/A</v>
      </c>
      <c r="I21" s="8">
        <v>-56.7</v>
      </c>
      <c r="J21" s="8">
        <v>31.68</v>
      </c>
      <c r="K21" s="25" t="s">
        <v>734</v>
      </c>
      <c r="L21" s="85" t="str">
        <f t="shared" si="0"/>
        <v>No</v>
      </c>
    </row>
    <row r="22" spans="1:12" x14ac:dyDescent="0.25">
      <c r="A22" s="84" t="s">
        <v>980</v>
      </c>
      <c r="B22" s="21" t="s">
        <v>213</v>
      </c>
      <c r="C22" s="22">
        <v>1307</v>
      </c>
      <c r="D22" s="7" t="str">
        <f t="shared" si="1"/>
        <v>N/A</v>
      </c>
      <c r="E22" s="22">
        <v>1143</v>
      </c>
      <c r="F22" s="7" t="str">
        <f t="shared" si="2"/>
        <v>N/A</v>
      </c>
      <c r="G22" s="22">
        <v>876</v>
      </c>
      <c r="H22" s="7" t="str">
        <f t="shared" si="3"/>
        <v>N/A</v>
      </c>
      <c r="I22" s="8">
        <v>-12.5</v>
      </c>
      <c r="J22" s="8">
        <v>-23.4</v>
      </c>
      <c r="K22" s="25" t="s">
        <v>734</v>
      </c>
      <c r="L22" s="85" t="str">
        <f t="shared" si="0"/>
        <v>Yes</v>
      </c>
    </row>
    <row r="23" spans="1:12" x14ac:dyDescent="0.25">
      <c r="A23" s="84" t="s">
        <v>981</v>
      </c>
      <c r="B23" s="21" t="s">
        <v>213</v>
      </c>
      <c r="C23" s="22">
        <v>1670</v>
      </c>
      <c r="D23" s="7" t="str">
        <f>IF($B23="N/A","N/A",IF(C23&gt;10,"No",IF(C23&lt;-10,"No","Yes")))</f>
        <v>N/A</v>
      </c>
      <c r="E23" s="22">
        <v>897</v>
      </c>
      <c r="F23" s="7" t="str">
        <f t="shared" si="2"/>
        <v>N/A</v>
      </c>
      <c r="G23" s="22">
        <v>831</v>
      </c>
      <c r="H23" s="7" t="str">
        <f t="shared" si="3"/>
        <v>N/A</v>
      </c>
      <c r="I23" s="8">
        <v>-46.3</v>
      </c>
      <c r="J23" s="8">
        <v>-7.36</v>
      </c>
      <c r="K23" s="25" t="s">
        <v>734</v>
      </c>
      <c r="L23" s="85" t="str">
        <f t="shared" si="0"/>
        <v>Yes</v>
      </c>
    </row>
    <row r="24" spans="1:12" x14ac:dyDescent="0.25">
      <c r="A24" s="84" t="s">
        <v>982</v>
      </c>
      <c r="B24" s="21" t="s">
        <v>213</v>
      </c>
      <c r="C24" s="22">
        <v>6935</v>
      </c>
      <c r="D24" s="7" t="str">
        <f t="shared" si="1"/>
        <v>N/A</v>
      </c>
      <c r="E24" s="22">
        <v>7371</v>
      </c>
      <c r="F24" s="7" t="str">
        <f t="shared" si="2"/>
        <v>N/A</v>
      </c>
      <c r="G24" s="22">
        <v>5049</v>
      </c>
      <c r="H24" s="7" t="str">
        <f t="shared" si="3"/>
        <v>N/A</v>
      </c>
      <c r="I24" s="8">
        <v>6.2869999999999999</v>
      </c>
      <c r="J24" s="8">
        <v>-31.5</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1749</v>
      </c>
      <c r="J25" s="8" t="s">
        <v>1749</v>
      </c>
      <c r="K25" s="25" t="s">
        <v>734</v>
      </c>
      <c r="L25" s="85" t="str">
        <f t="shared" si="0"/>
        <v>N/A</v>
      </c>
    </row>
    <row r="26" spans="1:12" x14ac:dyDescent="0.25">
      <c r="A26" s="84" t="s">
        <v>104</v>
      </c>
      <c r="B26" s="21" t="s">
        <v>213</v>
      </c>
      <c r="C26" s="22">
        <v>36164</v>
      </c>
      <c r="D26" s="7" t="str">
        <f t="shared" si="1"/>
        <v>N/A</v>
      </c>
      <c r="E26" s="22">
        <v>46706</v>
      </c>
      <c r="F26" s="7" t="str">
        <f t="shared" si="2"/>
        <v>N/A</v>
      </c>
      <c r="G26" s="22">
        <v>43590</v>
      </c>
      <c r="H26" s="7" t="str">
        <f t="shared" si="3"/>
        <v>N/A</v>
      </c>
      <c r="I26" s="8">
        <v>29.15</v>
      </c>
      <c r="J26" s="8">
        <v>-6.67</v>
      </c>
      <c r="K26" s="25" t="s">
        <v>734</v>
      </c>
      <c r="L26" s="85" t="str">
        <f t="shared" si="0"/>
        <v>Yes</v>
      </c>
    </row>
    <row r="27" spans="1:12" x14ac:dyDescent="0.25">
      <c r="A27" s="84" t="s">
        <v>984</v>
      </c>
      <c r="B27" s="21" t="s">
        <v>213</v>
      </c>
      <c r="C27" s="22">
        <v>4286</v>
      </c>
      <c r="D27" s="7" t="str">
        <f t="shared" si="1"/>
        <v>N/A</v>
      </c>
      <c r="E27" s="22">
        <v>12098</v>
      </c>
      <c r="F27" s="7" t="str">
        <f t="shared" si="2"/>
        <v>N/A</v>
      </c>
      <c r="G27" s="22">
        <v>8681</v>
      </c>
      <c r="H27" s="7" t="str">
        <f t="shared" si="3"/>
        <v>N/A</v>
      </c>
      <c r="I27" s="8">
        <v>182.3</v>
      </c>
      <c r="J27" s="8">
        <v>-28.2</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1749</v>
      </c>
      <c r="J28" s="8" t="s">
        <v>1749</v>
      </c>
      <c r="K28" s="25" t="s">
        <v>734</v>
      </c>
      <c r="L28" s="85" t="str">
        <f t="shared" si="0"/>
        <v>N/A</v>
      </c>
    </row>
    <row r="29" spans="1:12" x14ac:dyDescent="0.25">
      <c r="A29" s="84" t="s">
        <v>986</v>
      </c>
      <c r="B29" s="21" t="s">
        <v>213</v>
      </c>
      <c r="C29" s="22">
        <v>12</v>
      </c>
      <c r="D29" s="7" t="str">
        <f t="shared" si="1"/>
        <v>N/A</v>
      </c>
      <c r="E29" s="22">
        <v>11</v>
      </c>
      <c r="F29" s="7" t="str">
        <f t="shared" si="2"/>
        <v>N/A</v>
      </c>
      <c r="G29" s="22">
        <v>0</v>
      </c>
      <c r="H29" s="7" t="str">
        <f t="shared" si="3"/>
        <v>N/A</v>
      </c>
      <c r="I29" s="8">
        <v>-91.7</v>
      </c>
      <c r="J29" s="8">
        <v>-100</v>
      </c>
      <c r="K29" s="25" t="s">
        <v>734</v>
      </c>
      <c r="L29" s="85" t="str">
        <f t="shared" si="0"/>
        <v>No</v>
      </c>
    </row>
    <row r="30" spans="1:12" x14ac:dyDescent="0.25">
      <c r="A30" s="84" t="s">
        <v>987</v>
      </c>
      <c r="B30" s="21" t="s">
        <v>213</v>
      </c>
      <c r="C30" s="22">
        <v>22528</v>
      </c>
      <c r="D30" s="7" t="str">
        <f t="shared" si="1"/>
        <v>N/A</v>
      </c>
      <c r="E30" s="22">
        <v>23149</v>
      </c>
      <c r="F30" s="7" t="str">
        <f t="shared" si="2"/>
        <v>N/A</v>
      </c>
      <c r="G30" s="22">
        <v>27611</v>
      </c>
      <c r="H30" s="7" t="str">
        <f t="shared" si="3"/>
        <v>N/A</v>
      </c>
      <c r="I30" s="8">
        <v>2.7570000000000001</v>
      </c>
      <c r="J30" s="8">
        <v>19.28</v>
      </c>
      <c r="K30" s="25" t="s">
        <v>734</v>
      </c>
      <c r="L30" s="85" t="str">
        <f t="shared" si="0"/>
        <v>Yes</v>
      </c>
    </row>
    <row r="31" spans="1:12" x14ac:dyDescent="0.25">
      <c r="A31" s="84" t="s">
        <v>988</v>
      </c>
      <c r="B31" s="21" t="s">
        <v>213</v>
      </c>
      <c r="C31" s="22">
        <v>237</v>
      </c>
      <c r="D31" s="7" t="str">
        <f t="shared" si="1"/>
        <v>N/A</v>
      </c>
      <c r="E31" s="22">
        <v>1758</v>
      </c>
      <c r="F31" s="7" t="str">
        <f t="shared" si="2"/>
        <v>N/A</v>
      </c>
      <c r="G31" s="22">
        <v>525</v>
      </c>
      <c r="H31" s="7" t="str">
        <f t="shared" si="3"/>
        <v>N/A</v>
      </c>
      <c r="I31" s="8">
        <v>641.79999999999995</v>
      </c>
      <c r="J31" s="8">
        <v>-70.099999999999994</v>
      </c>
      <c r="K31" s="25" t="s">
        <v>734</v>
      </c>
      <c r="L31" s="85" t="str">
        <f t="shared" si="0"/>
        <v>No</v>
      </c>
    </row>
    <row r="32" spans="1:12" x14ac:dyDescent="0.25">
      <c r="A32" s="84" t="s">
        <v>989</v>
      </c>
      <c r="B32" s="21" t="s">
        <v>213</v>
      </c>
      <c r="C32" s="22">
        <v>2164</v>
      </c>
      <c r="D32" s="7" t="str">
        <f t="shared" si="1"/>
        <v>N/A</v>
      </c>
      <c r="E32" s="22">
        <v>1950</v>
      </c>
      <c r="F32" s="7" t="str">
        <f t="shared" si="2"/>
        <v>N/A</v>
      </c>
      <c r="G32" s="22">
        <v>1914</v>
      </c>
      <c r="H32" s="7" t="str">
        <f t="shared" si="3"/>
        <v>N/A</v>
      </c>
      <c r="I32" s="8">
        <v>-9.89</v>
      </c>
      <c r="J32" s="8">
        <v>-1.85</v>
      </c>
      <c r="K32" s="25" t="s">
        <v>734</v>
      </c>
      <c r="L32" s="85" t="str">
        <f t="shared" si="0"/>
        <v>Yes</v>
      </c>
    </row>
    <row r="33" spans="1:12" x14ac:dyDescent="0.25">
      <c r="A33" s="84" t="s">
        <v>990</v>
      </c>
      <c r="B33" s="21" t="s">
        <v>213</v>
      </c>
      <c r="C33" s="22">
        <v>6937</v>
      </c>
      <c r="D33" s="7" t="str">
        <f t="shared" si="1"/>
        <v>N/A</v>
      </c>
      <c r="E33" s="22">
        <v>7750</v>
      </c>
      <c r="F33" s="7" t="str">
        <f t="shared" si="2"/>
        <v>N/A</v>
      </c>
      <c r="G33" s="22">
        <v>4859</v>
      </c>
      <c r="H33" s="7" t="str">
        <f t="shared" si="3"/>
        <v>N/A</v>
      </c>
      <c r="I33" s="8">
        <v>11.72</v>
      </c>
      <c r="J33" s="8">
        <v>-37.299999999999997</v>
      </c>
      <c r="K33" s="25" t="s">
        <v>734</v>
      </c>
      <c r="L33" s="85" t="str">
        <f t="shared" si="0"/>
        <v>No</v>
      </c>
    </row>
    <row r="34" spans="1:12" x14ac:dyDescent="0.25">
      <c r="A34" s="84" t="s">
        <v>105</v>
      </c>
      <c r="B34" s="21" t="s">
        <v>213</v>
      </c>
      <c r="C34" s="22">
        <v>80470</v>
      </c>
      <c r="D34" s="7" t="str">
        <f t="shared" si="1"/>
        <v>N/A</v>
      </c>
      <c r="E34" s="22">
        <v>109213</v>
      </c>
      <c r="F34" s="7" t="str">
        <f t="shared" si="2"/>
        <v>N/A</v>
      </c>
      <c r="G34" s="22">
        <v>81322</v>
      </c>
      <c r="H34" s="7" t="str">
        <f t="shared" si="3"/>
        <v>N/A</v>
      </c>
      <c r="I34" s="8">
        <v>35.72</v>
      </c>
      <c r="J34" s="8">
        <v>-25.5</v>
      </c>
      <c r="K34" s="25" t="s">
        <v>734</v>
      </c>
      <c r="L34" s="85" t="str">
        <f t="shared" si="0"/>
        <v>Yes</v>
      </c>
    </row>
    <row r="35" spans="1:12" x14ac:dyDescent="0.25">
      <c r="A35" s="84" t="s">
        <v>991</v>
      </c>
      <c r="B35" s="21" t="s">
        <v>213</v>
      </c>
      <c r="C35" s="22">
        <v>1979</v>
      </c>
      <c r="D35" s="7" t="str">
        <f t="shared" si="1"/>
        <v>N/A</v>
      </c>
      <c r="E35" s="22">
        <v>11</v>
      </c>
      <c r="F35" s="7" t="str">
        <f t="shared" si="2"/>
        <v>N/A</v>
      </c>
      <c r="G35" s="22">
        <v>433</v>
      </c>
      <c r="H35" s="7" t="str">
        <f t="shared" si="3"/>
        <v>N/A</v>
      </c>
      <c r="I35" s="8">
        <v>-99.9</v>
      </c>
      <c r="J35" s="8">
        <v>43200</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1749</v>
      </c>
      <c r="J36" s="8" t="s">
        <v>1749</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1749</v>
      </c>
      <c r="J37" s="8" t="s">
        <v>1749</v>
      </c>
      <c r="K37" s="25" t="s">
        <v>734</v>
      </c>
      <c r="L37" s="85" t="str">
        <f t="shared" si="0"/>
        <v>N/A</v>
      </c>
    </row>
    <row r="38" spans="1:12" x14ac:dyDescent="0.25">
      <c r="A38" s="84" t="s">
        <v>994</v>
      </c>
      <c r="B38" s="21" t="s">
        <v>213</v>
      </c>
      <c r="C38" s="22">
        <v>4215</v>
      </c>
      <c r="D38" s="7" t="str">
        <f t="shared" si="1"/>
        <v>N/A</v>
      </c>
      <c r="E38" s="22">
        <v>4085</v>
      </c>
      <c r="F38" s="7" t="str">
        <f t="shared" si="2"/>
        <v>N/A</v>
      </c>
      <c r="G38" s="22">
        <v>3912</v>
      </c>
      <c r="H38" s="7" t="str">
        <f t="shared" si="3"/>
        <v>N/A</v>
      </c>
      <c r="I38" s="8">
        <v>-3.08</v>
      </c>
      <c r="J38" s="8">
        <v>-4.24</v>
      </c>
      <c r="K38" s="25" t="s">
        <v>734</v>
      </c>
      <c r="L38" s="85" t="str">
        <f t="shared" si="0"/>
        <v>Yes</v>
      </c>
    </row>
    <row r="39" spans="1:12" x14ac:dyDescent="0.25">
      <c r="A39" s="84" t="s">
        <v>995</v>
      </c>
      <c r="B39" s="21" t="s">
        <v>213</v>
      </c>
      <c r="C39" s="22">
        <v>4630</v>
      </c>
      <c r="D39" s="7" t="str">
        <f t="shared" si="1"/>
        <v>N/A</v>
      </c>
      <c r="E39" s="22">
        <v>105127</v>
      </c>
      <c r="F39" s="7" t="str">
        <f t="shared" si="2"/>
        <v>N/A</v>
      </c>
      <c r="G39" s="22">
        <v>23209</v>
      </c>
      <c r="H39" s="7" t="str">
        <f t="shared" si="3"/>
        <v>N/A</v>
      </c>
      <c r="I39" s="8">
        <v>2171</v>
      </c>
      <c r="J39" s="8">
        <v>-77.900000000000006</v>
      </c>
      <c r="K39" s="25" t="s">
        <v>734</v>
      </c>
      <c r="L39" s="85" t="str">
        <f t="shared" si="0"/>
        <v>No</v>
      </c>
    </row>
    <row r="40" spans="1:12" x14ac:dyDescent="0.25">
      <c r="A40" s="84" t="s">
        <v>996</v>
      </c>
      <c r="B40" s="21" t="s">
        <v>213</v>
      </c>
      <c r="C40" s="22">
        <v>69646</v>
      </c>
      <c r="D40" s="7" t="str">
        <f t="shared" si="1"/>
        <v>N/A</v>
      </c>
      <c r="E40" s="22">
        <v>0</v>
      </c>
      <c r="F40" s="7" t="str">
        <f t="shared" si="2"/>
        <v>N/A</v>
      </c>
      <c r="G40" s="22">
        <v>53768</v>
      </c>
      <c r="H40" s="7" t="str">
        <f t="shared" si="3"/>
        <v>N/A</v>
      </c>
      <c r="I40" s="8">
        <v>-100</v>
      </c>
      <c r="J40" s="8" t="s">
        <v>1749</v>
      </c>
      <c r="K40" s="25" t="s">
        <v>734</v>
      </c>
      <c r="L40" s="85" t="str">
        <f t="shared" si="0"/>
        <v>N/A</v>
      </c>
    </row>
    <row r="41" spans="1:12" x14ac:dyDescent="0.25">
      <c r="A41" s="142" t="s">
        <v>84</v>
      </c>
      <c r="B41" s="21" t="s">
        <v>213</v>
      </c>
      <c r="C41" s="26">
        <v>2821016409</v>
      </c>
      <c r="D41" s="7" t="str">
        <f t="shared" si="1"/>
        <v>N/A</v>
      </c>
      <c r="E41" s="26">
        <v>2657929764</v>
      </c>
      <c r="F41" s="7" t="str">
        <f t="shared" si="2"/>
        <v>N/A</v>
      </c>
      <c r="G41" s="26">
        <v>2869055927</v>
      </c>
      <c r="H41" s="7" t="str">
        <f t="shared" si="3"/>
        <v>N/A</v>
      </c>
      <c r="I41" s="8">
        <v>-5.78</v>
      </c>
      <c r="J41" s="8">
        <v>7.9429999999999996</v>
      </c>
      <c r="K41" s="25" t="s">
        <v>734</v>
      </c>
      <c r="L41" s="85" t="str">
        <f t="shared" si="0"/>
        <v>Yes</v>
      </c>
    </row>
    <row r="42" spans="1:12" x14ac:dyDescent="0.25">
      <c r="A42" s="142" t="s">
        <v>1473</v>
      </c>
      <c r="B42" s="21" t="s">
        <v>213</v>
      </c>
      <c r="C42" s="26">
        <v>16545.356704999998</v>
      </c>
      <c r="D42" s="7" t="str">
        <f t="shared" si="1"/>
        <v>N/A</v>
      </c>
      <c r="E42" s="26">
        <v>13086.738933000001</v>
      </c>
      <c r="F42" s="7" t="str">
        <f t="shared" si="2"/>
        <v>N/A</v>
      </c>
      <c r="G42" s="26">
        <v>17390.431067000001</v>
      </c>
      <c r="H42" s="7" t="str">
        <f t="shared" si="3"/>
        <v>N/A</v>
      </c>
      <c r="I42" s="8">
        <v>-20.9</v>
      </c>
      <c r="J42" s="8">
        <v>32.89</v>
      </c>
      <c r="K42" s="25" t="s">
        <v>734</v>
      </c>
      <c r="L42" s="85" t="str">
        <f t="shared" si="0"/>
        <v>No</v>
      </c>
    </row>
    <row r="43" spans="1:12" x14ac:dyDescent="0.25">
      <c r="A43" s="142" t="s">
        <v>1474</v>
      </c>
      <c r="B43" s="21" t="s">
        <v>213</v>
      </c>
      <c r="C43" s="26">
        <v>24485.226572</v>
      </c>
      <c r="D43" s="7" t="str">
        <f t="shared" si="1"/>
        <v>N/A</v>
      </c>
      <c r="E43" s="26">
        <v>24839.768641999999</v>
      </c>
      <c r="F43" s="7" t="str">
        <f t="shared" si="2"/>
        <v>N/A</v>
      </c>
      <c r="G43" s="26">
        <v>32872.989757000003</v>
      </c>
      <c r="H43" s="7" t="str">
        <f t="shared" si="3"/>
        <v>N/A</v>
      </c>
      <c r="I43" s="8">
        <v>1.448</v>
      </c>
      <c r="J43" s="8">
        <v>32.340000000000003</v>
      </c>
      <c r="K43" s="25" t="s">
        <v>734</v>
      </c>
      <c r="L43" s="85" t="str">
        <f t="shared" si="0"/>
        <v>No</v>
      </c>
    </row>
    <row r="44" spans="1:12" x14ac:dyDescent="0.25">
      <c r="A44" s="116" t="s">
        <v>107</v>
      </c>
      <c r="B44" s="21" t="s">
        <v>213</v>
      </c>
      <c r="C44" s="26">
        <v>8673106</v>
      </c>
      <c r="D44" s="7" t="str">
        <f t="shared" si="1"/>
        <v>N/A</v>
      </c>
      <c r="E44" s="26">
        <v>6103239</v>
      </c>
      <c r="F44" s="7" t="str">
        <f t="shared" si="2"/>
        <v>N/A</v>
      </c>
      <c r="G44" s="26">
        <v>9703428</v>
      </c>
      <c r="H44" s="7" t="str">
        <f t="shared" si="3"/>
        <v>N/A</v>
      </c>
      <c r="I44" s="8">
        <v>-29.6</v>
      </c>
      <c r="J44" s="8">
        <v>58.99</v>
      </c>
      <c r="K44" s="25" t="s">
        <v>734</v>
      </c>
      <c r="L44" s="85" t="str">
        <f t="shared" si="0"/>
        <v>No</v>
      </c>
    </row>
    <row r="45" spans="1:12" x14ac:dyDescent="0.25">
      <c r="A45" s="142" t="s">
        <v>158</v>
      </c>
      <c r="B45" s="25" t="s">
        <v>217</v>
      </c>
      <c r="C45" s="1">
        <v>664</v>
      </c>
      <c r="D45" s="7" t="str">
        <f>IF($B45="N/A","N/A",IF(C45&gt;0,"No",IF(C45&lt;0,"No","Yes")))</f>
        <v>No</v>
      </c>
      <c r="E45" s="1">
        <v>806</v>
      </c>
      <c r="F45" s="7" t="str">
        <f>IF($B45="N/A","N/A",IF(E45&gt;0,"No",IF(E45&lt;0,"No","Yes")))</f>
        <v>No</v>
      </c>
      <c r="G45" s="1">
        <v>2077</v>
      </c>
      <c r="H45" s="7" t="str">
        <f>IF($B45="N/A","N/A",IF(G45&gt;0,"No",IF(G45&lt;0,"No","Yes")))</f>
        <v>No</v>
      </c>
      <c r="I45" s="8">
        <v>21.39</v>
      </c>
      <c r="J45" s="8">
        <v>157.69999999999999</v>
      </c>
      <c r="K45" s="25" t="s">
        <v>734</v>
      </c>
      <c r="L45" s="85" t="str">
        <f t="shared" si="0"/>
        <v>No</v>
      </c>
    </row>
    <row r="46" spans="1:12" x14ac:dyDescent="0.25">
      <c r="A46" s="142" t="s">
        <v>156</v>
      </c>
      <c r="B46" s="21" t="s">
        <v>213</v>
      </c>
      <c r="C46" s="26">
        <v>1305013</v>
      </c>
      <c r="D46" s="7" t="str">
        <f t="shared" ref="D46:D47" si="4">IF($B46="N/A","N/A",IF(C46&gt;10,"No",IF(C46&lt;-10,"No","Yes")))</f>
        <v>N/A</v>
      </c>
      <c r="E46" s="26">
        <v>2108247</v>
      </c>
      <c r="F46" s="7" t="str">
        <f t="shared" ref="F46:F47" si="5">IF($B46="N/A","N/A",IF(E46&gt;10,"No",IF(E46&lt;-10,"No","Yes")))</f>
        <v>N/A</v>
      </c>
      <c r="G46" s="26">
        <v>5986815</v>
      </c>
      <c r="H46" s="7" t="str">
        <f t="shared" ref="H46:H47" si="6">IF($B46="N/A","N/A",IF(G46&gt;10,"No",IF(G46&lt;-10,"No","Yes")))</f>
        <v>N/A</v>
      </c>
      <c r="I46" s="8">
        <v>61.55</v>
      </c>
      <c r="J46" s="8">
        <v>184</v>
      </c>
      <c r="K46" s="25" t="s">
        <v>734</v>
      </c>
      <c r="L46" s="85" t="str">
        <f t="shared" si="0"/>
        <v>No</v>
      </c>
    </row>
    <row r="47" spans="1:12" x14ac:dyDescent="0.25">
      <c r="A47" s="142" t="s">
        <v>1276</v>
      </c>
      <c r="B47" s="21" t="s">
        <v>213</v>
      </c>
      <c r="C47" s="26">
        <v>1965.3810241000001</v>
      </c>
      <c r="D47" s="7" t="str">
        <f t="shared" si="4"/>
        <v>N/A</v>
      </c>
      <c r="E47" s="26">
        <v>2615.6910670000002</v>
      </c>
      <c r="F47" s="7" t="str">
        <f t="shared" si="5"/>
        <v>N/A</v>
      </c>
      <c r="G47" s="26">
        <v>2882.4337986999999</v>
      </c>
      <c r="H47" s="7" t="str">
        <f t="shared" si="6"/>
        <v>N/A</v>
      </c>
      <c r="I47" s="8">
        <v>33.090000000000003</v>
      </c>
      <c r="J47" s="8">
        <v>10.199999999999999</v>
      </c>
      <c r="K47" s="25" t="s">
        <v>734</v>
      </c>
      <c r="L47" s="85" t="str">
        <f>IF(J47="Div by 0", "N/A", IF(OR(J47="N/A",K47="N/A"),"N/A", IF(J47&gt;VALUE(MID(K47,1,2)), "No", IF(J47&lt;-1*VALUE(MID(K47,1,2)), "No", "Yes"))))</f>
        <v>Yes</v>
      </c>
    </row>
    <row r="48" spans="1:12" x14ac:dyDescent="0.25">
      <c r="A48" s="142" t="s">
        <v>1475</v>
      </c>
      <c r="B48" s="21" t="s">
        <v>213</v>
      </c>
      <c r="C48" s="26">
        <v>42192.642070000002</v>
      </c>
      <c r="D48" s="7" t="str">
        <f t="shared" ref="D48:D74" si="7">IF($B48="N/A","N/A",IF(C48&gt;10,"No",IF(C48&lt;-10,"No","Yes")))</f>
        <v>N/A</v>
      </c>
      <c r="E48" s="26">
        <v>44630.841273999999</v>
      </c>
      <c r="F48" s="7" t="str">
        <f t="shared" ref="F48:F74" si="8">IF($B48="N/A","N/A",IF(E48&gt;10,"No",IF(E48&lt;-10,"No","Yes")))</f>
        <v>N/A</v>
      </c>
      <c r="G48" s="26">
        <v>50904.254838000001</v>
      </c>
      <c r="H48" s="7" t="str">
        <f t="shared" ref="H48:H74" si="9">IF($B48="N/A","N/A",IF(G48&gt;10,"No",IF(G48&lt;-10,"No","Yes")))</f>
        <v>N/A</v>
      </c>
      <c r="I48" s="8">
        <v>5.7789999999999999</v>
      </c>
      <c r="J48" s="8">
        <v>14.06</v>
      </c>
      <c r="K48" s="25" t="s">
        <v>734</v>
      </c>
      <c r="L48" s="85" t="str">
        <f t="shared" ref="L48:L74" si="10">IF(J48="Div by 0", "N/A", IF(K48="N/A","N/A", IF(J48&gt;VALUE(MID(K48,1,2)), "No", IF(J48&lt;-1*VALUE(MID(K48,1,2)), "No", "Yes"))))</f>
        <v>Yes</v>
      </c>
    </row>
    <row r="49" spans="1:12" x14ac:dyDescent="0.25">
      <c r="A49" s="142" t="s">
        <v>1476</v>
      </c>
      <c r="B49" s="21" t="s">
        <v>213</v>
      </c>
      <c r="C49" s="26">
        <v>39357.354399999997</v>
      </c>
      <c r="D49" s="7" t="str">
        <f t="shared" si="7"/>
        <v>N/A</v>
      </c>
      <c r="E49" s="26">
        <v>9865.9012194999996</v>
      </c>
      <c r="F49" s="7" t="str">
        <f t="shared" si="8"/>
        <v>N/A</v>
      </c>
      <c r="G49" s="26">
        <v>44492.080955999998</v>
      </c>
      <c r="H49" s="7" t="str">
        <f t="shared" si="9"/>
        <v>N/A</v>
      </c>
      <c r="I49" s="8">
        <v>-74.900000000000006</v>
      </c>
      <c r="J49" s="8">
        <v>351</v>
      </c>
      <c r="K49" s="25" t="s">
        <v>734</v>
      </c>
      <c r="L49" s="85" t="str">
        <f t="shared" si="10"/>
        <v>No</v>
      </c>
    </row>
    <row r="50" spans="1:12" x14ac:dyDescent="0.25">
      <c r="A50" s="142" t="s">
        <v>1477</v>
      </c>
      <c r="B50" s="21" t="s">
        <v>213</v>
      </c>
      <c r="C50" s="26">
        <v>29630.492739000001</v>
      </c>
      <c r="D50" s="7" t="str">
        <f t="shared" si="7"/>
        <v>N/A</v>
      </c>
      <c r="E50" s="26">
        <v>30840.587497</v>
      </c>
      <c r="F50" s="7" t="str">
        <f t="shared" si="8"/>
        <v>N/A</v>
      </c>
      <c r="G50" s="26">
        <v>38188.137282000003</v>
      </c>
      <c r="H50" s="7" t="str">
        <f t="shared" si="9"/>
        <v>N/A</v>
      </c>
      <c r="I50" s="8">
        <v>4.0839999999999996</v>
      </c>
      <c r="J50" s="8">
        <v>23.82</v>
      </c>
      <c r="K50" s="25" t="s">
        <v>734</v>
      </c>
      <c r="L50" s="85" t="str">
        <f t="shared" si="10"/>
        <v>Yes</v>
      </c>
    </row>
    <row r="51" spans="1:12" x14ac:dyDescent="0.25">
      <c r="A51" s="142" t="s">
        <v>1478</v>
      </c>
      <c r="B51" s="21" t="s">
        <v>213</v>
      </c>
      <c r="C51" s="26">
        <v>23540.404372000001</v>
      </c>
      <c r="D51" s="7" t="str">
        <f t="shared" si="7"/>
        <v>N/A</v>
      </c>
      <c r="E51" s="26">
        <v>5131.8561063999996</v>
      </c>
      <c r="F51" s="7" t="str">
        <f t="shared" si="8"/>
        <v>N/A</v>
      </c>
      <c r="G51" s="26">
        <v>27917.141706999999</v>
      </c>
      <c r="H51" s="7" t="str">
        <f t="shared" si="9"/>
        <v>N/A</v>
      </c>
      <c r="I51" s="8">
        <v>-78.2</v>
      </c>
      <c r="J51" s="8">
        <v>444</v>
      </c>
      <c r="K51" s="25" t="s">
        <v>734</v>
      </c>
      <c r="L51" s="85" t="str">
        <f t="shared" si="10"/>
        <v>No</v>
      </c>
    </row>
    <row r="52" spans="1:12" x14ac:dyDescent="0.25">
      <c r="A52" s="142" t="s">
        <v>1479</v>
      </c>
      <c r="B52" s="21" t="s">
        <v>213</v>
      </c>
      <c r="C52" s="26">
        <v>46648.603045999997</v>
      </c>
      <c r="D52" s="7" t="str">
        <f t="shared" si="7"/>
        <v>N/A</v>
      </c>
      <c r="E52" s="26">
        <v>50785.709929999997</v>
      </c>
      <c r="F52" s="7" t="str">
        <f t="shared" si="8"/>
        <v>N/A</v>
      </c>
      <c r="G52" s="26">
        <v>55555.697633000003</v>
      </c>
      <c r="H52" s="7" t="str">
        <f t="shared" si="9"/>
        <v>N/A</v>
      </c>
      <c r="I52" s="8">
        <v>8.8689999999999998</v>
      </c>
      <c r="J52" s="8">
        <v>9.3919999999999995</v>
      </c>
      <c r="K52" s="25" t="s">
        <v>734</v>
      </c>
      <c r="L52" s="85" t="str">
        <f t="shared" si="10"/>
        <v>Yes</v>
      </c>
    </row>
    <row r="53" spans="1:12" x14ac:dyDescent="0.25">
      <c r="A53" s="142" t="s">
        <v>1480</v>
      </c>
      <c r="B53" s="21" t="s">
        <v>213</v>
      </c>
      <c r="C53" s="26" t="s">
        <v>1749</v>
      </c>
      <c r="D53" s="7" t="str">
        <f t="shared" si="7"/>
        <v>N/A</v>
      </c>
      <c r="E53" s="26" t="s">
        <v>1749</v>
      </c>
      <c r="F53" s="7" t="str">
        <f t="shared" si="8"/>
        <v>N/A</v>
      </c>
      <c r="G53" s="26" t="s">
        <v>1749</v>
      </c>
      <c r="H53" s="7" t="str">
        <f t="shared" si="9"/>
        <v>N/A</v>
      </c>
      <c r="I53" s="8" t="s">
        <v>1749</v>
      </c>
      <c r="J53" s="8" t="s">
        <v>1749</v>
      </c>
      <c r="K53" s="25" t="s">
        <v>734</v>
      </c>
      <c r="L53" s="85" t="str">
        <f t="shared" si="10"/>
        <v>N/A</v>
      </c>
    </row>
    <row r="54" spans="1:12" x14ac:dyDescent="0.25">
      <c r="A54" s="142" t="s">
        <v>1481</v>
      </c>
      <c r="B54" s="21" t="s">
        <v>213</v>
      </c>
      <c r="C54" s="26">
        <v>60547.09145</v>
      </c>
      <c r="D54" s="7" t="str">
        <f t="shared" si="7"/>
        <v>N/A</v>
      </c>
      <c r="E54" s="26">
        <v>69930.700825000007</v>
      </c>
      <c r="F54" s="7" t="str">
        <f t="shared" si="8"/>
        <v>N/A</v>
      </c>
      <c r="G54" s="26">
        <v>103634.68771</v>
      </c>
      <c r="H54" s="7" t="str">
        <f t="shared" si="9"/>
        <v>N/A</v>
      </c>
      <c r="I54" s="8">
        <v>15.5</v>
      </c>
      <c r="J54" s="8">
        <v>48.2</v>
      </c>
      <c r="K54" s="25" t="s">
        <v>734</v>
      </c>
      <c r="L54" s="85" t="str">
        <f t="shared" si="10"/>
        <v>No</v>
      </c>
    </row>
    <row r="55" spans="1:12" x14ac:dyDescent="0.25">
      <c r="A55" s="142" t="s">
        <v>1482</v>
      </c>
      <c r="B55" s="21" t="s">
        <v>213</v>
      </c>
      <c r="C55" s="26">
        <v>42022.550388000003</v>
      </c>
      <c r="D55" s="7" t="str">
        <f t="shared" si="7"/>
        <v>N/A</v>
      </c>
      <c r="E55" s="26">
        <v>23080.880653</v>
      </c>
      <c r="F55" s="7" t="str">
        <f t="shared" si="8"/>
        <v>N/A</v>
      </c>
      <c r="G55" s="26">
        <v>62426.683306999999</v>
      </c>
      <c r="H55" s="7" t="str">
        <f t="shared" si="9"/>
        <v>N/A</v>
      </c>
      <c r="I55" s="8">
        <v>-45.1</v>
      </c>
      <c r="J55" s="8">
        <v>170.5</v>
      </c>
      <c r="K55" s="25" t="s">
        <v>734</v>
      </c>
      <c r="L55" s="85" t="str">
        <f t="shared" si="10"/>
        <v>No</v>
      </c>
    </row>
    <row r="56" spans="1:12" x14ac:dyDescent="0.25">
      <c r="A56" s="142" t="s">
        <v>1483</v>
      </c>
      <c r="B56" s="21" t="s">
        <v>213</v>
      </c>
      <c r="C56" s="26">
        <v>17377.812548000002</v>
      </c>
      <c r="D56" s="7" t="str">
        <f t="shared" si="7"/>
        <v>N/A</v>
      </c>
      <c r="E56" s="26">
        <v>19440.921259999999</v>
      </c>
      <c r="F56" s="7" t="str">
        <f t="shared" si="8"/>
        <v>N/A</v>
      </c>
      <c r="G56" s="26">
        <v>26900.180365</v>
      </c>
      <c r="H56" s="7" t="str">
        <f t="shared" si="9"/>
        <v>N/A</v>
      </c>
      <c r="I56" s="8">
        <v>11.87</v>
      </c>
      <c r="J56" s="8">
        <v>38.369999999999997</v>
      </c>
      <c r="K56" s="25" t="s">
        <v>734</v>
      </c>
      <c r="L56" s="85" t="str">
        <f t="shared" si="10"/>
        <v>No</v>
      </c>
    </row>
    <row r="57" spans="1:12" x14ac:dyDescent="0.25">
      <c r="A57" s="142" t="s">
        <v>1484</v>
      </c>
      <c r="B57" s="21" t="s">
        <v>213</v>
      </c>
      <c r="C57" s="26">
        <v>22292.801796</v>
      </c>
      <c r="D57" s="7" t="str">
        <f t="shared" si="7"/>
        <v>N/A</v>
      </c>
      <c r="E57" s="26">
        <v>11284.534002</v>
      </c>
      <c r="F57" s="7" t="str">
        <f t="shared" si="8"/>
        <v>N/A</v>
      </c>
      <c r="G57" s="26">
        <v>36633.850782000001</v>
      </c>
      <c r="H57" s="7" t="str">
        <f t="shared" si="9"/>
        <v>N/A</v>
      </c>
      <c r="I57" s="8">
        <v>-49.4</v>
      </c>
      <c r="J57" s="8">
        <v>224.6</v>
      </c>
      <c r="K57" s="25" t="s">
        <v>734</v>
      </c>
      <c r="L57" s="85" t="str">
        <f t="shared" si="10"/>
        <v>No</v>
      </c>
    </row>
    <row r="58" spans="1:12" x14ac:dyDescent="0.25">
      <c r="A58" s="142" t="s">
        <v>1485</v>
      </c>
      <c r="B58" s="21" t="s">
        <v>213</v>
      </c>
      <c r="C58" s="26">
        <v>104374.15515999999</v>
      </c>
      <c r="D58" s="7" t="str">
        <f t="shared" si="7"/>
        <v>N/A</v>
      </c>
      <c r="E58" s="26">
        <v>112163.93352000001</v>
      </c>
      <c r="F58" s="7" t="str">
        <f t="shared" si="8"/>
        <v>N/A</v>
      </c>
      <c r="G58" s="26">
        <v>174080.54644000001</v>
      </c>
      <c r="H58" s="7" t="str">
        <f t="shared" si="9"/>
        <v>N/A</v>
      </c>
      <c r="I58" s="8">
        <v>7.4630000000000001</v>
      </c>
      <c r="J58" s="8">
        <v>55.2</v>
      </c>
      <c r="K58" s="25" t="s">
        <v>734</v>
      </c>
      <c r="L58" s="85" t="str">
        <f t="shared" si="10"/>
        <v>No</v>
      </c>
    </row>
    <row r="59" spans="1:12" x14ac:dyDescent="0.25">
      <c r="A59" s="142" t="s">
        <v>1486</v>
      </c>
      <c r="B59" s="21" t="s">
        <v>213</v>
      </c>
      <c r="C59" s="26" t="s">
        <v>1749</v>
      </c>
      <c r="D59" s="7" t="str">
        <f t="shared" si="7"/>
        <v>N/A</v>
      </c>
      <c r="E59" s="26" t="s">
        <v>1749</v>
      </c>
      <c r="F59" s="7" t="str">
        <f t="shared" si="8"/>
        <v>N/A</v>
      </c>
      <c r="G59" s="26" t="s">
        <v>1749</v>
      </c>
      <c r="H59" s="7" t="str">
        <f t="shared" si="9"/>
        <v>N/A</v>
      </c>
      <c r="I59" s="8" t="s">
        <v>1749</v>
      </c>
      <c r="J59" s="8" t="s">
        <v>1749</v>
      </c>
      <c r="K59" s="25" t="s">
        <v>734</v>
      </c>
      <c r="L59" s="85" t="str">
        <f t="shared" si="10"/>
        <v>N/A</v>
      </c>
    </row>
    <row r="60" spans="1:12" x14ac:dyDescent="0.25">
      <c r="A60" s="142" t="s">
        <v>1487</v>
      </c>
      <c r="B60" s="21" t="s">
        <v>213</v>
      </c>
      <c r="C60" s="26">
        <v>1225.6284702999999</v>
      </c>
      <c r="D60" s="7" t="str">
        <f t="shared" si="7"/>
        <v>N/A</v>
      </c>
      <c r="E60" s="26">
        <v>1600.5183701999999</v>
      </c>
      <c r="F60" s="7" t="str">
        <f t="shared" si="8"/>
        <v>N/A</v>
      </c>
      <c r="G60" s="26">
        <v>1536.7741913</v>
      </c>
      <c r="H60" s="7" t="str">
        <f t="shared" si="9"/>
        <v>N/A</v>
      </c>
      <c r="I60" s="8">
        <v>30.59</v>
      </c>
      <c r="J60" s="8">
        <v>-3.98</v>
      </c>
      <c r="K60" s="25" t="s">
        <v>734</v>
      </c>
      <c r="L60" s="85" t="str">
        <f t="shared" si="10"/>
        <v>Yes</v>
      </c>
    </row>
    <row r="61" spans="1:12" x14ac:dyDescent="0.25">
      <c r="A61" s="142" t="s">
        <v>1488</v>
      </c>
      <c r="B61" s="21" t="s">
        <v>213</v>
      </c>
      <c r="C61" s="26">
        <v>736.02169855</v>
      </c>
      <c r="D61" s="7" t="str">
        <f t="shared" si="7"/>
        <v>N/A</v>
      </c>
      <c r="E61" s="26">
        <v>679.32121012000005</v>
      </c>
      <c r="F61" s="7" t="str">
        <f t="shared" si="8"/>
        <v>N/A</v>
      </c>
      <c r="G61" s="26">
        <v>653.86326459999998</v>
      </c>
      <c r="H61" s="7" t="str">
        <f t="shared" si="9"/>
        <v>N/A</v>
      </c>
      <c r="I61" s="8">
        <v>-7.7</v>
      </c>
      <c r="J61" s="8">
        <v>-3.75</v>
      </c>
      <c r="K61" s="25" t="s">
        <v>734</v>
      </c>
      <c r="L61" s="85" t="str">
        <f t="shared" si="10"/>
        <v>Yes</v>
      </c>
    </row>
    <row r="62" spans="1:12" x14ac:dyDescent="0.25">
      <c r="A62" s="142" t="s">
        <v>1489</v>
      </c>
      <c r="B62" s="21" t="s">
        <v>213</v>
      </c>
      <c r="C62" s="26" t="s">
        <v>1749</v>
      </c>
      <c r="D62" s="7" t="str">
        <f t="shared" si="7"/>
        <v>N/A</v>
      </c>
      <c r="E62" s="26" t="s">
        <v>1749</v>
      </c>
      <c r="F62" s="7" t="str">
        <f t="shared" si="8"/>
        <v>N/A</v>
      </c>
      <c r="G62" s="26" t="s">
        <v>1749</v>
      </c>
      <c r="H62" s="7" t="str">
        <f t="shared" si="9"/>
        <v>N/A</v>
      </c>
      <c r="I62" s="8" t="s">
        <v>1749</v>
      </c>
      <c r="J62" s="8" t="s">
        <v>1749</v>
      </c>
      <c r="K62" s="25" t="s">
        <v>734</v>
      </c>
      <c r="L62" s="85" t="str">
        <f t="shared" si="10"/>
        <v>N/A</v>
      </c>
    </row>
    <row r="63" spans="1:12" ht="25" x14ac:dyDescent="0.25">
      <c r="A63" s="142" t="s">
        <v>1490</v>
      </c>
      <c r="B63" s="21" t="s">
        <v>213</v>
      </c>
      <c r="C63" s="26">
        <v>220.91666667000001</v>
      </c>
      <c r="D63" s="7" t="str">
        <f t="shared" si="7"/>
        <v>N/A</v>
      </c>
      <c r="E63" s="26">
        <v>614</v>
      </c>
      <c r="F63" s="7" t="str">
        <f t="shared" si="8"/>
        <v>N/A</v>
      </c>
      <c r="G63" s="26" t="s">
        <v>1749</v>
      </c>
      <c r="H63" s="7" t="str">
        <f t="shared" si="9"/>
        <v>N/A</v>
      </c>
      <c r="I63" s="8">
        <v>177.9</v>
      </c>
      <c r="J63" s="8" t="s">
        <v>1749</v>
      </c>
      <c r="K63" s="25" t="s">
        <v>734</v>
      </c>
      <c r="L63" s="85" t="str">
        <f t="shared" si="10"/>
        <v>N/A</v>
      </c>
    </row>
    <row r="64" spans="1:12" x14ac:dyDescent="0.25">
      <c r="A64" s="142" t="s">
        <v>1491</v>
      </c>
      <c r="B64" s="21" t="s">
        <v>213</v>
      </c>
      <c r="C64" s="26">
        <v>1071.2463157</v>
      </c>
      <c r="D64" s="7" t="str">
        <f t="shared" si="7"/>
        <v>N/A</v>
      </c>
      <c r="E64" s="26">
        <v>1191.386021</v>
      </c>
      <c r="F64" s="7" t="str">
        <f t="shared" si="8"/>
        <v>N/A</v>
      </c>
      <c r="G64" s="26">
        <v>1071.3700699000001</v>
      </c>
      <c r="H64" s="7" t="str">
        <f t="shared" si="9"/>
        <v>N/A</v>
      </c>
      <c r="I64" s="8">
        <v>11.21</v>
      </c>
      <c r="J64" s="8">
        <v>-10.1</v>
      </c>
      <c r="K64" s="25" t="s">
        <v>734</v>
      </c>
      <c r="L64" s="85" t="str">
        <f t="shared" si="10"/>
        <v>Yes</v>
      </c>
    </row>
    <row r="65" spans="1:12" x14ac:dyDescent="0.25">
      <c r="A65" s="142" t="s">
        <v>1492</v>
      </c>
      <c r="B65" s="21" t="s">
        <v>213</v>
      </c>
      <c r="C65" s="26">
        <v>2326.7890295000002</v>
      </c>
      <c r="D65" s="7" t="str">
        <f t="shared" si="7"/>
        <v>N/A</v>
      </c>
      <c r="E65" s="26">
        <v>1825.7764505</v>
      </c>
      <c r="F65" s="7" t="str">
        <f t="shared" si="8"/>
        <v>N/A</v>
      </c>
      <c r="G65" s="26">
        <v>1145.5009524</v>
      </c>
      <c r="H65" s="7" t="str">
        <f t="shared" si="9"/>
        <v>N/A</v>
      </c>
      <c r="I65" s="8">
        <v>-21.5</v>
      </c>
      <c r="J65" s="8">
        <v>-37.299999999999997</v>
      </c>
      <c r="K65" s="25" t="s">
        <v>734</v>
      </c>
      <c r="L65" s="85" t="str">
        <f t="shared" si="10"/>
        <v>No</v>
      </c>
    </row>
    <row r="66" spans="1:12" x14ac:dyDescent="0.25">
      <c r="A66" s="142" t="s">
        <v>1493</v>
      </c>
      <c r="B66" s="21" t="s">
        <v>213</v>
      </c>
      <c r="C66" s="26">
        <v>2975.3886321999998</v>
      </c>
      <c r="D66" s="7" t="str">
        <f t="shared" si="7"/>
        <v>N/A</v>
      </c>
      <c r="E66" s="26">
        <v>3130.5625641000001</v>
      </c>
      <c r="F66" s="7" t="str">
        <f t="shared" si="8"/>
        <v>N/A</v>
      </c>
      <c r="G66" s="26">
        <v>2972.0161963999999</v>
      </c>
      <c r="H66" s="7" t="str">
        <f t="shared" si="9"/>
        <v>N/A</v>
      </c>
      <c r="I66" s="8">
        <v>5.2149999999999999</v>
      </c>
      <c r="J66" s="8">
        <v>-5.0599999999999996</v>
      </c>
      <c r="K66" s="25" t="s">
        <v>734</v>
      </c>
      <c r="L66" s="85" t="str">
        <f t="shared" si="10"/>
        <v>Yes</v>
      </c>
    </row>
    <row r="67" spans="1:12" x14ac:dyDescent="0.25">
      <c r="A67" s="142" t="s">
        <v>1494</v>
      </c>
      <c r="B67" s="21" t="s">
        <v>213</v>
      </c>
      <c r="C67" s="26">
        <v>1447.7671903999999</v>
      </c>
      <c r="D67" s="7" t="str">
        <f t="shared" si="7"/>
        <v>N/A</v>
      </c>
      <c r="E67" s="26">
        <v>3824.6531613000002</v>
      </c>
      <c r="F67" s="7" t="str">
        <f t="shared" si="8"/>
        <v>N/A</v>
      </c>
      <c r="G67" s="26">
        <v>5235.7221651</v>
      </c>
      <c r="H67" s="7" t="str">
        <f t="shared" si="9"/>
        <v>N/A</v>
      </c>
      <c r="I67" s="8">
        <v>164.2</v>
      </c>
      <c r="J67" s="8">
        <v>36.89</v>
      </c>
      <c r="K67" s="25" t="s">
        <v>734</v>
      </c>
      <c r="L67" s="85" t="str">
        <f t="shared" si="10"/>
        <v>No</v>
      </c>
    </row>
    <row r="68" spans="1:12" x14ac:dyDescent="0.25">
      <c r="A68" s="142" t="s">
        <v>1495</v>
      </c>
      <c r="B68" s="21" t="s">
        <v>213</v>
      </c>
      <c r="C68" s="26">
        <v>1739.5623089000001</v>
      </c>
      <c r="D68" s="7" t="str">
        <f t="shared" si="7"/>
        <v>N/A</v>
      </c>
      <c r="E68" s="26">
        <v>1196.8610513000001</v>
      </c>
      <c r="F68" s="7" t="str">
        <f t="shared" si="8"/>
        <v>N/A</v>
      </c>
      <c r="G68" s="26">
        <v>1343.1581368</v>
      </c>
      <c r="H68" s="7" t="str">
        <f t="shared" si="9"/>
        <v>N/A</v>
      </c>
      <c r="I68" s="8">
        <v>-31.2</v>
      </c>
      <c r="J68" s="8">
        <v>12.22</v>
      </c>
      <c r="K68" s="25" t="s">
        <v>734</v>
      </c>
      <c r="L68" s="85" t="str">
        <f t="shared" si="10"/>
        <v>Yes</v>
      </c>
    </row>
    <row r="69" spans="1:12" x14ac:dyDescent="0.25">
      <c r="A69" s="142" t="s">
        <v>1496</v>
      </c>
      <c r="B69" s="21" t="s">
        <v>213</v>
      </c>
      <c r="C69" s="26">
        <v>653.18999495000003</v>
      </c>
      <c r="D69" s="7" t="str">
        <f t="shared" si="7"/>
        <v>N/A</v>
      </c>
      <c r="E69" s="26">
        <v>0</v>
      </c>
      <c r="F69" s="7" t="str">
        <f t="shared" si="8"/>
        <v>N/A</v>
      </c>
      <c r="G69" s="26">
        <v>453.43418014000002</v>
      </c>
      <c r="H69" s="7" t="str">
        <f t="shared" si="9"/>
        <v>N/A</v>
      </c>
      <c r="I69" s="8">
        <v>-100</v>
      </c>
      <c r="J69" s="8" t="s">
        <v>1749</v>
      </c>
      <c r="K69" s="25" t="s">
        <v>734</v>
      </c>
      <c r="L69" s="85" t="str">
        <f t="shared" si="10"/>
        <v>N/A</v>
      </c>
    </row>
    <row r="70" spans="1:12" x14ac:dyDescent="0.25">
      <c r="A70" s="142" t="s">
        <v>1497</v>
      </c>
      <c r="B70" s="21" t="s">
        <v>213</v>
      </c>
      <c r="C70" s="26" t="s">
        <v>1749</v>
      </c>
      <c r="D70" s="7" t="str">
        <f t="shared" si="7"/>
        <v>N/A</v>
      </c>
      <c r="E70" s="26" t="s">
        <v>1749</v>
      </c>
      <c r="F70" s="7" t="str">
        <f t="shared" si="8"/>
        <v>N/A</v>
      </c>
      <c r="G70" s="26" t="s">
        <v>1749</v>
      </c>
      <c r="H70" s="7" t="str">
        <f t="shared" si="9"/>
        <v>N/A</v>
      </c>
      <c r="I70" s="8" t="s">
        <v>1749</v>
      </c>
      <c r="J70" s="8" t="s">
        <v>1749</v>
      </c>
      <c r="K70" s="25" t="s">
        <v>734</v>
      </c>
      <c r="L70" s="85" t="str">
        <f t="shared" si="10"/>
        <v>N/A</v>
      </c>
    </row>
    <row r="71" spans="1:12" ht="25" x14ac:dyDescent="0.25">
      <c r="A71" s="142" t="s">
        <v>1498</v>
      </c>
      <c r="B71" s="21" t="s">
        <v>213</v>
      </c>
      <c r="C71" s="26" t="s">
        <v>1749</v>
      </c>
      <c r="D71" s="7" t="str">
        <f t="shared" si="7"/>
        <v>N/A</v>
      </c>
      <c r="E71" s="26" t="s">
        <v>1749</v>
      </c>
      <c r="F71" s="7" t="str">
        <f t="shared" si="8"/>
        <v>N/A</v>
      </c>
      <c r="G71" s="26" t="s">
        <v>1749</v>
      </c>
      <c r="H71" s="7" t="str">
        <f t="shared" si="9"/>
        <v>N/A</v>
      </c>
      <c r="I71" s="8" t="s">
        <v>1749</v>
      </c>
      <c r="J71" s="8" t="s">
        <v>1749</v>
      </c>
      <c r="K71" s="25" t="s">
        <v>734</v>
      </c>
      <c r="L71" s="85" t="str">
        <f t="shared" si="10"/>
        <v>N/A</v>
      </c>
    </row>
    <row r="72" spans="1:12" x14ac:dyDescent="0.25">
      <c r="A72" s="142" t="s">
        <v>1499</v>
      </c>
      <c r="B72" s="21" t="s">
        <v>213</v>
      </c>
      <c r="C72" s="26">
        <v>1891.5539739000001</v>
      </c>
      <c r="D72" s="7" t="str">
        <f t="shared" si="7"/>
        <v>N/A</v>
      </c>
      <c r="E72" s="26">
        <v>1745.1968176</v>
      </c>
      <c r="F72" s="7" t="str">
        <f t="shared" si="8"/>
        <v>N/A</v>
      </c>
      <c r="G72" s="26">
        <v>2031.5547035</v>
      </c>
      <c r="H72" s="7" t="str">
        <f t="shared" si="9"/>
        <v>N/A</v>
      </c>
      <c r="I72" s="8">
        <v>-7.74</v>
      </c>
      <c r="J72" s="8">
        <v>16.41</v>
      </c>
      <c r="K72" s="25" t="s">
        <v>734</v>
      </c>
      <c r="L72" s="85" t="str">
        <f t="shared" si="10"/>
        <v>Yes</v>
      </c>
    </row>
    <row r="73" spans="1:12" x14ac:dyDescent="0.25">
      <c r="A73" s="142" t="s">
        <v>1500</v>
      </c>
      <c r="B73" s="21" t="s">
        <v>213</v>
      </c>
      <c r="C73" s="26">
        <v>1446.4935204999999</v>
      </c>
      <c r="D73" s="7" t="str">
        <f t="shared" si="7"/>
        <v>N/A</v>
      </c>
      <c r="E73" s="26">
        <v>1175.5653353</v>
      </c>
      <c r="F73" s="7" t="str">
        <f t="shared" si="8"/>
        <v>N/A</v>
      </c>
      <c r="G73" s="26">
        <v>1932.5306131</v>
      </c>
      <c r="H73" s="7" t="str">
        <f t="shared" si="9"/>
        <v>N/A</v>
      </c>
      <c r="I73" s="8">
        <v>-18.7</v>
      </c>
      <c r="J73" s="8">
        <v>64.39</v>
      </c>
      <c r="K73" s="25" t="s">
        <v>734</v>
      </c>
      <c r="L73" s="85" t="str">
        <f t="shared" si="10"/>
        <v>No</v>
      </c>
    </row>
    <row r="74" spans="1:12" x14ac:dyDescent="0.25">
      <c r="A74" s="142" t="s">
        <v>1501</v>
      </c>
      <c r="B74" s="21" t="s">
        <v>213</v>
      </c>
      <c r="C74" s="26">
        <v>1780.7160641</v>
      </c>
      <c r="D74" s="7" t="str">
        <f t="shared" si="7"/>
        <v>N/A</v>
      </c>
      <c r="E74" s="26" t="s">
        <v>1749</v>
      </c>
      <c r="F74" s="7" t="str">
        <f t="shared" si="8"/>
        <v>N/A</v>
      </c>
      <c r="G74" s="26">
        <v>1045.8343996000001</v>
      </c>
      <c r="H74" s="7" t="str">
        <f t="shared" si="9"/>
        <v>N/A</v>
      </c>
      <c r="I74" s="8" t="s">
        <v>1749</v>
      </c>
      <c r="J74" s="8" t="s">
        <v>1749</v>
      </c>
      <c r="K74" s="25" t="s">
        <v>734</v>
      </c>
      <c r="L74" s="85" t="str">
        <f t="shared" si="10"/>
        <v>N/A</v>
      </c>
    </row>
    <row r="75" spans="1:12" x14ac:dyDescent="0.25">
      <c r="A75" s="142" t="s">
        <v>1583</v>
      </c>
      <c r="B75" s="21" t="s">
        <v>213</v>
      </c>
      <c r="C75" s="26">
        <v>136958359</v>
      </c>
      <c r="D75" s="7" t="str">
        <f t="shared" ref="D75:D144" si="11">IF($B75="N/A","N/A",IF(C75&gt;10,"No",IF(C75&lt;-10,"No","Yes")))</f>
        <v>N/A</v>
      </c>
      <c r="E75" s="26">
        <v>169579112</v>
      </c>
      <c r="F75" s="7" t="str">
        <f t="shared" ref="F75:F144" si="12">IF($B75="N/A","N/A",IF(E75&gt;10,"No",IF(E75&lt;-10,"No","Yes")))</f>
        <v>N/A</v>
      </c>
      <c r="G75" s="26">
        <v>138162472</v>
      </c>
      <c r="H75" s="7" t="str">
        <f t="shared" ref="H75:H144" si="13">IF($B75="N/A","N/A",IF(G75&gt;10,"No",IF(G75&lt;-10,"No","Yes")))</f>
        <v>N/A</v>
      </c>
      <c r="I75" s="8">
        <v>23.82</v>
      </c>
      <c r="J75" s="8">
        <v>-18.5</v>
      </c>
      <c r="K75" s="25" t="s">
        <v>734</v>
      </c>
      <c r="L75" s="85" t="str">
        <f t="shared" ref="L75:L135" si="14">IF(J75="Div by 0", "N/A", IF(K75="N/A","N/A", IF(J75&gt;VALUE(MID(K75,1,2)), "No", IF(J75&lt;-1*VALUE(MID(K75,1,2)), "No", "Yes"))))</f>
        <v>Yes</v>
      </c>
    </row>
    <row r="76" spans="1:12" x14ac:dyDescent="0.25">
      <c r="A76" s="142" t="s">
        <v>595</v>
      </c>
      <c r="B76" s="21" t="s">
        <v>213</v>
      </c>
      <c r="C76" s="22">
        <v>12069</v>
      </c>
      <c r="D76" s="7" t="str">
        <f t="shared" si="11"/>
        <v>N/A</v>
      </c>
      <c r="E76" s="22">
        <v>16814</v>
      </c>
      <c r="F76" s="7" t="str">
        <f t="shared" si="12"/>
        <v>N/A</v>
      </c>
      <c r="G76" s="22">
        <v>14615</v>
      </c>
      <c r="H76" s="7" t="str">
        <f t="shared" si="13"/>
        <v>N/A</v>
      </c>
      <c r="I76" s="8">
        <v>39.32</v>
      </c>
      <c r="J76" s="8">
        <v>-13.1</v>
      </c>
      <c r="K76" s="25" t="s">
        <v>734</v>
      </c>
      <c r="L76" s="85" t="str">
        <f t="shared" si="14"/>
        <v>Yes</v>
      </c>
    </row>
    <row r="77" spans="1:12" x14ac:dyDescent="0.25">
      <c r="A77" s="142" t="s">
        <v>1410</v>
      </c>
      <c r="B77" s="21" t="s">
        <v>213</v>
      </c>
      <c r="C77" s="26">
        <v>11347.945894</v>
      </c>
      <c r="D77" s="7" t="str">
        <f t="shared" si="11"/>
        <v>N/A</v>
      </c>
      <c r="E77" s="26">
        <v>10085.590103</v>
      </c>
      <c r="F77" s="7" t="str">
        <f t="shared" si="12"/>
        <v>N/A</v>
      </c>
      <c r="G77" s="26">
        <v>9453.4705439999998</v>
      </c>
      <c r="H77" s="7" t="str">
        <f t="shared" si="13"/>
        <v>N/A</v>
      </c>
      <c r="I77" s="8">
        <v>-11.1</v>
      </c>
      <c r="J77" s="8">
        <v>-6.27</v>
      </c>
      <c r="K77" s="25" t="s">
        <v>734</v>
      </c>
      <c r="L77" s="85" t="str">
        <f t="shared" si="14"/>
        <v>Yes</v>
      </c>
    </row>
    <row r="78" spans="1:12" x14ac:dyDescent="0.25">
      <c r="A78" s="142" t="s">
        <v>1411</v>
      </c>
      <c r="B78" s="21" t="s">
        <v>213</v>
      </c>
      <c r="C78" s="22">
        <v>8.9887314608000004</v>
      </c>
      <c r="D78" s="7" t="str">
        <f t="shared" si="11"/>
        <v>N/A</v>
      </c>
      <c r="E78" s="22">
        <v>7.6433329368000003</v>
      </c>
      <c r="F78" s="7" t="str">
        <f t="shared" si="12"/>
        <v>N/A</v>
      </c>
      <c r="G78" s="22">
        <v>6.3315771467999999</v>
      </c>
      <c r="H78" s="7" t="str">
        <f t="shared" si="13"/>
        <v>N/A</v>
      </c>
      <c r="I78" s="8">
        <v>-15</v>
      </c>
      <c r="J78" s="8">
        <v>-17.2</v>
      </c>
      <c r="K78" s="25" t="s">
        <v>734</v>
      </c>
      <c r="L78" s="85" t="str">
        <f t="shared" si="14"/>
        <v>Yes</v>
      </c>
    </row>
    <row r="79" spans="1:12" x14ac:dyDescent="0.25">
      <c r="A79" s="142" t="s">
        <v>596</v>
      </c>
      <c r="B79" s="21" t="s">
        <v>213</v>
      </c>
      <c r="C79" s="26">
        <v>9210890</v>
      </c>
      <c r="D79" s="7" t="str">
        <f t="shared" si="11"/>
        <v>N/A</v>
      </c>
      <c r="E79" s="26">
        <v>9809486</v>
      </c>
      <c r="F79" s="7" t="str">
        <f t="shared" si="12"/>
        <v>N/A</v>
      </c>
      <c r="G79" s="26">
        <v>9067189</v>
      </c>
      <c r="H79" s="7" t="str">
        <f t="shared" si="13"/>
        <v>N/A</v>
      </c>
      <c r="I79" s="8">
        <v>6.4989999999999997</v>
      </c>
      <c r="J79" s="8">
        <v>-7.57</v>
      </c>
      <c r="K79" s="25" t="s">
        <v>734</v>
      </c>
      <c r="L79" s="85" t="str">
        <f t="shared" si="14"/>
        <v>Yes</v>
      </c>
    </row>
    <row r="80" spans="1:12" x14ac:dyDescent="0.25">
      <c r="A80" s="142" t="s">
        <v>597</v>
      </c>
      <c r="B80" s="21" t="s">
        <v>213</v>
      </c>
      <c r="C80" s="22">
        <v>119</v>
      </c>
      <c r="D80" s="7" t="str">
        <f t="shared" si="11"/>
        <v>N/A</v>
      </c>
      <c r="E80" s="22">
        <v>109</v>
      </c>
      <c r="F80" s="7" t="str">
        <f t="shared" si="12"/>
        <v>N/A</v>
      </c>
      <c r="G80" s="22">
        <v>85</v>
      </c>
      <c r="H80" s="7" t="str">
        <f t="shared" si="13"/>
        <v>N/A</v>
      </c>
      <c r="I80" s="8">
        <v>-8.4</v>
      </c>
      <c r="J80" s="8">
        <v>-22</v>
      </c>
      <c r="K80" s="25" t="s">
        <v>734</v>
      </c>
      <c r="L80" s="85" t="str">
        <f t="shared" si="14"/>
        <v>Yes</v>
      </c>
    </row>
    <row r="81" spans="1:12" x14ac:dyDescent="0.25">
      <c r="A81" s="142" t="s">
        <v>1412</v>
      </c>
      <c r="B81" s="21" t="s">
        <v>213</v>
      </c>
      <c r="C81" s="26">
        <v>77402.436975000004</v>
      </c>
      <c r="D81" s="7" t="str">
        <f t="shared" si="11"/>
        <v>N/A</v>
      </c>
      <c r="E81" s="26">
        <v>89995.284404000005</v>
      </c>
      <c r="F81" s="7" t="str">
        <f t="shared" si="12"/>
        <v>N/A</v>
      </c>
      <c r="G81" s="26">
        <v>106672.81176</v>
      </c>
      <c r="H81" s="7" t="str">
        <f t="shared" si="13"/>
        <v>N/A</v>
      </c>
      <c r="I81" s="8">
        <v>16.27</v>
      </c>
      <c r="J81" s="8">
        <v>18.53</v>
      </c>
      <c r="K81" s="25" t="s">
        <v>734</v>
      </c>
      <c r="L81" s="85" t="str">
        <f t="shared" si="14"/>
        <v>Yes</v>
      </c>
    </row>
    <row r="82" spans="1:12" ht="25" x14ac:dyDescent="0.25">
      <c r="A82" s="142" t="s">
        <v>598</v>
      </c>
      <c r="B82" s="21" t="s">
        <v>213</v>
      </c>
      <c r="C82" s="26">
        <v>4270597</v>
      </c>
      <c r="D82" s="7" t="str">
        <f t="shared" si="11"/>
        <v>N/A</v>
      </c>
      <c r="E82" s="26">
        <v>3651186</v>
      </c>
      <c r="F82" s="7" t="str">
        <f t="shared" si="12"/>
        <v>N/A</v>
      </c>
      <c r="G82" s="26">
        <v>2183813</v>
      </c>
      <c r="H82" s="7" t="str">
        <f t="shared" si="13"/>
        <v>N/A</v>
      </c>
      <c r="I82" s="8">
        <v>-14.5</v>
      </c>
      <c r="J82" s="8">
        <v>-40.200000000000003</v>
      </c>
      <c r="K82" s="25" t="s">
        <v>734</v>
      </c>
      <c r="L82" s="85" t="str">
        <f t="shared" si="14"/>
        <v>No</v>
      </c>
    </row>
    <row r="83" spans="1:12" x14ac:dyDescent="0.25">
      <c r="A83" s="142" t="s">
        <v>599</v>
      </c>
      <c r="B83" s="21" t="s">
        <v>213</v>
      </c>
      <c r="C83" s="22">
        <v>80</v>
      </c>
      <c r="D83" s="7" t="str">
        <f t="shared" si="11"/>
        <v>N/A</v>
      </c>
      <c r="E83" s="22">
        <v>72</v>
      </c>
      <c r="F83" s="7" t="str">
        <f t="shared" si="12"/>
        <v>N/A</v>
      </c>
      <c r="G83" s="22">
        <v>45</v>
      </c>
      <c r="H83" s="7" t="str">
        <f t="shared" si="13"/>
        <v>N/A</v>
      </c>
      <c r="I83" s="8">
        <v>-10</v>
      </c>
      <c r="J83" s="8">
        <v>-37.5</v>
      </c>
      <c r="K83" s="25" t="s">
        <v>734</v>
      </c>
      <c r="L83" s="85" t="str">
        <f t="shared" si="14"/>
        <v>No</v>
      </c>
    </row>
    <row r="84" spans="1:12" ht="25" x14ac:dyDescent="0.25">
      <c r="A84" s="116" t="s">
        <v>1413</v>
      </c>
      <c r="B84" s="21" t="s">
        <v>213</v>
      </c>
      <c r="C84" s="26">
        <v>53382.462500000001</v>
      </c>
      <c r="D84" s="7" t="str">
        <f t="shared" si="11"/>
        <v>N/A</v>
      </c>
      <c r="E84" s="26">
        <v>50710.916666999998</v>
      </c>
      <c r="F84" s="7" t="str">
        <f t="shared" si="12"/>
        <v>N/A</v>
      </c>
      <c r="G84" s="26">
        <v>48529.177777999997</v>
      </c>
      <c r="H84" s="7" t="str">
        <f t="shared" si="13"/>
        <v>N/A</v>
      </c>
      <c r="I84" s="8">
        <v>-5</v>
      </c>
      <c r="J84" s="8">
        <v>-4.3</v>
      </c>
      <c r="K84" s="25" t="s">
        <v>734</v>
      </c>
      <c r="L84" s="85" t="str">
        <f t="shared" si="14"/>
        <v>Yes</v>
      </c>
    </row>
    <row r="85" spans="1:12" x14ac:dyDescent="0.25">
      <c r="A85" s="116" t="s">
        <v>600</v>
      </c>
      <c r="B85" s="21" t="s">
        <v>213</v>
      </c>
      <c r="C85" s="26">
        <v>673547625</v>
      </c>
      <c r="D85" s="7" t="str">
        <f t="shared" si="11"/>
        <v>N/A</v>
      </c>
      <c r="E85" s="26">
        <v>565460327</v>
      </c>
      <c r="F85" s="7" t="str">
        <f t="shared" si="12"/>
        <v>N/A</v>
      </c>
      <c r="G85" s="26">
        <v>937073352</v>
      </c>
      <c r="H85" s="7" t="str">
        <f t="shared" si="13"/>
        <v>N/A</v>
      </c>
      <c r="I85" s="8">
        <v>-16</v>
      </c>
      <c r="J85" s="8">
        <v>65.72</v>
      </c>
      <c r="K85" s="25" t="s">
        <v>734</v>
      </c>
      <c r="L85" s="85" t="str">
        <f t="shared" si="14"/>
        <v>No</v>
      </c>
    </row>
    <row r="86" spans="1:12" x14ac:dyDescent="0.25">
      <c r="A86" s="116" t="s">
        <v>601</v>
      </c>
      <c r="B86" s="21" t="s">
        <v>213</v>
      </c>
      <c r="C86" s="22">
        <v>2218</v>
      </c>
      <c r="D86" s="7" t="str">
        <f t="shared" si="11"/>
        <v>N/A</v>
      </c>
      <c r="E86" s="22">
        <v>1855</v>
      </c>
      <c r="F86" s="7" t="str">
        <f t="shared" si="12"/>
        <v>N/A</v>
      </c>
      <c r="G86" s="22">
        <v>1675</v>
      </c>
      <c r="H86" s="7" t="str">
        <f t="shared" si="13"/>
        <v>N/A</v>
      </c>
      <c r="I86" s="8">
        <v>-16.399999999999999</v>
      </c>
      <c r="J86" s="8">
        <v>-9.6999999999999993</v>
      </c>
      <c r="K86" s="25" t="s">
        <v>734</v>
      </c>
      <c r="L86" s="85" t="str">
        <f t="shared" si="14"/>
        <v>Yes</v>
      </c>
    </row>
    <row r="87" spans="1:12" x14ac:dyDescent="0.25">
      <c r="A87" s="116" t="s">
        <v>1414</v>
      </c>
      <c r="B87" s="21" t="s">
        <v>213</v>
      </c>
      <c r="C87" s="26">
        <v>303673.41073</v>
      </c>
      <c r="D87" s="7" t="str">
        <f t="shared" si="11"/>
        <v>N/A</v>
      </c>
      <c r="E87" s="26">
        <v>304830.36495999998</v>
      </c>
      <c r="F87" s="7" t="str">
        <f t="shared" si="12"/>
        <v>N/A</v>
      </c>
      <c r="G87" s="26">
        <v>559446.77731000003</v>
      </c>
      <c r="H87" s="7" t="str">
        <f t="shared" si="13"/>
        <v>N/A</v>
      </c>
      <c r="I87" s="8">
        <v>0.38100000000000001</v>
      </c>
      <c r="J87" s="8">
        <v>83.53</v>
      </c>
      <c r="K87" s="25" t="s">
        <v>734</v>
      </c>
      <c r="L87" s="85" t="str">
        <f t="shared" si="14"/>
        <v>No</v>
      </c>
    </row>
    <row r="88" spans="1:12" x14ac:dyDescent="0.25">
      <c r="A88" s="142" t="s">
        <v>602</v>
      </c>
      <c r="B88" s="21" t="s">
        <v>213</v>
      </c>
      <c r="C88" s="26">
        <v>1654279246</v>
      </c>
      <c r="D88" s="7" t="str">
        <f t="shared" si="11"/>
        <v>N/A</v>
      </c>
      <c r="E88" s="26">
        <v>1643850341</v>
      </c>
      <c r="F88" s="7" t="str">
        <f t="shared" si="12"/>
        <v>N/A</v>
      </c>
      <c r="G88" s="26">
        <v>1507233536</v>
      </c>
      <c r="H88" s="7" t="str">
        <f t="shared" si="13"/>
        <v>N/A</v>
      </c>
      <c r="I88" s="8">
        <v>-0.63</v>
      </c>
      <c r="J88" s="8">
        <v>-8.31</v>
      </c>
      <c r="K88" s="25" t="s">
        <v>734</v>
      </c>
      <c r="L88" s="85" t="str">
        <f t="shared" si="14"/>
        <v>Yes</v>
      </c>
    </row>
    <row r="89" spans="1:12" x14ac:dyDescent="0.25">
      <c r="A89" s="145" t="s">
        <v>603</v>
      </c>
      <c r="B89" s="22" t="s">
        <v>213</v>
      </c>
      <c r="C89" s="22">
        <v>34433</v>
      </c>
      <c r="D89" s="7" t="str">
        <f t="shared" si="11"/>
        <v>N/A</v>
      </c>
      <c r="E89" s="22">
        <v>32881</v>
      </c>
      <c r="F89" s="7" t="str">
        <f t="shared" si="12"/>
        <v>N/A</v>
      </c>
      <c r="G89" s="22">
        <v>26386</v>
      </c>
      <c r="H89" s="7" t="str">
        <f t="shared" si="13"/>
        <v>N/A</v>
      </c>
      <c r="I89" s="8">
        <v>-4.51</v>
      </c>
      <c r="J89" s="8">
        <v>-19.8</v>
      </c>
      <c r="K89" s="1" t="s">
        <v>734</v>
      </c>
      <c r="L89" s="85" t="str">
        <f t="shared" si="14"/>
        <v>Yes</v>
      </c>
    </row>
    <row r="90" spans="1:12" x14ac:dyDescent="0.25">
      <c r="A90" s="142" t="s">
        <v>1415</v>
      </c>
      <c r="B90" s="21" t="s">
        <v>213</v>
      </c>
      <c r="C90" s="26">
        <v>48043.424795999999</v>
      </c>
      <c r="D90" s="7" t="str">
        <f t="shared" si="11"/>
        <v>N/A</v>
      </c>
      <c r="E90" s="26">
        <v>49993.927831000001</v>
      </c>
      <c r="F90" s="7" t="str">
        <f t="shared" si="12"/>
        <v>N/A</v>
      </c>
      <c r="G90" s="26">
        <v>57122.471614000002</v>
      </c>
      <c r="H90" s="7" t="str">
        <f t="shared" si="13"/>
        <v>N/A</v>
      </c>
      <c r="I90" s="8">
        <v>4.0599999999999996</v>
      </c>
      <c r="J90" s="8">
        <v>14.26</v>
      </c>
      <c r="K90" s="25" t="s">
        <v>734</v>
      </c>
      <c r="L90" s="85" t="str">
        <f t="shared" si="14"/>
        <v>Yes</v>
      </c>
    </row>
    <row r="91" spans="1:12" x14ac:dyDescent="0.25">
      <c r="A91" s="142" t="s">
        <v>604</v>
      </c>
      <c r="B91" s="21" t="s">
        <v>213</v>
      </c>
      <c r="C91" s="26">
        <v>29546666</v>
      </c>
      <c r="D91" s="7" t="str">
        <f t="shared" si="11"/>
        <v>N/A</v>
      </c>
      <c r="E91" s="26">
        <v>24195620</v>
      </c>
      <c r="F91" s="7" t="str">
        <f t="shared" si="12"/>
        <v>N/A</v>
      </c>
      <c r="G91" s="26">
        <v>11719131</v>
      </c>
      <c r="H91" s="7" t="str">
        <f t="shared" si="13"/>
        <v>N/A</v>
      </c>
      <c r="I91" s="8">
        <v>-18.100000000000001</v>
      </c>
      <c r="J91" s="8">
        <v>-51.6</v>
      </c>
      <c r="K91" s="25" t="s">
        <v>734</v>
      </c>
      <c r="L91" s="85" t="str">
        <f t="shared" si="14"/>
        <v>No</v>
      </c>
    </row>
    <row r="92" spans="1:12" x14ac:dyDescent="0.25">
      <c r="A92" s="142" t="s">
        <v>605</v>
      </c>
      <c r="B92" s="21" t="s">
        <v>213</v>
      </c>
      <c r="C92" s="22">
        <v>62514</v>
      </c>
      <c r="D92" s="7" t="str">
        <f t="shared" si="11"/>
        <v>N/A</v>
      </c>
      <c r="E92" s="22">
        <v>50702</v>
      </c>
      <c r="F92" s="7" t="str">
        <f t="shared" si="12"/>
        <v>N/A</v>
      </c>
      <c r="G92" s="22">
        <v>41092</v>
      </c>
      <c r="H92" s="7" t="str">
        <f t="shared" si="13"/>
        <v>N/A</v>
      </c>
      <c r="I92" s="8">
        <v>-18.899999999999999</v>
      </c>
      <c r="J92" s="8">
        <v>-19</v>
      </c>
      <c r="K92" s="25" t="s">
        <v>734</v>
      </c>
      <c r="L92" s="85" t="str">
        <f t="shared" si="14"/>
        <v>Yes</v>
      </c>
    </row>
    <row r="93" spans="1:12" x14ac:dyDescent="0.25">
      <c r="A93" s="142" t="s">
        <v>1416</v>
      </c>
      <c r="B93" s="21" t="s">
        <v>213</v>
      </c>
      <c r="C93" s="26">
        <v>472.64078446000002</v>
      </c>
      <c r="D93" s="7" t="str">
        <f t="shared" si="11"/>
        <v>N/A</v>
      </c>
      <c r="E93" s="26">
        <v>477.21233876000002</v>
      </c>
      <c r="F93" s="7" t="str">
        <f t="shared" si="12"/>
        <v>N/A</v>
      </c>
      <c r="G93" s="26">
        <v>285.19251923000002</v>
      </c>
      <c r="H93" s="7" t="str">
        <f t="shared" si="13"/>
        <v>N/A</v>
      </c>
      <c r="I93" s="8">
        <v>0.96719999999999995</v>
      </c>
      <c r="J93" s="8">
        <v>-40.200000000000003</v>
      </c>
      <c r="K93" s="25" t="s">
        <v>734</v>
      </c>
      <c r="L93" s="85" t="str">
        <f t="shared" si="14"/>
        <v>No</v>
      </c>
    </row>
    <row r="94" spans="1:12" x14ac:dyDescent="0.25">
      <c r="A94" s="142" t="s">
        <v>606</v>
      </c>
      <c r="B94" s="21" t="s">
        <v>213</v>
      </c>
      <c r="C94" s="26">
        <v>8446924</v>
      </c>
      <c r="D94" s="7" t="str">
        <f t="shared" si="11"/>
        <v>N/A</v>
      </c>
      <c r="E94" s="26">
        <v>3896479</v>
      </c>
      <c r="F94" s="7" t="str">
        <f t="shared" si="12"/>
        <v>N/A</v>
      </c>
      <c r="G94" s="26">
        <v>3549623</v>
      </c>
      <c r="H94" s="7" t="str">
        <f t="shared" si="13"/>
        <v>N/A</v>
      </c>
      <c r="I94" s="8">
        <v>-53.9</v>
      </c>
      <c r="J94" s="8">
        <v>-8.9</v>
      </c>
      <c r="K94" s="25" t="s">
        <v>734</v>
      </c>
      <c r="L94" s="85" t="str">
        <f t="shared" si="14"/>
        <v>Yes</v>
      </c>
    </row>
    <row r="95" spans="1:12" x14ac:dyDescent="0.25">
      <c r="A95" s="142" t="s">
        <v>607</v>
      </c>
      <c r="B95" s="21" t="s">
        <v>213</v>
      </c>
      <c r="C95" s="22">
        <v>29204</v>
      </c>
      <c r="D95" s="7" t="str">
        <f t="shared" si="11"/>
        <v>N/A</v>
      </c>
      <c r="E95" s="22">
        <v>20639</v>
      </c>
      <c r="F95" s="7" t="str">
        <f t="shared" si="12"/>
        <v>N/A</v>
      </c>
      <c r="G95" s="22">
        <v>19244</v>
      </c>
      <c r="H95" s="7" t="str">
        <f t="shared" si="13"/>
        <v>N/A</v>
      </c>
      <c r="I95" s="8">
        <v>-29.3</v>
      </c>
      <c r="J95" s="8">
        <v>-6.76</v>
      </c>
      <c r="K95" s="25" t="s">
        <v>734</v>
      </c>
      <c r="L95" s="85" t="str">
        <f t="shared" si="14"/>
        <v>Yes</v>
      </c>
    </row>
    <row r="96" spans="1:12" x14ac:dyDescent="0.25">
      <c r="A96" s="142" t="s">
        <v>1417</v>
      </c>
      <c r="B96" s="21" t="s">
        <v>213</v>
      </c>
      <c r="C96" s="26">
        <v>289.23859744999999</v>
      </c>
      <c r="D96" s="7" t="str">
        <f t="shared" si="11"/>
        <v>N/A</v>
      </c>
      <c r="E96" s="26">
        <v>188.79204419000001</v>
      </c>
      <c r="F96" s="7" t="str">
        <f t="shared" si="12"/>
        <v>N/A</v>
      </c>
      <c r="G96" s="26">
        <v>184.45349200000001</v>
      </c>
      <c r="H96" s="7" t="str">
        <f t="shared" si="13"/>
        <v>N/A</v>
      </c>
      <c r="I96" s="8">
        <v>-34.700000000000003</v>
      </c>
      <c r="J96" s="8">
        <v>-2.2999999999999998</v>
      </c>
      <c r="K96" s="25" t="s">
        <v>734</v>
      </c>
      <c r="L96" s="85" t="str">
        <f t="shared" si="14"/>
        <v>Yes</v>
      </c>
    </row>
    <row r="97" spans="1:12" ht="25" x14ac:dyDescent="0.25">
      <c r="A97" s="142" t="s">
        <v>608</v>
      </c>
      <c r="B97" s="21" t="s">
        <v>213</v>
      </c>
      <c r="C97" s="26">
        <v>966050</v>
      </c>
      <c r="D97" s="7" t="str">
        <f t="shared" si="11"/>
        <v>N/A</v>
      </c>
      <c r="E97" s="26">
        <v>383023</v>
      </c>
      <c r="F97" s="7" t="str">
        <f t="shared" si="12"/>
        <v>N/A</v>
      </c>
      <c r="G97" s="26">
        <v>311410</v>
      </c>
      <c r="H97" s="7" t="str">
        <f t="shared" si="13"/>
        <v>N/A</v>
      </c>
      <c r="I97" s="8">
        <v>-60.4</v>
      </c>
      <c r="J97" s="8">
        <v>-18.7</v>
      </c>
      <c r="K97" s="25" t="s">
        <v>734</v>
      </c>
      <c r="L97" s="85" t="str">
        <f t="shared" si="14"/>
        <v>Yes</v>
      </c>
    </row>
    <row r="98" spans="1:12" x14ac:dyDescent="0.25">
      <c r="A98" s="142" t="s">
        <v>609</v>
      </c>
      <c r="B98" s="21" t="s">
        <v>213</v>
      </c>
      <c r="C98" s="22">
        <v>15347</v>
      </c>
      <c r="D98" s="7" t="str">
        <f t="shared" si="11"/>
        <v>N/A</v>
      </c>
      <c r="E98" s="22">
        <v>6838</v>
      </c>
      <c r="F98" s="7" t="str">
        <f t="shared" si="12"/>
        <v>N/A</v>
      </c>
      <c r="G98" s="22">
        <v>5898</v>
      </c>
      <c r="H98" s="7" t="str">
        <f t="shared" si="13"/>
        <v>N/A</v>
      </c>
      <c r="I98" s="8">
        <v>-55.4</v>
      </c>
      <c r="J98" s="8">
        <v>-13.7</v>
      </c>
      <c r="K98" s="25" t="s">
        <v>734</v>
      </c>
      <c r="L98" s="85" t="str">
        <f t="shared" si="14"/>
        <v>Yes</v>
      </c>
    </row>
    <row r="99" spans="1:12" ht="25" x14ac:dyDescent="0.25">
      <c r="A99" s="142" t="s">
        <v>1418</v>
      </c>
      <c r="B99" s="21" t="s">
        <v>213</v>
      </c>
      <c r="C99" s="26">
        <v>62.947155795999997</v>
      </c>
      <c r="D99" s="7" t="str">
        <f t="shared" si="11"/>
        <v>N/A</v>
      </c>
      <c r="E99" s="26">
        <v>56.013892951000003</v>
      </c>
      <c r="F99" s="7" t="str">
        <f t="shared" si="12"/>
        <v>N/A</v>
      </c>
      <c r="G99" s="26">
        <v>52.799253984000003</v>
      </c>
      <c r="H99" s="7" t="str">
        <f t="shared" si="13"/>
        <v>N/A</v>
      </c>
      <c r="I99" s="8">
        <v>-11</v>
      </c>
      <c r="J99" s="8">
        <v>-5.74</v>
      </c>
      <c r="K99" s="25" t="s">
        <v>734</v>
      </c>
      <c r="L99" s="85" t="str">
        <f t="shared" si="14"/>
        <v>Yes</v>
      </c>
    </row>
    <row r="100" spans="1:12" ht="25" x14ac:dyDescent="0.25">
      <c r="A100" s="142" t="s">
        <v>610</v>
      </c>
      <c r="B100" s="21" t="s">
        <v>213</v>
      </c>
      <c r="C100" s="26">
        <v>22979808</v>
      </c>
      <c r="D100" s="7" t="str">
        <f t="shared" si="11"/>
        <v>N/A</v>
      </c>
      <c r="E100" s="26">
        <v>40173075</v>
      </c>
      <c r="F100" s="7" t="str">
        <f t="shared" si="12"/>
        <v>N/A</v>
      </c>
      <c r="G100" s="26">
        <v>90591755</v>
      </c>
      <c r="H100" s="7" t="str">
        <f t="shared" si="13"/>
        <v>N/A</v>
      </c>
      <c r="I100" s="8">
        <v>74.819999999999993</v>
      </c>
      <c r="J100" s="8">
        <v>125.5</v>
      </c>
      <c r="K100" s="25" t="s">
        <v>734</v>
      </c>
      <c r="L100" s="85" t="str">
        <f t="shared" si="14"/>
        <v>No</v>
      </c>
    </row>
    <row r="101" spans="1:12" x14ac:dyDescent="0.25">
      <c r="A101" s="142" t="s">
        <v>611</v>
      </c>
      <c r="B101" s="21" t="s">
        <v>213</v>
      </c>
      <c r="C101" s="22">
        <v>22225</v>
      </c>
      <c r="D101" s="7" t="str">
        <f t="shared" si="11"/>
        <v>N/A</v>
      </c>
      <c r="E101" s="22">
        <v>39230</v>
      </c>
      <c r="F101" s="7" t="str">
        <f t="shared" si="12"/>
        <v>N/A</v>
      </c>
      <c r="G101" s="22">
        <v>33194</v>
      </c>
      <c r="H101" s="7" t="str">
        <f t="shared" si="13"/>
        <v>N/A</v>
      </c>
      <c r="I101" s="8">
        <v>76.510000000000005</v>
      </c>
      <c r="J101" s="8">
        <v>-15.4</v>
      </c>
      <c r="K101" s="25" t="s">
        <v>734</v>
      </c>
      <c r="L101" s="85" t="str">
        <f t="shared" si="14"/>
        <v>Yes</v>
      </c>
    </row>
    <row r="102" spans="1:12" x14ac:dyDescent="0.25">
      <c r="A102" s="142" t="s">
        <v>1419</v>
      </c>
      <c r="B102" s="21" t="s">
        <v>213</v>
      </c>
      <c r="C102" s="26">
        <v>1033.9621147</v>
      </c>
      <c r="D102" s="7" t="str">
        <f t="shared" si="11"/>
        <v>N/A</v>
      </c>
      <c r="E102" s="26">
        <v>1024.039638</v>
      </c>
      <c r="F102" s="7" t="str">
        <f t="shared" si="12"/>
        <v>N/A</v>
      </c>
      <c r="G102" s="26">
        <v>2729.1605411</v>
      </c>
      <c r="H102" s="7" t="str">
        <f t="shared" si="13"/>
        <v>N/A</v>
      </c>
      <c r="I102" s="8">
        <v>-0.96</v>
      </c>
      <c r="J102" s="8">
        <v>166.5</v>
      </c>
      <c r="K102" s="25" t="s">
        <v>734</v>
      </c>
      <c r="L102" s="85" t="str">
        <f t="shared" si="14"/>
        <v>No</v>
      </c>
    </row>
    <row r="103" spans="1:12" x14ac:dyDescent="0.25">
      <c r="A103" s="142" t="s">
        <v>612</v>
      </c>
      <c r="B103" s="21" t="s">
        <v>213</v>
      </c>
      <c r="C103" s="26">
        <v>13833450</v>
      </c>
      <c r="D103" s="7" t="str">
        <f t="shared" si="11"/>
        <v>N/A</v>
      </c>
      <c r="E103" s="26">
        <v>10362046</v>
      </c>
      <c r="F103" s="7" t="str">
        <f t="shared" si="12"/>
        <v>N/A</v>
      </c>
      <c r="G103" s="26">
        <v>6527921</v>
      </c>
      <c r="H103" s="7" t="str">
        <f t="shared" si="13"/>
        <v>N/A</v>
      </c>
      <c r="I103" s="8">
        <v>-25.1</v>
      </c>
      <c r="J103" s="8">
        <v>-37</v>
      </c>
      <c r="K103" s="25" t="s">
        <v>734</v>
      </c>
      <c r="L103" s="85" t="str">
        <f t="shared" si="14"/>
        <v>No</v>
      </c>
    </row>
    <row r="104" spans="1:12" x14ac:dyDescent="0.25">
      <c r="A104" s="142" t="s">
        <v>613</v>
      </c>
      <c r="B104" s="21" t="s">
        <v>213</v>
      </c>
      <c r="C104" s="22">
        <v>30853</v>
      </c>
      <c r="D104" s="7" t="str">
        <f t="shared" si="11"/>
        <v>N/A</v>
      </c>
      <c r="E104" s="22">
        <v>27545</v>
      </c>
      <c r="F104" s="7" t="str">
        <f t="shared" si="12"/>
        <v>N/A</v>
      </c>
      <c r="G104" s="22">
        <v>20854</v>
      </c>
      <c r="H104" s="7" t="str">
        <f t="shared" si="13"/>
        <v>N/A</v>
      </c>
      <c r="I104" s="8">
        <v>-10.7</v>
      </c>
      <c r="J104" s="8">
        <v>-24.3</v>
      </c>
      <c r="K104" s="25" t="s">
        <v>734</v>
      </c>
      <c r="L104" s="85" t="str">
        <f t="shared" si="14"/>
        <v>Yes</v>
      </c>
    </row>
    <row r="105" spans="1:12" x14ac:dyDescent="0.25">
      <c r="A105" s="142" t="s">
        <v>1420</v>
      </c>
      <c r="B105" s="21" t="s">
        <v>213</v>
      </c>
      <c r="C105" s="26">
        <v>448.36644734999999</v>
      </c>
      <c r="D105" s="7" t="str">
        <f t="shared" si="11"/>
        <v>N/A</v>
      </c>
      <c r="E105" s="26">
        <v>376.18609548000001</v>
      </c>
      <c r="F105" s="7" t="str">
        <f t="shared" si="12"/>
        <v>N/A</v>
      </c>
      <c r="G105" s="26">
        <v>313.02968255000002</v>
      </c>
      <c r="H105" s="7" t="str">
        <f t="shared" si="13"/>
        <v>N/A</v>
      </c>
      <c r="I105" s="8">
        <v>-16.100000000000001</v>
      </c>
      <c r="J105" s="8">
        <v>-16.8</v>
      </c>
      <c r="K105" s="25" t="s">
        <v>734</v>
      </c>
      <c r="L105" s="85" t="str">
        <f t="shared" si="14"/>
        <v>Yes</v>
      </c>
    </row>
    <row r="106" spans="1:12" ht="25" x14ac:dyDescent="0.25">
      <c r="A106" s="142" t="s">
        <v>614</v>
      </c>
      <c r="B106" s="21" t="s">
        <v>213</v>
      </c>
      <c r="C106" s="26">
        <v>2704665</v>
      </c>
      <c r="D106" s="7" t="str">
        <f t="shared" si="11"/>
        <v>N/A</v>
      </c>
      <c r="E106" s="26">
        <v>562698</v>
      </c>
      <c r="F106" s="7" t="str">
        <f t="shared" si="12"/>
        <v>N/A</v>
      </c>
      <c r="G106" s="26">
        <v>566668</v>
      </c>
      <c r="H106" s="7" t="str">
        <f t="shared" si="13"/>
        <v>N/A</v>
      </c>
      <c r="I106" s="8">
        <v>-79.2</v>
      </c>
      <c r="J106" s="8">
        <v>0.70550000000000002</v>
      </c>
      <c r="K106" s="25" t="s">
        <v>734</v>
      </c>
      <c r="L106" s="85" t="str">
        <f t="shared" si="14"/>
        <v>Yes</v>
      </c>
    </row>
    <row r="107" spans="1:12" x14ac:dyDescent="0.25">
      <c r="A107" s="142" t="s">
        <v>615</v>
      </c>
      <c r="B107" s="21" t="s">
        <v>213</v>
      </c>
      <c r="C107" s="22">
        <v>1288</v>
      </c>
      <c r="D107" s="7" t="str">
        <f t="shared" si="11"/>
        <v>N/A</v>
      </c>
      <c r="E107" s="22">
        <v>402</v>
      </c>
      <c r="F107" s="7" t="str">
        <f t="shared" si="12"/>
        <v>N/A</v>
      </c>
      <c r="G107" s="22">
        <v>313</v>
      </c>
      <c r="H107" s="7" t="str">
        <f t="shared" si="13"/>
        <v>N/A</v>
      </c>
      <c r="I107" s="8">
        <v>-68.8</v>
      </c>
      <c r="J107" s="8">
        <v>-22.1</v>
      </c>
      <c r="K107" s="25" t="s">
        <v>734</v>
      </c>
      <c r="L107" s="85" t="str">
        <f t="shared" si="14"/>
        <v>Yes</v>
      </c>
    </row>
    <row r="108" spans="1:12" x14ac:dyDescent="0.25">
      <c r="A108" s="142" t="s">
        <v>1421</v>
      </c>
      <c r="B108" s="21" t="s">
        <v>213</v>
      </c>
      <c r="C108" s="26">
        <v>2099.8951863000002</v>
      </c>
      <c r="D108" s="7" t="str">
        <f t="shared" si="11"/>
        <v>N/A</v>
      </c>
      <c r="E108" s="26">
        <v>1399.7462687</v>
      </c>
      <c r="F108" s="7" t="str">
        <f t="shared" si="12"/>
        <v>N/A</v>
      </c>
      <c r="G108" s="26">
        <v>1810.4408946000001</v>
      </c>
      <c r="H108" s="7" t="str">
        <f t="shared" si="13"/>
        <v>N/A</v>
      </c>
      <c r="I108" s="8">
        <v>-33.299999999999997</v>
      </c>
      <c r="J108" s="8">
        <v>29.34</v>
      </c>
      <c r="K108" s="25" t="s">
        <v>734</v>
      </c>
      <c r="L108" s="85" t="str">
        <f t="shared" si="14"/>
        <v>Yes</v>
      </c>
    </row>
    <row r="109" spans="1:12" x14ac:dyDescent="0.25">
      <c r="A109" s="142" t="s">
        <v>616</v>
      </c>
      <c r="B109" s="21" t="s">
        <v>213</v>
      </c>
      <c r="C109" s="26">
        <v>21739941</v>
      </c>
      <c r="D109" s="7" t="str">
        <f t="shared" si="11"/>
        <v>N/A</v>
      </c>
      <c r="E109" s="26">
        <v>20007604</v>
      </c>
      <c r="F109" s="7" t="str">
        <f t="shared" si="12"/>
        <v>N/A</v>
      </c>
      <c r="G109" s="26">
        <v>15054533</v>
      </c>
      <c r="H109" s="7" t="str">
        <f t="shared" si="13"/>
        <v>N/A</v>
      </c>
      <c r="I109" s="8">
        <v>-7.97</v>
      </c>
      <c r="J109" s="8">
        <v>-24.8</v>
      </c>
      <c r="K109" s="25" t="s">
        <v>734</v>
      </c>
      <c r="L109" s="85" t="str">
        <f t="shared" si="14"/>
        <v>Yes</v>
      </c>
    </row>
    <row r="110" spans="1:12" x14ac:dyDescent="0.25">
      <c r="A110" s="142" t="s">
        <v>617</v>
      </c>
      <c r="B110" s="21" t="s">
        <v>213</v>
      </c>
      <c r="C110" s="22">
        <v>51453</v>
      </c>
      <c r="D110" s="7" t="str">
        <f t="shared" si="11"/>
        <v>N/A</v>
      </c>
      <c r="E110" s="22">
        <v>44225</v>
      </c>
      <c r="F110" s="7" t="str">
        <f t="shared" si="12"/>
        <v>N/A</v>
      </c>
      <c r="G110" s="22">
        <v>35485</v>
      </c>
      <c r="H110" s="7" t="str">
        <f t="shared" si="13"/>
        <v>N/A</v>
      </c>
      <c r="I110" s="8">
        <v>-14</v>
      </c>
      <c r="J110" s="8">
        <v>-19.8</v>
      </c>
      <c r="K110" s="25" t="s">
        <v>734</v>
      </c>
      <c r="L110" s="85" t="str">
        <f t="shared" si="14"/>
        <v>Yes</v>
      </c>
    </row>
    <row r="111" spans="1:12" x14ac:dyDescent="0.25">
      <c r="A111" s="142" t="s">
        <v>1422</v>
      </c>
      <c r="B111" s="21" t="s">
        <v>213</v>
      </c>
      <c r="C111" s="26">
        <v>422.52037782000002</v>
      </c>
      <c r="D111" s="7" t="str">
        <f t="shared" si="11"/>
        <v>N/A</v>
      </c>
      <c r="E111" s="26">
        <v>452.40483889000001</v>
      </c>
      <c r="F111" s="7" t="str">
        <f t="shared" si="12"/>
        <v>N/A</v>
      </c>
      <c r="G111" s="26">
        <v>424.25061294</v>
      </c>
      <c r="H111" s="7" t="str">
        <f t="shared" si="13"/>
        <v>N/A</v>
      </c>
      <c r="I111" s="8">
        <v>7.0730000000000004</v>
      </c>
      <c r="J111" s="8">
        <v>-6.22</v>
      </c>
      <c r="K111" s="25" t="s">
        <v>734</v>
      </c>
      <c r="L111" s="85" t="str">
        <f t="shared" si="14"/>
        <v>Yes</v>
      </c>
    </row>
    <row r="112" spans="1:12" x14ac:dyDescent="0.25">
      <c r="A112" s="142" t="s">
        <v>618</v>
      </c>
      <c r="B112" s="21" t="s">
        <v>213</v>
      </c>
      <c r="C112" s="26">
        <v>98508081</v>
      </c>
      <c r="D112" s="7" t="str">
        <f t="shared" si="11"/>
        <v>N/A</v>
      </c>
      <c r="E112" s="26">
        <v>34160638</v>
      </c>
      <c r="F112" s="7" t="str">
        <f t="shared" si="12"/>
        <v>N/A</v>
      </c>
      <c r="G112" s="26">
        <v>30398377</v>
      </c>
      <c r="H112" s="7" t="str">
        <f t="shared" si="13"/>
        <v>N/A</v>
      </c>
      <c r="I112" s="8">
        <v>-65.3</v>
      </c>
      <c r="J112" s="8">
        <v>-11</v>
      </c>
      <c r="K112" s="25" t="s">
        <v>734</v>
      </c>
      <c r="L112" s="85" t="str">
        <f t="shared" si="14"/>
        <v>Yes</v>
      </c>
    </row>
    <row r="113" spans="1:12" x14ac:dyDescent="0.25">
      <c r="A113" s="142" t="s">
        <v>619</v>
      </c>
      <c r="B113" s="21" t="s">
        <v>213</v>
      </c>
      <c r="C113" s="22">
        <v>55562</v>
      </c>
      <c r="D113" s="7" t="str">
        <f t="shared" si="11"/>
        <v>N/A</v>
      </c>
      <c r="E113" s="22">
        <v>23402</v>
      </c>
      <c r="F113" s="7" t="str">
        <f t="shared" si="12"/>
        <v>N/A</v>
      </c>
      <c r="G113" s="22">
        <v>34873</v>
      </c>
      <c r="H113" s="7" t="str">
        <f t="shared" si="13"/>
        <v>N/A</v>
      </c>
      <c r="I113" s="8">
        <v>-57.9</v>
      </c>
      <c r="J113" s="8">
        <v>49.02</v>
      </c>
      <c r="K113" s="25" t="s">
        <v>734</v>
      </c>
      <c r="L113" s="85" t="str">
        <f t="shared" si="14"/>
        <v>No</v>
      </c>
    </row>
    <row r="114" spans="1:12" x14ac:dyDescent="0.25">
      <c r="A114" s="142" t="s">
        <v>1423</v>
      </c>
      <c r="B114" s="21" t="s">
        <v>213</v>
      </c>
      <c r="C114" s="26">
        <v>1772.939797</v>
      </c>
      <c r="D114" s="7" t="str">
        <f t="shared" si="11"/>
        <v>N/A</v>
      </c>
      <c r="E114" s="26">
        <v>1459.7315613999999</v>
      </c>
      <c r="F114" s="7" t="str">
        <f t="shared" si="12"/>
        <v>N/A</v>
      </c>
      <c r="G114" s="26">
        <v>871.68803946000003</v>
      </c>
      <c r="H114" s="7" t="str">
        <f t="shared" si="13"/>
        <v>N/A</v>
      </c>
      <c r="I114" s="8">
        <v>-17.7</v>
      </c>
      <c r="J114" s="8">
        <v>-40.299999999999997</v>
      </c>
      <c r="K114" s="25" t="s">
        <v>734</v>
      </c>
      <c r="L114" s="85" t="str">
        <f t="shared" si="14"/>
        <v>No</v>
      </c>
    </row>
    <row r="115" spans="1:12" ht="25" x14ac:dyDescent="0.25">
      <c r="A115" s="142" t="s">
        <v>620</v>
      </c>
      <c r="B115" s="21" t="s">
        <v>213</v>
      </c>
      <c r="C115" s="26">
        <v>3964884</v>
      </c>
      <c r="D115" s="7" t="str">
        <f t="shared" si="11"/>
        <v>N/A</v>
      </c>
      <c r="E115" s="26">
        <v>3122149</v>
      </c>
      <c r="F115" s="7" t="str">
        <f t="shared" si="12"/>
        <v>N/A</v>
      </c>
      <c r="G115" s="26">
        <v>1134005</v>
      </c>
      <c r="H115" s="7" t="str">
        <f t="shared" si="13"/>
        <v>N/A</v>
      </c>
      <c r="I115" s="8">
        <v>-21.3</v>
      </c>
      <c r="J115" s="8">
        <v>-63.7</v>
      </c>
      <c r="K115" s="25" t="s">
        <v>734</v>
      </c>
      <c r="L115" s="85" t="str">
        <f t="shared" si="14"/>
        <v>No</v>
      </c>
    </row>
    <row r="116" spans="1:12" x14ac:dyDescent="0.25">
      <c r="A116" s="145" t="s">
        <v>621</v>
      </c>
      <c r="B116" s="22" t="s">
        <v>213</v>
      </c>
      <c r="C116" s="22">
        <v>5429</v>
      </c>
      <c r="D116" s="7" t="str">
        <f t="shared" si="11"/>
        <v>N/A</v>
      </c>
      <c r="E116" s="22">
        <v>4161</v>
      </c>
      <c r="F116" s="7" t="str">
        <f t="shared" si="12"/>
        <v>N/A</v>
      </c>
      <c r="G116" s="22">
        <v>3158</v>
      </c>
      <c r="H116" s="7" t="str">
        <f t="shared" si="13"/>
        <v>N/A</v>
      </c>
      <c r="I116" s="8">
        <v>-23.4</v>
      </c>
      <c r="J116" s="8">
        <v>-24.1</v>
      </c>
      <c r="K116" s="1" t="s">
        <v>734</v>
      </c>
      <c r="L116" s="85" t="str">
        <f t="shared" si="14"/>
        <v>Yes</v>
      </c>
    </row>
    <row r="117" spans="1:12" x14ac:dyDescent="0.25">
      <c r="A117" s="142" t="s">
        <v>1424</v>
      </c>
      <c r="B117" s="21" t="s">
        <v>213</v>
      </c>
      <c r="C117" s="26">
        <v>730.31571192000001</v>
      </c>
      <c r="D117" s="7" t="str">
        <f t="shared" si="11"/>
        <v>N/A</v>
      </c>
      <c r="E117" s="26">
        <v>750.33621726000001</v>
      </c>
      <c r="F117" s="7" t="str">
        <f t="shared" si="12"/>
        <v>N/A</v>
      </c>
      <c r="G117" s="26">
        <v>359.08961368000001</v>
      </c>
      <c r="H117" s="7" t="str">
        <f t="shared" si="13"/>
        <v>N/A</v>
      </c>
      <c r="I117" s="8">
        <v>2.7410000000000001</v>
      </c>
      <c r="J117" s="8">
        <v>-52.1</v>
      </c>
      <c r="K117" s="25" t="s">
        <v>734</v>
      </c>
      <c r="L117" s="85" t="str">
        <f t="shared" si="14"/>
        <v>No</v>
      </c>
    </row>
    <row r="118" spans="1:12" ht="25" x14ac:dyDescent="0.25">
      <c r="A118" s="142" t="s">
        <v>622</v>
      </c>
      <c r="B118" s="21" t="s">
        <v>213</v>
      </c>
      <c r="C118" s="26">
        <v>1392790</v>
      </c>
      <c r="D118" s="7" t="str">
        <f t="shared" si="11"/>
        <v>N/A</v>
      </c>
      <c r="E118" s="26">
        <v>982735</v>
      </c>
      <c r="F118" s="7" t="str">
        <f t="shared" si="12"/>
        <v>N/A</v>
      </c>
      <c r="G118" s="26">
        <v>980943</v>
      </c>
      <c r="H118" s="7" t="str">
        <f t="shared" si="13"/>
        <v>N/A</v>
      </c>
      <c r="I118" s="8">
        <v>-29.4</v>
      </c>
      <c r="J118" s="8">
        <v>-0.182</v>
      </c>
      <c r="K118" s="25" t="s">
        <v>734</v>
      </c>
      <c r="L118" s="85" t="str">
        <f t="shared" si="14"/>
        <v>Yes</v>
      </c>
    </row>
    <row r="119" spans="1:12" x14ac:dyDescent="0.25">
      <c r="A119" s="142" t="s">
        <v>623</v>
      </c>
      <c r="B119" s="21" t="s">
        <v>213</v>
      </c>
      <c r="C119" s="22">
        <v>8094</v>
      </c>
      <c r="D119" s="7" t="str">
        <f t="shared" si="11"/>
        <v>N/A</v>
      </c>
      <c r="E119" s="22">
        <v>5333</v>
      </c>
      <c r="F119" s="7" t="str">
        <f t="shared" si="12"/>
        <v>N/A</v>
      </c>
      <c r="G119" s="22">
        <v>5892</v>
      </c>
      <c r="H119" s="7" t="str">
        <f t="shared" si="13"/>
        <v>N/A</v>
      </c>
      <c r="I119" s="8">
        <v>-34.1</v>
      </c>
      <c r="J119" s="8">
        <v>10.48</v>
      </c>
      <c r="K119" s="25" t="s">
        <v>734</v>
      </c>
      <c r="L119" s="85" t="str">
        <f t="shared" si="14"/>
        <v>Yes</v>
      </c>
    </row>
    <row r="120" spans="1:12" x14ac:dyDescent="0.25">
      <c r="A120" s="142" t="s">
        <v>1425</v>
      </c>
      <c r="B120" s="21" t="s">
        <v>213</v>
      </c>
      <c r="C120" s="26">
        <v>172.07684705</v>
      </c>
      <c r="D120" s="7" t="str">
        <f t="shared" si="11"/>
        <v>N/A</v>
      </c>
      <c r="E120" s="26">
        <v>184.27432965</v>
      </c>
      <c r="F120" s="7" t="str">
        <f t="shared" si="12"/>
        <v>N/A</v>
      </c>
      <c r="G120" s="26">
        <v>166.48727088000001</v>
      </c>
      <c r="H120" s="7" t="str">
        <f t="shared" si="13"/>
        <v>N/A</v>
      </c>
      <c r="I120" s="8">
        <v>7.0880000000000001</v>
      </c>
      <c r="J120" s="8">
        <v>-9.65</v>
      </c>
      <c r="K120" s="25" t="s">
        <v>734</v>
      </c>
      <c r="L120" s="85" t="str">
        <f t="shared" si="14"/>
        <v>Yes</v>
      </c>
    </row>
    <row r="121" spans="1:12" ht="25" x14ac:dyDescent="0.25">
      <c r="A121" s="142" t="s">
        <v>624</v>
      </c>
      <c r="B121" s="21" t="s">
        <v>213</v>
      </c>
      <c r="C121" s="26">
        <v>2541141</v>
      </c>
      <c r="D121" s="7" t="str">
        <f t="shared" si="11"/>
        <v>N/A</v>
      </c>
      <c r="E121" s="26">
        <v>1876701</v>
      </c>
      <c r="F121" s="7" t="str">
        <f t="shared" si="12"/>
        <v>N/A</v>
      </c>
      <c r="G121" s="26">
        <v>1405355</v>
      </c>
      <c r="H121" s="7" t="str">
        <f t="shared" si="13"/>
        <v>N/A</v>
      </c>
      <c r="I121" s="8">
        <v>-26.1</v>
      </c>
      <c r="J121" s="8">
        <v>-25.1</v>
      </c>
      <c r="K121" s="25" t="s">
        <v>734</v>
      </c>
      <c r="L121" s="85" t="str">
        <f t="shared" si="14"/>
        <v>Yes</v>
      </c>
    </row>
    <row r="122" spans="1:12" x14ac:dyDescent="0.25">
      <c r="A122" s="142" t="s">
        <v>625</v>
      </c>
      <c r="B122" s="21" t="s">
        <v>213</v>
      </c>
      <c r="C122" s="22">
        <v>358</v>
      </c>
      <c r="D122" s="7" t="str">
        <f t="shared" si="11"/>
        <v>N/A</v>
      </c>
      <c r="E122" s="22">
        <v>231</v>
      </c>
      <c r="F122" s="7" t="str">
        <f t="shared" si="12"/>
        <v>N/A</v>
      </c>
      <c r="G122" s="22">
        <v>173</v>
      </c>
      <c r="H122" s="7" t="str">
        <f t="shared" si="13"/>
        <v>N/A</v>
      </c>
      <c r="I122" s="8">
        <v>-35.5</v>
      </c>
      <c r="J122" s="8">
        <v>-25.1</v>
      </c>
      <c r="K122" s="25" t="s">
        <v>734</v>
      </c>
      <c r="L122" s="85" t="str">
        <f t="shared" si="14"/>
        <v>Yes</v>
      </c>
    </row>
    <row r="123" spans="1:12" ht="25" x14ac:dyDescent="0.25">
      <c r="A123" s="142" t="s">
        <v>1426</v>
      </c>
      <c r="B123" s="21" t="s">
        <v>213</v>
      </c>
      <c r="C123" s="26">
        <v>7098.1592178999999</v>
      </c>
      <c r="D123" s="7" t="str">
        <f t="shared" si="11"/>
        <v>N/A</v>
      </c>
      <c r="E123" s="26">
        <v>8124.2467532000001</v>
      </c>
      <c r="F123" s="7" t="str">
        <f t="shared" si="12"/>
        <v>N/A</v>
      </c>
      <c r="G123" s="26">
        <v>8123.4393063999996</v>
      </c>
      <c r="H123" s="7" t="str">
        <f t="shared" si="13"/>
        <v>N/A</v>
      </c>
      <c r="I123" s="8">
        <v>14.46</v>
      </c>
      <c r="J123" s="8">
        <v>-0.01</v>
      </c>
      <c r="K123" s="25" t="s">
        <v>734</v>
      </c>
      <c r="L123" s="85" t="str">
        <f t="shared" si="14"/>
        <v>Yes</v>
      </c>
    </row>
    <row r="124" spans="1:12" ht="25" x14ac:dyDescent="0.25">
      <c r="A124" s="142" t="s">
        <v>626</v>
      </c>
      <c r="B124" s="21" t="s">
        <v>213</v>
      </c>
      <c r="C124" s="26">
        <v>24763</v>
      </c>
      <c r="D124" s="7" t="str">
        <f t="shared" si="11"/>
        <v>N/A</v>
      </c>
      <c r="E124" s="26">
        <v>19228</v>
      </c>
      <c r="F124" s="7" t="str">
        <f t="shared" si="12"/>
        <v>N/A</v>
      </c>
      <c r="G124" s="26">
        <v>404069</v>
      </c>
      <c r="H124" s="7" t="str">
        <f t="shared" si="13"/>
        <v>N/A</v>
      </c>
      <c r="I124" s="8">
        <v>-22.4</v>
      </c>
      <c r="J124" s="8">
        <v>2001</v>
      </c>
      <c r="K124" s="25" t="s">
        <v>734</v>
      </c>
      <c r="L124" s="85" t="str">
        <f t="shared" si="14"/>
        <v>No</v>
      </c>
    </row>
    <row r="125" spans="1:12" x14ac:dyDescent="0.25">
      <c r="A125" s="142" t="s">
        <v>627</v>
      </c>
      <c r="B125" s="21" t="s">
        <v>213</v>
      </c>
      <c r="C125" s="22">
        <v>85</v>
      </c>
      <c r="D125" s="7" t="str">
        <f t="shared" si="11"/>
        <v>N/A</v>
      </c>
      <c r="E125" s="22">
        <v>31</v>
      </c>
      <c r="F125" s="7" t="str">
        <f t="shared" si="12"/>
        <v>N/A</v>
      </c>
      <c r="G125" s="22">
        <v>297</v>
      </c>
      <c r="H125" s="7" t="str">
        <f t="shared" si="13"/>
        <v>N/A</v>
      </c>
      <c r="I125" s="8">
        <v>-63.5</v>
      </c>
      <c r="J125" s="8">
        <v>858.1</v>
      </c>
      <c r="K125" s="25" t="s">
        <v>734</v>
      </c>
      <c r="L125" s="85" t="str">
        <f t="shared" si="14"/>
        <v>No</v>
      </c>
    </row>
    <row r="126" spans="1:12" ht="25" x14ac:dyDescent="0.25">
      <c r="A126" s="142" t="s">
        <v>1427</v>
      </c>
      <c r="B126" s="21" t="s">
        <v>213</v>
      </c>
      <c r="C126" s="26">
        <v>291.32941176000003</v>
      </c>
      <c r="D126" s="7" t="str">
        <f t="shared" si="11"/>
        <v>N/A</v>
      </c>
      <c r="E126" s="26">
        <v>620.25806451999995</v>
      </c>
      <c r="F126" s="7" t="str">
        <f t="shared" si="12"/>
        <v>N/A</v>
      </c>
      <c r="G126" s="26">
        <v>1360.5016834999999</v>
      </c>
      <c r="H126" s="7" t="str">
        <f t="shared" si="13"/>
        <v>N/A</v>
      </c>
      <c r="I126" s="8">
        <v>112.9</v>
      </c>
      <c r="J126" s="8">
        <v>119.3</v>
      </c>
      <c r="K126" s="25" t="s">
        <v>734</v>
      </c>
      <c r="L126" s="85" t="str">
        <f t="shared" si="14"/>
        <v>No</v>
      </c>
    </row>
    <row r="127" spans="1:12" ht="25" x14ac:dyDescent="0.25">
      <c r="A127" s="142" t="s">
        <v>628</v>
      </c>
      <c r="B127" s="21" t="s">
        <v>213</v>
      </c>
      <c r="C127" s="26">
        <v>5989104</v>
      </c>
      <c r="D127" s="7" t="str">
        <f t="shared" si="11"/>
        <v>N/A</v>
      </c>
      <c r="E127" s="26">
        <v>18446253</v>
      </c>
      <c r="F127" s="7" t="str">
        <f t="shared" si="12"/>
        <v>N/A</v>
      </c>
      <c r="G127" s="26">
        <v>13027600</v>
      </c>
      <c r="H127" s="7" t="str">
        <f t="shared" si="13"/>
        <v>N/A</v>
      </c>
      <c r="I127" s="8">
        <v>208</v>
      </c>
      <c r="J127" s="8">
        <v>-29.4</v>
      </c>
      <c r="K127" s="25" t="s">
        <v>734</v>
      </c>
      <c r="L127" s="85" t="str">
        <f t="shared" si="14"/>
        <v>Yes</v>
      </c>
    </row>
    <row r="128" spans="1:12" x14ac:dyDescent="0.25">
      <c r="A128" s="142" t="s">
        <v>629</v>
      </c>
      <c r="B128" s="21" t="s">
        <v>213</v>
      </c>
      <c r="C128" s="22">
        <v>2693</v>
      </c>
      <c r="D128" s="7" t="str">
        <f t="shared" si="11"/>
        <v>N/A</v>
      </c>
      <c r="E128" s="22">
        <v>5857</v>
      </c>
      <c r="F128" s="7" t="str">
        <f t="shared" si="12"/>
        <v>N/A</v>
      </c>
      <c r="G128" s="22">
        <v>3898</v>
      </c>
      <c r="H128" s="7" t="str">
        <f t="shared" si="13"/>
        <v>N/A</v>
      </c>
      <c r="I128" s="8">
        <v>117.5</v>
      </c>
      <c r="J128" s="8">
        <v>-33.4</v>
      </c>
      <c r="K128" s="25" t="s">
        <v>734</v>
      </c>
      <c r="L128" s="85" t="str">
        <f t="shared" si="14"/>
        <v>No</v>
      </c>
    </row>
    <row r="129" spans="1:12" ht="25" x14ac:dyDescent="0.25">
      <c r="A129" s="142" t="s">
        <v>1428</v>
      </c>
      <c r="B129" s="21" t="s">
        <v>213</v>
      </c>
      <c r="C129" s="26">
        <v>2223.9524694000002</v>
      </c>
      <c r="D129" s="7" t="str">
        <f t="shared" si="11"/>
        <v>N/A</v>
      </c>
      <c r="E129" s="26">
        <v>3149.4370838</v>
      </c>
      <c r="F129" s="7" t="str">
        <f t="shared" si="12"/>
        <v>N/A</v>
      </c>
      <c r="G129" s="26">
        <v>3342.1241662000002</v>
      </c>
      <c r="H129" s="7" t="str">
        <f t="shared" si="13"/>
        <v>N/A</v>
      </c>
      <c r="I129" s="8">
        <v>41.61</v>
      </c>
      <c r="J129" s="8">
        <v>6.1180000000000003</v>
      </c>
      <c r="K129" s="25" t="s">
        <v>734</v>
      </c>
      <c r="L129" s="85" t="str">
        <f t="shared" si="14"/>
        <v>Yes</v>
      </c>
    </row>
    <row r="130" spans="1:12" ht="25" x14ac:dyDescent="0.25">
      <c r="A130" s="142" t="s">
        <v>630</v>
      </c>
      <c r="B130" s="21" t="s">
        <v>213</v>
      </c>
      <c r="C130" s="26">
        <v>0</v>
      </c>
      <c r="D130" s="7" t="str">
        <f t="shared" si="11"/>
        <v>N/A</v>
      </c>
      <c r="E130" s="26">
        <v>0</v>
      </c>
      <c r="F130" s="7" t="str">
        <f t="shared" si="12"/>
        <v>N/A</v>
      </c>
      <c r="G130" s="26">
        <v>0</v>
      </c>
      <c r="H130" s="7" t="str">
        <f t="shared" si="13"/>
        <v>N/A</v>
      </c>
      <c r="I130" s="8" t="s">
        <v>1749</v>
      </c>
      <c r="J130" s="8" t="s">
        <v>1749</v>
      </c>
      <c r="K130" s="25" t="s">
        <v>734</v>
      </c>
      <c r="L130" s="85" t="str">
        <f t="shared" si="14"/>
        <v>N/A</v>
      </c>
    </row>
    <row r="131" spans="1:12" x14ac:dyDescent="0.25">
      <c r="A131" s="142" t="s">
        <v>631</v>
      </c>
      <c r="B131" s="21" t="s">
        <v>213</v>
      </c>
      <c r="C131" s="22">
        <v>0</v>
      </c>
      <c r="D131" s="7" t="str">
        <f t="shared" si="11"/>
        <v>N/A</v>
      </c>
      <c r="E131" s="22">
        <v>0</v>
      </c>
      <c r="F131" s="7" t="str">
        <f t="shared" si="12"/>
        <v>N/A</v>
      </c>
      <c r="G131" s="22">
        <v>0</v>
      </c>
      <c r="H131" s="7" t="str">
        <f t="shared" si="13"/>
        <v>N/A</v>
      </c>
      <c r="I131" s="8" t="s">
        <v>1749</v>
      </c>
      <c r="J131" s="8" t="s">
        <v>1749</v>
      </c>
      <c r="K131" s="25" t="s">
        <v>734</v>
      </c>
      <c r="L131" s="85" t="str">
        <f t="shared" si="14"/>
        <v>N/A</v>
      </c>
    </row>
    <row r="132" spans="1:12" ht="25" x14ac:dyDescent="0.25">
      <c r="A132" s="142" t="s">
        <v>1429</v>
      </c>
      <c r="B132" s="21" t="s">
        <v>213</v>
      </c>
      <c r="C132" s="26" t="s">
        <v>1749</v>
      </c>
      <c r="D132" s="7" t="str">
        <f t="shared" si="11"/>
        <v>N/A</v>
      </c>
      <c r="E132" s="26" t="s">
        <v>1749</v>
      </c>
      <c r="F132" s="7" t="str">
        <f t="shared" si="12"/>
        <v>N/A</v>
      </c>
      <c r="G132" s="26" t="s">
        <v>1749</v>
      </c>
      <c r="H132" s="7" t="str">
        <f t="shared" si="13"/>
        <v>N/A</v>
      </c>
      <c r="I132" s="8" t="s">
        <v>1749</v>
      </c>
      <c r="J132" s="8" t="s">
        <v>1749</v>
      </c>
      <c r="K132" s="25" t="s">
        <v>734</v>
      </c>
      <c r="L132" s="85" t="str">
        <f t="shared" si="14"/>
        <v>N/A</v>
      </c>
    </row>
    <row r="133" spans="1:12" x14ac:dyDescent="0.25">
      <c r="A133" s="142" t="s">
        <v>632</v>
      </c>
      <c r="B133" s="21" t="s">
        <v>213</v>
      </c>
      <c r="C133" s="26">
        <v>66469768</v>
      </c>
      <c r="D133" s="7" t="str">
        <f t="shared" si="11"/>
        <v>N/A</v>
      </c>
      <c r="E133" s="26">
        <v>56954613</v>
      </c>
      <c r="F133" s="7" t="str">
        <f t="shared" si="12"/>
        <v>N/A</v>
      </c>
      <c r="G133" s="26">
        <v>48316991</v>
      </c>
      <c r="H133" s="7" t="str">
        <f t="shared" si="13"/>
        <v>N/A</v>
      </c>
      <c r="I133" s="8">
        <v>-14.3</v>
      </c>
      <c r="J133" s="8">
        <v>-15.2</v>
      </c>
      <c r="K133" s="25" t="s">
        <v>734</v>
      </c>
      <c r="L133" s="85" t="str">
        <f t="shared" si="14"/>
        <v>Yes</v>
      </c>
    </row>
    <row r="134" spans="1:12" x14ac:dyDescent="0.25">
      <c r="A134" s="142" t="s">
        <v>633</v>
      </c>
      <c r="B134" s="21" t="s">
        <v>213</v>
      </c>
      <c r="C134" s="22">
        <v>4308</v>
      </c>
      <c r="D134" s="7" t="str">
        <f t="shared" si="11"/>
        <v>N/A</v>
      </c>
      <c r="E134" s="22">
        <v>3920</v>
      </c>
      <c r="F134" s="7" t="str">
        <f t="shared" si="12"/>
        <v>N/A</v>
      </c>
      <c r="G134" s="22">
        <v>3143</v>
      </c>
      <c r="H134" s="7" t="str">
        <f t="shared" si="13"/>
        <v>N/A</v>
      </c>
      <c r="I134" s="8">
        <v>-9.01</v>
      </c>
      <c r="J134" s="8">
        <v>-19.8</v>
      </c>
      <c r="K134" s="25" t="s">
        <v>734</v>
      </c>
      <c r="L134" s="85" t="str">
        <f t="shared" si="14"/>
        <v>Yes</v>
      </c>
    </row>
    <row r="135" spans="1:12" x14ac:dyDescent="0.25">
      <c r="A135" s="142" t="s">
        <v>1430</v>
      </c>
      <c r="B135" s="21" t="s">
        <v>213</v>
      </c>
      <c r="C135" s="26">
        <v>15429.379758999999</v>
      </c>
      <c r="D135" s="7" t="str">
        <f t="shared" si="11"/>
        <v>N/A</v>
      </c>
      <c r="E135" s="26">
        <v>14529.238009999999</v>
      </c>
      <c r="F135" s="7" t="str">
        <f t="shared" si="12"/>
        <v>N/A</v>
      </c>
      <c r="G135" s="26">
        <v>15372.889278000001</v>
      </c>
      <c r="H135" s="7" t="str">
        <f t="shared" si="13"/>
        <v>N/A</v>
      </c>
      <c r="I135" s="8">
        <v>-5.83</v>
      </c>
      <c r="J135" s="8">
        <v>5.8070000000000004</v>
      </c>
      <c r="K135" s="25" t="s">
        <v>734</v>
      </c>
      <c r="L135" s="85" t="str">
        <f t="shared" si="14"/>
        <v>Yes</v>
      </c>
    </row>
    <row r="136" spans="1:12" ht="25" x14ac:dyDescent="0.25">
      <c r="A136" s="142" t="s">
        <v>634</v>
      </c>
      <c r="B136" s="21" t="s">
        <v>213</v>
      </c>
      <c r="C136" s="26">
        <v>289729</v>
      </c>
      <c r="D136" s="7" t="str">
        <f t="shared" si="11"/>
        <v>N/A</v>
      </c>
      <c r="E136" s="26">
        <v>254210</v>
      </c>
      <c r="F136" s="7" t="str">
        <f t="shared" si="12"/>
        <v>N/A</v>
      </c>
      <c r="G136" s="26">
        <v>241892</v>
      </c>
      <c r="H136" s="7" t="str">
        <f t="shared" si="13"/>
        <v>N/A</v>
      </c>
      <c r="I136" s="8">
        <v>-12.3</v>
      </c>
      <c r="J136" s="8">
        <v>-4.8499999999999996</v>
      </c>
      <c r="K136" s="25" t="s">
        <v>734</v>
      </c>
      <c r="L136" s="85" t="str">
        <f>IF(J136="Div by 0", "N/A", IF(OR(J136="N/A",K136="N/A"),"N/A", IF(J136&gt;VALUE(MID(K136,1,2)), "No", IF(J136&lt;-1*VALUE(MID(K136,1,2)), "No", "Yes"))))</f>
        <v>Yes</v>
      </c>
    </row>
    <row r="137" spans="1:12" x14ac:dyDescent="0.25">
      <c r="A137" s="142" t="s">
        <v>635</v>
      </c>
      <c r="B137" s="21" t="s">
        <v>213</v>
      </c>
      <c r="C137" s="22">
        <v>3971</v>
      </c>
      <c r="D137" s="7" t="str">
        <f t="shared" si="11"/>
        <v>N/A</v>
      </c>
      <c r="E137" s="22">
        <v>3379</v>
      </c>
      <c r="F137" s="7" t="str">
        <f t="shared" si="12"/>
        <v>N/A</v>
      </c>
      <c r="G137" s="22">
        <v>3569</v>
      </c>
      <c r="H137" s="7" t="str">
        <f t="shared" si="13"/>
        <v>N/A</v>
      </c>
      <c r="I137" s="8">
        <v>-14.9</v>
      </c>
      <c r="J137" s="8">
        <v>5.6230000000000002</v>
      </c>
      <c r="K137" s="25" t="s">
        <v>734</v>
      </c>
      <c r="L137" s="85" t="str">
        <f t="shared" ref="L137:L141" si="15">IF(J137="Div by 0", "N/A", IF(OR(J137="N/A",K137="N/A"),"N/A", IF(J137&gt;VALUE(MID(K137,1,2)), "No", IF(J137&lt;-1*VALUE(MID(K137,1,2)), "No", "Yes"))))</f>
        <v>Yes</v>
      </c>
    </row>
    <row r="138" spans="1:12" ht="25" x14ac:dyDescent="0.25">
      <c r="A138" s="142" t="s">
        <v>1431</v>
      </c>
      <c r="B138" s="21" t="s">
        <v>213</v>
      </c>
      <c r="C138" s="26">
        <v>72.961218837000004</v>
      </c>
      <c r="D138" s="7" t="str">
        <f t="shared" si="11"/>
        <v>N/A</v>
      </c>
      <c r="E138" s="26">
        <v>75.232317253999994</v>
      </c>
      <c r="F138" s="7" t="str">
        <f t="shared" si="12"/>
        <v>N/A</v>
      </c>
      <c r="G138" s="26">
        <v>67.775847576000004</v>
      </c>
      <c r="H138" s="7" t="str">
        <f t="shared" si="13"/>
        <v>N/A</v>
      </c>
      <c r="I138" s="8">
        <v>3.113</v>
      </c>
      <c r="J138" s="8">
        <v>-9.91</v>
      </c>
      <c r="K138" s="25" t="s">
        <v>734</v>
      </c>
      <c r="L138" s="85" t="str">
        <f t="shared" si="15"/>
        <v>Yes</v>
      </c>
    </row>
    <row r="139" spans="1:12" ht="25" x14ac:dyDescent="0.25">
      <c r="A139" s="142" t="s">
        <v>636</v>
      </c>
      <c r="B139" s="21" t="s">
        <v>213</v>
      </c>
      <c r="C139" s="26">
        <v>92647</v>
      </c>
      <c r="D139" s="7" t="str">
        <f t="shared" si="11"/>
        <v>N/A</v>
      </c>
      <c r="E139" s="26">
        <v>119224</v>
      </c>
      <c r="F139" s="7" t="str">
        <f t="shared" si="12"/>
        <v>N/A</v>
      </c>
      <c r="G139" s="26">
        <v>153436</v>
      </c>
      <c r="H139" s="7" t="str">
        <f t="shared" si="13"/>
        <v>N/A</v>
      </c>
      <c r="I139" s="8">
        <v>28.69</v>
      </c>
      <c r="J139" s="8">
        <v>28.7</v>
      </c>
      <c r="K139" s="25" t="s">
        <v>734</v>
      </c>
      <c r="L139" s="85" t="str">
        <f t="shared" si="15"/>
        <v>Yes</v>
      </c>
    </row>
    <row r="140" spans="1:12" x14ac:dyDescent="0.25">
      <c r="A140" s="142" t="s">
        <v>637</v>
      </c>
      <c r="B140" s="21" t="s">
        <v>213</v>
      </c>
      <c r="C140" s="22">
        <v>11</v>
      </c>
      <c r="D140" s="7" t="str">
        <f t="shared" si="11"/>
        <v>N/A</v>
      </c>
      <c r="E140" s="22">
        <v>11</v>
      </c>
      <c r="F140" s="7" t="str">
        <f t="shared" si="12"/>
        <v>N/A</v>
      </c>
      <c r="G140" s="22">
        <v>11</v>
      </c>
      <c r="H140" s="7" t="str">
        <f t="shared" si="13"/>
        <v>N/A</v>
      </c>
      <c r="I140" s="8">
        <v>80</v>
      </c>
      <c r="J140" s="8">
        <v>-11.1</v>
      </c>
      <c r="K140" s="25" t="s">
        <v>734</v>
      </c>
      <c r="L140" s="85" t="str">
        <f t="shared" si="15"/>
        <v>Yes</v>
      </c>
    </row>
    <row r="141" spans="1:12" ht="25" x14ac:dyDescent="0.25">
      <c r="A141" s="142" t="s">
        <v>1432</v>
      </c>
      <c r="B141" s="21" t="s">
        <v>213</v>
      </c>
      <c r="C141" s="26">
        <v>18529.400000000001</v>
      </c>
      <c r="D141" s="7" t="str">
        <f t="shared" si="11"/>
        <v>N/A</v>
      </c>
      <c r="E141" s="26">
        <v>13247.111111</v>
      </c>
      <c r="F141" s="7" t="str">
        <f t="shared" si="12"/>
        <v>N/A</v>
      </c>
      <c r="G141" s="26">
        <v>19179.5</v>
      </c>
      <c r="H141" s="7" t="str">
        <f t="shared" si="13"/>
        <v>N/A</v>
      </c>
      <c r="I141" s="8">
        <v>-28.5</v>
      </c>
      <c r="J141" s="8">
        <v>44.78</v>
      </c>
      <c r="K141" s="25" t="s">
        <v>734</v>
      </c>
      <c r="L141" s="85" t="str">
        <f t="shared" si="15"/>
        <v>No</v>
      </c>
    </row>
    <row r="142" spans="1:12" ht="25" x14ac:dyDescent="0.25">
      <c r="A142" s="142" t="s">
        <v>638</v>
      </c>
      <c r="B142" s="21" t="s">
        <v>213</v>
      </c>
      <c r="C142" s="26">
        <v>10740697</v>
      </c>
      <c r="D142" s="7" t="str">
        <f t="shared" si="11"/>
        <v>N/A</v>
      </c>
      <c r="E142" s="26">
        <v>10707689</v>
      </c>
      <c r="F142" s="7" t="str">
        <f t="shared" si="12"/>
        <v>N/A</v>
      </c>
      <c r="G142" s="26">
        <v>8367673</v>
      </c>
      <c r="H142" s="7" t="str">
        <f t="shared" si="13"/>
        <v>N/A</v>
      </c>
      <c r="I142" s="8">
        <v>-0.307</v>
      </c>
      <c r="J142" s="8">
        <v>-21.9</v>
      </c>
      <c r="K142" s="25" t="s">
        <v>734</v>
      </c>
      <c r="L142" s="85" t="str">
        <f t="shared" ref="L142:L153" si="16">IF(J142="Div by 0", "N/A", IF(K142="N/A","N/A", IF(J142&gt;VALUE(MID(K142,1,2)), "No", IF(J142&lt;-1*VALUE(MID(K142,1,2)), "No", "Yes"))))</f>
        <v>Yes</v>
      </c>
    </row>
    <row r="143" spans="1:12" x14ac:dyDescent="0.25">
      <c r="A143" s="142" t="s">
        <v>639</v>
      </c>
      <c r="B143" s="21" t="s">
        <v>213</v>
      </c>
      <c r="C143" s="22">
        <v>20107</v>
      </c>
      <c r="D143" s="7" t="str">
        <f t="shared" si="11"/>
        <v>N/A</v>
      </c>
      <c r="E143" s="22">
        <v>36078</v>
      </c>
      <c r="F143" s="7" t="str">
        <f t="shared" si="12"/>
        <v>N/A</v>
      </c>
      <c r="G143" s="22">
        <v>28010</v>
      </c>
      <c r="H143" s="7" t="str">
        <f t="shared" si="13"/>
        <v>N/A</v>
      </c>
      <c r="I143" s="8">
        <v>79.430000000000007</v>
      </c>
      <c r="J143" s="8">
        <v>-22.4</v>
      </c>
      <c r="K143" s="25" t="s">
        <v>734</v>
      </c>
      <c r="L143" s="85" t="str">
        <f t="shared" si="16"/>
        <v>Yes</v>
      </c>
    </row>
    <row r="144" spans="1:12" ht="25" x14ac:dyDescent="0.25">
      <c r="A144" s="142" t="s">
        <v>1433</v>
      </c>
      <c r="B144" s="21" t="s">
        <v>213</v>
      </c>
      <c r="C144" s="26">
        <v>534.17700303000004</v>
      </c>
      <c r="D144" s="7" t="str">
        <f t="shared" si="11"/>
        <v>N/A</v>
      </c>
      <c r="E144" s="26">
        <v>296.79275459000002</v>
      </c>
      <c r="F144" s="7" t="str">
        <f t="shared" si="12"/>
        <v>N/A</v>
      </c>
      <c r="G144" s="26">
        <v>298.73877186999999</v>
      </c>
      <c r="H144" s="7" t="str">
        <f t="shared" si="13"/>
        <v>N/A</v>
      </c>
      <c r="I144" s="8">
        <v>-44.4</v>
      </c>
      <c r="J144" s="8">
        <v>0.65569999999999995</v>
      </c>
      <c r="K144" s="25" t="s">
        <v>734</v>
      </c>
      <c r="L144" s="85" t="str">
        <f t="shared" si="16"/>
        <v>Yes</v>
      </c>
    </row>
    <row r="145" spans="1:12" ht="25" x14ac:dyDescent="0.25">
      <c r="A145" s="142" t="s">
        <v>640</v>
      </c>
      <c r="B145" s="21" t="s">
        <v>213</v>
      </c>
      <c r="C145" s="26">
        <v>13438894</v>
      </c>
      <c r="D145" s="7" t="str">
        <f t="shared" ref="D145:D153" si="17">IF($B145="N/A","N/A",IF(C145&gt;10,"No",IF(C145&lt;-10,"No","Yes")))</f>
        <v>N/A</v>
      </c>
      <c r="E145" s="26">
        <v>8922061</v>
      </c>
      <c r="F145" s="7" t="str">
        <f t="shared" ref="F145:F153" si="18">IF($B145="N/A","N/A",IF(E145&gt;10,"No",IF(E145&lt;-10,"No","Yes")))</f>
        <v>N/A</v>
      </c>
      <c r="G145" s="26">
        <v>6987760</v>
      </c>
      <c r="H145" s="7" t="str">
        <f t="shared" ref="H145:H153" si="19">IF($B145="N/A","N/A",IF(G145&gt;10,"No",IF(G145&lt;-10,"No","Yes")))</f>
        <v>N/A</v>
      </c>
      <c r="I145" s="8">
        <v>-33.6</v>
      </c>
      <c r="J145" s="8">
        <v>-21.7</v>
      </c>
      <c r="K145" s="25" t="s">
        <v>734</v>
      </c>
      <c r="L145" s="85" t="str">
        <f t="shared" si="16"/>
        <v>Yes</v>
      </c>
    </row>
    <row r="146" spans="1:12" x14ac:dyDescent="0.25">
      <c r="A146" s="142" t="s">
        <v>641</v>
      </c>
      <c r="B146" s="21" t="s">
        <v>213</v>
      </c>
      <c r="C146" s="22">
        <v>581</v>
      </c>
      <c r="D146" s="7" t="str">
        <f t="shared" si="17"/>
        <v>N/A</v>
      </c>
      <c r="E146" s="22">
        <v>336</v>
      </c>
      <c r="F146" s="7" t="str">
        <f t="shared" si="18"/>
        <v>N/A</v>
      </c>
      <c r="G146" s="22">
        <v>301</v>
      </c>
      <c r="H146" s="7" t="str">
        <f t="shared" si="19"/>
        <v>N/A</v>
      </c>
      <c r="I146" s="8">
        <v>-42.2</v>
      </c>
      <c r="J146" s="8">
        <v>-10.4</v>
      </c>
      <c r="K146" s="25" t="s">
        <v>734</v>
      </c>
      <c r="L146" s="85" t="str">
        <f t="shared" si="16"/>
        <v>Yes</v>
      </c>
    </row>
    <row r="147" spans="1:12" ht="25" x14ac:dyDescent="0.25">
      <c r="A147" s="142" t="s">
        <v>1434</v>
      </c>
      <c r="B147" s="21" t="s">
        <v>213</v>
      </c>
      <c r="C147" s="26">
        <v>23130.626506000001</v>
      </c>
      <c r="D147" s="7" t="str">
        <f t="shared" si="17"/>
        <v>N/A</v>
      </c>
      <c r="E147" s="26">
        <v>26553.752976</v>
      </c>
      <c r="F147" s="7" t="str">
        <f t="shared" si="18"/>
        <v>N/A</v>
      </c>
      <c r="G147" s="26">
        <v>23215.149502</v>
      </c>
      <c r="H147" s="7" t="str">
        <f t="shared" si="19"/>
        <v>N/A</v>
      </c>
      <c r="I147" s="8">
        <v>14.8</v>
      </c>
      <c r="J147" s="8">
        <v>-12.6</v>
      </c>
      <c r="K147" s="25" t="s">
        <v>734</v>
      </c>
      <c r="L147" s="85" t="str">
        <f t="shared" si="16"/>
        <v>Yes</v>
      </c>
    </row>
    <row r="148" spans="1:12" ht="25" x14ac:dyDescent="0.25">
      <c r="A148" s="142" t="s">
        <v>642</v>
      </c>
      <c r="B148" s="21" t="s">
        <v>213</v>
      </c>
      <c r="C148" s="26">
        <v>38461067</v>
      </c>
      <c r="D148" s="7" t="str">
        <f t="shared" si="17"/>
        <v>N/A</v>
      </c>
      <c r="E148" s="26">
        <v>30086951</v>
      </c>
      <c r="F148" s="7" t="str">
        <f t="shared" si="18"/>
        <v>N/A</v>
      </c>
      <c r="G148" s="26">
        <v>34291189</v>
      </c>
      <c r="H148" s="7" t="str">
        <f t="shared" si="19"/>
        <v>N/A</v>
      </c>
      <c r="I148" s="8">
        <v>-21.8</v>
      </c>
      <c r="J148" s="8">
        <v>13.97</v>
      </c>
      <c r="K148" s="25" t="s">
        <v>734</v>
      </c>
      <c r="L148" s="85" t="str">
        <f t="shared" si="16"/>
        <v>Yes</v>
      </c>
    </row>
    <row r="149" spans="1:12" x14ac:dyDescent="0.25">
      <c r="A149" s="142" t="s">
        <v>643</v>
      </c>
      <c r="B149" s="21" t="s">
        <v>213</v>
      </c>
      <c r="C149" s="22">
        <v>15776</v>
      </c>
      <c r="D149" s="7" t="str">
        <f t="shared" si="17"/>
        <v>N/A</v>
      </c>
      <c r="E149" s="22">
        <v>10043</v>
      </c>
      <c r="F149" s="7" t="str">
        <f t="shared" si="18"/>
        <v>N/A</v>
      </c>
      <c r="G149" s="22">
        <v>9246</v>
      </c>
      <c r="H149" s="7" t="str">
        <f t="shared" si="19"/>
        <v>N/A</v>
      </c>
      <c r="I149" s="8">
        <v>-36.299999999999997</v>
      </c>
      <c r="J149" s="8">
        <v>-7.94</v>
      </c>
      <c r="K149" s="25" t="s">
        <v>734</v>
      </c>
      <c r="L149" s="85" t="str">
        <f t="shared" si="16"/>
        <v>Yes</v>
      </c>
    </row>
    <row r="150" spans="1:12" ht="25" x14ac:dyDescent="0.25">
      <c r="A150" s="142" t="s">
        <v>1435</v>
      </c>
      <c r="B150" s="21" t="s">
        <v>213</v>
      </c>
      <c r="C150" s="26">
        <v>2437.9479588999998</v>
      </c>
      <c r="D150" s="7" t="str">
        <f t="shared" si="17"/>
        <v>N/A</v>
      </c>
      <c r="E150" s="26">
        <v>2995.8131036999998</v>
      </c>
      <c r="F150" s="7" t="str">
        <f t="shared" si="18"/>
        <v>N/A</v>
      </c>
      <c r="G150" s="26">
        <v>3708.7593554</v>
      </c>
      <c r="H150" s="7" t="str">
        <f t="shared" si="19"/>
        <v>N/A</v>
      </c>
      <c r="I150" s="8">
        <v>22.88</v>
      </c>
      <c r="J150" s="8">
        <v>23.8</v>
      </c>
      <c r="K150" s="25" t="s">
        <v>734</v>
      </c>
      <c r="L150" s="85" t="str">
        <f t="shared" si="16"/>
        <v>Yes</v>
      </c>
    </row>
    <row r="151" spans="1:12" ht="25" x14ac:dyDescent="0.25">
      <c r="A151" s="142" t="s">
        <v>644</v>
      </c>
      <c r="B151" s="21" t="s">
        <v>213</v>
      </c>
      <c r="C151" s="26">
        <v>472875</v>
      </c>
      <c r="D151" s="7" t="str">
        <f t="shared" si="17"/>
        <v>N/A</v>
      </c>
      <c r="E151" s="26">
        <v>216297</v>
      </c>
      <c r="F151" s="7" t="str">
        <f t="shared" si="18"/>
        <v>N/A</v>
      </c>
      <c r="G151" s="26">
        <v>527628</v>
      </c>
      <c r="H151" s="7" t="str">
        <f t="shared" si="19"/>
        <v>N/A</v>
      </c>
      <c r="I151" s="8">
        <v>-54.3</v>
      </c>
      <c r="J151" s="8">
        <v>143.9</v>
      </c>
      <c r="K151" s="25" t="s">
        <v>734</v>
      </c>
      <c r="L151" s="85" t="str">
        <f t="shared" si="16"/>
        <v>No</v>
      </c>
    </row>
    <row r="152" spans="1:12" x14ac:dyDescent="0.25">
      <c r="A152" s="142" t="s">
        <v>645</v>
      </c>
      <c r="B152" s="21" t="s">
        <v>213</v>
      </c>
      <c r="C152" s="22">
        <v>81</v>
      </c>
      <c r="D152" s="7" t="str">
        <f t="shared" si="17"/>
        <v>N/A</v>
      </c>
      <c r="E152" s="22">
        <v>34</v>
      </c>
      <c r="F152" s="7" t="str">
        <f t="shared" si="18"/>
        <v>N/A</v>
      </c>
      <c r="G152" s="22">
        <v>81</v>
      </c>
      <c r="H152" s="7" t="str">
        <f t="shared" si="19"/>
        <v>N/A</v>
      </c>
      <c r="I152" s="8">
        <v>-58</v>
      </c>
      <c r="J152" s="8">
        <v>138.19999999999999</v>
      </c>
      <c r="K152" s="25" t="s">
        <v>734</v>
      </c>
      <c r="L152" s="85" t="str">
        <f t="shared" si="16"/>
        <v>No</v>
      </c>
    </row>
    <row r="153" spans="1:12" ht="25" x14ac:dyDescent="0.25">
      <c r="A153" s="142" t="s">
        <v>1436</v>
      </c>
      <c r="B153" s="21" t="s">
        <v>213</v>
      </c>
      <c r="C153" s="26">
        <v>5837.9629629999999</v>
      </c>
      <c r="D153" s="7" t="str">
        <f t="shared" si="17"/>
        <v>N/A</v>
      </c>
      <c r="E153" s="26">
        <v>6361.6764706000004</v>
      </c>
      <c r="F153" s="7" t="str">
        <f t="shared" si="18"/>
        <v>N/A</v>
      </c>
      <c r="G153" s="26">
        <v>6513.9259259</v>
      </c>
      <c r="H153" s="7" t="str">
        <f t="shared" si="19"/>
        <v>N/A</v>
      </c>
      <c r="I153" s="8">
        <v>8.9710000000000001</v>
      </c>
      <c r="J153" s="8">
        <v>2.3929999999999998</v>
      </c>
      <c r="K153" s="25" t="s">
        <v>734</v>
      </c>
      <c r="L153" s="85" t="str">
        <f t="shared" si="16"/>
        <v>Yes</v>
      </c>
    </row>
    <row r="154" spans="1:12" x14ac:dyDescent="0.25">
      <c r="A154" s="142" t="s">
        <v>1502</v>
      </c>
      <c r="B154" s="21" t="s">
        <v>213</v>
      </c>
      <c r="C154" s="26">
        <v>803.26541038000005</v>
      </c>
      <c r="D154" s="7" t="str">
        <f t="shared" ref="D154:D173" si="20">IF($B154="N/A","N/A",IF(C154&gt;10,"No",IF(C154&lt;-10,"No","Yes")))</f>
        <v>N/A</v>
      </c>
      <c r="E154" s="26">
        <v>834.94966543999999</v>
      </c>
      <c r="F154" s="7" t="str">
        <f t="shared" ref="F154:F173" si="21">IF($B154="N/A","N/A",IF(E154&gt;10,"No",IF(E154&lt;-10,"No","Yes")))</f>
        <v>N/A</v>
      </c>
      <c r="G154" s="26">
        <v>837.45490031999998</v>
      </c>
      <c r="H154" s="7" t="str">
        <f t="shared" ref="H154:H173" si="22">IF($B154="N/A","N/A",IF(G154&gt;10,"No",IF(G154&lt;-10,"No","Yes")))</f>
        <v>N/A</v>
      </c>
      <c r="I154" s="8">
        <v>3.944</v>
      </c>
      <c r="J154" s="8">
        <v>0.3</v>
      </c>
      <c r="K154" s="25" t="s">
        <v>734</v>
      </c>
      <c r="L154" s="85" t="str">
        <f t="shared" ref="L154:L173" si="23">IF(J154="Div by 0", "N/A", IF(K154="N/A","N/A", IF(J154&gt;VALUE(MID(K154,1,2)), "No", IF(J154&lt;-1*VALUE(MID(K154,1,2)), "No", "Yes"))))</f>
        <v>Yes</v>
      </c>
    </row>
    <row r="155" spans="1:12" x14ac:dyDescent="0.25">
      <c r="A155" s="146" t="s">
        <v>1503</v>
      </c>
      <c r="B155" s="21" t="s">
        <v>213</v>
      </c>
      <c r="C155" s="26">
        <v>377.48112680999998</v>
      </c>
      <c r="D155" s="7" t="str">
        <f t="shared" si="20"/>
        <v>N/A</v>
      </c>
      <c r="E155" s="26">
        <v>440.31667613000002</v>
      </c>
      <c r="F155" s="7" t="str">
        <f t="shared" si="21"/>
        <v>N/A</v>
      </c>
      <c r="G155" s="26">
        <v>350.19457405999998</v>
      </c>
      <c r="H155" s="7" t="str">
        <f t="shared" si="22"/>
        <v>N/A</v>
      </c>
      <c r="I155" s="8">
        <v>16.649999999999999</v>
      </c>
      <c r="J155" s="8">
        <v>-20.5</v>
      </c>
      <c r="K155" s="25" t="s">
        <v>734</v>
      </c>
      <c r="L155" s="85" t="str">
        <f t="shared" si="23"/>
        <v>Yes</v>
      </c>
    </row>
    <row r="156" spans="1:12" x14ac:dyDescent="0.25">
      <c r="A156" s="146" t="s">
        <v>1504</v>
      </c>
      <c r="B156" s="21" t="s">
        <v>213</v>
      </c>
      <c r="C156" s="26">
        <v>4821.76343</v>
      </c>
      <c r="D156" s="7" t="str">
        <f t="shared" si="20"/>
        <v>N/A</v>
      </c>
      <c r="E156" s="26">
        <v>4654.9819721000003</v>
      </c>
      <c r="F156" s="7" t="str">
        <f t="shared" si="21"/>
        <v>N/A</v>
      </c>
      <c r="G156" s="26">
        <v>3687.7132608000002</v>
      </c>
      <c r="H156" s="7" t="str">
        <f t="shared" si="22"/>
        <v>N/A</v>
      </c>
      <c r="I156" s="8">
        <v>-3.46</v>
      </c>
      <c r="J156" s="8">
        <v>-20.8</v>
      </c>
      <c r="K156" s="25" t="s">
        <v>734</v>
      </c>
      <c r="L156" s="85" t="str">
        <f t="shared" si="23"/>
        <v>Yes</v>
      </c>
    </row>
    <row r="157" spans="1:12" x14ac:dyDescent="0.25">
      <c r="A157" s="146" t="s">
        <v>1505</v>
      </c>
      <c r="B157" s="21" t="s">
        <v>213</v>
      </c>
      <c r="C157" s="26">
        <v>485.20047561000001</v>
      </c>
      <c r="D157" s="7" t="str">
        <f t="shared" si="20"/>
        <v>N/A</v>
      </c>
      <c r="E157" s="26">
        <v>506.46266004</v>
      </c>
      <c r="F157" s="7" t="str">
        <f t="shared" si="21"/>
        <v>N/A</v>
      </c>
      <c r="G157" s="26">
        <v>505.27898600999998</v>
      </c>
      <c r="H157" s="7" t="str">
        <f t="shared" si="22"/>
        <v>N/A</v>
      </c>
      <c r="I157" s="8">
        <v>4.3819999999999997</v>
      </c>
      <c r="J157" s="8">
        <v>-0.23400000000000001</v>
      </c>
      <c r="K157" s="25" t="s">
        <v>734</v>
      </c>
      <c r="L157" s="85" t="str">
        <f t="shared" si="23"/>
        <v>Yes</v>
      </c>
    </row>
    <row r="158" spans="1:12" x14ac:dyDescent="0.25">
      <c r="A158" s="146" t="s">
        <v>1506</v>
      </c>
      <c r="B158" s="21" t="s">
        <v>213</v>
      </c>
      <c r="C158" s="26">
        <v>136.31811855000001</v>
      </c>
      <c r="D158" s="7" t="str">
        <f t="shared" si="20"/>
        <v>N/A</v>
      </c>
      <c r="E158" s="26">
        <v>617.18840248000004</v>
      </c>
      <c r="F158" s="7" t="str">
        <f t="shared" si="21"/>
        <v>N/A</v>
      </c>
      <c r="G158" s="26">
        <v>746.50962838999999</v>
      </c>
      <c r="H158" s="7" t="str">
        <f t="shared" si="22"/>
        <v>N/A</v>
      </c>
      <c r="I158" s="8">
        <v>352.8</v>
      </c>
      <c r="J158" s="8">
        <v>20.95</v>
      </c>
      <c r="K158" s="25" t="s">
        <v>734</v>
      </c>
      <c r="L158" s="85" t="str">
        <f t="shared" si="23"/>
        <v>Yes</v>
      </c>
    </row>
    <row r="159" spans="1:12" x14ac:dyDescent="0.25">
      <c r="A159" s="142" t="s">
        <v>1507</v>
      </c>
      <c r="B159" s="21" t="s">
        <v>213</v>
      </c>
      <c r="C159" s="26">
        <v>13731.852752000001</v>
      </c>
      <c r="D159" s="7" t="str">
        <f t="shared" si="20"/>
        <v>N/A</v>
      </c>
      <c r="E159" s="26">
        <v>10944.167385000001</v>
      </c>
      <c r="F159" s="7" t="str">
        <f t="shared" si="21"/>
        <v>N/A</v>
      </c>
      <c r="G159" s="26">
        <v>14884.063366</v>
      </c>
      <c r="H159" s="7" t="str">
        <f t="shared" si="22"/>
        <v>N/A</v>
      </c>
      <c r="I159" s="8">
        <v>-20.3</v>
      </c>
      <c r="J159" s="8">
        <v>36</v>
      </c>
      <c r="K159" s="25" t="s">
        <v>734</v>
      </c>
      <c r="L159" s="85" t="str">
        <f t="shared" si="23"/>
        <v>No</v>
      </c>
    </row>
    <row r="160" spans="1:12" x14ac:dyDescent="0.25">
      <c r="A160" s="146" t="s">
        <v>1508</v>
      </c>
      <c r="B160" s="21" t="s">
        <v>213</v>
      </c>
      <c r="C160" s="26">
        <v>39413.941398000003</v>
      </c>
      <c r="D160" s="7" t="str">
        <f t="shared" si="20"/>
        <v>N/A</v>
      </c>
      <c r="E160" s="26">
        <v>41953.280892000002</v>
      </c>
      <c r="F160" s="7" t="str">
        <f t="shared" si="21"/>
        <v>N/A</v>
      </c>
      <c r="G160" s="26">
        <v>47147.671188</v>
      </c>
      <c r="H160" s="7" t="str">
        <f t="shared" si="22"/>
        <v>N/A</v>
      </c>
      <c r="I160" s="8">
        <v>6.4429999999999996</v>
      </c>
      <c r="J160" s="8">
        <v>12.38</v>
      </c>
      <c r="K160" s="25" t="s">
        <v>734</v>
      </c>
      <c r="L160" s="85" t="str">
        <f t="shared" si="23"/>
        <v>Yes</v>
      </c>
    </row>
    <row r="161" spans="1:12" x14ac:dyDescent="0.25">
      <c r="A161" s="146" t="s">
        <v>1509</v>
      </c>
      <c r="B161" s="21" t="s">
        <v>213</v>
      </c>
      <c r="C161" s="26">
        <v>50059.489685</v>
      </c>
      <c r="D161" s="7" t="str">
        <f t="shared" si="20"/>
        <v>N/A</v>
      </c>
      <c r="E161" s="26">
        <v>59067.034742000003</v>
      </c>
      <c r="F161" s="7" t="str">
        <f t="shared" si="21"/>
        <v>N/A</v>
      </c>
      <c r="G161" s="26">
        <v>92125.499798000004</v>
      </c>
      <c r="H161" s="7" t="str">
        <f t="shared" si="22"/>
        <v>N/A</v>
      </c>
      <c r="I161" s="8">
        <v>17.989999999999998</v>
      </c>
      <c r="J161" s="8">
        <v>55.97</v>
      </c>
      <c r="K161" s="25" t="s">
        <v>734</v>
      </c>
      <c r="L161" s="85" t="str">
        <f t="shared" si="23"/>
        <v>No</v>
      </c>
    </row>
    <row r="162" spans="1:12" x14ac:dyDescent="0.25">
      <c r="A162" s="146" t="s">
        <v>1510</v>
      </c>
      <c r="B162" s="21" t="s">
        <v>213</v>
      </c>
      <c r="C162" s="26">
        <v>184.27767946</v>
      </c>
      <c r="D162" s="7" t="str">
        <f t="shared" si="20"/>
        <v>N/A</v>
      </c>
      <c r="E162" s="26">
        <v>155.16100714999999</v>
      </c>
      <c r="F162" s="7" t="str">
        <f t="shared" si="21"/>
        <v>N/A</v>
      </c>
      <c r="G162" s="26">
        <v>140.98683184000001</v>
      </c>
      <c r="H162" s="7" t="str">
        <f t="shared" si="22"/>
        <v>N/A</v>
      </c>
      <c r="I162" s="8">
        <v>-15.8</v>
      </c>
      <c r="J162" s="8">
        <v>-9.14</v>
      </c>
      <c r="K162" s="25" t="s">
        <v>734</v>
      </c>
      <c r="L162" s="85" t="str">
        <f t="shared" si="23"/>
        <v>Yes</v>
      </c>
    </row>
    <row r="163" spans="1:12" x14ac:dyDescent="0.25">
      <c r="A163" s="146" t="s">
        <v>1511</v>
      </c>
      <c r="B163" s="21" t="s">
        <v>213</v>
      </c>
      <c r="C163" s="26">
        <v>5.5418168260999998</v>
      </c>
      <c r="D163" s="7" t="str">
        <f t="shared" si="20"/>
        <v>N/A</v>
      </c>
      <c r="E163" s="26">
        <v>14.164119656</v>
      </c>
      <c r="F163" s="7" t="str">
        <f t="shared" si="21"/>
        <v>N/A</v>
      </c>
      <c r="G163" s="26">
        <v>39.326123312</v>
      </c>
      <c r="H163" s="7" t="str">
        <f t="shared" si="22"/>
        <v>N/A</v>
      </c>
      <c r="I163" s="8">
        <v>155.6</v>
      </c>
      <c r="J163" s="8">
        <v>177.6</v>
      </c>
      <c r="K163" s="25" t="s">
        <v>734</v>
      </c>
      <c r="L163" s="85" t="str">
        <f t="shared" si="23"/>
        <v>No</v>
      </c>
    </row>
    <row r="164" spans="1:12" x14ac:dyDescent="0.25">
      <c r="A164" s="142" t="s">
        <v>1512</v>
      </c>
      <c r="B164" s="21" t="s">
        <v>213</v>
      </c>
      <c r="C164" s="26">
        <v>577.75322870000002</v>
      </c>
      <c r="D164" s="7" t="str">
        <f t="shared" si="20"/>
        <v>N/A</v>
      </c>
      <c r="E164" s="26">
        <v>168.19532154000001</v>
      </c>
      <c r="F164" s="7" t="str">
        <f t="shared" si="21"/>
        <v>N/A</v>
      </c>
      <c r="G164" s="26">
        <v>184.25603864999999</v>
      </c>
      <c r="H164" s="7" t="str">
        <f t="shared" si="22"/>
        <v>N/A</v>
      </c>
      <c r="I164" s="8">
        <v>-70.900000000000006</v>
      </c>
      <c r="J164" s="8">
        <v>9.5489999999999995</v>
      </c>
      <c r="K164" s="25" t="s">
        <v>734</v>
      </c>
      <c r="L164" s="85" t="str">
        <f t="shared" si="23"/>
        <v>Yes</v>
      </c>
    </row>
    <row r="165" spans="1:12" x14ac:dyDescent="0.25">
      <c r="A165" s="146" t="s">
        <v>1513</v>
      </c>
      <c r="B165" s="21" t="s">
        <v>213</v>
      </c>
      <c r="C165" s="26">
        <v>87.424551303000001</v>
      </c>
      <c r="D165" s="7" t="str">
        <f t="shared" si="20"/>
        <v>N/A</v>
      </c>
      <c r="E165" s="26">
        <v>112.72720212999999</v>
      </c>
      <c r="F165" s="7" t="str">
        <f t="shared" si="21"/>
        <v>N/A</v>
      </c>
      <c r="G165" s="26">
        <v>118.37742811</v>
      </c>
      <c r="H165" s="7" t="str">
        <f t="shared" si="22"/>
        <v>N/A</v>
      </c>
      <c r="I165" s="8">
        <v>28.94</v>
      </c>
      <c r="J165" s="8">
        <v>5.0119999999999996</v>
      </c>
      <c r="K165" s="25" t="s">
        <v>734</v>
      </c>
      <c r="L165" s="85" t="str">
        <f t="shared" si="23"/>
        <v>Yes</v>
      </c>
    </row>
    <row r="166" spans="1:12" x14ac:dyDescent="0.25">
      <c r="A166" s="146" t="s">
        <v>1514</v>
      </c>
      <c r="B166" s="21" t="s">
        <v>213</v>
      </c>
      <c r="C166" s="26">
        <v>1595.8631021000001</v>
      </c>
      <c r="D166" s="7" t="str">
        <f t="shared" si="20"/>
        <v>N/A</v>
      </c>
      <c r="E166" s="26">
        <v>1876.6784906</v>
      </c>
      <c r="F166" s="7" t="str">
        <f t="shared" si="21"/>
        <v>N/A</v>
      </c>
      <c r="G166" s="26">
        <v>1784.3496170999999</v>
      </c>
      <c r="H166" s="7" t="str">
        <f t="shared" si="22"/>
        <v>N/A</v>
      </c>
      <c r="I166" s="8">
        <v>17.600000000000001</v>
      </c>
      <c r="J166" s="8">
        <v>-4.92</v>
      </c>
      <c r="K166" s="25" t="s">
        <v>734</v>
      </c>
      <c r="L166" s="85" t="str">
        <f t="shared" si="23"/>
        <v>Yes</v>
      </c>
    </row>
    <row r="167" spans="1:12" x14ac:dyDescent="0.25">
      <c r="A167" s="146" t="s">
        <v>1515</v>
      </c>
      <c r="B167" s="21" t="s">
        <v>213</v>
      </c>
      <c r="C167" s="26">
        <v>18.684879990999999</v>
      </c>
      <c r="D167" s="7" t="str">
        <f t="shared" si="20"/>
        <v>N/A</v>
      </c>
      <c r="E167" s="26">
        <v>14.503318631000001</v>
      </c>
      <c r="F167" s="7" t="str">
        <f t="shared" si="21"/>
        <v>N/A</v>
      </c>
      <c r="G167" s="26">
        <v>16.320555172999999</v>
      </c>
      <c r="H167" s="7" t="str">
        <f t="shared" si="22"/>
        <v>N/A</v>
      </c>
      <c r="I167" s="8">
        <v>-22.4</v>
      </c>
      <c r="J167" s="8">
        <v>12.53</v>
      </c>
      <c r="K167" s="25" t="s">
        <v>734</v>
      </c>
      <c r="L167" s="85" t="str">
        <f t="shared" si="23"/>
        <v>Yes</v>
      </c>
    </row>
    <row r="168" spans="1:12" x14ac:dyDescent="0.25">
      <c r="A168" s="146" t="s">
        <v>1516</v>
      </c>
      <c r="B168" s="21" t="s">
        <v>213</v>
      </c>
      <c r="C168" s="26">
        <v>785.61179320999997</v>
      </c>
      <c r="D168" s="7" t="str">
        <f t="shared" si="20"/>
        <v>N/A</v>
      </c>
      <c r="E168" s="26">
        <v>36.597108403</v>
      </c>
      <c r="F168" s="7" t="str">
        <f t="shared" si="21"/>
        <v>N/A</v>
      </c>
      <c r="G168" s="26">
        <v>52.624910847999999</v>
      </c>
      <c r="H168" s="7" t="str">
        <f t="shared" si="22"/>
        <v>N/A</v>
      </c>
      <c r="I168" s="8">
        <v>-95.3</v>
      </c>
      <c r="J168" s="8">
        <v>43.8</v>
      </c>
      <c r="K168" s="25" t="s">
        <v>734</v>
      </c>
      <c r="L168" s="85" t="str">
        <f t="shared" si="23"/>
        <v>No</v>
      </c>
    </row>
    <row r="169" spans="1:12" x14ac:dyDescent="0.25">
      <c r="A169" s="142" t="s">
        <v>1517</v>
      </c>
      <c r="B169" s="21" t="s">
        <v>213</v>
      </c>
      <c r="C169" s="26">
        <v>1432.485314</v>
      </c>
      <c r="D169" s="7" t="str">
        <f t="shared" si="20"/>
        <v>N/A</v>
      </c>
      <c r="E169" s="26">
        <v>1139.4265611999999</v>
      </c>
      <c r="F169" s="7" t="str">
        <f t="shared" si="21"/>
        <v>N/A</v>
      </c>
      <c r="G169" s="26">
        <v>1484.6567623999999</v>
      </c>
      <c r="H169" s="7" t="str">
        <f t="shared" si="22"/>
        <v>N/A</v>
      </c>
      <c r="I169" s="8">
        <v>-20.5</v>
      </c>
      <c r="J169" s="8">
        <v>30.3</v>
      </c>
      <c r="K169" s="25" t="s">
        <v>734</v>
      </c>
      <c r="L169" s="85" t="str">
        <f t="shared" si="23"/>
        <v>No</v>
      </c>
    </row>
    <row r="170" spans="1:12" x14ac:dyDescent="0.25">
      <c r="A170" s="146" t="s">
        <v>1518</v>
      </c>
      <c r="B170" s="21" t="s">
        <v>213</v>
      </c>
      <c r="C170" s="26">
        <v>2313.7949945999999</v>
      </c>
      <c r="D170" s="7" t="str">
        <f t="shared" si="20"/>
        <v>N/A</v>
      </c>
      <c r="E170" s="26">
        <v>2124.5165029</v>
      </c>
      <c r="F170" s="7" t="str">
        <f t="shared" si="21"/>
        <v>N/A</v>
      </c>
      <c r="G170" s="26">
        <v>3288.0116477000001</v>
      </c>
      <c r="H170" s="7" t="str">
        <f t="shared" si="22"/>
        <v>N/A</v>
      </c>
      <c r="I170" s="8">
        <v>-8.18</v>
      </c>
      <c r="J170" s="8">
        <v>54.77</v>
      </c>
      <c r="K170" s="25" t="s">
        <v>734</v>
      </c>
      <c r="L170" s="85" t="str">
        <f t="shared" si="23"/>
        <v>No</v>
      </c>
    </row>
    <row r="171" spans="1:12" x14ac:dyDescent="0.25">
      <c r="A171" s="146" t="s">
        <v>1519</v>
      </c>
      <c r="B171" s="21" t="s">
        <v>213</v>
      </c>
      <c r="C171" s="26">
        <v>4069.9752333000001</v>
      </c>
      <c r="D171" s="7" t="str">
        <f t="shared" si="20"/>
        <v>N/A</v>
      </c>
      <c r="E171" s="26">
        <v>4332.0056199999999</v>
      </c>
      <c r="F171" s="7" t="str">
        <f t="shared" si="21"/>
        <v>N/A</v>
      </c>
      <c r="G171" s="26">
        <v>6037.1250301999999</v>
      </c>
      <c r="H171" s="7" t="str">
        <f t="shared" si="22"/>
        <v>N/A</v>
      </c>
      <c r="I171" s="8">
        <v>6.4379999999999997</v>
      </c>
      <c r="J171" s="8">
        <v>39.36</v>
      </c>
      <c r="K171" s="25" t="s">
        <v>734</v>
      </c>
      <c r="L171" s="85" t="str">
        <f t="shared" si="23"/>
        <v>No</v>
      </c>
    </row>
    <row r="172" spans="1:12" x14ac:dyDescent="0.25">
      <c r="A172" s="146" t="s">
        <v>1520</v>
      </c>
      <c r="B172" s="21" t="s">
        <v>213</v>
      </c>
      <c r="C172" s="26">
        <v>537.46543524000003</v>
      </c>
      <c r="D172" s="7" t="str">
        <f t="shared" si="20"/>
        <v>N/A</v>
      </c>
      <c r="E172" s="26">
        <v>924.39138439999999</v>
      </c>
      <c r="F172" s="7" t="str">
        <f t="shared" si="21"/>
        <v>N/A</v>
      </c>
      <c r="G172" s="26">
        <v>874.18781831000001</v>
      </c>
      <c r="H172" s="7" t="str">
        <f t="shared" si="22"/>
        <v>N/A</v>
      </c>
      <c r="I172" s="8">
        <v>71.989999999999995</v>
      </c>
      <c r="J172" s="8">
        <v>-5.43</v>
      </c>
      <c r="K172" s="25" t="s">
        <v>734</v>
      </c>
      <c r="L172" s="85" t="str">
        <f t="shared" si="23"/>
        <v>Yes</v>
      </c>
    </row>
    <row r="173" spans="1:12" x14ac:dyDescent="0.25">
      <c r="A173" s="146" t="s">
        <v>1521</v>
      </c>
      <c r="B173" s="21" t="s">
        <v>213</v>
      </c>
      <c r="C173" s="26">
        <v>812.09058033999997</v>
      </c>
      <c r="D173" s="7" t="str">
        <f t="shared" si="20"/>
        <v>N/A</v>
      </c>
      <c r="E173" s="26">
        <v>528.91142079999997</v>
      </c>
      <c r="F173" s="7" t="str">
        <f t="shared" si="21"/>
        <v>N/A</v>
      </c>
      <c r="G173" s="26">
        <v>504.69747424000002</v>
      </c>
      <c r="H173" s="7" t="str">
        <f t="shared" si="22"/>
        <v>N/A</v>
      </c>
      <c r="I173" s="8">
        <v>-34.9</v>
      </c>
      <c r="J173" s="8">
        <v>-4.58</v>
      </c>
      <c r="K173" s="25" t="s">
        <v>734</v>
      </c>
      <c r="L173" s="85" t="str">
        <f t="shared" si="23"/>
        <v>Yes</v>
      </c>
    </row>
    <row r="174" spans="1:12" x14ac:dyDescent="0.25">
      <c r="A174" s="142" t="s">
        <v>371</v>
      </c>
      <c r="B174" s="21" t="s">
        <v>213</v>
      </c>
      <c r="C174" s="4">
        <v>7.0785093430000003</v>
      </c>
      <c r="D174" s="7" t="str">
        <f t="shared" ref="D174:D203" si="24">IF($B174="N/A","N/A",IF(C174&gt;10,"No",IF(C174&lt;-10,"No","Yes")))</f>
        <v>N/A</v>
      </c>
      <c r="E174" s="4">
        <v>8.2786396916000005</v>
      </c>
      <c r="F174" s="7" t="str">
        <f t="shared" ref="F174:F203" si="25">IF($B174="N/A","N/A",IF(E174&gt;10,"No",IF(E174&lt;-10,"No","Yes")))</f>
        <v>N/A</v>
      </c>
      <c r="G174" s="4">
        <v>8.8587032288999996</v>
      </c>
      <c r="H174" s="7" t="str">
        <f t="shared" ref="H174:H203" si="26">IF($B174="N/A","N/A",IF(G174&gt;10,"No",IF(G174&lt;-10,"No","Yes")))</f>
        <v>N/A</v>
      </c>
      <c r="I174" s="8">
        <v>16.95</v>
      </c>
      <c r="J174" s="8">
        <v>7.0069999999999997</v>
      </c>
      <c r="K174" s="25" t="s">
        <v>734</v>
      </c>
      <c r="L174" s="85" t="str">
        <f t="shared" ref="L174:L203" si="27">IF(J174="Div by 0", "N/A", IF(K174="N/A","N/A", IF(J174&gt;VALUE(MID(K174,1,2)), "No", IF(J174&lt;-1*VALUE(MID(K174,1,2)), "No", "Yes"))))</f>
        <v>Yes</v>
      </c>
    </row>
    <row r="175" spans="1:12" x14ac:dyDescent="0.25">
      <c r="A175" s="146" t="s">
        <v>480</v>
      </c>
      <c r="B175" s="21" t="s">
        <v>213</v>
      </c>
      <c r="C175" s="4">
        <v>9.2060041712</v>
      </c>
      <c r="D175" s="7" t="str">
        <f t="shared" si="24"/>
        <v>N/A</v>
      </c>
      <c r="E175" s="4">
        <v>9.4925176977000003</v>
      </c>
      <c r="F175" s="7" t="str">
        <f t="shared" si="25"/>
        <v>N/A</v>
      </c>
      <c r="G175" s="4">
        <v>9.4592150479000008</v>
      </c>
      <c r="H175" s="7" t="str">
        <f t="shared" si="26"/>
        <v>N/A</v>
      </c>
      <c r="I175" s="8">
        <v>3.1120000000000001</v>
      </c>
      <c r="J175" s="8">
        <v>-0.35099999999999998</v>
      </c>
      <c r="K175" s="25" t="s">
        <v>734</v>
      </c>
      <c r="L175" s="85" t="str">
        <f t="shared" si="27"/>
        <v>Yes</v>
      </c>
    </row>
    <row r="176" spans="1:12" x14ac:dyDescent="0.25">
      <c r="A176" s="146" t="s">
        <v>481</v>
      </c>
      <c r="B176" s="21" t="s">
        <v>213</v>
      </c>
      <c r="C176" s="4">
        <v>17.634300125999999</v>
      </c>
      <c r="D176" s="7" t="str">
        <f t="shared" si="24"/>
        <v>N/A</v>
      </c>
      <c r="E176" s="4">
        <v>16.670316034999999</v>
      </c>
      <c r="F176" s="7" t="str">
        <f t="shared" si="25"/>
        <v>N/A</v>
      </c>
      <c r="G176" s="4">
        <v>13.720274083</v>
      </c>
      <c r="H176" s="7" t="str">
        <f t="shared" si="26"/>
        <v>N/A</v>
      </c>
      <c r="I176" s="8">
        <v>-5.47</v>
      </c>
      <c r="J176" s="8">
        <v>-17.7</v>
      </c>
      <c r="K176" s="25" t="s">
        <v>734</v>
      </c>
      <c r="L176" s="85" t="str">
        <f t="shared" si="27"/>
        <v>Yes</v>
      </c>
    </row>
    <row r="177" spans="1:12" x14ac:dyDescent="0.25">
      <c r="A177" s="146" t="s">
        <v>482</v>
      </c>
      <c r="B177" s="21" t="s">
        <v>213</v>
      </c>
      <c r="C177" s="4">
        <v>10.679128414999999</v>
      </c>
      <c r="D177" s="7" t="str">
        <f t="shared" si="24"/>
        <v>N/A</v>
      </c>
      <c r="E177" s="4">
        <v>8.9260480451999999</v>
      </c>
      <c r="F177" s="7" t="str">
        <f t="shared" si="25"/>
        <v>N/A</v>
      </c>
      <c r="G177" s="4">
        <v>9.6100022940999992</v>
      </c>
      <c r="H177" s="7" t="str">
        <f t="shared" si="26"/>
        <v>N/A</v>
      </c>
      <c r="I177" s="8">
        <v>-16.399999999999999</v>
      </c>
      <c r="J177" s="8">
        <v>7.6619999999999999</v>
      </c>
      <c r="K177" s="25" t="s">
        <v>734</v>
      </c>
      <c r="L177" s="85" t="str">
        <f t="shared" si="27"/>
        <v>Yes</v>
      </c>
    </row>
    <row r="178" spans="1:12" x14ac:dyDescent="0.25">
      <c r="A178" s="146" t="s">
        <v>483</v>
      </c>
      <c r="B178" s="21" t="s">
        <v>213</v>
      </c>
      <c r="C178" s="4">
        <v>1.9597365478</v>
      </c>
      <c r="D178" s="7" t="str">
        <f t="shared" si="24"/>
        <v>N/A</v>
      </c>
      <c r="E178" s="4">
        <v>6.5770558450000003</v>
      </c>
      <c r="F178" s="7" t="str">
        <f t="shared" si="25"/>
        <v>N/A</v>
      </c>
      <c r="G178" s="4">
        <v>7.5096529843999997</v>
      </c>
      <c r="H178" s="7" t="str">
        <f t="shared" si="26"/>
        <v>N/A</v>
      </c>
      <c r="I178" s="8">
        <v>235.6</v>
      </c>
      <c r="J178" s="8">
        <v>14.18</v>
      </c>
      <c r="K178" s="25" t="s">
        <v>734</v>
      </c>
      <c r="L178" s="85" t="str">
        <f t="shared" si="27"/>
        <v>Yes</v>
      </c>
    </row>
    <row r="179" spans="1:12" x14ac:dyDescent="0.25">
      <c r="A179" s="142" t="s">
        <v>1522</v>
      </c>
      <c r="B179" s="21" t="s">
        <v>213</v>
      </c>
      <c r="C179" s="4">
        <v>21.576872998999999</v>
      </c>
      <c r="D179" s="7" t="str">
        <f t="shared" si="24"/>
        <v>N/A</v>
      </c>
      <c r="E179" s="4">
        <v>17.166828327000001</v>
      </c>
      <c r="F179" s="7" t="str">
        <f t="shared" si="25"/>
        <v>N/A</v>
      </c>
      <c r="G179" s="4">
        <v>17.068839063999999</v>
      </c>
      <c r="H179" s="7" t="str">
        <f t="shared" si="26"/>
        <v>N/A</v>
      </c>
      <c r="I179" s="8">
        <v>-20.399999999999999</v>
      </c>
      <c r="J179" s="8">
        <v>-0.57099999999999995</v>
      </c>
      <c r="K179" s="25" t="s">
        <v>734</v>
      </c>
      <c r="L179" s="85" t="str">
        <f t="shared" si="27"/>
        <v>Yes</v>
      </c>
    </row>
    <row r="180" spans="1:12" x14ac:dyDescent="0.25">
      <c r="A180" s="146" t="s">
        <v>1523</v>
      </c>
      <c r="B180" s="21" t="s">
        <v>213</v>
      </c>
      <c r="C180" s="4">
        <v>82.154921716999993</v>
      </c>
      <c r="D180" s="7" t="str">
        <f t="shared" si="24"/>
        <v>N/A</v>
      </c>
      <c r="E180" s="4">
        <v>82.666746318999998</v>
      </c>
      <c r="F180" s="7" t="str">
        <f t="shared" si="25"/>
        <v>N/A</v>
      </c>
      <c r="G180" s="4">
        <v>77.753662507000001</v>
      </c>
      <c r="H180" s="7" t="str">
        <f t="shared" si="26"/>
        <v>N/A</v>
      </c>
      <c r="I180" s="8">
        <v>0.623</v>
      </c>
      <c r="J180" s="8">
        <v>-5.94</v>
      </c>
      <c r="K180" s="25" t="s">
        <v>734</v>
      </c>
      <c r="L180" s="85" t="str">
        <f t="shared" si="27"/>
        <v>Yes</v>
      </c>
    </row>
    <row r="181" spans="1:12" x14ac:dyDescent="0.25">
      <c r="A181" s="146" t="s">
        <v>1524</v>
      </c>
      <c r="B181" s="21" t="s">
        <v>213</v>
      </c>
      <c r="C181" s="4">
        <v>44.105926859999997</v>
      </c>
      <c r="D181" s="7" t="str">
        <f t="shared" si="24"/>
        <v>N/A</v>
      </c>
      <c r="E181" s="4">
        <v>51.332019561000003</v>
      </c>
      <c r="F181" s="7" t="str">
        <f t="shared" si="25"/>
        <v>N/A</v>
      </c>
      <c r="G181" s="4">
        <v>52.365981458999997</v>
      </c>
      <c r="H181" s="7" t="str">
        <f t="shared" si="26"/>
        <v>N/A</v>
      </c>
      <c r="I181" s="8">
        <v>16.38</v>
      </c>
      <c r="J181" s="8">
        <v>2.0139999999999998</v>
      </c>
      <c r="K181" s="25" t="s">
        <v>734</v>
      </c>
      <c r="L181" s="85" t="str">
        <f t="shared" si="27"/>
        <v>Yes</v>
      </c>
    </row>
    <row r="182" spans="1:12" x14ac:dyDescent="0.25">
      <c r="A182" s="146" t="s">
        <v>1525</v>
      </c>
      <c r="B182" s="21" t="s">
        <v>213</v>
      </c>
      <c r="C182" s="4">
        <v>0.16591085059999999</v>
      </c>
      <c r="D182" s="7" t="str">
        <f t="shared" si="24"/>
        <v>N/A</v>
      </c>
      <c r="E182" s="4">
        <v>0.13916841520000001</v>
      </c>
      <c r="F182" s="7" t="str">
        <f t="shared" si="25"/>
        <v>N/A</v>
      </c>
      <c r="G182" s="4">
        <v>8.9470061899999995E-2</v>
      </c>
      <c r="H182" s="7" t="str">
        <f t="shared" si="26"/>
        <v>N/A</v>
      </c>
      <c r="I182" s="8">
        <v>-16.100000000000001</v>
      </c>
      <c r="J182" s="8">
        <v>-35.700000000000003</v>
      </c>
      <c r="K182" s="25" t="s">
        <v>734</v>
      </c>
      <c r="L182" s="85" t="str">
        <f t="shared" si="27"/>
        <v>No</v>
      </c>
    </row>
    <row r="183" spans="1:12" x14ac:dyDescent="0.25">
      <c r="A183" s="146" t="s">
        <v>1526</v>
      </c>
      <c r="B183" s="21" t="s">
        <v>213</v>
      </c>
      <c r="C183" s="4">
        <v>2.1125885399999999E-2</v>
      </c>
      <c r="D183" s="7" t="str">
        <f t="shared" si="24"/>
        <v>N/A</v>
      </c>
      <c r="E183" s="4">
        <v>8.3323413900000004E-2</v>
      </c>
      <c r="F183" s="7" t="str">
        <f t="shared" si="25"/>
        <v>N/A</v>
      </c>
      <c r="G183" s="4">
        <v>0.15985834090000001</v>
      </c>
      <c r="H183" s="7" t="str">
        <f t="shared" si="26"/>
        <v>N/A</v>
      </c>
      <c r="I183" s="8">
        <v>294.39999999999998</v>
      </c>
      <c r="J183" s="8">
        <v>91.85</v>
      </c>
      <c r="K183" s="25" t="s">
        <v>734</v>
      </c>
      <c r="L183" s="85" t="str">
        <f t="shared" si="27"/>
        <v>No</v>
      </c>
    </row>
    <row r="184" spans="1:12" x14ac:dyDescent="0.25">
      <c r="A184" s="142" t="s">
        <v>97</v>
      </c>
      <c r="B184" s="21" t="s">
        <v>213</v>
      </c>
      <c r="C184" s="4">
        <v>32.587301029000002</v>
      </c>
      <c r="D184" s="7" t="str">
        <f t="shared" si="24"/>
        <v>N/A</v>
      </c>
      <c r="E184" s="4">
        <v>11.522346024999999</v>
      </c>
      <c r="F184" s="7" t="str">
        <f t="shared" si="25"/>
        <v>N/A</v>
      </c>
      <c r="G184" s="4">
        <v>21.137841785999999</v>
      </c>
      <c r="H184" s="7" t="str">
        <f t="shared" si="26"/>
        <v>N/A</v>
      </c>
      <c r="I184" s="8">
        <v>-64.599999999999994</v>
      </c>
      <c r="J184" s="8">
        <v>83.45</v>
      </c>
      <c r="K184" s="25" t="s">
        <v>734</v>
      </c>
      <c r="L184" s="85" t="str">
        <f t="shared" si="27"/>
        <v>No</v>
      </c>
    </row>
    <row r="185" spans="1:12" x14ac:dyDescent="0.25">
      <c r="A185" s="146" t="s">
        <v>484</v>
      </c>
      <c r="B185" s="21" t="s">
        <v>213</v>
      </c>
      <c r="C185" s="4">
        <v>22.568516288000001</v>
      </c>
      <c r="D185" s="7" t="str">
        <f t="shared" si="24"/>
        <v>N/A</v>
      </c>
      <c r="E185" s="4">
        <v>20.783177513999998</v>
      </c>
      <c r="F185" s="7" t="str">
        <f t="shared" si="25"/>
        <v>N/A</v>
      </c>
      <c r="G185" s="4">
        <v>62.163139807999997</v>
      </c>
      <c r="H185" s="7" t="str">
        <f t="shared" si="26"/>
        <v>N/A</v>
      </c>
      <c r="I185" s="8">
        <v>-7.91</v>
      </c>
      <c r="J185" s="8">
        <v>199.1</v>
      </c>
      <c r="K185" s="25" t="s">
        <v>734</v>
      </c>
      <c r="L185" s="85" t="str">
        <f t="shared" si="27"/>
        <v>No</v>
      </c>
    </row>
    <row r="186" spans="1:12" x14ac:dyDescent="0.25">
      <c r="A186" s="146" t="s">
        <v>485</v>
      </c>
      <c r="B186" s="21" t="s">
        <v>213</v>
      </c>
      <c r="C186" s="4">
        <v>40.060529633999998</v>
      </c>
      <c r="D186" s="7" t="str">
        <f t="shared" si="24"/>
        <v>N/A</v>
      </c>
      <c r="E186" s="4">
        <v>34.486533829999999</v>
      </c>
      <c r="F186" s="7" t="str">
        <f t="shared" si="25"/>
        <v>N/A</v>
      </c>
      <c r="G186" s="4">
        <v>48.738411931000002</v>
      </c>
      <c r="H186" s="7" t="str">
        <f t="shared" si="26"/>
        <v>N/A</v>
      </c>
      <c r="I186" s="8">
        <v>-13.9</v>
      </c>
      <c r="J186" s="8">
        <v>41.33</v>
      </c>
      <c r="K186" s="25" t="s">
        <v>734</v>
      </c>
      <c r="L186" s="85" t="str">
        <f t="shared" si="27"/>
        <v>No</v>
      </c>
    </row>
    <row r="187" spans="1:12" x14ac:dyDescent="0.25">
      <c r="A187" s="146" t="s">
        <v>486</v>
      </c>
      <c r="B187" s="21" t="s">
        <v>213</v>
      </c>
      <c r="C187" s="4">
        <v>5.0630461232000004</v>
      </c>
      <c r="D187" s="7" t="str">
        <f t="shared" si="24"/>
        <v>N/A</v>
      </c>
      <c r="E187" s="4">
        <v>5.0678713656000003</v>
      </c>
      <c r="F187" s="7" t="str">
        <f t="shared" si="25"/>
        <v>N/A</v>
      </c>
      <c r="G187" s="4">
        <v>6.8066070200000004</v>
      </c>
      <c r="H187" s="7" t="str">
        <f t="shared" si="26"/>
        <v>N/A</v>
      </c>
      <c r="I187" s="8">
        <v>9.5299999999999996E-2</v>
      </c>
      <c r="J187" s="8">
        <v>34.31</v>
      </c>
      <c r="K187" s="25" t="s">
        <v>734</v>
      </c>
      <c r="L187" s="85" t="str">
        <f t="shared" si="27"/>
        <v>No</v>
      </c>
    </row>
    <row r="188" spans="1:12" x14ac:dyDescent="0.25">
      <c r="A188" s="146" t="s">
        <v>487</v>
      </c>
      <c r="B188" s="21" t="s">
        <v>213</v>
      </c>
      <c r="C188" s="4">
        <v>47.354293525999999</v>
      </c>
      <c r="D188" s="7" t="str">
        <f t="shared" si="24"/>
        <v>N/A</v>
      </c>
      <c r="E188" s="4">
        <v>8.5630831494000006</v>
      </c>
      <c r="F188" s="7" t="str">
        <f t="shared" si="25"/>
        <v>N/A</v>
      </c>
      <c r="G188" s="4">
        <v>10.667470056999999</v>
      </c>
      <c r="H188" s="7" t="str">
        <f t="shared" si="26"/>
        <v>N/A</v>
      </c>
      <c r="I188" s="8">
        <v>-81.900000000000006</v>
      </c>
      <c r="J188" s="8">
        <v>24.58</v>
      </c>
      <c r="K188" s="25" t="s">
        <v>734</v>
      </c>
      <c r="L188" s="85" t="str">
        <f t="shared" si="27"/>
        <v>Yes</v>
      </c>
    </row>
    <row r="189" spans="1:12" x14ac:dyDescent="0.25">
      <c r="A189" s="142" t="s">
        <v>118</v>
      </c>
      <c r="B189" s="21" t="s">
        <v>213</v>
      </c>
      <c r="C189" s="4">
        <v>61.201628133</v>
      </c>
      <c r="D189" s="7" t="str">
        <f t="shared" si="24"/>
        <v>N/A</v>
      </c>
      <c r="E189" s="4">
        <v>50.624073737000003</v>
      </c>
      <c r="F189" s="7" t="str">
        <f t="shared" si="25"/>
        <v>N/A</v>
      </c>
      <c r="G189" s="4">
        <v>50.371865509999999</v>
      </c>
      <c r="H189" s="7" t="str">
        <f t="shared" si="26"/>
        <v>N/A</v>
      </c>
      <c r="I189" s="8">
        <v>-17.3</v>
      </c>
      <c r="J189" s="8">
        <v>-0.498</v>
      </c>
      <c r="K189" s="25" t="s">
        <v>734</v>
      </c>
      <c r="L189" s="85" t="str">
        <f t="shared" si="27"/>
        <v>Yes</v>
      </c>
    </row>
    <row r="190" spans="1:12" x14ac:dyDescent="0.25">
      <c r="A190" s="146" t="s">
        <v>488</v>
      </c>
      <c r="B190" s="21" t="s">
        <v>213</v>
      </c>
      <c r="C190" s="4">
        <v>75.710131305000004</v>
      </c>
      <c r="D190" s="7" t="str">
        <f t="shared" si="24"/>
        <v>N/A</v>
      </c>
      <c r="E190" s="4">
        <v>85.880701334999998</v>
      </c>
      <c r="F190" s="7" t="str">
        <f t="shared" si="25"/>
        <v>N/A</v>
      </c>
      <c r="G190" s="4">
        <v>79.124615663</v>
      </c>
      <c r="H190" s="7" t="str">
        <f t="shared" si="26"/>
        <v>N/A</v>
      </c>
      <c r="I190" s="8">
        <v>13.43</v>
      </c>
      <c r="J190" s="8">
        <v>-7.87</v>
      </c>
      <c r="K190" s="25" t="s">
        <v>734</v>
      </c>
      <c r="L190" s="85" t="str">
        <f t="shared" si="27"/>
        <v>Yes</v>
      </c>
    </row>
    <row r="191" spans="1:12" x14ac:dyDescent="0.25">
      <c r="A191" s="146" t="s">
        <v>489</v>
      </c>
      <c r="B191" s="21" t="s">
        <v>213</v>
      </c>
      <c r="C191" s="4">
        <v>76.423707440000001</v>
      </c>
      <c r="D191" s="7" t="str">
        <f t="shared" si="24"/>
        <v>N/A</v>
      </c>
      <c r="E191" s="4">
        <v>76.395883511999997</v>
      </c>
      <c r="F191" s="7" t="str">
        <f t="shared" si="25"/>
        <v>N/A</v>
      </c>
      <c r="G191" s="4">
        <v>73.236598146000006</v>
      </c>
      <c r="H191" s="7" t="str">
        <f t="shared" si="26"/>
        <v>N/A</v>
      </c>
      <c r="I191" s="8">
        <v>-3.5999999999999997E-2</v>
      </c>
      <c r="J191" s="8">
        <v>-4.1399999999999997</v>
      </c>
      <c r="K191" s="25" t="s">
        <v>734</v>
      </c>
      <c r="L191" s="85" t="str">
        <f t="shared" si="27"/>
        <v>Yes</v>
      </c>
    </row>
    <row r="192" spans="1:12" x14ac:dyDescent="0.25">
      <c r="A192" s="146" t="s">
        <v>490</v>
      </c>
      <c r="B192" s="21" t="s">
        <v>213</v>
      </c>
      <c r="C192" s="4">
        <v>44.425395420999997</v>
      </c>
      <c r="D192" s="7" t="str">
        <f t="shared" si="24"/>
        <v>N/A</v>
      </c>
      <c r="E192" s="4">
        <v>47.805421144999997</v>
      </c>
      <c r="F192" s="7" t="str">
        <f t="shared" si="25"/>
        <v>N/A</v>
      </c>
      <c r="G192" s="4">
        <v>48.777242487000002</v>
      </c>
      <c r="H192" s="7" t="str">
        <f t="shared" si="26"/>
        <v>N/A</v>
      </c>
      <c r="I192" s="8">
        <v>7.6079999999999997</v>
      </c>
      <c r="J192" s="8">
        <v>2.0329999999999999</v>
      </c>
      <c r="K192" s="25" t="s">
        <v>734</v>
      </c>
      <c r="L192" s="85" t="str">
        <f t="shared" si="27"/>
        <v>Yes</v>
      </c>
    </row>
    <row r="193" spans="1:12" x14ac:dyDescent="0.25">
      <c r="A193" s="146" t="s">
        <v>491</v>
      </c>
      <c r="B193" s="21" t="s">
        <v>213</v>
      </c>
      <c r="C193" s="4">
        <v>58.852988691</v>
      </c>
      <c r="D193" s="7" t="str">
        <f t="shared" si="24"/>
        <v>N/A</v>
      </c>
      <c r="E193" s="4">
        <v>37.788541657000003</v>
      </c>
      <c r="F193" s="7" t="str">
        <f t="shared" si="25"/>
        <v>N/A</v>
      </c>
      <c r="G193" s="4">
        <v>37.971274686000001</v>
      </c>
      <c r="H193" s="7" t="str">
        <f t="shared" si="26"/>
        <v>N/A</v>
      </c>
      <c r="I193" s="8">
        <v>-35.799999999999997</v>
      </c>
      <c r="J193" s="8">
        <v>0.48359999999999997</v>
      </c>
      <c r="K193" s="25" t="s">
        <v>734</v>
      </c>
      <c r="L193" s="85" t="str">
        <f t="shared" si="27"/>
        <v>Yes</v>
      </c>
    </row>
    <row r="194" spans="1:12" x14ac:dyDescent="0.25">
      <c r="A194" s="142" t="s">
        <v>1527</v>
      </c>
      <c r="B194" s="21" t="s">
        <v>213</v>
      </c>
      <c r="C194" s="22">
        <v>8.9887314608000004</v>
      </c>
      <c r="D194" s="7" t="str">
        <f t="shared" si="24"/>
        <v>N/A</v>
      </c>
      <c r="E194" s="22">
        <v>7.6433329368000003</v>
      </c>
      <c r="F194" s="7" t="str">
        <f t="shared" si="25"/>
        <v>N/A</v>
      </c>
      <c r="G194" s="22">
        <v>6.3315771467999999</v>
      </c>
      <c r="H194" s="7" t="str">
        <f t="shared" si="26"/>
        <v>N/A</v>
      </c>
      <c r="I194" s="8">
        <v>-15</v>
      </c>
      <c r="J194" s="8">
        <v>-17.2</v>
      </c>
      <c r="K194" s="25" t="s">
        <v>734</v>
      </c>
      <c r="L194" s="85" t="str">
        <f t="shared" si="27"/>
        <v>Yes</v>
      </c>
    </row>
    <row r="195" spans="1:12" x14ac:dyDescent="0.25">
      <c r="A195" s="146" t="s">
        <v>1528</v>
      </c>
      <c r="B195" s="21" t="s">
        <v>213</v>
      </c>
      <c r="C195" s="22">
        <v>2.0813656669</v>
      </c>
      <c r="D195" s="7" t="str">
        <f t="shared" si="24"/>
        <v>N/A</v>
      </c>
      <c r="E195" s="22">
        <v>2.8071113907999998</v>
      </c>
      <c r="F195" s="7" t="str">
        <f t="shared" si="25"/>
        <v>N/A</v>
      </c>
      <c r="G195" s="22">
        <v>1.6925430210000001</v>
      </c>
      <c r="H195" s="7" t="str">
        <f t="shared" si="26"/>
        <v>N/A</v>
      </c>
      <c r="I195" s="8">
        <v>34.869999999999997</v>
      </c>
      <c r="J195" s="8">
        <v>-39.700000000000003</v>
      </c>
      <c r="K195" s="25" t="s">
        <v>734</v>
      </c>
      <c r="L195" s="85" t="str">
        <f t="shared" si="27"/>
        <v>No</v>
      </c>
    </row>
    <row r="196" spans="1:12" x14ac:dyDescent="0.25">
      <c r="A196" s="146" t="s">
        <v>1529</v>
      </c>
      <c r="B196" s="21" t="s">
        <v>213</v>
      </c>
      <c r="C196" s="22">
        <v>21.037185354999998</v>
      </c>
      <c r="D196" s="7" t="str">
        <f t="shared" si="24"/>
        <v>N/A</v>
      </c>
      <c r="E196" s="22">
        <v>20.345008756999999</v>
      </c>
      <c r="F196" s="7" t="str">
        <f t="shared" si="25"/>
        <v>N/A</v>
      </c>
      <c r="G196" s="22">
        <v>15.874853114</v>
      </c>
      <c r="H196" s="7" t="str">
        <f t="shared" si="26"/>
        <v>N/A</v>
      </c>
      <c r="I196" s="8">
        <v>-3.29</v>
      </c>
      <c r="J196" s="8">
        <v>-22</v>
      </c>
      <c r="K196" s="25" t="s">
        <v>734</v>
      </c>
      <c r="L196" s="85" t="str">
        <f t="shared" si="27"/>
        <v>Yes</v>
      </c>
    </row>
    <row r="197" spans="1:12" x14ac:dyDescent="0.25">
      <c r="A197" s="146" t="s">
        <v>1530</v>
      </c>
      <c r="B197" s="21" t="s">
        <v>213</v>
      </c>
      <c r="C197" s="22">
        <v>4.8096841015000003</v>
      </c>
      <c r="D197" s="7" t="str">
        <f t="shared" si="24"/>
        <v>N/A</v>
      </c>
      <c r="E197" s="22">
        <v>4.9172463420000003</v>
      </c>
      <c r="F197" s="7" t="str">
        <f t="shared" si="25"/>
        <v>N/A</v>
      </c>
      <c r="G197" s="22">
        <v>4.4101217473999998</v>
      </c>
      <c r="H197" s="7" t="str">
        <f t="shared" si="26"/>
        <v>N/A</v>
      </c>
      <c r="I197" s="8">
        <v>2.2360000000000002</v>
      </c>
      <c r="J197" s="8">
        <v>-10.3</v>
      </c>
      <c r="K197" s="25" t="s">
        <v>734</v>
      </c>
      <c r="L197" s="85" t="str">
        <f t="shared" si="27"/>
        <v>Yes</v>
      </c>
    </row>
    <row r="198" spans="1:12" x14ac:dyDescent="0.25">
      <c r="A198" s="146" t="s">
        <v>1531</v>
      </c>
      <c r="B198" s="21" t="s">
        <v>213</v>
      </c>
      <c r="C198" s="22">
        <v>6.24032974</v>
      </c>
      <c r="D198" s="7" t="str">
        <f t="shared" si="24"/>
        <v>N/A</v>
      </c>
      <c r="E198" s="22">
        <v>7.3264652652000004</v>
      </c>
      <c r="F198" s="7" t="str">
        <f t="shared" si="25"/>
        <v>N/A</v>
      </c>
      <c r="G198" s="22">
        <v>6.9777304732000003</v>
      </c>
      <c r="H198" s="7" t="str">
        <f t="shared" si="26"/>
        <v>N/A</v>
      </c>
      <c r="I198" s="8">
        <v>17.41</v>
      </c>
      <c r="J198" s="8">
        <v>-4.76</v>
      </c>
      <c r="K198" s="25" t="s">
        <v>734</v>
      </c>
      <c r="L198" s="85" t="str">
        <f t="shared" si="27"/>
        <v>Yes</v>
      </c>
    </row>
    <row r="199" spans="1:12" x14ac:dyDescent="0.25">
      <c r="A199" s="142" t="s">
        <v>1532</v>
      </c>
      <c r="B199" s="21" t="s">
        <v>213</v>
      </c>
      <c r="C199" s="22">
        <v>274.97961347</v>
      </c>
      <c r="D199" s="7" t="str">
        <f t="shared" si="24"/>
        <v>N/A</v>
      </c>
      <c r="E199" s="22">
        <v>282.89235932000003</v>
      </c>
      <c r="F199" s="7" t="str">
        <f t="shared" si="25"/>
        <v>N/A</v>
      </c>
      <c r="G199" s="22">
        <v>339.96832386</v>
      </c>
      <c r="H199" s="7" t="str">
        <f t="shared" si="26"/>
        <v>N/A</v>
      </c>
      <c r="I199" s="8">
        <v>2.8780000000000001</v>
      </c>
      <c r="J199" s="8">
        <v>20.18</v>
      </c>
      <c r="K199" s="25" t="s">
        <v>734</v>
      </c>
      <c r="L199" s="85" t="str">
        <f t="shared" si="27"/>
        <v>Yes</v>
      </c>
    </row>
    <row r="200" spans="1:12" x14ac:dyDescent="0.25">
      <c r="A200" s="146" t="s">
        <v>1533</v>
      </c>
      <c r="B200" s="21" t="s">
        <v>213</v>
      </c>
      <c r="C200" s="22">
        <v>266.84789760000001</v>
      </c>
      <c r="D200" s="7" t="str">
        <f t="shared" si="24"/>
        <v>N/A</v>
      </c>
      <c r="E200" s="22">
        <v>277.56207544</v>
      </c>
      <c r="F200" s="7" t="str">
        <f t="shared" si="25"/>
        <v>N/A</v>
      </c>
      <c r="G200" s="22">
        <v>317.38041405000001</v>
      </c>
      <c r="H200" s="7" t="str">
        <f t="shared" si="26"/>
        <v>N/A</v>
      </c>
      <c r="I200" s="8">
        <v>4.0149999999999997</v>
      </c>
      <c r="J200" s="8">
        <v>14.35</v>
      </c>
      <c r="K200" s="25" t="s">
        <v>734</v>
      </c>
      <c r="L200" s="85" t="str">
        <f t="shared" si="27"/>
        <v>Yes</v>
      </c>
    </row>
    <row r="201" spans="1:12" x14ac:dyDescent="0.25">
      <c r="A201" s="146" t="s">
        <v>1534</v>
      </c>
      <c r="B201" s="21" t="s">
        <v>213</v>
      </c>
      <c r="C201" s="22">
        <v>302.05020586000001</v>
      </c>
      <c r="D201" s="7" t="str">
        <f t="shared" si="24"/>
        <v>N/A</v>
      </c>
      <c r="E201" s="22">
        <v>307.66301720000001</v>
      </c>
      <c r="F201" s="7" t="str">
        <f t="shared" si="25"/>
        <v>N/A</v>
      </c>
      <c r="G201" s="22">
        <v>420.90517240999998</v>
      </c>
      <c r="H201" s="7" t="str">
        <f t="shared" si="26"/>
        <v>N/A</v>
      </c>
      <c r="I201" s="8">
        <v>1.8580000000000001</v>
      </c>
      <c r="J201" s="8">
        <v>36.81</v>
      </c>
      <c r="K201" s="25" t="s">
        <v>734</v>
      </c>
      <c r="L201" s="85" t="str">
        <f t="shared" si="27"/>
        <v>No</v>
      </c>
    </row>
    <row r="202" spans="1:12" x14ac:dyDescent="0.25">
      <c r="A202" s="146" t="s">
        <v>1535</v>
      </c>
      <c r="B202" s="21" t="s">
        <v>213</v>
      </c>
      <c r="C202" s="22">
        <v>174.65</v>
      </c>
      <c r="D202" s="7" t="str">
        <f t="shared" si="24"/>
        <v>N/A</v>
      </c>
      <c r="E202" s="22">
        <v>159.01538461999999</v>
      </c>
      <c r="F202" s="7" t="str">
        <f t="shared" si="25"/>
        <v>N/A</v>
      </c>
      <c r="G202" s="22">
        <v>207.25641026</v>
      </c>
      <c r="H202" s="7" t="str">
        <f t="shared" si="26"/>
        <v>N/A</v>
      </c>
      <c r="I202" s="8">
        <v>-8.9499999999999993</v>
      </c>
      <c r="J202" s="8">
        <v>30.34</v>
      </c>
      <c r="K202" s="25" t="s">
        <v>734</v>
      </c>
      <c r="L202" s="85" t="str">
        <f t="shared" si="27"/>
        <v>No</v>
      </c>
    </row>
    <row r="203" spans="1:12" x14ac:dyDescent="0.25">
      <c r="A203" s="146" t="s">
        <v>1536</v>
      </c>
      <c r="B203" s="21" t="s">
        <v>213</v>
      </c>
      <c r="C203" s="22">
        <v>83.352941176000002</v>
      </c>
      <c r="D203" s="7" t="str">
        <f t="shared" si="24"/>
        <v>N/A</v>
      </c>
      <c r="E203" s="22">
        <v>79.659340658999994</v>
      </c>
      <c r="F203" s="7" t="str">
        <f t="shared" si="25"/>
        <v>N/A</v>
      </c>
      <c r="G203" s="22">
        <v>70.253846154000001</v>
      </c>
      <c r="H203" s="7" t="str">
        <f t="shared" si="26"/>
        <v>N/A</v>
      </c>
      <c r="I203" s="8">
        <v>-4.43</v>
      </c>
      <c r="J203" s="8">
        <v>-11.8</v>
      </c>
      <c r="K203" s="25" t="s">
        <v>734</v>
      </c>
      <c r="L203" s="85" t="str">
        <f t="shared" si="27"/>
        <v>Yes</v>
      </c>
    </row>
    <row r="204" spans="1:12" x14ac:dyDescent="0.25">
      <c r="A204" s="142" t="s">
        <v>127</v>
      </c>
      <c r="B204" s="21" t="s">
        <v>213</v>
      </c>
      <c r="C204" s="22">
        <v>0</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t="s">
        <v>1749</v>
      </c>
      <c r="J204" s="8">
        <v>-33.299999999999997</v>
      </c>
      <c r="K204" s="10" t="s">
        <v>213</v>
      </c>
      <c r="L204" s="85" t="str">
        <f t="shared" ref="L204:L214" si="31">IF(J204="Div by 0", "N/A", IF(K204="N/A","N/A", IF(J204&gt;VALUE(MID(K204,1,2)), "No", IF(J204&lt;-1*VALUE(MID(K204,1,2)), "No", "Yes"))))</f>
        <v>N/A</v>
      </c>
    </row>
    <row r="205" spans="1:12" x14ac:dyDescent="0.25">
      <c r="A205" s="142" t="s">
        <v>128</v>
      </c>
      <c r="B205" s="21" t="s">
        <v>213</v>
      </c>
      <c r="C205" s="22">
        <v>15</v>
      </c>
      <c r="D205" s="7" t="str">
        <f t="shared" si="28"/>
        <v>N/A</v>
      </c>
      <c r="E205" s="22">
        <v>97</v>
      </c>
      <c r="F205" s="7" t="str">
        <f t="shared" si="29"/>
        <v>N/A</v>
      </c>
      <c r="G205" s="22">
        <v>1470</v>
      </c>
      <c r="H205" s="7" t="str">
        <f t="shared" si="30"/>
        <v>N/A</v>
      </c>
      <c r="I205" s="8">
        <v>546.70000000000005</v>
      </c>
      <c r="J205" s="8">
        <v>1415</v>
      </c>
      <c r="K205" s="10" t="s">
        <v>213</v>
      </c>
      <c r="L205" s="85" t="str">
        <f t="shared" si="31"/>
        <v>N/A</v>
      </c>
    </row>
    <row r="206" spans="1:12" ht="25" x14ac:dyDescent="0.25">
      <c r="A206" s="142" t="s">
        <v>1584</v>
      </c>
      <c r="B206" s="21" t="s">
        <v>213</v>
      </c>
      <c r="C206" s="22">
        <v>11</v>
      </c>
      <c r="D206" s="7" t="str">
        <f t="shared" si="28"/>
        <v>N/A</v>
      </c>
      <c r="E206" s="22">
        <v>13</v>
      </c>
      <c r="F206" s="7" t="str">
        <f t="shared" si="29"/>
        <v>N/A</v>
      </c>
      <c r="G206" s="22">
        <v>11</v>
      </c>
      <c r="H206" s="7" t="str">
        <f t="shared" si="30"/>
        <v>N/A</v>
      </c>
      <c r="I206" s="8">
        <v>18.18</v>
      </c>
      <c r="J206" s="8">
        <v>-46.2</v>
      </c>
      <c r="K206" s="10" t="s">
        <v>213</v>
      </c>
      <c r="L206" s="85" t="str">
        <f t="shared" si="31"/>
        <v>N/A</v>
      </c>
    </row>
    <row r="207" spans="1:12" ht="25" x14ac:dyDescent="0.25">
      <c r="A207" s="142" t="s">
        <v>1537</v>
      </c>
      <c r="B207" s="21" t="s">
        <v>213</v>
      </c>
      <c r="C207" s="22">
        <v>2235</v>
      </c>
      <c r="D207" s="7" t="str">
        <f t="shared" si="28"/>
        <v>N/A</v>
      </c>
      <c r="E207" s="22">
        <v>1919</v>
      </c>
      <c r="F207" s="7" t="str">
        <f t="shared" si="29"/>
        <v>N/A</v>
      </c>
      <c r="G207" s="22">
        <v>1958</v>
      </c>
      <c r="H207" s="7" t="str">
        <f t="shared" si="30"/>
        <v>N/A</v>
      </c>
      <c r="I207" s="8">
        <v>-14.1</v>
      </c>
      <c r="J207" s="8">
        <v>2.032</v>
      </c>
      <c r="K207" s="10" t="s">
        <v>213</v>
      </c>
      <c r="L207" s="85" t="str">
        <f t="shared" si="31"/>
        <v>N/A</v>
      </c>
    </row>
    <row r="208" spans="1:12" x14ac:dyDescent="0.25">
      <c r="A208" s="142" t="s">
        <v>1585</v>
      </c>
      <c r="B208" s="21" t="s">
        <v>213</v>
      </c>
      <c r="C208" s="22">
        <v>11</v>
      </c>
      <c r="D208" s="7" t="str">
        <f t="shared" si="28"/>
        <v>N/A</v>
      </c>
      <c r="E208" s="22">
        <v>11</v>
      </c>
      <c r="F208" s="7" t="str">
        <f t="shared" si="29"/>
        <v>N/A</v>
      </c>
      <c r="G208" s="22">
        <v>11</v>
      </c>
      <c r="H208" s="7" t="str">
        <f t="shared" si="30"/>
        <v>N/A</v>
      </c>
      <c r="I208" s="8">
        <v>200</v>
      </c>
      <c r="J208" s="8">
        <v>0</v>
      </c>
      <c r="K208" s="10" t="s">
        <v>213</v>
      </c>
      <c r="L208" s="85" t="str">
        <f t="shared" si="31"/>
        <v>N/A</v>
      </c>
    </row>
    <row r="209" spans="1:12" x14ac:dyDescent="0.25">
      <c r="A209" s="142" t="s">
        <v>1586</v>
      </c>
      <c r="B209" s="21" t="s">
        <v>213</v>
      </c>
      <c r="C209" s="22">
        <v>11</v>
      </c>
      <c r="D209" s="7" t="str">
        <f t="shared" si="28"/>
        <v>N/A</v>
      </c>
      <c r="E209" s="22">
        <v>11</v>
      </c>
      <c r="F209" s="7" t="str">
        <f t="shared" si="29"/>
        <v>N/A</v>
      </c>
      <c r="G209" s="22">
        <v>12</v>
      </c>
      <c r="H209" s="7" t="str">
        <f t="shared" si="30"/>
        <v>N/A</v>
      </c>
      <c r="I209" s="8">
        <v>100</v>
      </c>
      <c r="J209" s="8">
        <v>500</v>
      </c>
      <c r="K209" s="10" t="s">
        <v>213</v>
      </c>
      <c r="L209" s="85" t="str">
        <f t="shared" si="31"/>
        <v>N/A</v>
      </c>
    </row>
    <row r="210" spans="1:12" x14ac:dyDescent="0.25">
      <c r="A210" s="142" t="s">
        <v>125</v>
      </c>
      <c r="B210" s="21" t="s">
        <v>213</v>
      </c>
      <c r="C210" s="26">
        <v>924969</v>
      </c>
      <c r="D210" s="7" t="str">
        <f t="shared" si="28"/>
        <v>N/A</v>
      </c>
      <c r="E210" s="26">
        <v>2104997</v>
      </c>
      <c r="F210" s="7" t="str">
        <f t="shared" si="29"/>
        <v>N/A</v>
      </c>
      <c r="G210" s="26">
        <v>7527869</v>
      </c>
      <c r="H210" s="7" t="str">
        <f t="shared" si="30"/>
        <v>N/A</v>
      </c>
      <c r="I210" s="8">
        <v>127.6</v>
      </c>
      <c r="J210" s="8">
        <v>257.60000000000002</v>
      </c>
      <c r="K210" s="10" t="s">
        <v>213</v>
      </c>
      <c r="L210" s="85" t="str">
        <f t="shared" si="31"/>
        <v>N/A</v>
      </c>
    </row>
    <row r="211" spans="1:12" x14ac:dyDescent="0.25">
      <c r="A211" s="142" t="s">
        <v>1587</v>
      </c>
      <c r="B211" s="21" t="s">
        <v>213</v>
      </c>
      <c r="C211" s="26">
        <v>848980</v>
      </c>
      <c r="D211" s="7" t="str">
        <f t="shared" si="28"/>
        <v>N/A</v>
      </c>
      <c r="E211" s="26">
        <v>2058960</v>
      </c>
      <c r="F211" s="7" t="str">
        <f t="shared" si="29"/>
        <v>N/A</v>
      </c>
      <c r="G211" s="26">
        <v>6879476</v>
      </c>
      <c r="H211" s="7" t="str">
        <f t="shared" si="30"/>
        <v>N/A</v>
      </c>
      <c r="I211" s="8">
        <v>142.5</v>
      </c>
      <c r="J211" s="8">
        <v>234.1</v>
      </c>
      <c r="K211" s="10" t="s">
        <v>213</v>
      </c>
      <c r="L211" s="85" t="str">
        <f t="shared" si="31"/>
        <v>N/A</v>
      </c>
    </row>
    <row r="212" spans="1:12" x14ac:dyDescent="0.25">
      <c r="A212" s="142" t="s">
        <v>1538</v>
      </c>
      <c r="B212" s="21" t="s">
        <v>213</v>
      </c>
      <c r="C212" s="26">
        <v>839764</v>
      </c>
      <c r="D212" s="7" t="str">
        <f t="shared" si="28"/>
        <v>N/A</v>
      </c>
      <c r="E212" s="26">
        <v>853233</v>
      </c>
      <c r="F212" s="7" t="str">
        <f t="shared" si="29"/>
        <v>N/A</v>
      </c>
      <c r="G212" s="26">
        <v>890139</v>
      </c>
      <c r="H212" s="7" t="str">
        <f t="shared" si="30"/>
        <v>N/A</v>
      </c>
      <c r="I212" s="8">
        <v>1.6040000000000001</v>
      </c>
      <c r="J212" s="8">
        <v>4.3250000000000002</v>
      </c>
      <c r="K212" s="10" t="s">
        <v>213</v>
      </c>
      <c r="L212" s="85" t="str">
        <f t="shared" si="31"/>
        <v>N/A</v>
      </c>
    </row>
    <row r="213" spans="1:12" x14ac:dyDescent="0.25">
      <c r="A213" s="142" t="s">
        <v>1588</v>
      </c>
      <c r="B213" s="21" t="s">
        <v>213</v>
      </c>
      <c r="C213" s="26">
        <v>222649</v>
      </c>
      <c r="D213" s="7" t="str">
        <f t="shared" si="28"/>
        <v>N/A</v>
      </c>
      <c r="E213" s="26">
        <v>315460</v>
      </c>
      <c r="F213" s="7" t="str">
        <f t="shared" si="29"/>
        <v>N/A</v>
      </c>
      <c r="G213" s="26">
        <v>326986</v>
      </c>
      <c r="H213" s="7" t="str">
        <f t="shared" si="30"/>
        <v>N/A</v>
      </c>
      <c r="I213" s="8">
        <v>41.68</v>
      </c>
      <c r="J213" s="8">
        <v>3.6539999999999999</v>
      </c>
      <c r="K213" s="10" t="s">
        <v>213</v>
      </c>
      <c r="L213" s="85" t="str">
        <f t="shared" si="31"/>
        <v>N/A</v>
      </c>
    </row>
    <row r="214" spans="1:12" x14ac:dyDescent="0.25">
      <c r="A214" s="146" t="s">
        <v>1589</v>
      </c>
      <c r="B214" s="21" t="s">
        <v>213</v>
      </c>
      <c r="C214" s="26">
        <v>250742</v>
      </c>
      <c r="D214" s="7" t="str">
        <f t="shared" si="28"/>
        <v>N/A</v>
      </c>
      <c r="E214" s="26">
        <v>249933</v>
      </c>
      <c r="F214" s="7" t="str">
        <f t="shared" si="29"/>
        <v>N/A</v>
      </c>
      <c r="G214" s="26">
        <v>332133</v>
      </c>
      <c r="H214" s="7" t="str">
        <f t="shared" si="30"/>
        <v>N/A</v>
      </c>
      <c r="I214" s="8">
        <v>-0.32300000000000001</v>
      </c>
      <c r="J214" s="8">
        <v>32.89</v>
      </c>
      <c r="K214" s="10" t="s">
        <v>213</v>
      </c>
      <c r="L214" s="85" t="str">
        <f t="shared" si="31"/>
        <v>N/A</v>
      </c>
    </row>
    <row r="215" spans="1:12" ht="25" x14ac:dyDescent="0.25">
      <c r="A215" s="142" t="s">
        <v>1352</v>
      </c>
      <c r="B215" s="21" t="s">
        <v>213</v>
      </c>
      <c r="C215" s="26">
        <v>473224</v>
      </c>
      <c r="D215" s="7" t="str">
        <f t="shared" ref="D215:D229" si="32">IF($B215="N/A","N/A",IF(C215&gt;10,"No",IF(C215&lt;-10,"No","Yes")))</f>
        <v>N/A</v>
      </c>
      <c r="E215" s="26">
        <v>205408</v>
      </c>
      <c r="F215" s="7" t="str">
        <f t="shared" ref="F215:F229" si="33">IF($B215="N/A","N/A",IF(E215&gt;10,"No",IF(E215&lt;-10,"No","Yes")))</f>
        <v>N/A</v>
      </c>
      <c r="G215" s="26">
        <v>248402</v>
      </c>
      <c r="H215" s="7" t="str">
        <f t="shared" ref="H215:H229" si="34">IF($B215="N/A","N/A",IF(G215&gt;10,"No",IF(G215&lt;-10,"No","Yes")))</f>
        <v>N/A</v>
      </c>
      <c r="I215" s="8">
        <v>-56.6</v>
      </c>
      <c r="J215" s="8">
        <v>20.93</v>
      </c>
      <c r="K215" s="25" t="s">
        <v>734</v>
      </c>
      <c r="L215" s="85" t="str">
        <f t="shared" ref="L215:L229" si="35">IF(J215="Div by 0", "N/A", IF(K215="N/A","N/A", IF(J215&gt;VALUE(MID(K215,1,2)), "No", IF(J215&lt;-1*VALUE(MID(K215,1,2)), "No", "Yes"))))</f>
        <v>Yes</v>
      </c>
    </row>
    <row r="216" spans="1:12" x14ac:dyDescent="0.25">
      <c r="A216" s="142" t="s">
        <v>646</v>
      </c>
      <c r="B216" s="21" t="s">
        <v>213</v>
      </c>
      <c r="C216" s="22">
        <v>2095</v>
      </c>
      <c r="D216" s="7" t="str">
        <f t="shared" si="32"/>
        <v>N/A</v>
      </c>
      <c r="E216" s="22">
        <v>747</v>
      </c>
      <c r="F216" s="7" t="str">
        <f t="shared" si="33"/>
        <v>N/A</v>
      </c>
      <c r="G216" s="22">
        <v>845</v>
      </c>
      <c r="H216" s="7" t="str">
        <f t="shared" si="34"/>
        <v>N/A</v>
      </c>
      <c r="I216" s="8">
        <v>-64.3</v>
      </c>
      <c r="J216" s="8">
        <v>13.12</v>
      </c>
      <c r="K216" s="25" t="s">
        <v>734</v>
      </c>
      <c r="L216" s="85" t="str">
        <f t="shared" si="35"/>
        <v>Yes</v>
      </c>
    </row>
    <row r="217" spans="1:12" x14ac:dyDescent="0.25">
      <c r="A217" s="142" t="s">
        <v>1353</v>
      </c>
      <c r="B217" s="21" t="s">
        <v>213</v>
      </c>
      <c r="C217" s="26">
        <v>225.88257757</v>
      </c>
      <c r="D217" s="7" t="str">
        <f t="shared" si="32"/>
        <v>N/A</v>
      </c>
      <c r="E217" s="26">
        <v>274.9772423</v>
      </c>
      <c r="F217" s="7" t="str">
        <f t="shared" si="33"/>
        <v>N/A</v>
      </c>
      <c r="G217" s="26">
        <v>293.96686390999997</v>
      </c>
      <c r="H217" s="7" t="str">
        <f t="shared" si="34"/>
        <v>N/A</v>
      </c>
      <c r="I217" s="8">
        <v>21.73</v>
      </c>
      <c r="J217" s="8">
        <v>6.9059999999999997</v>
      </c>
      <c r="K217" s="25" t="s">
        <v>734</v>
      </c>
      <c r="L217" s="85" t="str">
        <f t="shared" si="35"/>
        <v>Yes</v>
      </c>
    </row>
    <row r="218" spans="1:12" ht="25" x14ac:dyDescent="0.25">
      <c r="A218" s="142" t="s">
        <v>1354</v>
      </c>
      <c r="B218" s="21" t="s">
        <v>213</v>
      </c>
      <c r="C218" s="26">
        <v>0</v>
      </c>
      <c r="D218" s="7" t="str">
        <f t="shared" si="32"/>
        <v>N/A</v>
      </c>
      <c r="E218" s="26">
        <v>0</v>
      </c>
      <c r="F218" s="7" t="str">
        <f t="shared" si="33"/>
        <v>N/A</v>
      </c>
      <c r="G218" s="26">
        <v>0</v>
      </c>
      <c r="H218" s="7" t="str">
        <f t="shared" si="34"/>
        <v>N/A</v>
      </c>
      <c r="I218" s="8" t="s">
        <v>1749</v>
      </c>
      <c r="J218" s="8" t="s">
        <v>1749</v>
      </c>
      <c r="K218" s="25" t="s">
        <v>734</v>
      </c>
      <c r="L218" s="85" t="str">
        <f t="shared" si="35"/>
        <v>N/A</v>
      </c>
    </row>
    <row r="219" spans="1:12" x14ac:dyDescent="0.25">
      <c r="A219" s="142" t="s">
        <v>513</v>
      </c>
      <c r="B219" s="21" t="s">
        <v>213</v>
      </c>
      <c r="C219" s="22">
        <v>0</v>
      </c>
      <c r="D219" s="7" t="str">
        <f t="shared" si="32"/>
        <v>N/A</v>
      </c>
      <c r="E219" s="22">
        <v>0</v>
      </c>
      <c r="F219" s="7" t="str">
        <f t="shared" si="33"/>
        <v>N/A</v>
      </c>
      <c r="G219" s="22">
        <v>0</v>
      </c>
      <c r="H219" s="7" t="str">
        <f t="shared" si="34"/>
        <v>N/A</v>
      </c>
      <c r="I219" s="8" t="s">
        <v>1749</v>
      </c>
      <c r="J219" s="8" t="s">
        <v>1749</v>
      </c>
      <c r="K219" s="25" t="s">
        <v>734</v>
      </c>
      <c r="L219" s="85" t="str">
        <f t="shared" si="35"/>
        <v>N/A</v>
      </c>
    </row>
    <row r="220" spans="1:12" x14ac:dyDescent="0.25">
      <c r="A220" s="142" t="s">
        <v>1355</v>
      </c>
      <c r="B220" s="21" t="s">
        <v>213</v>
      </c>
      <c r="C220" s="26" t="s">
        <v>1749</v>
      </c>
      <c r="D220" s="7" t="str">
        <f t="shared" si="32"/>
        <v>N/A</v>
      </c>
      <c r="E220" s="26" t="s">
        <v>1749</v>
      </c>
      <c r="F220" s="7" t="str">
        <f t="shared" si="33"/>
        <v>N/A</v>
      </c>
      <c r="G220" s="26" t="s">
        <v>1749</v>
      </c>
      <c r="H220" s="7" t="str">
        <f t="shared" si="34"/>
        <v>N/A</v>
      </c>
      <c r="I220" s="8" t="s">
        <v>1749</v>
      </c>
      <c r="J220" s="8" t="s">
        <v>1749</v>
      </c>
      <c r="K220" s="25" t="s">
        <v>734</v>
      </c>
      <c r="L220" s="85" t="str">
        <f t="shared" si="35"/>
        <v>N/A</v>
      </c>
    </row>
    <row r="221" spans="1:12" ht="25" x14ac:dyDescent="0.25">
      <c r="A221" s="142" t="s">
        <v>1356</v>
      </c>
      <c r="B221" s="21" t="s">
        <v>213</v>
      </c>
      <c r="C221" s="26">
        <v>11914985</v>
      </c>
      <c r="D221" s="7" t="str">
        <f t="shared" si="32"/>
        <v>N/A</v>
      </c>
      <c r="E221" s="26">
        <v>9421629</v>
      </c>
      <c r="F221" s="7" t="str">
        <f t="shared" si="33"/>
        <v>N/A</v>
      </c>
      <c r="G221" s="26">
        <v>6056182</v>
      </c>
      <c r="H221" s="7" t="str">
        <f t="shared" si="34"/>
        <v>N/A</v>
      </c>
      <c r="I221" s="8">
        <v>-20.9</v>
      </c>
      <c r="J221" s="8">
        <v>-35.700000000000003</v>
      </c>
      <c r="K221" s="25" t="s">
        <v>734</v>
      </c>
      <c r="L221" s="85" t="str">
        <f t="shared" si="35"/>
        <v>No</v>
      </c>
    </row>
    <row r="222" spans="1:12" x14ac:dyDescent="0.25">
      <c r="A222" s="142" t="s">
        <v>514</v>
      </c>
      <c r="B222" s="21" t="s">
        <v>213</v>
      </c>
      <c r="C222" s="22">
        <v>25032</v>
      </c>
      <c r="D222" s="7" t="str">
        <f t="shared" si="32"/>
        <v>N/A</v>
      </c>
      <c r="E222" s="22">
        <v>24761</v>
      </c>
      <c r="F222" s="7" t="str">
        <f t="shared" si="33"/>
        <v>N/A</v>
      </c>
      <c r="G222" s="22">
        <v>19195</v>
      </c>
      <c r="H222" s="7" t="str">
        <f t="shared" si="34"/>
        <v>N/A</v>
      </c>
      <c r="I222" s="8">
        <v>-1.08</v>
      </c>
      <c r="J222" s="8">
        <v>-22.5</v>
      </c>
      <c r="K222" s="25" t="s">
        <v>734</v>
      </c>
      <c r="L222" s="85" t="str">
        <f t="shared" si="35"/>
        <v>Yes</v>
      </c>
    </row>
    <row r="223" spans="1:12" ht="25" x14ac:dyDescent="0.25">
      <c r="A223" s="142" t="s">
        <v>1357</v>
      </c>
      <c r="B223" s="21" t="s">
        <v>213</v>
      </c>
      <c r="C223" s="26">
        <v>475.99013263000001</v>
      </c>
      <c r="D223" s="7" t="str">
        <f t="shared" si="32"/>
        <v>N/A</v>
      </c>
      <c r="E223" s="26">
        <v>380.50276645000002</v>
      </c>
      <c r="F223" s="7" t="str">
        <f t="shared" si="33"/>
        <v>N/A</v>
      </c>
      <c r="G223" s="26">
        <v>315.50830946000002</v>
      </c>
      <c r="H223" s="7" t="str">
        <f t="shared" si="34"/>
        <v>N/A</v>
      </c>
      <c r="I223" s="8">
        <v>-20.100000000000001</v>
      </c>
      <c r="J223" s="8">
        <v>-17.100000000000001</v>
      </c>
      <c r="K223" s="25" t="s">
        <v>734</v>
      </c>
      <c r="L223" s="85" t="str">
        <f t="shared" si="35"/>
        <v>Yes</v>
      </c>
    </row>
    <row r="224" spans="1:12" ht="25" x14ac:dyDescent="0.25">
      <c r="A224" s="142" t="s">
        <v>1358</v>
      </c>
      <c r="B224" s="21" t="s">
        <v>213</v>
      </c>
      <c r="C224" s="26">
        <v>0</v>
      </c>
      <c r="D224" s="7" t="str">
        <f t="shared" si="32"/>
        <v>N/A</v>
      </c>
      <c r="E224" s="26">
        <v>0</v>
      </c>
      <c r="F224" s="7" t="str">
        <f t="shared" si="33"/>
        <v>N/A</v>
      </c>
      <c r="G224" s="26">
        <v>0</v>
      </c>
      <c r="H224" s="7" t="str">
        <f t="shared" si="34"/>
        <v>N/A</v>
      </c>
      <c r="I224" s="8" t="s">
        <v>1749</v>
      </c>
      <c r="J224" s="8" t="s">
        <v>1749</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1749</v>
      </c>
      <c r="J225" s="8" t="s">
        <v>1749</v>
      </c>
      <c r="K225" s="25" t="s">
        <v>734</v>
      </c>
      <c r="L225" s="85" t="str">
        <f t="shared" si="35"/>
        <v>N/A</v>
      </c>
    </row>
    <row r="226" spans="1:12" x14ac:dyDescent="0.25">
      <c r="A226" s="142" t="s">
        <v>1359</v>
      </c>
      <c r="B226" s="21" t="s">
        <v>213</v>
      </c>
      <c r="C226" s="26" t="s">
        <v>1749</v>
      </c>
      <c r="D226" s="7" t="str">
        <f t="shared" si="32"/>
        <v>N/A</v>
      </c>
      <c r="E226" s="26" t="s">
        <v>1749</v>
      </c>
      <c r="F226" s="7" t="str">
        <f t="shared" si="33"/>
        <v>N/A</v>
      </c>
      <c r="G226" s="26" t="s">
        <v>1749</v>
      </c>
      <c r="H226" s="7" t="str">
        <f t="shared" si="34"/>
        <v>N/A</v>
      </c>
      <c r="I226" s="8" t="s">
        <v>1749</v>
      </c>
      <c r="J226" s="8" t="s">
        <v>1749</v>
      </c>
      <c r="K226" s="25" t="s">
        <v>734</v>
      </c>
      <c r="L226" s="85" t="str">
        <f t="shared" si="35"/>
        <v>N/A</v>
      </c>
    </row>
    <row r="227" spans="1:12" ht="25" x14ac:dyDescent="0.25">
      <c r="A227" s="142" t="s">
        <v>1360</v>
      </c>
      <c r="B227" s="21" t="s">
        <v>213</v>
      </c>
      <c r="C227" s="26">
        <v>18217397</v>
      </c>
      <c r="D227" s="7" t="str">
        <f t="shared" si="32"/>
        <v>N/A</v>
      </c>
      <c r="E227" s="26">
        <v>11412947</v>
      </c>
      <c r="F227" s="7" t="str">
        <f t="shared" si="33"/>
        <v>N/A</v>
      </c>
      <c r="G227" s="26">
        <v>13629720</v>
      </c>
      <c r="H227" s="7" t="str">
        <f t="shared" si="34"/>
        <v>N/A</v>
      </c>
      <c r="I227" s="8">
        <v>-37.4</v>
      </c>
      <c r="J227" s="8">
        <v>19.420000000000002</v>
      </c>
      <c r="K227" s="25" t="s">
        <v>734</v>
      </c>
      <c r="L227" s="85" t="str">
        <f t="shared" si="35"/>
        <v>Yes</v>
      </c>
    </row>
    <row r="228" spans="1:12" ht="25" x14ac:dyDescent="0.25">
      <c r="A228" s="142" t="s">
        <v>516</v>
      </c>
      <c r="B228" s="21" t="s">
        <v>213</v>
      </c>
      <c r="C228" s="22">
        <v>1241</v>
      </c>
      <c r="D228" s="7" t="str">
        <f t="shared" si="32"/>
        <v>N/A</v>
      </c>
      <c r="E228" s="22">
        <v>497</v>
      </c>
      <c r="F228" s="7" t="str">
        <f t="shared" si="33"/>
        <v>N/A</v>
      </c>
      <c r="G228" s="22">
        <v>408</v>
      </c>
      <c r="H228" s="7" t="str">
        <f t="shared" si="34"/>
        <v>N/A</v>
      </c>
      <c r="I228" s="8">
        <v>-60</v>
      </c>
      <c r="J228" s="8">
        <v>-17.899999999999999</v>
      </c>
      <c r="K228" s="25" t="s">
        <v>734</v>
      </c>
      <c r="L228" s="85" t="str">
        <f t="shared" si="35"/>
        <v>Yes</v>
      </c>
    </row>
    <row r="229" spans="1:12" ht="25" x14ac:dyDescent="0.25">
      <c r="A229" s="142" t="s">
        <v>1361</v>
      </c>
      <c r="B229" s="21" t="s">
        <v>213</v>
      </c>
      <c r="C229" s="26">
        <v>14679.610798</v>
      </c>
      <c r="D229" s="7" t="str">
        <f t="shared" si="32"/>
        <v>N/A</v>
      </c>
      <c r="E229" s="26">
        <v>22963.676056</v>
      </c>
      <c r="F229" s="7" t="str">
        <f t="shared" si="33"/>
        <v>N/A</v>
      </c>
      <c r="G229" s="26">
        <v>33406.176470999999</v>
      </c>
      <c r="H229" s="7" t="str">
        <f t="shared" si="34"/>
        <v>N/A</v>
      </c>
      <c r="I229" s="8">
        <v>56.43</v>
      </c>
      <c r="J229" s="8">
        <v>45.47</v>
      </c>
      <c r="K229" s="25" t="s">
        <v>734</v>
      </c>
      <c r="L229" s="85" t="str">
        <f t="shared" si="35"/>
        <v>No</v>
      </c>
    </row>
    <row r="230" spans="1:12" x14ac:dyDescent="0.25">
      <c r="A230" s="116" t="s">
        <v>1362</v>
      </c>
      <c r="B230" s="21" t="s">
        <v>213</v>
      </c>
      <c r="C230" s="10">
        <v>22153490</v>
      </c>
      <c r="D230" s="7" t="str">
        <f t="shared" ref="D230:D253" si="36">IF($B230="N/A","N/A",IF(C230&gt;10,"No",IF(C230&lt;-10,"No","Yes")))</f>
        <v>N/A</v>
      </c>
      <c r="E230" s="10">
        <v>13961779</v>
      </c>
      <c r="F230" s="7" t="str">
        <f t="shared" ref="F230:F253" si="37">IF($B230="N/A","N/A",IF(E230&gt;10,"No",IF(E230&lt;-10,"No","Yes")))</f>
        <v>N/A</v>
      </c>
      <c r="G230" s="10">
        <v>15638334</v>
      </c>
      <c r="H230" s="7" t="str">
        <f t="shared" ref="H230:H253" si="38">IF($B230="N/A","N/A",IF(G230&gt;10,"No",IF(G230&lt;-10,"No","Yes")))</f>
        <v>N/A</v>
      </c>
      <c r="I230" s="8">
        <v>-37</v>
      </c>
      <c r="J230" s="8">
        <v>12.01</v>
      </c>
      <c r="K230" s="25" t="s">
        <v>734</v>
      </c>
      <c r="L230" s="85" t="str">
        <f t="shared" ref="L230:L253" si="39">IF(J230="Div by 0", "N/A", IF(K230="N/A","N/A", IF(J230&gt;VALUE(MID(K230,1,2)), "No", IF(J230&lt;-1*VALUE(MID(K230,1,2)), "No", "Yes"))))</f>
        <v>Yes</v>
      </c>
    </row>
    <row r="231" spans="1:12" x14ac:dyDescent="0.25">
      <c r="A231" s="116" t="s">
        <v>1539</v>
      </c>
      <c r="B231" s="21" t="s">
        <v>213</v>
      </c>
      <c r="C231" s="1">
        <v>2160</v>
      </c>
      <c r="D231" s="1" t="str">
        <f t="shared" si="36"/>
        <v>N/A</v>
      </c>
      <c r="E231" s="1">
        <v>1027</v>
      </c>
      <c r="F231" s="1" t="str">
        <f t="shared" si="37"/>
        <v>N/A</v>
      </c>
      <c r="G231" s="1">
        <v>860</v>
      </c>
      <c r="H231" s="7" t="str">
        <f t="shared" si="38"/>
        <v>N/A</v>
      </c>
      <c r="I231" s="8">
        <v>-52.5</v>
      </c>
      <c r="J231" s="8">
        <v>-16.3</v>
      </c>
      <c r="K231" s="25" t="s">
        <v>734</v>
      </c>
      <c r="L231" s="85" t="str">
        <f t="shared" si="39"/>
        <v>Yes</v>
      </c>
    </row>
    <row r="232" spans="1:12" x14ac:dyDescent="0.25">
      <c r="A232" s="116" t="s">
        <v>1540</v>
      </c>
      <c r="B232" s="21" t="s">
        <v>213</v>
      </c>
      <c r="C232" s="10">
        <v>10256.245370000001</v>
      </c>
      <c r="D232" s="7" t="str">
        <f t="shared" si="36"/>
        <v>N/A</v>
      </c>
      <c r="E232" s="10">
        <v>13594.721519000001</v>
      </c>
      <c r="F232" s="7" t="str">
        <f t="shared" si="37"/>
        <v>N/A</v>
      </c>
      <c r="G232" s="10">
        <v>18184.109302000001</v>
      </c>
      <c r="H232" s="7" t="str">
        <f t="shared" si="38"/>
        <v>N/A</v>
      </c>
      <c r="I232" s="8">
        <v>32.549999999999997</v>
      </c>
      <c r="J232" s="8">
        <v>33.76</v>
      </c>
      <c r="K232" s="25" t="s">
        <v>734</v>
      </c>
      <c r="L232" s="85" t="str">
        <f t="shared" si="39"/>
        <v>No</v>
      </c>
    </row>
    <row r="233" spans="1:12" x14ac:dyDescent="0.25">
      <c r="A233" s="147" t="s">
        <v>1541</v>
      </c>
      <c r="B233" s="21" t="s">
        <v>213</v>
      </c>
      <c r="C233" s="10">
        <v>6060.0047450000002</v>
      </c>
      <c r="D233" s="7" t="str">
        <f t="shared" si="36"/>
        <v>N/A</v>
      </c>
      <c r="E233" s="10">
        <v>6481.1203438000002</v>
      </c>
      <c r="F233" s="7" t="str">
        <f t="shared" si="37"/>
        <v>N/A</v>
      </c>
      <c r="G233" s="10">
        <v>7257.4485050000003</v>
      </c>
      <c r="H233" s="7" t="str">
        <f t="shared" si="38"/>
        <v>N/A</v>
      </c>
      <c r="I233" s="8">
        <v>6.9489999999999998</v>
      </c>
      <c r="J233" s="8">
        <v>11.98</v>
      </c>
      <c r="K233" s="25" t="s">
        <v>734</v>
      </c>
      <c r="L233" s="85" t="str">
        <f t="shared" si="39"/>
        <v>Yes</v>
      </c>
    </row>
    <row r="234" spans="1:12" x14ac:dyDescent="0.25">
      <c r="A234" s="147" t="s">
        <v>1542</v>
      </c>
      <c r="B234" s="21" t="s">
        <v>213</v>
      </c>
      <c r="C234" s="10">
        <v>18634.990730000001</v>
      </c>
      <c r="D234" s="7" t="str">
        <f t="shared" si="36"/>
        <v>N/A</v>
      </c>
      <c r="E234" s="10">
        <v>24479.273504000001</v>
      </c>
      <c r="F234" s="7" t="str">
        <f t="shared" si="37"/>
        <v>N/A</v>
      </c>
      <c r="G234" s="10">
        <v>40381.515432</v>
      </c>
      <c r="H234" s="7" t="str">
        <f t="shared" si="38"/>
        <v>N/A</v>
      </c>
      <c r="I234" s="8">
        <v>31.36</v>
      </c>
      <c r="J234" s="8">
        <v>64.959999999999994</v>
      </c>
      <c r="K234" s="25" t="s">
        <v>734</v>
      </c>
      <c r="L234" s="85" t="str">
        <f t="shared" si="39"/>
        <v>No</v>
      </c>
    </row>
    <row r="235" spans="1:12" x14ac:dyDescent="0.25">
      <c r="A235" s="147" t="s">
        <v>1543</v>
      </c>
      <c r="B235" s="21" t="s">
        <v>213</v>
      </c>
      <c r="C235" s="10">
        <v>422.03448276</v>
      </c>
      <c r="D235" s="7" t="str">
        <f t="shared" si="36"/>
        <v>N/A</v>
      </c>
      <c r="E235" s="10">
        <v>1343.04</v>
      </c>
      <c r="F235" s="7" t="str">
        <f t="shared" si="37"/>
        <v>N/A</v>
      </c>
      <c r="G235" s="10">
        <v>2533.5294118000002</v>
      </c>
      <c r="H235" s="7" t="str">
        <f t="shared" si="38"/>
        <v>N/A</v>
      </c>
      <c r="I235" s="8">
        <v>218.2</v>
      </c>
      <c r="J235" s="8">
        <v>88.64</v>
      </c>
      <c r="K235" s="25" t="s">
        <v>734</v>
      </c>
      <c r="L235" s="85" t="str">
        <f t="shared" si="39"/>
        <v>No</v>
      </c>
    </row>
    <row r="236" spans="1:12" x14ac:dyDescent="0.25">
      <c r="A236" s="147" t="s">
        <v>1544</v>
      </c>
      <c r="B236" s="21" t="s">
        <v>213</v>
      </c>
      <c r="C236" s="10">
        <v>2369.7752525000001</v>
      </c>
      <c r="D236" s="7" t="str">
        <f t="shared" si="36"/>
        <v>N/A</v>
      </c>
      <c r="E236" s="10">
        <v>1102.5999999999999</v>
      </c>
      <c r="F236" s="7" t="str">
        <f t="shared" si="37"/>
        <v>N/A</v>
      </c>
      <c r="G236" s="10">
        <v>1309.8967391000001</v>
      </c>
      <c r="H236" s="7" t="str">
        <f t="shared" si="38"/>
        <v>N/A</v>
      </c>
      <c r="I236" s="8">
        <v>-53.5</v>
      </c>
      <c r="J236" s="8">
        <v>18.8</v>
      </c>
      <c r="K236" s="25" t="s">
        <v>734</v>
      </c>
      <c r="L236" s="85" t="str">
        <f t="shared" si="39"/>
        <v>Yes</v>
      </c>
    </row>
    <row r="237" spans="1:12" x14ac:dyDescent="0.25">
      <c r="A237" s="142" t="s">
        <v>1545</v>
      </c>
      <c r="B237" s="21" t="s">
        <v>213</v>
      </c>
      <c r="C237" s="7">
        <v>1.2668473096999999</v>
      </c>
      <c r="D237" s="7" t="str">
        <f t="shared" si="36"/>
        <v>N/A</v>
      </c>
      <c r="E237" s="7">
        <v>0.50565974560000004</v>
      </c>
      <c r="F237" s="7" t="str">
        <f t="shared" si="37"/>
        <v>N/A</v>
      </c>
      <c r="G237" s="7">
        <v>0.52127846570000003</v>
      </c>
      <c r="H237" s="7" t="str">
        <f t="shared" si="38"/>
        <v>N/A</v>
      </c>
      <c r="I237" s="8">
        <v>-60.1</v>
      </c>
      <c r="J237" s="8">
        <v>3.089</v>
      </c>
      <c r="K237" s="25" t="s">
        <v>734</v>
      </c>
      <c r="L237" s="85" t="str">
        <f t="shared" si="39"/>
        <v>Yes</v>
      </c>
    </row>
    <row r="238" spans="1:12" x14ac:dyDescent="0.25">
      <c r="A238" s="146" t="s">
        <v>1546</v>
      </c>
      <c r="B238" s="21" t="s">
        <v>213</v>
      </c>
      <c r="C238" s="7">
        <v>2.4762799987999999</v>
      </c>
      <c r="D238" s="7" t="str">
        <f t="shared" si="36"/>
        <v>N/A</v>
      </c>
      <c r="E238" s="7">
        <v>1.0424445174999999</v>
      </c>
      <c r="F238" s="7" t="str">
        <f t="shared" si="37"/>
        <v>N/A</v>
      </c>
      <c r="G238" s="7">
        <v>1.0888044854000001</v>
      </c>
      <c r="H238" s="7" t="str">
        <f t="shared" si="38"/>
        <v>N/A</v>
      </c>
      <c r="I238" s="8">
        <v>-57.9</v>
      </c>
      <c r="J238" s="8">
        <v>4.4470000000000001</v>
      </c>
      <c r="K238" s="25" t="s">
        <v>734</v>
      </c>
      <c r="L238" s="85" t="str">
        <f t="shared" si="39"/>
        <v>Yes</v>
      </c>
    </row>
    <row r="239" spans="1:12" x14ac:dyDescent="0.25">
      <c r="A239" s="146" t="s">
        <v>1547</v>
      </c>
      <c r="B239" s="21" t="s">
        <v>213</v>
      </c>
      <c r="C239" s="7">
        <v>4.3530895334000004</v>
      </c>
      <c r="D239" s="7" t="str">
        <f t="shared" si="36"/>
        <v>N/A</v>
      </c>
      <c r="E239" s="7">
        <v>3.4158090649999999</v>
      </c>
      <c r="F239" s="7" t="str">
        <f t="shared" si="37"/>
        <v>N/A</v>
      </c>
      <c r="G239" s="7">
        <v>2.6118500605000001</v>
      </c>
      <c r="H239" s="7" t="str">
        <f t="shared" si="38"/>
        <v>N/A</v>
      </c>
      <c r="I239" s="8">
        <v>-21.5</v>
      </c>
      <c r="J239" s="8">
        <v>-23.5</v>
      </c>
      <c r="K239" s="25" t="s">
        <v>734</v>
      </c>
      <c r="L239" s="85" t="str">
        <f t="shared" si="39"/>
        <v>Yes</v>
      </c>
    </row>
    <row r="240" spans="1:12" x14ac:dyDescent="0.25">
      <c r="A240" s="146" t="s">
        <v>1548</v>
      </c>
      <c r="B240" s="21" t="s">
        <v>213</v>
      </c>
      <c r="C240" s="7">
        <v>0.16038048890000001</v>
      </c>
      <c r="D240" s="7" t="str">
        <f t="shared" si="36"/>
        <v>N/A</v>
      </c>
      <c r="E240" s="7">
        <v>0.10705262710000001</v>
      </c>
      <c r="F240" s="7" t="str">
        <f t="shared" si="37"/>
        <v>N/A</v>
      </c>
      <c r="G240" s="7">
        <v>0.11699931180000001</v>
      </c>
      <c r="H240" s="7" t="str">
        <f t="shared" si="38"/>
        <v>N/A</v>
      </c>
      <c r="I240" s="8">
        <v>-33.299999999999997</v>
      </c>
      <c r="J240" s="8">
        <v>9.2910000000000004</v>
      </c>
      <c r="K240" s="25" t="s">
        <v>734</v>
      </c>
      <c r="L240" s="85" t="str">
        <f t="shared" si="39"/>
        <v>Yes</v>
      </c>
    </row>
    <row r="241" spans="1:12" x14ac:dyDescent="0.25">
      <c r="A241" s="146" t="s">
        <v>1549</v>
      </c>
      <c r="B241" s="21" t="s">
        <v>213</v>
      </c>
      <c r="C241" s="7">
        <v>0.49210886040000001</v>
      </c>
      <c r="D241" s="7" t="str">
        <f t="shared" si="36"/>
        <v>N/A</v>
      </c>
      <c r="E241" s="7">
        <v>0.14650270570000001</v>
      </c>
      <c r="F241" s="7" t="str">
        <f t="shared" si="37"/>
        <v>N/A</v>
      </c>
      <c r="G241" s="7">
        <v>0.2262610364</v>
      </c>
      <c r="H241" s="7" t="str">
        <f t="shared" si="38"/>
        <v>N/A</v>
      </c>
      <c r="I241" s="8">
        <v>-70.2</v>
      </c>
      <c r="J241" s="8">
        <v>54.44</v>
      </c>
      <c r="K241" s="25" t="s">
        <v>734</v>
      </c>
      <c r="L241" s="85" t="str">
        <f t="shared" si="39"/>
        <v>No</v>
      </c>
    </row>
    <row r="242" spans="1:12" x14ac:dyDescent="0.25">
      <c r="A242" s="116" t="s">
        <v>1374</v>
      </c>
      <c r="B242" s="21" t="s">
        <v>213</v>
      </c>
      <c r="C242" s="10">
        <v>18217397</v>
      </c>
      <c r="D242" s="7" t="str">
        <f t="shared" si="36"/>
        <v>N/A</v>
      </c>
      <c r="E242" s="10">
        <v>11412947</v>
      </c>
      <c r="F242" s="7" t="str">
        <f t="shared" si="37"/>
        <v>N/A</v>
      </c>
      <c r="G242" s="10">
        <v>13629720</v>
      </c>
      <c r="H242" s="7" t="str">
        <f t="shared" si="38"/>
        <v>N/A</v>
      </c>
      <c r="I242" s="8">
        <v>-37.4</v>
      </c>
      <c r="J242" s="8">
        <v>19.420000000000002</v>
      </c>
      <c r="K242" s="25" t="s">
        <v>734</v>
      </c>
      <c r="L242" s="85" t="str">
        <f t="shared" si="39"/>
        <v>Yes</v>
      </c>
    </row>
    <row r="243" spans="1:12" x14ac:dyDescent="0.25">
      <c r="A243" s="116" t="s">
        <v>1550</v>
      </c>
      <c r="B243" s="21" t="s">
        <v>213</v>
      </c>
      <c r="C243" s="1">
        <v>1241</v>
      </c>
      <c r="D243" s="1" t="str">
        <f t="shared" si="36"/>
        <v>N/A</v>
      </c>
      <c r="E243" s="1">
        <v>497</v>
      </c>
      <c r="F243" s="1" t="str">
        <f t="shared" si="37"/>
        <v>N/A</v>
      </c>
      <c r="G243" s="1">
        <v>408</v>
      </c>
      <c r="H243" s="7" t="str">
        <f t="shared" si="38"/>
        <v>N/A</v>
      </c>
      <c r="I243" s="8">
        <v>-60</v>
      </c>
      <c r="J243" s="8">
        <v>-17.899999999999999</v>
      </c>
      <c r="K243" s="25" t="s">
        <v>734</v>
      </c>
      <c r="L243" s="85" t="str">
        <f t="shared" si="39"/>
        <v>Yes</v>
      </c>
    </row>
    <row r="244" spans="1:12" ht="25" x14ac:dyDescent="0.25">
      <c r="A244" s="116" t="s">
        <v>1551</v>
      </c>
      <c r="B244" s="21" t="s">
        <v>213</v>
      </c>
      <c r="C244" s="10">
        <v>14679.610798</v>
      </c>
      <c r="D244" s="7" t="str">
        <f t="shared" si="36"/>
        <v>N/A</v>
      </c>
      <c r="E244" s="10">
        <v>22963.676056</v>
      </c>
      <c r="F244" s="7" t="str">
        <f t="shared" si="37"/>
        <v>N/A</v>
      </c>
      <c r="G244" s="10">
        <v>33406.176470999999</v>
      </c>
      <c r="H244" s="7" t="str">
        <f t="shared" si="38"/>
        <v>N/A</v>
      </c>
      <c r="I244" s="8">
        <v>56.43</v>
      </c>
      <c r="J244" s="8">
        <v>45.47</v>
      </c>
      <c r="K244" s="25" t="s">
        <v>734</v>
      </c>
      <c r="L244" s="85" t="str">
        <f t="shared" si="39"/>
        <v>No</v>
      </c>
    </row>
    <row r="245" spans="1:12" ht="25" x14ac:dyDescent="0.25">
      <c r="A245" s="147" t="s">
        <v>1552</v>
      </c>
      <c r="B245" s="21" t="s">
        <v>213</v>
      </c>
      <c r="C245" s="10">
        <v>5781.1449863999997</v>
      </c>
      <c r="D245" s="7" t="str">
        <f t="shared" si="36"/>
        <v>N/A</v>
      </c>
      <c r="E245" s="10">
        <v>5846.9744681000002</v>
      </c>
      <c r="F245" s="7" t="str">
        <f t="shared" si="37"/>
        <v>N/A</v>
      </c>
      <c r="G245" s="10">
        <v>6780.1915888000003</v>
      </c>
      <c r="H245" s="7" t="str">
        <f t="shared" si="38"/>
        <v>N/A</v>
      </c>
      <c r="I245" s="8">
        <v>1.139</v>
      </c>
      <c r="J245" s="8">
        <v>15.96</v>
      </c>
      <c r="K245" s="25" t="s">
        <v>734</v>
      </c>
      <c r="L245" s="85" t="str">
        <f t="shared" si="39"/>
        <v>Yes</v>
      </c>
    </row>
    <row r="246" spans="1:12" ht="25" x14ac:dyDescent="0.25">
      <c r="A246" s="147" t="s">
        <v>1553</v>
      </c>
      <c r="B246" s="21" t="s">
        <v>213</v>
      </c>
      <c r="C246" s="10">
        <v>27735.411531000002</v>
      </c>
      <c r="D246" s="7" t="str">
        <f t="shared" si="36"/>
        <v>N/A</v>
      </c>
      <c r="E246" s="10">
        <v>38316.442748000001</v>
      </c>
      <c r="F246" s="7" t="str">
        <f t="shared" si="37"/>
        <v>N/A</v>
      </c>
      <c r="G246" s="10">
        <v>63424.578125</v>
      </c>
      <c r="H246" s="7" t="str">
        <f t="shared" si="38"/>
        <v>N/A</v>
      </c>
      <c r="I246" s="8">
        <v>38.15</v>
      </c>
      <c r="J246" s="8">
        <v>65.53</v>
      </c>
      <c r="K246" s="25" t="s">
        <v>734</v>
      </c>
      <c r="L246" s="85" t="str">
        <f t="shared" si="39"/>
        <v>No</v>
      </c>
    </row>
    <row r="247" spans="1:12" ht="25" x14ac:dyDescent="0.25">
      <c r="A247" s="147" t="s">
        <v>1554</v>
      </c>
      <c r="B247" s="21" t="s">
        <v>213</v>
      </c>
      <c r="C247" s="10" t="s">
        <v>1749</v>
      </c>
      <c r="D247" s="7" t="str">
        <f t="shared" si="36"/>
        <v>N/A</v>
      </c>
      <c r="E247" s="10" t="s">
        <v>1749</v>
      </c>
      <c r="F247" s="7" t="str">
        <f t="shared" si="37"/>
        <v>N/A</v>
      </c>
      <c r="G247" s="10" t="s">
        <v>1749</v>
      </c>
      <c r="H247" s="7" t="str">
        <f t="shared" si="38"/>
        <v>N/A</v>
      </c>
      <c r="I247" s="8" t="s">
        <v>1749</v>
      </c>
      <c r="J247" s="8" t="s">
        <v>1749</v>
      </c>
      <c r="K247" s="25" t="s">
        <v>734</v>
      </c>
      <c r="L247" s="85" t="str">
        <f t="shared" si="39"/>
        <v>N/A</v>
      </c>
    </row>
    <row r="248" spans="1:12" ht="25" x14ac:dyDescent="0.25">
      <c r="A248" s="147" t="s">
        <v>1555</v>
      </c>
      <c r="B248" s="21" t="s">
        <v>213</v>
      </c>
      <c r="C248" s="10" t="s">
        <v>1749</v>
      </c>
      <c r="D248" s="7" t="str">
        <f t="shared" si="36"/>
        <v>N/A</v>
      </c>
      <c r="E248" s="10" t="s">
        <v>1749</v>
      </c>
      <c r="F248" s="7" t="str">
        <f t="shared" si="37"/>
        <v>N/A</v>
      </c>
      <c r="G248" s="10">
        <v>620</v>
      </c>
      <c r="H248" s="7" t="str">
        <f t="shared" si="38"/>
        <v>N/A</v>
      </c>
      <c r="I248" s="8" t="s">
        <v>1749</v>
      </c>
      <c r="J248" s="8" t="s">
        <v>1749</v>
      </c>
      <c r="K248" s="25" t="s">
        <v>734</v>
      </c>
      <c r="L248" s="85" t="str">
        <f t="shared" si="39"/>
        <v>N/A</v>
      </c>
    </row>
    <row r="249" spans="1:12" ht="25" x14ac:dyDescent="0.25">
      <c r="A249" s="142" t="s">
        <v>1556</v>
      </c>
      <c r="B249" s="21" t="s">
        <v>213</v>
      </c>
      <c r="C249" s="7">
        <v>0.72785069970000005</v>
      </c>
      <c r="D249" s="7" t="str">
        <f t="shared" si="36"/>
        <v>N/A</v>
      </c>
      <c r="E249" s="7">
        <v>0.24470583600000001</v>
      </c>
      <c r="F249" s="7" t="str">
        <f t="shared" si="37"/>
        <v>N/A</v>
      </c>
      <c r="G249" s="7">
        <v>0.24730420240000001</v>
      </c>
      <c r="H249" s="7" t="str">
        <f t="shared" si="38"/>
        <v>N/A</v>
      </c>
      <c r="I249" s="8">
        <v>-66.400000000000006</v>
      </c>
      <c r="J249" s="8">
        <v>1.0620000000000001</v>
      </c>
      <c r="K249" s="25" t="s">
        <v>734</v>
      </c>
      <c r="L249" s="85" t="str">
        <f t="shared" si="39"/>
        <v>Yes</v>
      </c>
    </row>
    <row r="250" spans="1:12" ht="25" x14ac:dyDescent="0.25">
      <c r="A250" s="146" t="s">
        <v>1557</v>
      </c>
      <c r="B250" s="21" t="s">
        <v>213</v>
      </c>
      <c r="C250" s="7">
        <v>2.1678465469999999</v>
      </c>
      <c r="D250" s="7" t="str">
        <f t="shared" si="36"/>
        <v>N/A</v>
      </c>
      <c r="E250" s="7">
        <v>0.70193255470000004</v>
      </c>
      <c r="F250" s="7" t="str">
        <f t="shared" si="37"/>
        <v>N/A</v>
      </c>
      <c r="G250" s="7">
        <v>0.77410019900000004</v>
      </c>
      <c r="H250" s="7" t="str">
        <f t="shared" si="38"/>
        <v>N/A</v>
      </c>
      <c r="I250" s="8">
        <v>-67.599999999999994</v>
      </c>
      <c r="J250" s="8">
        <v>10.28</v>
      </c>
      <c r="K250" s="25" t="s">
        <v>734</v>
      </c>
      <c r="L250" s="85" t="str">
        <f t="shared" si="39"/>
        <v>Yes</v>
      </c>
    </row>
    <row r="251" spans="1:12" ht="25" x14ac:dyDescent="0.25">
      <c r="A251" s="146" t="s">
        <v>1558</v>
      </c>
      <c r="B251" s="21" t="s">
        <v>213</v>
      </c>
      <c r="C251" s="7">
        <v>2.5372005043999999</v>
      </c>
      <c r="D251" s="7" t="str">
        <f t="shared" si="36"/>
        <v>N/A</v>
      </c>
      <c r="E251" s="7">
        <v>1.9122691774</v>
      </c>
      <c r="F251" s="7" t="str">
        <f t="shared" si="37"/>
        <v>N/A</v>
      </c>
      <c r="G251" s="7">
        <v>1.5477629987999999</v>
      </c>
      <c r="H251" s="7" t="str">
        <f t="shared" si="38"/>
        <v>N/A</v>
      </c>
      <c r="I251" s="8">
        <v>-24.6</v>
      </c>
      <c r="J251" s="8">
        <v>-19.100000000000001</v>
      </c>
      <c r="K251" s="25" t="s">
        <v>734</v>
      </c>
      <c r="L251" s="85" t="str">
        <f t="shared" si="39"/>
        <v>Yes</v>
      </c>
    </row>
    <row r="252" spans="1:12" ht="25" x14ac:dyDescent="0.25">
      <c r="A252" s="146" t="s">
        <v>1559</v>
      </c>
      <c r="B252" s="21" t="s">
        <v>213</v>
      </c>
      <c r="C252" s="7">
        <v>0</v>
      </c>
      <c r="D252" s="7" t="str">
        <f t="shared" si="36"/>
        <v>N/A</v>
      </c>
      <c r="E252" s="7">
        <v>0</v>
      </c>
      <c r="F252" s="7" t="str">
        <f t="shared" si="37"/>
        <v>N/A</v>
      </c>
      <c r="G252" s="7">
        <v>0</v>
      </c>
      <c r="H252" s="7" t="str">
        <f t="shared" si="38"/>
        <v>N/A</v>
      </c>
      <c r="I252" s="8" t="s">
        <v>1749</v>
      </c>
      <c r="J252" s="8" t="s">
        <v>1749</v>
      </c>
      <c r="K252" s="25" t="s">
        <v>734</v>
      </c>
      <c r="L252" s="85" t="str">
        <f t="shared" si="39"/>
        <v>N/A</v>
      </c>
    </row>
    <row r="253" spans="1:12" ht="25" x14ac:dyDescent="0.25">
      <c r="A253" s="148" t="s">
        <v>1560</v>
      </c>
      <c r="B253" s="93" t="s">
        <v>213</v>
      </c>
      <c r="C253" s="124">
        <v>0</v>
      </c>
      <c r="D253" s="124" t="str">
        <f t="shared" si="36"/>
        <v>N/A</v>
      </c>
      <c r="E253" s="124">
        <v>0</v>
      </c>
      <c r="F253" s="124" t="str">
        <f t="shared" si="37"/>
        <v>N/A</v>
      </c>
      <c r="G253" s="124">
        <v>2.4593591E-3</v>
      </c>
      <c r="H253" s="124" t="str">
        <f t="shared" si="38"/>
        <v>N/A</v>
      </c>
      <c r="I253" s="125" t="s">
        <v>1749</v>
      </c>
      <c r="J253" s="125" t="s">
        <v>1749</v>
      </c>
      <c r="K253" s="138" t="s">
        <v>734</v>
      </c>
      <c r="L253" s="96" t="str">
        <f t="shared" si="39"/>
        <v>N/A</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6"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1748</v>
      </c>
      <c r="B3" s="175"/>
      <c r="C3" s="175"/>
      <c r="D3" s="175"/>
      <c r="E3" s="175"/>
      <c r="F3" s="175"/>
      <c r="G3" s="175"/>
      <c r="H3" s="175"/>
      <c r="I3" s="175"/>
      <c r="J3" s="175"/>
      <c r="K3" s="17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168184</v>
      </c>
      <c r="D7" s="18" t="str">
        <f>IF($B7="N/A","N/A",IF(C7&gt;15,"No",IF(C7&lt;-15,"No","Yes")))</f>
        <v>N/A</v>
      </c>
      <c r="E7" s="17">
        <v>200875</v>
      </c>
      <c r="F7" s="18" t="str">
        <f>IF($B7="N/A","N/A",IF(E7&gt;15,"No",IF(E7&lt;-15,"No","Yes")))</f>
        <v>N/A</v>
      </c>
      <c r="G7" s="17">
        <v>222664</v>
      </c>
      <c r="H7" s="18" t="str">
        <f>IF($B7="N/A","N/A",IF(G7&gt;15,"No",IF(G7&lt;-15,"No","Yes")))</f>
        <v>N/A</v>
      </c>
      <c r="I7" s="19">
        <v>19.440000000000001</v>
      </c>
      <c r="J7" s="19">
        <v>10.85</v>
      </c>
      <c r="K7" s="86" t="str">
        <f t="shared" ref="K7:K24" si="0">IF(J7="Div by 0", "N/A", IF(J7="N/A","N/A", IF(J7&gt;30, "No", IF(J7&lt;-30, "No", "Yes"))))</f>
        <v>Yes</v>
      </c>
    </row>
    <row r="8" spans="1:12" x14ac:dyDescent="0.25">
      <c r="A8" s="82" t="s">
        <v>361</v>
      </c>
      <c r="B8" s="16" t="s">
        <v>213</v>
      </c>
      <c r="C8" s="20">
        <v>33.227298673</v>
      </c>
      <c r="D8" s="18" t="str">
        <f>IF($B8="N/A","N/A",IF(C8&gt;15,"No",IF(C8&lt;-15,"No","Yes")))</f>
        <v>N/A</v>
      </c>
      <c r="E8" s="20">
        <v>39.381207218</v>
      </c>
      <c r="F8" s="18" t="str">
        <f>IF($B8="N/A","N/A",IF(E8&gt;15,"No",IF(E8&lt;-15,"No","Yes")))</f>
        <v>N/A</v>
      </c>
      <c r="G8" s="20">
        <v>36.152229368</v>
      </c>
      <c r="H8" s="18" t="str">
        <f>IF($B8="N/A","N/A",IF(G8&gt;15,"No",IF(G8&lt;-15,"No","Yes")))</f>
        <v>N/A</v>
      </c>
      <c r="I8" s="19">
        <v>18.52</v>
      </c>
      <c r="J8" s="19">
        <v>-8.1999999999999993</v>
      </c>
      <c r="K8" s="86" t="str">
        <f t="shared" si="0"/>
        <v>Yes</v>
      </c>
    </row>
    <row r="9" spans="1:12" x14ac:dyDescent="0.25">
      <c r="A9" s="82" t="s">
        <v>302</v>
      </c>
      <c r="B9" s="21" t="s">
        <v>213</v>
      </c>
      <c r="C9" s="5">
        <v>66.772701326999993</v>
      </c>
      <c r="D9" s="5" t="str">
        <f>IF($B9="N/A","N/A",IF(C9&gt;15,"No",IF(C9&lt;-15,"No","Yes")))</f>
        <v>N/A</v>
      </c>
      <c r="E9" s="5">
        <v>60.618792782</v>
      </c>
      <c r="F9" s="5" t="str">
        <f>IF($B9="N/A","N/A",IF(E9&gt;15,"No",IF(E9&lt;-15,"No","Yes")))</f>
        <v>N/A</v>
      </c>
      <c r="G9" s="5">
        <v>63.847770632</v>
      </c>
      <c r="H9" s="5" t="str">
        <f>IF($B9="N/A","N/A",IF(G9&gt;15,"No",IF(G9&lt;-15,"No","Yes")))</f>
        <v>N/A</v>
      </c>
      <c r="I9" s="6">
        <v>-9.2200000000000006</v>
      </c>
      <c r="J9" s="6">
        <v>5.327</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2" x14ac:dyDescent="0.25">
      <c r="A11" s="82" t="s">
        <v>812</v>
      </c>
      <c r="B11" s="21" t="s">
        <v>214</v>
      </c>
      <c r="C11" s="5">
        <v>99.998216239000001</v>
      </c>
      <c r="D11" s="5" t="str">
        <f>IF(OR($B11="N/A",$C11="N/A"),"N/A",IF(C11&gt;100,"No",IF(C11&lt;95,"No","Yes")))</f>
        <v>Yes</v>
      </c>
      <c r="E11" s="5">
        <v>100</v>
      </c>
      <c r="F11" s="5" t="str">
        <f>IF(OR($B11="N/A",$E11="N/A"),"N/A",IF(E11&gt;100,"No",IF(E11&lt;95,"No","Yes")))</f>
        <v>Yes</v>
      </c>
      <c r="G11" s="5">
        <v>97.008048001000006</v>
      </c>
      <c r="H11" s="5" t="str">
        <f>IF($B11="N/A","N/A",IF(G11&gt;100,"No",IF(G11&lt;95,"No","Yes")))</f>
        <v>Yes</v>
      </c>
      <c r="I11" s="6">
        <v>1.8E-3</v>
      </c>
      <c r="J11" s="6">
        <v>-2.99</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47.83150156</v>
      </c>
      <c r="H12" s="5" t="str">
        <f t="shared" ref="H12:H13" si="3">IF($B12="N/A","N/A",IF(G12&gt;100,"No",IF(G12&lt;95,"No","Yes")))</f>
        <v>N/A</v>
      </c>
      <c r="I12" s="6" t="s">
        <v>1749</v>
      </c>
      <c r="J12" s="6" t="s">
        <v>1749</v>
      </c>
      <c r="K12" s="85" t="str">
        <f t="shared" si="0"/>
        <v>N/A</v>
      </c>
    </row>
    <row r="13" spans="1:12" x14ac:dyDescent="0.25">
      <c r="A13" s="82" t="s">
        <v>813</v>
      </c>
      <c r="B13" s="21" t="s">
        <v>214</v>
      </c>
      <c r="C13" s="5">
        <v>95.321195833000004</v>
      </c>
      <c r="D13" s="5" t="str">
        <f t="shared" si="1"/>
        <v>Yes</v>
      </c>
      <c r="E13" s="5">
        <v>92.821406347000007</v>
      </c>
      <c r="F13" s="5" t="str">
        <f t="shared" si="2"/>
        <v>No</v>
      </c>
      <c r="G13" s="5">
        <v>90.449735924999999</v>
      </c>
      <c r="H13" s="5" t="str">
        <f t="shared" si="3"/>
        <v>No</v>
      </c>
      <c r="I13" s="6">
        <v>-2.62</v>
      </c>
      <c r="J13" s="6">
        <v>-2.56</v>
      </c>
      <c r="K13" s="85" t="str">
        <f t="shared" si="0"/>
        <v>Yes</v>
      </c>
    </row>
    <row r="14" spans="1:12" x14ac:dyDescent="0.25">
      <c r="A14" s="83" t="s">
        <v>305</v>
      </c>
      <c r="B14" s="21" t="s">
        <v>213</v>
      </c>
      <c r="C14" s="22">
        <v>55883</v>
      </c>
      <c r="D14" s="5" t="str">
        <f>IF($B14="N/A","N/A",IF(C14&gt;15,"No",IF(C14&lt;-15,"No","Yes")))</f>
        <v>N/A</v>
      </c>
      <c r="E14" s="22">
        <v>79107</v>
      </c>
      <c r="F14" s="5" t="str">
        <f>IF($B14="N/A","N/A",IF(E14&gt;15,"No",IF(E14&lt;-15,"No","Yes")))</f>
        <v>N/A</v>
      </c>
      <c r="G14" s="22">
        <v>80498</v>
      </c>
      <c r="H14" s="5" t="str">
        <f>IF($B14="N/A","N/A",IF(G14&gt;15,"No",IF(G14&lt;-15,"No","Yes")))</f>
        <v>N/A</v>
      </c>
      <c r="I14" s="6">
        <v>41.56</v>
      </c>
      <c r="J14" s="6">
        <v>1.758</v>
      </c>
      <c r="K14" s="85" t="str">
        <f t="shared" si="0"/>
        <v>Yes</v>
      </c>
    </row>
    <row r="15" spans="1:12" x14ac:dyDescent="0.25">
      <c r="A15" s="82" t="s">
        <v>432</v>
      </c>
      <c r="B15" s="21" t="s">
        <v>215</v>
      </c>
      <c r="C15" s="5">
        <v>10.300091262</v>
      </c>
      <c r="D15" s="5" t="str">
        <f>IF($B15="N/A","N/A",IF(C15&gt;20,"No",IF(C15&lt;5,"No","Yes")))</f>
        <v>Yes</v>
      </c>
      <c r="E15" s="5">
        <v>7.0360397941999997</v>
      </c>
      <c r="F15" s="5" t="str">
        <f>IF($B15="N/A","N/A",IF(E15&gt;20,"No",IF(E15&lt;5,"No","Yes")))</f>
        <v>Yes</v>
      </c>
      <c r="G15" s="5">
        <v>6.3243807299999997</v>
      </c>
      <c r="H15" s="5" t="str">
        <f>IF($B15="N/A","N/A",IF(G15&gt;20,"No",IF(G15&lt;5,"No","Yes")))</f>
        <v>Yes</v>
      </c>
      <c r="I15" s="6">
        <v>-31.7</v>
      </c>
      <c r="J15" s="6">
        <v>-10.1</v>
      </c>
      <c r="K15" s="85" t="str">
        <f t="shared" si="0"/>
        <v>Yes</v>
      </c>
    </row>
    <row r="16" spans="1:12" x14ac:dyDescent="0.25">
      <c r="A16" s="82" t="s">
        <v>433</v>
      </c>
      <c r="B16" s="21" t="s">
        <v>213</v>
      </c>
      <c r="C16" s="5">
        <v>89.699908738000005</v>
      </c>
      <c r="D16" s="5" t="str">
        <f>IF($B16="N/A","N/A",IF(C16&gt;15,"No",IF(C16&lt;-15,"No","Yes")))</f>
        <v>N/A</v>
      </c>
      <c r="E16" s="5">
        <v>92.963960205999996</v>
      </c>
      <c r="F16" s="5" t="str">
        <f>IF($B16="N/A","N/A",IF(E16&gt;15,"No",IF(E16&lt;-15,"No","Yes")))</f>
        <v>N/A</v>
      </c>
      <c r="G16" s="5">
        <v>93.675619269999999</v>
      </c>
      <c r="H16" s="5" t="str">
        <f>IF($B16="N/A","N/A",IF(G16&gt;15,"No",IF(G16&lt;-15,"No","Yes")))</f>
        <v>N/A</v>
      </c>
      <c r="I16" s="6">
        <v>3.6389999999999998</v>
      </c>
      <c r="J16" s="6">
        <v>0.76549999999999996</v>
      </c>
      <c r="K16" s="85" t="str">
        <f t="shared" si="0"/>
        <v>Yes</v>
      </c>
    </row>
    <row r="17" spans="1:11" x14ac:dyDescent="0.25">
      <c r="A17" s="82" t="s">
        <v>434</v>
      </c>
      <c r="B17" s="21" t="s">
        <v>213</v>
      </c>
      <c r="C17" s="5">
        <v>1.751874452</v>
      </c>
      <c r="D17" s="5" t="str">
        <f>IF($B17="N/A","N/A",IF(C17&gt;15,"No",IF(C17&lt;-15,"No","Yes")))</f>
        <v>N/A</v>
      </c>
      <c r="E17" s="5">
        <v>1.7950371016</v>
      </c>
      <c r="F17" s="5" t="str">
        <f>IF($B17="N/A","N/A",IF(E17&gt;15,"No",IF(E17&lt;-15,"No","Yes")))</f>
        <v>N/A</v>
      </c>
      <c r="G17" s="5">
        <v>2.8919973166999999</v>
      </c>
      <c r="H17" s="5" t="str">
        <f>IF($B17="N/A","N/A",IF(G17&gt;15,"No",IF(G17&lt;-15,"No","Yes")))</f>
        <v>N/A</v>
      </c>
      <c r="I17" s="6">
        <v>2.464</v>
      </c>
      <c r="J17" s="6">
        <v>61.11</v>
      </c>
      <c r="K17" s="85" t="str">
        <f t="shared" si="0"/>
        <v>No</v>
      </c>
    </row>
    <row r="18" spans="1:11" x14ac:dyDescent="0.25">
      <c r="A18" s="82" t="s">
        <v>814</v>
      </c>
      <c r="B18" s="21" t="s">
        <v>213</v>
      </c>
      <c r="C18" s="51">
        <v>26301.074565999999</v>
      </c>
      <c r="D18" s="5" t="str">
        <f>IF($B18="N/A","N/A",IF(C18&gt;15,"No",IF(C18&lt;-15,"No","Yes")))</f>
        <v>N/A</v>
      </c>
      <c r="E18" s="51">
        <v>32006.540845</v>
      </c>
      <c r="F18" s="5" t="str">
        <f>IF($B18="N/A","N/A",IF(E18&gt;15,"No",IF(E18&lt;-15,"No","Yes")))</f>
        <v>N/A</v>
      </c>
      <c r="G18" s="51">
        <v>23394.269329999999</v>
      </c>
      <c r="H18" s="5" t="str">
        <f>IF($B18="N/A","N/A",IF(G18&gt;15,"No",IF(G18&lt;-15,"No","Yes")))</f>
        <v>N/A</v>
      </c>
      <c r="I18" s="6">
        <v>21.69</v>
      </c>
      <c r="J18" s="6">
        <v>-26.9</v>
      </c>
      <c r="K18" s="85" t="str">
        <f t="shared" si="0"/>
        <v>Yes</v>
      </c>
    </row>
    <row r="19" spans="1:11" x14ac:dyDescent="0.25">
      <c r="A19" s="84" t="s">
        <v>306</v>
      </c>
      <c r="B19" s="21" t="s">
        <v>213</v>
      </c>
      <c r="C19" s="22">
        <v>338</v>
      </c>
      <c r="D19" s="21" t="s">
        <v>213</v>
      </c>
      <c r="E19" s="22">
        <v>473</v>
      </c>
      <c r="F19" s="21" t="s">
        <v>213</v>
      </c>
      <c r="G19" s="22">
        <v>2017</v>
      </c>
      <c r="H19" s="5" t="str">
        <f>IF($B19="N/A","N/A",IF(G19&gt;15,"No",IF(G19&lt;-15,"No","Yes")))</f>
        <v>N/A</v>
      </c>
      <c r="I19" s="6">
        <v>39.94</v>
      </c>
      <c r="J19" s="6">
        <v>326.39999999999998</v>
      </c>
      <c r="K19" s="85" t="str">
        <f t="shared" si="0"/>
        <v>No</v>
      </c>
    </row>
    <row r="20" spans="1:11" x14ac:dyDescent="0.25">
      <c r="A20" s="84" t="s">
        <v>346</v>
      </c>
      <c r="B20" s="21" t="s">
        <v>213</v>
      </c>
      <c r="C20" s="4">
        <v>0.20097036579999999</v>
      </c>
      <c r="D20" s="21" t="s">
        <v>213</v>
      </c>
      <c r="E20" s="4">
        <v>0.23546981950000001</v>
      </c>
      <c r="F20" s="21" t="s">
        <v>213</v>
      </c>
      <c r="G20" s="4">
        <v>0.90584917180000002</v>
      </c>
      <c r="H20" s="5" t="str">
        <f>IF($B20="N/A","N/A",IF(G20&gt;15,"No",IF(G20&lt;-15,"No","Yes")))</f>
        <v>N/A</v>
      </c>
      <c r="I20" s="6">
        <v>17.170000000000002</v>
      </c>
      <c r="J20" s="6">
        <v>284.7</v>
      </c>
      <c r="K20" s="85" t="str">
        <f t="shared" si="0"/>
        <v>No</v>
      </c>
    </row>
    <row r="21" spans="1:11" ht="25" x14ac:dyDescent="0.25">
      <c r="A21" s="84" t="s">
        <v>815</v>
      </c>
      <c r="B21" s="21" t="s">
        <v>213</v>
      </c>
      <c r="C21" s="23">
        <v>9387.2130178000007</v>
      </c>
      <c r="D21" s="5" t="str">
        <f>IF($B21="N/A","N/A",IF(C21&gt;60,"No",IF(C21&lt;15,"No","Yes")))</f>
        <v>N/A</v>
      </c>
      <c r="E21" s="23">
        <v>8286.9344609</v>
      </c>
      <c r="F21" s="5" t="str">
        <f>IF($B21="N/A","N/A",IF(E21&gt;60,"No",IF(E21&lt;15,"No","Yes")))</f>
        <v>N/A</v>
      </c>
      <c r="G21" s="23">
        <v>8881.4799206999996</v>
      </c>
      <c r="H21" s="5" t="str">
        <f>IF($B21="N/A","N/A",IF(G21&gt;60,"No",IF(G21&lt;15,"No","Yes")))</f>
        <v>N/A</v>
      </c>
      <c r="I21" s="6">
        <v>-11.7</v>
      </c>
      <c r="J21" s="6">
        <v>7.1740000000000004</v>
      </c>
      <c r="K21" s="85" t="str">
        <f t="shared" si="0"/>
        <v>Yes</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1749</v>
      </c>
      <c r="J22" s="6">
        <v>-33.299999999999997</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1749</v>
      </c>
      <c r="J24" s="95" t="s">
        <v>1749</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50127</v>
      </c>
      <c r="D6" s="5" t="str">
        <f>IF($B6="N/A","N/A",IF(C6&gt;15,"No",IF(C6&lt;-15,"No","Yes")))</f>
        <v>N/A</v>
      </c>
      <c r="E6" s="22">
        <v>73541</v>
      </c>
      <c r="F6" s="5" t="str">
        <f>IF($B6="N/A","N/A",IF(E6&gt;15,"No",IF(E6&lt;-15,"No","Yes")))</f>
        <v>N/A</v>
      </c>
      <c r="G6" s="22">
        <v>75407</v>
      </c>
      <c r="H6" s="5" t="str">
        <f>IF($B6="N/A","N/A",IF(G6&gt;15,"No",IF(G6&lt;-15,"No","Yes")))</f>
        <v>N/A</v>
      </c>
      <c r="I6" s="6">
        <v>46.71</v>
      </c>
      <c r="J6" s="6">
        <v>2.5369999999999999</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1749</v>
      </c>
      <c r="J8" s="6" t="s">
        <v>1749</v>
      </c>
      <c r="K8" s="85" t="str">
        <f t="shared" si="0"/>
        <v>N/A</v>
      </c>
    </row>
    <row r="9" spans="1:11" x14ac:dyDescent="0.25">
      <c r="A9" s="81" t="s">
        <v>819</v>
      </c>
      <c r="B9" s="21" t="s">
        <v>218</v>
      </c>
      <c r="C9" s="51">
        <v>7603.5209766999997</v>
      </c>
      <c r="D9" s="5" t="str">
        <f>IF($B9="N/A","N/A",IF(C9&gt;7000,"No",IF(C9&lt;2000,"No","Yes")))</f>
        <v>No</v>
      </c>
      <c r="E9" s="51">
        <v>7430.7062182999998</v>
      </c>
      <c r="F9" s="5" t="str">
        <f>IF($B9="N/A","N/A",IF(E9&gt;7000,"No",IF(E9&lt;2000,"No","Yes")))</f>
        <v>No</v>
      </c>
      <c r="G9" s="51">
        <v>7281.3327276999999</v>
      </c>
      <c r="H9" s="5" t="str">
        <f>IF($B9="N/A","N/A",IF(G9&gt;7000,"No",IF(G9&lt;2000,"No","Yes")))</f>
        <v>No</v>
      </c>
      <c r="I9" s="6">
        <v>-2.27</v>
      </c>
      <c r="J9" s="6">
        <v>-2.0099999999999998</v>
      </c>
      <c r="K9" s="85" t="str">
        <f t="shared" si="0"/>
        <v>Yes</v>
      </c>
    </row>
    <row r="10" spans="1:11" x14ac:dyDescent="0.25">
      <c r="A10" s="81" t="s">
        <v>820</v>
      </c>
      <c r="B10" s="21" t="s">
        <v>213</v>
      </c>
      <c r="C10" s="51">
        <v>1097.2937609999999</v>
      </c>
      <c r="D10" s="5" t="str">
        <f>IF($B10="N/A","N/A",IF(C10&gt;15,"No",IF(C10&lt;-15,"No","Yes")))</f>
        <v>N/A</v>
      </c>
      <c r="E10" s="51">
        <v>1134.1518189000001</v>
      </c>
      <c r="F10" s="5" t="str">
        <f>IF($B10="N/A","N/A",IF(E10&gt;15,"No",IF(E10&lt;-15,"No","Yes")))</f>
        <v>N/A</v>
      </c>
      <c r="G10" s="51">
        <v>1162.5044217</v>
      </c>
      <c r="H10" s="5" t="str">
        <f>IF($B10="N/A","N/A",IF(G10&gt;15,"No",IF(G10&lt;-15,"No","Yes")))</f>
        <v>N/A</v>
      </c>
      <c r="I10" s="6">
        <v>3.359</v>
      </c>
      <c r="J10" s="6">
        <v>2.5</v>
      </c>
      <c r="K10" s="85" t="str">
        <f t="shared" si="0"/>
        <v>Yes</v>
      </c>
    </row>
    <row r="11" spans="1:11" x14ac:dyDescent="0.25">
      <c r="A11" s="81" t="s">
        <v>309</v>
      </c>
      <c r="B11" s="21" t="s">
        <v>219</v>
      </c>
      <c r="C11" s="5">
        <v>1.8393281066</v>
      </c>
      <c r="D11" s="5" t="str">
        <f>IF($B11="N/A","N/A",IF(C11&gt;10,"No",IF(C11&lt;=0,"No","Yes")))</f>
        <v>Yes</v>
      </c>
      <c r="E11" s="5">
        <v>1.2292462708</v>
      </c>
      <c r="F11" s="5" t="str">
        <f>IF($B11="N/A","N/A",IF(E11&gt;10,"No",IF(E11&lt;=0,"No","Yes")))</f>
        <v>Yes</v>
      </c>
      <c r="G11" s="5">
        <v>0.60604453170000006</v>
      </c>
      <c r="H11" s="5" t="str">
        <f>IF($B11="N/A","N/A",IF(G11&gt;10,"No",IF(G11&lt;=0,"No","Yes")))</f>
        <v>Yes</v>
      </c>
      <c r="I11" s="6">
        <v>-33.200000000000003</v>
      </c>
      <c r="J11" s="6">
        <v>-50.7</v>
      </c>
      <c r="K11" s="85" t="str">
        <f t="shared" si="0"/>
        <v>No</v>
      </c>
    </row>
    <row r="12" spans="1:11" x14ac:dyDescent="0.25">
      <c r="A12" s="81" t="s">
        <v>821</v>
      </c>
      <c r="B12" s="21" t="s">
        <v>213</v>
      </c>
      <c r="C12" s="51">
        <v>2110.2960954</v>
      </c>
      <c r="D12" s="5" t="str">
        <f>IF($B12="N/A","N/A",IF(C12&gt;15,"No",IF(C12&lt;-15,"No","Yes")))</f>
        <v>N/A</v>
      </c>
      <c r="E12" s="51">
        <v>2200.4634956</v>
      </c>
      <c r="F12" s="5" t="str">
        <f>IF($B12="N/A","N/A",IF(E12&gt;15,"No",IF(E12&lt;-15,"No","Yes")))</f>
        <v>N/A</v>
      </c>
      <c r="G12" s="51">
        <v>3717.0962801000001</v>
      </c>
      <c r="H12" s="5" t="str">
        <f>IF($B12="N/A","N/A",IF(G12&gt;15,"No",IF(G12&lt;-15,"No","Yes")))</f>
        <v>N/A</v>
      </c>
      <c r="I12" s="6">
        <v>4.2729999999999997</v>
      </c>
      <c r="J12" s="6">
        <v>68.92</v>
      </c>
      <c r="K12" s="85" t="str">
        <f t="shared" si="0"/>
        <v>No</v>
      </c>
    </row>
    <row r="13" spans="1:11" x14ac:dyDescent="0.25">
      <c r="A13" s="81" t="s">
        <v>310</v>
      </c>
      <c r="B13" s="21" t="s">
        <v>214</v>
      </c>
      <c r="C13" s="4">
        <v>100</v>
      </c>
      <c r="D13" s="5" t="str">
        <f>IF($B13="N/A","N/A",IF(C13&gt;100,"No",IF(C13&lt;95,"No","Yes")))</f>
        <v>Yes</v>
      </c>
      <c r="E13" s="4">
        <v>100</v>
      </c>
      <c r="F13" s="5" t="str">
        <f>IF($B13="N/A","N/A",IF(E13&gt;100,"No",IF(E13&lt;95,"No","Yes")))</f>
        <v>Yes</v>
      </c>
      <c r="G13" s="4">
        <v>100</v>
      </c>
      <c r="H13" s="5" t="str">
        <f>IF($B13="N/A","N/A",IF(G13&gt;100,"No",IF(G13&lt;95,"No","Yes")))</f>
        <v>Yes</v>
      </c>
      <c r="I13" s="6">
        <v>0</v>
      </c>
      <c r="J13" s="6">
        <v>0</v>
      </c>
      <c r="K13" s="85" t="str">
        <f t="shared" si="0"/>
        <v>Yes</v>
      </c>
    </row>
    <row r="14" spans="1:11" x14ac:dyDescent="0.25">
      <c r="A14" s="81" t="s">
        <v>822</v>
      </c>
      <c r="B14" s="21" t="s">
        <v>220</v>
      </c>
      <c r="C14" s="4">
        <v>1.1949049413999999</v>
      </c>
      <c r="D14" s="5" t="str">
        <f>IF($B14="N/A","N/A",IF(C14&gt;1,"Yes","No"))</f>
        <v>Yes</v>
      </c>
      <c r="E14" s="4">
        <v>1.1909139120000001</v>
      </c>
      <c r="F14" s="5" t="str">
        <f>IF($B14="N/A","N/A",IF(E14&gt;1,"Yes","No"))</f>
        <v>Yes</v>
      </c>
      <c r="G14" s="4">
        <v>1.1706738101</v>
      </c>
      <c r="H14" s="5" t="str">
        <f>IF($B14="N/A","N/A",IF(G14&gt;1,"Yes","No"))</f>
        <v>Yes</v>
      </c>
      <c r="I14" s="6">
        <v>-0.33400000000000002</v>
      </c>
      <c r="J14" s="6">
        <v>-1.7</v>
      </c>
      <c r="K14" s="85" t="str">
        <f t="shared" si="0"/>
        <v>Yes</v>
      </c>
    </row>
    <row r="15" spans="1:11" x14ac:dyDescent="0.25">
      <c r="A15" s="81" t="s">
        <v>311</v>
      </c>
      <c r="B15" s="21" t="s">
        <v>214</v>
      </c>
      <c r="C15" s="4">
        <v>99.768587787000001</v>
      </c>
      <c r="D15" s="5" t="str">
        <f>IF($B15="N/A","N/A",IF(C15&gt;100,"No",IF(C15&lt;95,"No","Yes")))</f>
        <v>Yes</v>
      </c>
      <c r="E15" s="4">
        <v>99.787873430999994</v>
      </c>
      <c r="F15" s="5" t="str">
        <f>IF($B15="N/A","N/A",IF(E15&gt;100,"No",IF(E15&lt;95,"No","Yes")))</f>
        <v>Yes</v>
      </c>
      <c r="G15" s="4">
        <v>99.763947643999998</v>
      </c>
      <c r="H15" s="5" t="str">
        <f>IF($B15="N/A","N/A",IF(G15&gt;100,"No",IF(G15&lt;95,"No","Yes")))</f>
        <v>Yes</v>
      </c>
      <c r="I15" s="6">
        <v>1.9300000000000001E-2</v>
      </c>
      <c r="J15" s="6">
        <v>-2.4E-2</v>
      </c>
      <c r="K15" s="85" t="str">
        <f t="shared" si="0"/>
        <v>Yes</v>
      </c>
    </row>
    <row r="16" spans="1:11" x14ac:dyDescent="0.25">
      <c r="A16" s="81" t="s">
        <v>823</v>
      </c>
      <c r="B16" s="21" t="s">
        <v>221</v>
      </c>
      <c r="C16" s="4">
        <v>9.6926876087</v>
      </c>
      <c r="D16" s="5" t="str">
        <f>IF($B16="N/A","N/A",IF(C16&gt;3,"Yes","No"))</f>
        <v>Yes</v>
      </c>
      <c r="E16" s="4">
        <v>9.9675683041000003</v>
      </c>
      <c r="F16" s="5" t="str">
        <f>IF($B16="N/A","N/A",IF(E16&gt;3,"Yes","No"))</f>
        <v>Yes</v>
      </c>
      <c r="G16" s="4">
        <v>9.6202927063000008</v>
      </c>
      <c r="H16" s="5" t="str">
        <f>IF($B16="N/A","N/A",IF(G16&gt;3,"Yes","No"))</f>
        <v>Yes</v>
      </c>
      <c r="I16" s="6">
        <v>2.8359999999999999</v>
      </c>
      <c r="J16" s="6">
        <v>-3.48</v>
      </c>
      <c r="K16" s="85" t="str">
        <f t="shared" si="0"/>
        <v>Yes</v>
      </c>
    </row>
    <row r="17" spans="1:11" x14ac:dyDescent="0.25">
      <c r="A17" s="81" t="s">
        <v>824</v>
      </c>
      <c r="B17" s="21" t="s">
        <v>222</v>
      </c>
      <c r="C17" s="4">
        <v>6.9373341579999996</v>
      </c>
      <c r="D17" s="5" t="str">
        <f>IF($B17="N/A","N/A",IF(C17&gt;=8,"No",IF(C17&lt;2,"No","Yes")))</f>
        <v>Yes</v>
      </c>
      <c r="E17" s="4">
        <v>6.4569004202000002</v>
      </c>
      <c r="F17" s="5" t="str">
        <f>IF($B17="N/A","N/A",IF(E17&gt;=8,"No",IF(E17&lt;2,"No","Yes")))</f>
        <v>Yes</v>
      </c>
      <c r="G17" s="4">
        <v>6.274737666</v>
      </c>
      <c r="H17" s="5" t="str">
        <f>IF($B17="N/A","N/A",IF(G17&gt;=8,"No",IF(G17&lt;2,"No","Yes")))</f>
        <v>Yes</v>
      </c>
      <c r="I17" s="6">
        <v>-6.93</v>
      </c>
      <c r="J17" s="6">
        <v>-2.82</v>
      </c>
      <c r="K17" s="85" t="str">
        <f t="shared" si="0"/>
        <v>Yes</v>
      </c>
    </row>
    <row r="18" spans="1:11" x14ac:dyDescent="0.25">
      <c r="A18" s="81" t="s">
        <v>825</v>
      </c>
      <c r="B18" s="21" t="s">
        <v>222</v>
      </c>
      <c r="C18" s="4">
        <v>6.9293394777000001</v>
      </c>
      <c r="D18" s="5" t="str">
        <f>IF($B18="N/A","N/A",IF(C18&gt;=8,"No",IF(C18&lt;2,"No","Yes")))</f>
        <v>Yes</v>
      </c>
      <c r="E18" s="4">
        <v>6.5517738404000001</v>
      </c>
      <c r="F18" s="5" t="str">
        <f>IF($B18="N/A","N/A",IF(E18&gt;=8,"No",IF(E18&lt;2,"No","Yes")))</f>
        <v>Yes</v>
      </c>
      <c r="G18" s="4">
        <v>6.2388469828000002</v>
      </c>
      <c r="H18" s="5" t="str">
        <f>IF($B18="N/A","N/A",IF(G18&gt;=8,"No",IF(G18&lt;2,"No","Yes")))</f>
        <v>Yes</v>
      </c>
      <c r="I18" s="6">
        <v>-5.45</v>
      </c>
      <c r="J18" s="6">
        <v>-4.78</v>
      </c>
      <c r="K18" s="85" t="str">
        <f t="shared" si="0"/>
        <v>Yes</v>
      </c>
    </row>
    <row r="19" spans="1:11" x14ac:dyDescent="0.25">
      <c r="A19" s="81" t="s">
        <v>312</v>
      </c>
      <c r="B19" s="21" t="s">
        <v>223</v>
      </c>
      <c r="C19" s="4">
        <v>99.994015200999996</v>
      </c>
      <c r="D19" s="5" t="str">
        <f>IF(OR($B19="N/A",$C19="N/A"),"N/A",IF(C19&gt;100,"No",IF(C19&lt;98,"No","Yes")))</f>
        <v>Yes</v>
      </c>
      <c r="E19" s="4">
        <v>100</v>
      </c>
      <c r="F19" s="5" t="str">
        <f>IF(OR($B19="N/A",$E19="N/A"),"N/A",IF(E19&gt;100,"No",IF(E19&lt;98,"No","Yes")))</f>
        <v>Yes</v>
      </c>
      <c r="G19" s="4">
        <v>100</v>
      </c>
      <c r="H19" s="5" t="str">
        <f>IF($B19="N/A","N/A",IF(G19&gt;100,"No",IF(G19&lt;98,"No","Yes")))</f>
        <v>Yes</v>
      </c>
      <c r="I19" s="6">
        <v>6.0000000000000001E-3</v>
      </c>
      <c r="J19" s="6">
        <v>0</v>
      </c>
      <c r="K19" s="85" t="str">
        <f t="shared" si="0"/>
        <v>Yes</v>
      </c>
    </row>
    <row r="20" spans="1:11" x14ac:dyDescent="0.25">
      <c r="A20" s="81" t="s">
        <v>31</v>
      </c>
      <c r="B20" s="29" t="s">
        <v>214</v>
      </c>
      <c r="C20" s="4">
        <v>99.710734733999999</v>
      </c>
      <c r="D20" s="5" t="str">
        <f>IF($B20="N/A","N/A",IF(C20&gt;100,"No",IF(C20&lt;95,"No","Yes")))</f>
        <v>Yes</v>
      </c>
      <c r="E20" s="4">
        <v>99.873539930000007</v>
      </c>
      <c r="F20" s="5" t="str">
        <f>IF($B20="N/A","N/A",IF(E20&gt;100,"No",IF(E20&lt;95,"No","Yes")))</f>
        <v>Yes</v>
      </c>
      <c r="G20" s="4">
        <v>99.848820400999998</v>
      </c>
      <c r="H20" s="5" t="str">
        <f>IF($B20="N/A","N/A",IF(G20&gt;100,"No",IF(G20&lt;95,"No","Yes")))</f>
        <v>Yes</v>
      </c>
      <c r="I20" s="6">
        <v>0.1633</v>
      </c>
      <c r="J20" s="6">
        <v>-2.5000000000000001E-2</v>
      </c>
      <c r="K20" s="85" t="str">
        <f t="shared" si="0"/>
        <v>Yes</v>
      </c>
    </row>
    <row r="21" spans="1:11" x14ac:dyDescent="0.25">
      <c r="A21" s="81" t="s">
        <v>313</v>
      </c>
      <c r="B21" s="21" t="s">
        <v>214</v>
      </c>
      <c r="C21" s="4">
        <v>99.192052187000002</v>
      </c>
      <c r="D21" s="5" t="str">
        <f>IF($B21="N/A","N/A",IF(C21&gt;100,"No",IF(C21&lt;95,"No","Yes")))</f>
        <v>Yes</v>
      </c>
      <c r="E21" s="4">
        <v>99.434329149999996</v>
      </c>
      <c r="F21" s="5" t="str">
        <f>IF($B21="N/A","N/A",IF(E21&gt;100,"No",IF(E21&lt;95,"No","Yes")))</f>
        <v>Yes</v>
      </c>
      <c r="G21" s="4">
        <v>99.791796517999998</v>
      </c>
      <c r="H21" s="5" t="str">
        <f>IF($B21="N/A","N/A",IF(G21&gt;100,"No",IF(G21&lt;95,"No","Yes")))</f>
        <v>Yes</v>
      </c>
      <c r="I21" s="6">
        <v>0.24429999999999999</v>
      </c>
      <c r="J21" s="6">
        <v>0.35949999999999999</v>
      </c>
      <c r="K21" s="85" t="str">
        <f t="shared" si="0"/>
        <v>Yes</v>
      </c>
    </row>
    <row r="22" spans="1:11" x14ac:dyDescent="0.25">
      <c r="A22" s="81" t="s">
        <v>1680</v>
      </c>
      <c r="B22" s="21" t="s">
        <v>224</v>
      </c>
      <c r="C22" s="4">
        <v>0.80794781260000004</v>
      </c>
      <c r="D22" s="5" t="str">
        <f>IF($B22="N/A","N/A",IF(C22&gt;5,"No",IF(C22&lt;=0,"No","Yes")))</f>
        <v>Yes</v>
      </c>
      <c r="E22" s="4">
        <v>0.57110999309999999</v>
      </c>
      <c r="F22" s="5" t="str">
        <f>IF($B22="N/A","N/A",IF(E22&gt;5,"No",IF(E22&lt;=0,"No","Yes")))</f>
        <v>Yes</v>
      </c>
      <c r="G22" s="4">
        <v>0.49597517470000002</v>
      </c>
      <c r="H22" s="5" t="str">
        <f>IF($B22="N/A","N/A",IF(G22&gt;5,"No",IF(G22&lt;=0,"No","Yes")))</f>
        <v>Yes</v>
      </c>
      <c r="I22" s="6">
        <v>-29.3</v>
      </c>
      <c r="J22" s="6">
        <v>-13.2</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5.1371915335000002</v>
      </c>
      <c r="D24" s="5" t="str">
        <f>IF($B24="N/A","N/A",IF(C24&gt;=2,"Yes","No"))</f>
        <v>Yes</v>
      </c>
      <c r="E24" s="4">
        <v>5.5669762445000002</v>
      </c>
      <c r="F24" s="5" t="str">
        <f>IF($B24="N/A","N/A",IF(E24&gt;=2,"Yes","No"))</f>
        <v>Yes</v>
      </c>
      <c r="G24" s="4">
        <v>5.6185234793000003</v>
      </c>
      <c r="H24" s="5" t="str">
        <f>IF($B24="N/A","N/A",IF(G24&gt;=2,"Yes","No"))</f>
        <v>Yes</v>
      </c>
      <c r="I24" s="6">
        <v>8.3659999999999997</v>
      </c>
      <c r="J24" s="6">
        <v>0.92589999999999995</v>
      </c>
      <c r="K24" s="85" t="str">
        <f t="shared" si="0"/>
        <v>Yes</v>
      </c>
    </row>
    <row r="25" spans="1:11" x14ac:dyDescent="0.25">
      <c r="A25" s="81" t="s">
        <v>827</v>
      </c>
      <c r="B25" s="21" t="s">
        <v>226</v>
      </c>
      <c r="C25" s="4">
        <v>4.2232728869000002</v>
      </c>
      <c r="D25" s="5" t="str">
        <f>IF($B25="N/A","N/A",IF(C25&gt;30,"No",IF(C25&lt;5,"No","Yes")))</f>
        <v>No</v>
      </c>
      <c r="E25" s="4">
        <v>4.8231598699999996</v>
      </c>
      <c r="F25" s="5" t="str">
        <f>IF($B25="N/A","N/A",IF(E25&gt;30,"No",IF(E25&lt;5,"No","Yes")))</f>
        <v>No</v>
      </c>
      <c r="G25" s="4">
        <v>4.6918721074</v>
      </c>
      <c r="H25" s="5" t="str">
        <f>IF($B25="N/A","N/A",IF(G25&gt;30,"No",IF(G25&lt;5,"No","Yes")))</f>
        <v>No</v>
      </c>
      <c r="I25" s="6">
        <v>14.2</v>
      </c>
      <c r="J25" s="6">
        <v>-2.72</v>
      </c>
      <c r="K25" s="85" t="str">
        <f t="shared" si="0"/>
        <v>Yes</v>
      </c>
    </row>
    <row r="26" spans="1:11" x14ac:dyDescent="0.25">
      <c r="A26" s="81" t="s">
        <v>828</v>
      </c>
      <c r="B26" s="21" t="s">
        <v>227</v>
      </c>
      <c r="C26" s="4">
        <v>13.898697308999999</v>
      </c>
      <c r="D26" s="5" t="str">
        <f>IF($B26="N/A","N/A",IF(C26&gt;75,"No",IF(C26&lt;15,"No","Yes")))</f>
        <v>No</v>
      </c>
      <c r="E26" s="4">
        <v>19.457173549</v>
      </c>
      <c r="F26" s="5" t="str">
        <f>IF($B26="N/A","N/A",IF(E26&gt;75,"No",IF(E26&lt;15,"No","Yes")))</f>
        <v>Yes</v>
      </c>
      <c r="G26" s="4">
        <v>24.514965453999999</v>
      </c>
      <c r="H26" s="5" t="str">
        <f>IF($B26="N/A","N/A",IF(G26&gt;75,"No",IF(G26&lt;15,"No","Yes")))</f>
        <v>Yes</v>
      </c>
      <c r="I26" s="6">
        <v>39.99</v>
      </c>
      <c r="J26" s="6">
        <v>25.99</v>
      </c>
      <c r="K26" s="85" t="str">
        <f t="shared" si="0"/>
        <v>Yes</v>
      </c>
    </row>
    <row r="27" spans="1:11" x14ac:dyDescent="0.25">
      <c r="A27" s="81" t="s">
        <v>829</v>
      </c>
      <c r="B27" s="21" t="s">
        <v>228</v>
      </c>
      <c r="C27" s="4">
        <v>81.878029803999993</v>
      </c>
      <c r="D27" s="5" t="str">
        <f>IF($B27="N/A","N/A",IF(C27&gt;70,"No",IF(C27&lt;25,"No","Yes")))</f>
        <v>No</v>
      </c>
      <c r="E27" s="4">
        <v>75.719666580999998</v>
      </c>
      <c r="F27" s="5" t="str">
        <f>IF($B27="N/A","N/A",IF(E27&gt;70,"No",IF(E27&lt;25,"No","Yes")))</f>
        <v>No</v>
      </c>
      <c r="G27" s="4">
        <v>66.991128145000005</v>
      </c>
      <c r="H27" s="5" t="str">
        <f>IF($B27="N/A","N/A",IF(G27&gt;70,"No",IF(G27&lt;25,"No","Yes")))</f>
        <v>Yes</v>
      </c>
      <c r="I27" s="6">
        <v>-7.52</v>
      </c>
      <c r="J27" s="6">
        <v>-11.5</v>
      </c>
      <c r="K27" s="85" t="str">
        <f t="shared" si="0"/>
        <v>Yes</v>
      </c>
    </row>
    <row r="28" spans="1:11" x14ac:dyDescent="0.25">
      <c r="A28" s="81" t="s">
        <v>318</v>
      </c>
      <c r="B28" s="21" t="s">
        <v>229</v>
      </c>
      <c r="C28" s="4">
        <v>69.192251681000002</v>
      </c>
      <c r="D28" s="5" t="str">
        <f>IF($B28="N/A","N/A",IF(C28&gt;70,"No",IF(C28&lt;35,"No","Yes")))</f>
        <v>Yes</v>
      </c>
      <c r="E28" s="4">
        <v>64.563984715999993</v>
      </c>
      <c r="F28" s="5" t="str">
        <f>IF($B28="N/A","N/A",IF(E28&gt;70,"No",IF(E28&lt;35,"No","Yes")))</f>
        <v>Yes</v>
      </c>
      <c r="G28" s="4">
        <v>63.947644117999999</v>
      </c>
      <c r="H28" s="5" t="str">
        <f>IF($B28="N/A","N/A",IF(G28&gt;70,"No",IF(G28&lt;35,"No","Yes")))</f>
        <v>Yes</v>
      </c>
      <c r="I28" s="6">
        <v>-6.69</v>
      </c>
      <c r="J28" s="6">
        <v>-0.95499999999999996</v>
      </c>
      <c r="K28" s="85" t="str">
        <f t="shared" si="0"/>
        <v>Yes</v>
      </c>
    </row>
    <row r="29" spans="1:11" x14ac:dyDescent="0.25">
      <c r="A29" s="81" t="s">
        <v>830</v>
      </c>
      <c r="B29" s="21" t="s">
        <v>220</v>
      </c>
      <c r="C29" s="4">
        <v>1.568879022</v>
      </c>
      <c r="D29" s="5" t="str">
        <f>IF($B29="N/A","N/A",IF(C29&gt;1,"Yes","No"))</f>
        <v>Yes</v>
      </c>
      <c r="E29" s="4">
        <v>1.5412059561</v>
      </c>
      <c r="F29" s="5" t="str">
        <f>IF($B29="N/A","N/A",IF(E29&gt;1,"Yes","No"))</f>
        <v>Yes</v>
      </c>
      <c r="G29" s="4">
        <v>1.7434520229999999</v>
      </c>
      <c r="H29" s="5" t="str">
        <f>IF($B29="N/A","N/A",IF(G29&gt;1,"Yes","No"))</f>
        <v>Yes</v>
      </c>
      <c r="I29" s="6">
        <v>-1.76</v>
      </c>
      <c r="J29" s="6">
        <v>13.12</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75.720121938999995</v>
      </c>
      <c r="H31" s="5" t="str">
        <f>IF($B31="N/A","N/A",IF(G31&gt;15,"No",IF(G31&lt;-15,"No","Yes")))</f>
        <v>N/A</v>
      </c>
      <c r="I31" s="6">
        <v>0</v>
      </c>
      <c r="J31" s="6">
        <v>-24.3</v>
      </c>
      <c r="K31" s="85" t="str">
        <f t="shared" si="0"/>
        <v>Yes</v>
      </c>
    </row>
    <row r="32" spans="1:11" x14ac:dyDescent="0.25">
      <c r="A32" s="81" t="s">
        <v>320</v>
      </c>
      <c r="B32" s="21"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99.142178865999995</v>
      </c>
      <c r="D34" s="5" t="str">
        <f>IF($B34="N/A","N/A",IF(C34&gt;=90,"Yes","No"))</f>
        <v>Yes</v>
      </c>
      <c r="E34" s="4">
        <v>99.328265865000006</v>
      </c>
      <c r="F34" s="5" t="str">
        <f>IF($B34="N/A","N/A",IF(E34&gt;=90,"Yes","No"))</f>
        <v>Yes</v>
      </c>
      <c r="G34" s="4">
        <v>98.920524619999995</v>
      </c>
      <c r="H34" s="5" t="str">
        <f>IF($B34="N/A","N/A",IF(G34&gt;=90,"Yes","No"))</f>
        <v>Yes</v>
      </c>
      <c r="I34" s="6">
        <v>0.18770000000000001</v>
      </c>
      <c r="J34" s="6">
        <v>-0.41</v>
      </c>
      <c r="K34" s="85" t="str">
        <f t="shared" si="0"/>
        <v>Yes</v>
      </c>
    </row>
    <row r="35" spans="1:11" x14ac:dyDescent="0.25">
      <c r="A35" s="81" t="s">
        <v>323</v>
      </c>
      <c r="B35" s="21" t="s">
        <v>213</v>
      </c>
      <c r="C35" s="4">
        <v>20.190715581999999</v>
      </c>
      <c r="D35" s="5" t="str">
        <f>IF($B35="N/A","N/A",IF(C35&gt;15,"No",IF(C35&lt;-15,"No","Yes")))</f>
        <v>N/A</v>
      </c>
      <c r="E35" s="4">
        <v>14.241035612999999</v>
      </c>
      <c r="F35" s="5" t="str">
        <f>IF($B35="N/A","N/A",IF(E35&gt;15,"No",IF(E35&lt;-15,"No","Yes")))</f>
        <v>N/A</v>
      </c>
      <c r="G35" s="4">
        <v>13.675122998999999</v>
      </c>
      <c r="H35" s="5" t="str">
        <f>IF($B35="N/A","N/A",IF(G35&gt;15,"No",IF(G35&lt;-15,"No","Yes")))</f>
        <v>N/A</v>
      </c>
      <c r="I35" s="6">
        <v>-29.5</v>
      </c>
      <c r="J35" s="6">
        <v>-3.97</v>
      </c>
      <c r="K35" s="85" t="str">
        <f t="shared" si="0"/>
        <v>Yes</v>
      </c>
    </row>
    <row r="36" spans="1:11" x14ac:dyDescent="0.25">
      <c r="A36" s="81" t="s">
        <v>1704</v>
      </c>
      <c r="B36" s="21" t="s">
        <v>213</v>
      </c>
      <c r="C36" s="4">
        <v>26.919624155000001</v>
      </c>
      <c r="D36" s="5" t="str">
        <f>IF($B36="N/A","N/A",IF(C36&gt;15,"No",IF(C36&lt;-15,"No","Yes")))</f>
        <v>N/A</v>
      </c>
      <c r="E36" s="4">
        <v>18.729688200999998</v>
      </c>
      <c r="F36" s="5" t="str">
        <f>IF($B36="N/A","N/A",IF(E36&gt;15,"No",IF(E36&lt;-15,"No","Yes")))</f>
        <v>N/A</v>
      </c>
      <c r="G36" s="4">
        <v>17.794103996</v>
      </c>
      <c r="H36" s="5" t="str">
        <f>IF($B36="N/A","N/A",IF(G36&gt;15,"No",IF(G36&lt;-15,"No","Yes")))</f>
        <v>N/A</v>
      </c>
      <c r="I36" s="6">
        <v>-30.4</v>
      </c>
      <c r="J36" s="6">
        <v>-5</v>
      </c>
      <c r="K36" s="85" t="str">
        <f t="shared" si="0"/>
        <v>Yes</v>
      </c>
    </row>
    <row r="37" spans="1:11" x14ac:dyDescent="0.25">
      <c r="A37" s="81" t="s">
        <v>372</v>
      </c>
      <c r="B37" s="21" t="s">
        <v>231</v>
      </c>
      <c r="C37" s="4">
        <v>84.968180821000004</v>
      </c>
      <c r="D37" s="5" t="str">
        <f>IF($B37="N/A","N/A",IF(C37&gt;90,"No",IF(C37&lt;75,"No","Yes")))</f>
        <v>Yes</v>
      </c>
      <c r="E37" s="4">
        <v>87.978134646000001</v>
      </c>
      <c r="F37" s="5" t="str">
        <f>IF($B37="N/A","N/A",IF(E37&gt;90,"No",IF(E37&lt;75,"No","Yes")))</f>
        <v>Yes</v>
      </c>
      <c r="G37" s="4">
        <v>89.353773521999997</v>
      </c>
      <c r="H37" s="5" t="str">
        <f>IF($B37="N/A","N/A",IF(G37&gt;90,"No",IF(G37&lt;75,"No","Yes")))</f>
        <v>Yes</v>
      </c>
      <c r="I37" s="6">
        <v>3.5419999999999998</v>
      </c>
      <c r="J37" s="6">
        <v>1.5640000000000001</v>
      </c>
      <c r="K37" s="85" t="str">
        <f>IF(J37="Div by 0", "N/A", IF(J37="N/A","N/A", IF(J37&gt;30, "No", IF(J37&lt;-30, "No", "Yes"))))</f>
        <v>Yes</v>
      </c>
    </row>
    <row r="38" spans="1:11" x14ac:dyDescent="0.25">
      <c r="A38" s="81" t="s">
        <v>373</v>
      </c>
      <c r="B38" s="21" t="s">
        <v>232</v>
      </c>
      <c r="C38" s="4">
        <v>10.764657768999999</v>
      </c>
      <c r="D38" s="5" t="str">
        <f>IF($B38="N/A","N/A",IF(C38&gt;10,"No",IF(C38&lt;1,"No","Yes")))</f>
        <v>No</v>
      </c>
      <c r="E38" s="4">
        <v>8.2117458288999998</v>
      </c>
      <c r="F38" s="5" t="str">
        <f>IF($B38="N/A","N/A",IF(E38&gt;10,"No",IF(E38&lt;1,"No","Yes")))</f>
        <v>Yes</v>
      </c>
      <c r="G38" s="4">
        <v>6.6320102908000003</v>
      </c>
      <c r="H38" s="5" t="str">
        <f>IF($B38="N/A","N/A",IF(G38&gt;10,"No",IF(G38&lt;1,"No","Yes")))</f>
        <v>Yes</v>
      </c>
      <c r="I38" s="6">
        <v>-23.7</v>
      </c>
      <c r="J38" s="6">
        <v>-19.2</v>
      </c>
      <c r="K38" s="85" t="str">
        <f>IF(J38="Div by 0", "N/A", IF(J38="N/A","N/A", IF(J38&gt;30, "No", IF(J38&lt;-30, "No", "Yes"))))</f>
        <v>Yes</v>
      </c>
    </row>
    <row r="39" spans="1:11" x14ac:dyDescent="0.25">
      <c r="A39" s="81" t="s">
        <v>374</v>
      </c>
      <c r="B39" s="21" t="s">
        <v>233</v>
      </c>
      <c r="C39" s="4">
        <v>0.3431284537</v>
      </c>
      <c r="D39" s="5" t="str">
        <f>IF($B39="N/A","N/A",IF(C39&gt;2,"No",IF(C39&lt;=0,"No","Yes")))</f>
        <v>Yes</v>
      </c>
      <c r="E39" s="4">
        <v>0.15637535520000001</v>
      </c>
      <c r="F39" s="5" t="str">
        <f>IF($B39="N/A","N/A",IF(E39&gt;2,"No",IF(E39&lt;=0,"No","Yes")))</f>
        <v>Yes</v>
      </c>
      <c r="G39" s="4">
        <v>0.19759438779999999</v>
      </c>
      <c r="H39" s="5" t="str">
        <f>IF($B39="N/A","N/A",IF(G39&gt;2,"No",IF(G39&lt;=0,"No","Yes")))</f>
        <v>Yes</v>
      </c>
      <c r="I39" s="6">
        <v>-54.4</v>
      </c>
      <c r="J39" s="6">
        <v>26.36</v>
      </c>
      <c r="K39" s="85" t="str">
        <f>IF(J39="Div by 0", "N/A", IF(J39="N/A","N/A", IF(J39&gt;30, "No", IF(J39&lt;-30, "No", "Yes"))))</f>
        <v>Yes</v>
      </c>
    </row>
    <row r="40" spans="1:11" x14ac:dyDescent="0.25">
      <c r="A40" s="97" t="s">
        <v>375</v>
      </c>
      <c r="B40" s="93" t="s">
        <v>234</v>
      </c>
      <c r="C40" s="98">
        <v>0.8358768727</v>
      </c>
      <c r="D40" s="94" t="str">
        <f>IF($B40="N/A","N/A",IF(C40&gt;3,"No",IF(C40&lt;=0,"No","Yes")))</f>
        <v>Yes</v>
      </c>
      <c r="E40" s="98">
        <v>0.72340599120000004</v>
      </c>
      <c r="F40" s="94" t="str">
        <f>IF($B40="N/A","N/A",IF(E40&gt;3,"No",IF(E40&lt;=0,"No","Yes")))</f>
        <v>Yes</v>
      </c>
      <c r="G40" s="98">
        <v>0.63256726829999999</v>
      </c>
      <c r="H40" s="94" t="str">
        <f>IF($B40="N/A","N/A",IF(G40&gt;3,"No",IF(G40&lt;=0,"No","Yes")))</f>
        <v>Yes</v>
      </c>
      <c r="I40" s="95">
        <v>-13.5</v>
      </c>
      <c r="J40" s="95">
        <v>-12.6</v>
      </c>
      <c r="K40" s="96" t="str">
        <f>IF(J40="Div by 0", "N/A", IF(J40="N/A","N/A", IF(J40&gt;30, "No", IF(J40&lt;-30, "No", "Yes"))))</f>
        <v>Yes</v>
      </c>
    </row>
    <row r="41" spans="1:11" s="67" customFormat="1" x14ac:dyDescent="0.25">
      <c r="A41" s="177" t="s">
        <v>1619</v>
      </c>
      <c r="B41" s="178"/>
      <c r="C41" s="178"/>
      <c r="D41" s="178"/>
      <c r="E41" s="178"/>
      <c r="F41" s="178"/>
      <c r="G41" s="178"/>
      <c r="H41" s="178"/>
      <c r="I41" s="178"/>
      <c r="J41" s="178"/>
      <c r="K41" s="179"/>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5756</v>
      </c>
      <c r="D6" s="5" t="str">
        <f>IF($B6="N/A","N/A",IF(C6&gt;15,"No",IF(C6&lt;-15,"No","Yes")))</f>
        <v>N/A</v>
      </c>
      <c r="E6" s="22">
        <v>5566</v>
      </c>
      <c r="F6" s="5" t="str">
        <f>IF($B6="N/A","N/A",IF(E6&gt;15,"No",IF(E6&lt;-15,"No","Yes")))</f>
        <v>N/A</v>
      </c>
      <c r="G6" s="22">
        <v>5091</v>
      </c>
      <c r="H6" s="5" t="str">
        <f>IF($B6="N/A","N/A",IF(G6&gt;15,"No",IF(G6&lt;-15,"No","Yes")))</f>
        <v>N/A</v>
      </c>
      <c r="I6" s="6">
        <v>-3.3</v>
      </c>
      <c r="J6" s="6">
        <v>-8.5299999999999994</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81" t="s">
        <v>819</v>
      </c>
      <c r="B9" s="21" t="s">
        <v>213</v>
      </c>
      <c r="C9" s="51">
        <v>1401.8596247</v>
      </c>
      <c r="D9" s="5" t="str">
        <f>IF($B9="N/A","N/A",IF(C9&gt;15,"No",IF(C9&lt;-15,"No","Yes")))</f>
        <v>N/A</v>
      </c>
      <c r="E9" s="51">
        <v>1426.4933524999999</v>
      </c>
      <c r="F9" s="5" t="str">
        <f>IF($B9="N/A","N/A",IF(E9&gt;15,"No",IF(E9&lt;-15,"No","Yes")))</f>
        <v>N/A</v>
      </c>
      <c r="G9" s="51">
        <v>1344.9591436000001</v>
      </c>
      <c r="H9" s="5" t="str">
        <f>IF($B9="N/A","N/A",IF(G9&gt;15,"No",IF(G9&lt;-15,"No","Yes")))</f>
        <v>N/A</v>
      </c>
      <c r="I9" s="6">
        <v>1.7569999999999999</v>
      </c>
      <c r="J9" s="6">
        <v>-5.72</v>
      </c>
      <c r="K9" s="85" t="str">
        <f t="shared" si="0"/>
        <v>Yes</v>
      </c>
    </row>
    <row r="10" spans="1:11" x14ac:dyDescent="0.25">
      <c r="A10" s="81" t="s">
        <v>309</v>
      </c>
      <c r="B10" s="21" t="s">
        <v>213</v>
      </c>
      <c r="C10" s="4">
        <v>0.46907574699999999</v>
      </c>
      <c r="D10" s="5" t="str">
        <f>IF($B10="N/A","N/A",IF(C10&gt;15,"No",IF(C10&lt;-15,"No","Yes")))</f>
        <v>N/A</v>
      </c>
      <c r="E10" s="4">
        <v>0.35932447000000001</v>
      </c>
      <c r="F10" s="5" t="str">
        <f>IF($B10="N/A","N/A",IF(E10&gt;15,"No",IF(E10&lt;-15,"No","Yes")))</f>
        <v>N/A</v>
      </c>
      <c r="G10" s="4">
        <v>7.8570025500000001E-2</v>
      </c>
      <c r="H10" s="5" t="str">
        <f>IF($B10="N/A","N/A",IF(G10&gt;15,"No",IF(G10&lt;-15,"No","Yes")))</f>
        <v>N/A</v>
      </c>
      <c r="I10" s="6">
        <v>-23.4</v>
      </c>
      <c r="J10" s="6">
        <v>-78.099999999999994</v>
      </c>
      <c r="K10" s="85" t="str">
        <f t="shared" si="0"/>
        <v>No</v>
      </c>
    </row>
    <row r="11" spans="1:11" x14ac:dyDescent="0.25">
      <c r="A11" s="81" t="s">
        <v>821</v>
      </c>
      <c r="B11" s="21" t="s">
        <v>213</v>
      </c>
      <c r="C11" s="51">
        <v>644.03703703999997</v>
      </c>
      <c r="D11" s="5" t="str">
        <f>IF($B11="N/A","N/A",IF(C11&gt;15,"No",IF(C11&lt;-15,"No","Yes")))</f>
        <v>N/A</v>
      </c>
      <c r="E11" s="51">
        <v>735.6</v>
      </c>
      <c r="F11" s="5" t="str">
        <f>IF($B11="N/A","N/A",IF(E11&gt;15,"No",IF(E11&lt;-15,"No","Yes")))</f>
        <v>N/A</v>
      </c>
      <c r="G11" s="51">
        <v>439.25</v>
      </c>
      <c r="H11" s="5" t="str">
        <f>IF($B11="N/A","N/A",IF(G11&gt;15,"No",IF(G11&lt;-15,"No","Yes")))</f>
        <v>N/A</v>
      </c>
      <c r="I11" s="6">
        <v>14.22</v>
      </c>
      <c r="J11" s="6">
        <v>-40.299999999999997</v>
      </c>
      <c r="K11" s="85" t="str">
        <f t="shared" si="0"/>
        <v>No</v>
      </c>
    </row>
    <row r="12" spans="1:11" x14ac:dyDescent="0.25">
      <c r="A12" s="81"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85" t="str">
        <f t="shared" si="0"/>
        <v>Yes</v>
      </c>
    </row>
    <row r="13" spans="1:11" x14ac:dyDescent="0.25">
      <c r="A13" s="81" t="s">
        <v>822</v>
      </c>
      <c r="B13" s="21" t="s">
        <v>220</v>
      </c>
      <c r="C13" s="4">
        <v>1.2619874913</v>
      </c>
      <c r="D13" s="5" t="str">
        <f>IF($B13="N/A","N/A",IF(C13&gt;1,"Yes","No"))</f>
        <v>Yes</v>
      </c>
      <c r="E13" s="4">
        <v>1.2759611930000001</v>
      </c>
      <c r="F13" s="5" t="str">
        <f>IF($B13="N/A","N/A",IF(E13&gt;1,"Yes","No"))</f>
        <v>Yes</v>
      </c>
      <c r="G13" s="4">
        <v>1.2795128657999999</v>
      </c>
      <c r="H13" s="5" t="str">
        <f>IF($B13="N/A","N/A",IF(G13&gt;1,"Yes","No"))</f>
        <v>Yes</v>
      </c>
      <c r="I13" s="6">
        <v>1.107</v>
      </c>
      <c r="J13" s="6">
        <v>0.27839999999999998</v>
      </c>
      <c r="K13" s="85" t="str">
        <f t="shared" si="0"/>
        <v>Yes</v>
      </c>
    </row>
    <row r="14" spans="1:11" x14ac:dyDescent="0.25">
      <c r="A14" s="81" t="s">
        <v>311</v>
      </c>
      <c r="B14" s="21" t="s">
        <v>214</v>
      </c>
      <c r="C14" s="4">
        <v>99.965253648000001</v>
      </c>
      <c r="D14" s="5" t="str">
        <f>IF($B14="N/A","N/A",IF(C14&gt;100,"No",IF(C14&lt;95,"No","Yes")))</f>
        <v>Yes</v>
      </c>
      <c r="E14" s="4">
        <v>99.892202659000006</v>
      </c>
      <c r="F14" s="5" t="str">
        <f>IF($B14="N/A","N/A",IF(E14&gt;100,"No",IF(E14&lt;95,"No","Yes")))</f>
        <v>Yes</v>
      </c>
      <c r="G14" s="4">
        <v>99.941072481000006</v>
      </c>
      <c r="H14" s="5" t="str">
        <f>IF($B14="N/A","N/A",IF(G14&gt;100,"No",IF(G14&lt;95,"No","Yes")))</f>
        <v>Yes</v>
      </c>
      <c r="I14" s="6">
        <v>-7.2999999999999995E-2</v>
      </c>
      <c r="J14" s="6">
        <v>4.8899999999999999E-2</v>
      </c>
      <c r="K14" s="85" t="str">
        <f t="shared" si="0"/>
        <v>Yes</v>
      </c>
    </row>
    <row r="15" spans="1:11" x14ac:dyDescent="0.25">
      <c r="A15" s="81" t="s">
        <v>823</v>
      </c>
      <c r="B15" s="21" t="s">
        <v>221</v>
      </c>
      <c r="C15" s="4">
        <v>13.445776851</v>
      </c>
      <c r="D15" s="5" t="str">
        <f>IF($B15="N/A","N/A",IF(C15&gt;3,"Yes","No"))</f>
        <v>Yes</v>
      </c>
      <c r="E15" s="4">
        <v>13.671582733999999</v>
      </c>
      <c r="F15" s="5" t="str">
        <f>IF($B15="N/A","N/A",IF(E15&gt;3,"Yes","No"))</f>
        <v>Yes</v>
      </c>
      <c r="G15" s="4">
        <v>13.948506288999999</v>
      </c>
      <c r="H15" s="5" t="str">
        <f>IF($B15="N/A","N/A",IF(G15&gt;3,"Yes","No"))</f>
        <v>Yes</v>
      </c>
      <c r="I15" s="6">
        <v>1.679</v>
      </c>
      <c r="J15" s="6">
        <v>2.0259999999999998</v>
      </c>
      <c r="K15" s="85" t="str">
        <f t="shared" si="0"/>
        <v>Yes</v>
      </c>
    </row>
    <row r="16" spans="1:11" x14ac:dyDescent="0.25">
      <c r="A16" s="81" t="s">
        <v>824</v>
      </c>
      <c r="B16" s="21" t="s">
        <v>222</v>
      </c>
      <c r="C16" s="4">
        <v>7.0208478110000003</v>
      </c>
      <c r="D16" s="5" t="str">
        <f>IF($B16="N/A","N/A",IF(C16&gt;=8,"No",IF(C16&lt;2,"No","Yes")))</f>
        <v>Yes</v>
      </c>
      <c r="E16" s="4">
        <v>7.0912684154000001</v>
      </c>
      <c r="F16" s="5" t="str">
        <f>IF($B16="N/A","N/A",IF(E16&gt;=8,"No",IF(E16&lt;2,"No","Yes")))</f>
        <v>Yes</v>
      </c>
      <c r="G16" s="4">
        <v>6.9852681201999998</v>
      </c>
      <c r="H16" s="5" t="str">
        <f>IF($B16="N/A","N/A",IF(G16&gt;=8,"No",IF(G16&lt;2,"No","Yes")))</f>
        <v>Yes</v>
      </c>
      <c r="I16" s="6">
        <v>1.0029999999999999</v>
      </c>
      <c r="J16" s="6">
        <v>-1.49</v>
      </c>
      <c r="K16" s="85" t="str">
        <f t="shared" si="0"/>
        <v>Yes</v>
      </c>
    </row>
    <row r="17" spans="1:11" x14ac:dyDescent="0.25">
      <c r="A17" s="81"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85" t="str">
        <f t="shared" si="0"/>
        <v>Yes</v>
      </c>
    </row>
    <row r="18" spans="1:11" x14ac:dyDescent="0.25">
      <c r="A18" s="81" t="s">
        <v>31</v>
      </c>
      <c r="B18" s="21" t="s">
        <v>214</v>
      </c>
      <c r="C18" s="4">
        <v>99.826268241999998</v>
      </c>
      <c r="D18" s="5" t="str">
        <f>IF($B18="N/A","N/A",IF(C18&gt;100,"No",IF(C18&lt;95,"No","Yes")))</f>
        <v>Yes</v>
      </c>
      <c r="E18" s="4">
        <v>99.928135105999999</v>
      </c>
      <c r="F18" s="5" t="str">
        <f>IF($B18="N/A","N/A",IF(E18&gt;100,"No",IF(E18&lt;95,"No","Yes")))</f>
        <v>Yes</v>
      </c>
      <c r="G18" s="4">
        <v>99.901787467999995</v>
      </c>
      <c r="H18" s="5" t="str">
        <f>IF($B18="N/A","N/A",IF(G18&gt;100,"No",IF(G18&lt;95,"No","Yes")))</f>
        <v>Yes</v>
      </c>
      <c r="I18" s="6">
        <v>0.10199999999999999</v>
      </c>
      <c r="J18" s="6">
        <v>-2.5999999999999999E-2</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8.2427032661999995</v>
      </c>
      <c r="D21" s="5" t="str">
        <f>IF($B21="N/A","N/A",IF(C21&gt;=2,"Yes","No"))</f>
        <v>Yes</v>
      </c>
      <c r="E21" s="4">
        <v>8.2782968019999998</v>
      </c>
      <c r="F21" s="5" t="str">
        <f>IF($B21="N/A","N/A",IF(E21&gt;=2,"Yes","No"))</f>
        <v>Yes</v>
      </c>
      <c r="G21" s="4">
        <v>8.2865841680999992</v>
      </c>
      <c r="H21" s="5" t="str">
        <f>IF($B21="N/A","N/A",IF(G21&gt;=2,"Yes","No"))</f>
        <v>Yes</v>
      </c>
      <c r="I21" s="6">
        <v>0.43180000000000002</v>
      </c>
      <c r="J21" s="6">
        <v>0.10009999999999999</v>
      </c>
      <c r="K21" s="85" t="str">
        <f t="shared" si="0"/>
        <v>Yes</v>
      </c>
    </row>
    <row r="22" spans="1:11" x14ac:dyDescent="0.25">
      <c r="A22" s="81" t="s">
        <v>827</v>
      </c>
      <c r="B22" s="21" t="s">
        <v>226</v>
      </c>
      <c r="C22" s="4">
        <v>4.4127866573999999</v>
      </c>
      <c r="D22" s="5" t="str">
        <f>IF($B22="N/A","N/A",IF(C22&gt;30,"No",IF(C22&lt;5,"No","Yes")))</f>
        <v>No</v>
      </c>
      <c r="E22" s="4">
        <v>3.8986704995000001</v>
      </c>
      <c r="F22" s="5" t="str">
        <f>IF($B22="N/A","N/A",IF(E22&gt;30,"No",IF(E22&lt;5,"No","Yes")))</f>
        <v>No</v>
      </c>
      <c r="G22" s="4">
        <v>3.6338636809999998</v>
      </c>
      <c r="H22" s="5" t="str">
        <f>IF($B22="N/A","N/A",IF(G22&gt;30,"No",IF(G22&lt;5,"No","Yes")))</f>
        <v>No</v>
      </c>
      <c r="I22" s="6">
        <v>-11.7</v>
      </c>
      <c r="J22" s="6">
        <v>-6.79</v>
      </c>
      <c r="K22" s="85" t="str">
        <f t="shared" si="0"/>
        <v>Yes</v>
      </c>
    </row>
    <row r="23" spans="1:11" x14ac:dyDescent="0.25">
      <c r="A23" s="81" t="s">
        <v>828</v>
      </c>
      <c r="B23" s="21" t="s">
        <v>227</v>
      </c>
      <c r="C23" s="4">
        <v>39.749826268</v>
      </c>
      <c r="D23" s="5" t="str">
        <f>IF($B23="N/A","N/A",IF(C23&gt;75,"No",IF(C23&lt;15,"No","Yes")))</f>
        <v>Yes</v>
      </c>
      <c r="E23" s="4">
        <v>41.663672296000001</v>
      </c>
      <c r="F23" s="5" t="str">
        <f>IF($B23="N/A","N/A",IF(E23&gt;75,"No",IF(E23&lt;15,"No","Yes")))</f>
        <v>Yes</v>
      </c>
      <c r="G23" s="4">
        <v>48.222353171999998</v>
      </c>
      <c r="H23" s="5" t="str">
        <f>IF($B23="N/A","N/A",IF(G23&gt;75,"No",IF(G23&lt;15,"No","Yes")))</f>
        <v>Yes</v>
      </c>
      <c r="I23" s="6">
        <v>4.8150000000000004</v>
      </c>
      <c r="J23" s="6">
        <v>15.74</v>
      </c>
      <c r="K23" s="85" t="str">
        <f t="shared" si="0"/>
        <v>Yes</v>
      </c>
    </row>
    <row r="24" spans="1:11" x14ac:dyDescent="0.25">
      <c r="A24" s="81" t="s">
        <v>829</v>
      </c>
      <c r="B24" s="21" t="s">
        <v>228</v>
      </c>
      <c r="C24" s="4">
        <v>55.837387073999999</v>
      </c>
      <c r="D24" s="5" t="str">
        <f>IF($B24="N/A","N/A",IF(C24&gt;70,"No",IF(C24&lt;25,"No","Yes")))</f>
        <v>Yes</v>
      </c>
      <c r="E24" s="4">
        <v>54.437657203999997</v>
      </c>
      <c r="F24" s="5" t="str">
        <f>IF($B24="N/A","N/A",IF(E24&gt;70,"No",IF(E24&lt;25,"No","Yes")))</f>
        <v>Yes</v>
      </c>
      <c r="G24" s="4">
        <v>45.708112354999997</v>
      </c>
      <c r="H24" s="5" t="str">
        <f>IF($B24="N/A","N/A",IF(G24&gt;70,"No",IF(G24&lt;25,"No","Yes")))</f>
        <v>Yes</v>
      </c>
      <c r="I24" s="6">
        <v>-2.5099999999999998</v>
      </c>
      <c r="J24" s="6">
        <v>-16</v>
      </c>
      <c r="K24" s="85" t="str">
        <f t="shared" si="0"/>
        <v>Yes</v>
      </c>
    </row>
    <row r="25" spans="1:11" x14ac:dyDescent="0.25">
      <c r="A25" s="81" t="s">
        <v>318</v>
      </c>
      <c r="B25" s="21" t="s">
        <v>229</v>
      </c>
      <c r="C25" s="4">
        <v>52.206393329000001</v>
      </c>
      <c r="D25" s="5" t="str">
        <f>IF($B25="N/A","N/A",IF(C25&gt;70,"No",IF(C25&lt;35,"No","Yes")))</f>
        <v>Yes</v>
      </c>
      <c r="E25" s="4">
        <v>52.137980595999998</v>
      </c>
      <c r="F25" s="5" t="str">
        <f>IF($B25="N/A","N/A",IF(E25&gt;70,"No",IF(E25&lt;35,"No","Yes")))</f>
        <v>Yes</v>
      </c>
      <c r="G25" s="4">
        <v>51.836574347000003</v>
      </c>
      <c r="H25" s="5" t="str">
        <f>IF($B25="N/A","N/A",IF(G25&gt;70,"No",IF(G25&lt;35,"No","Yes")))</f>
        <v>Yes</v>
      </c>
      <c r="I25" s="6">
        <v>-0.13100000000000001</v>
      </c>
      <c r="J25" s="6">
        <v>-0.57799999999999996</v>
      </c>
      <c r="K25" s="85" t="str">
        <f t="shared" si="0"/>
        <v>Yes</v>
      </c>
    </row>
    <row r="26" spans="1:11" x14ac:dyDescent="0.25">
      <c r="A26" s="81" t="s">
        <v>830</v>
      </c>
      <c r="B26" s="21" t="s">
        <v>220</v>
      </c>
      <c r="C26" s="4">
        <v>1.5680532446</v>
      </c>
      <c r="D26" s="5" t="str">
        <f>IF($B26="N/A","N/A",IF(C26&gt;1,"Yes","No"))</f>
        <v>Yes</v>
      </c>
      <c r="E26" s="4">
        <v>1.5647829083</v>
      </c>
      <c r="F26" s="5" t="str">
        <f>IF($B26="N/A","N/A",IF(E26&gt;1,"Yes","No"))</f>
        <v>Yes</v>
      </c>
      <c r="G26" s="4">
        <v>1.8177339901</v>
      </c>
      <c r="H26" s="5" t="str">
        <f>IF($B26="N/A","N/A",IF(G26&gt;1,"Yes","No"))</f>
        <v>Yes</v>
      </c>
      <c r="I26" s="6">
        <v>-0.20899999999999999</v>
      </c>
      <c r="J26" s="6">
        <v>16.170000000000002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85" t="str">
        <f t="shared" si="0"/>
        <v>N/A</v>
      </c>
    </row>
    <row r="28" spans="1:11" x14ac:dyDescent="0.25">
      <c r="A28" s="81" t="s">
        <v>831</v>
      </c>
      <c r="B28" s="21" t="s">
        <v>213</v>
      </c>
      <c r="C28" s="4">
        <v>100</v>
      </c>
      <c r="D28" s="5" t="str">
        <f>IF($B28="N/A","N/A",IF(C28&gt;15,"No",IF(C28&lt;-15,"No","Yes")))</f>
        <v>N/A</v>
      </c>
      <c r="E28" s="4">
        <v>100</v>
      </c>
      <c r="F28" s="5" t="str">
        <f>IF($B28="N/A","N/A",IF(E28&gt;15,"No",IF(E28&lt;-15,"No","Yes")))</f>
        <v>N/A</v>
      </c>
      <c r="G28" s="4">
        <v>79.575596817000005</v>
      </c>
      <c r="H28" s="5" t="str">
        <f>IF($B28="N/A","N/A",IF(G28&gt;15,"No",IF(G28&lt;-15,"No","Yes")))</f>
        <v>N/A</v>
      </c>
      <c r="I28" s="6">
        <v>0</v>
      </c>
      <c r="J28" s="6">
        <v>-20.399999999999999</v>
      </c>
      <c r="K28" s="85" t="str">
        <f t="shared" si="0"/>
        <v>Yes</v>
      </c>
    </row>
    <row r="29" spans="1:11" x14ac:dyDescent="0.25">
      <c r="A29" s="81" t="s">
        <v>320</v>
      </c>
      <c r="B29" s="21"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99.687282835000005</v>
      </c>
      <c r="D31" s="94" t="str">
        <f>IF($B31="N/A","N/A",IF(C31&gt;=90,"Yes","No"))</f>
        <v>Yes</v>
      </c>
      <c r="E31" s="98">
        <v>99.712540423999997</v>
      </c>
      <c r="F31" s="94" t="str">
        <f>IF($B31="N/A","N/A",IF(E31&gt;=90,"Yes","No"))</f>
        <v>Yes</v>
      </c>
      <c r="G31" s="98">
        <v>99.882144961999998</v>
      </c>
      <c r="H31" s="94" t="str">
        <f>IF($B31="N/A","N/A",IF(G31&gt;=90,"Yes","No"))</f>
        <v>Yes</v>
      </c>
      <c r="I31" s="95">
        <v>2.53E-2</v>
      </c>
      <c r="J31" s="95">
        <v>0.1701</v>
      </c>
      <c r="K31" s="96" t="str">
        <f t="shared" si="0"/>
        <v>Yes</v>
      </c>
    </row>
    <row r="32" spans="1:11" x14ac:dyDescent="0.25">
      <c r="A32" s="177" t="s">
        <v>1619</v>
      </c>
      <c r="B32" s="178"/>
      <c r="C32" s="178"/>
      <c r="D32" s="178"/>
      <c r="E32" s="178"/>
      <c r="F32" s="178"/>
      <c r="G32" s="178"/>
      <c r="H32" s="178"/>
      <c r="I32" s="178"/>
      <c r="J32" s="178"/>
      <c r="K32" s="179"/>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112301</v>
      </c>
      <c r="D6" s="5" t="str">
        <f>IF(OR($B6="N/A",$C6="N/A"),"N/A",IF(C6&lt;0,"No","Yes"))</f>
        <v>N/A</v>
      </c>
      <c r="E6" s="22">
        <v>121768</v>
      </c>
      <c r="F6" s="5" t="str">
        <f>IF($B6="N/A","N/A",IF(E6&lt;0,"No","Yes"))</f>
        <v>N/A</v>
      </c>
      <c r="G6" s="22">
        <v>142166</v>
      </c>
      <c r="H6" s="5" t="str">
        <f>IF($B6="N/A","N/A",IF(G6&lt;0,"No","Yes"))</f>
        <v>N/A</v>
      </c>
      <c r="I6" s="6">
        <v>8.43</v>
      </c>
      <c r="J6" s="6">
        <v>16.75</v>
      </c>
      <c r="K6" s="85" t="str">
        <f t="shared" ref="K6:K35" si="0">IF(J6="Div by 0", "N/A", IF(J6="N/A","N/A", IF(J6&gt;30, "No", IF(J6&lt;-30, "No", "Yes"))))</f>
        <v>Yes</v>
      </c>
    </row>
    <row r="7" spans="1:11" x14ac:dyDescent="0.25">
      <c r="A7" s="81" t="s">
        <v>435</v>
      </c>
      <c r="B7" s="60" t="s">
        <v>213</v>
      </c>
      <c r="C7" s="5">
        <v>16.348919422000002</v>
      </c>
      <c r="D7" s="5" t="str">
        <f t="shared" ref="D7:D17" si="1">IF(OR($B7="N/A",$C7="N/A"),"N/A",IF(C7&lt;0,"No","Yes"))</f>
        <v>N/A</v>
      </c>
      <c r="E7" s="5">
        <v>12.580480915000001</v>
      </c>
      <c r="F7" s="5" t="str">
        <f t="shared" ref="F7:F17" si="2">IF($B7="N/A","N/A",IF(E7&lt;0,"No","Yes"))</f>
        <v>N/A</v>
      </c>
      <c r="G7" s="5">
        <v>14.289633245999999</v>
      </c>
      <c r="H7" s="5" t="str">
        <f t="shared" ref="H7:H17" si="3">IF($B7="N/A","N/A",IF(G7&lt;0,"No","Yes"))</f>
        <v>N/A</v>
      </c>
      <c r="I7" s="6">
        <v>-23.1</v>
      </c>
      <c r="J7" s="6">
        <v>13.59</v>
      </c>
      <c r="K7" s="85" t="str">
        <f t="shared" si="0"/>
        <v>Yes</v>
      </c>
    </row>
    <row r="8" spans="1:11" x14ac:dyDescent="0.25">
      <c r="A8" s="81" t="s">
        <v>436</v>
      </c>
      <c r="B8" s="60" t="s">
        <v>213</v>
      </c>
      <c r="C8" s="5">
        <v>42.443967551</v>
      </c>
      <c r="D8" s="5" t="str">
        <f t="shared" si="1"/>
        <v>N/A</v>
      </c>
      <c r="E8" s="5">
        <v>35.631693056000003</v>
      </c>
      <c r="F8" s="5" t="str">
        <f t="shared" si="2"/>
        <v>N/A</v>
      </c>
      <c r="G8" s="5">
        <v>33.574131649000002</v>
      </c>
      <c r="H8" s="5" t="str">
        <f t="shared" si="3"/>
        <v>N/A</v>
      </c>
      <c r="I8" s="6">
        <v>-16.100000000000001</v>
      </c>
      <c r="J8" s="6">
        <v>-5.77</v>
      </c>
      <c r="K8" s="85" t="str">
        <f t="shared" si="0"/>
        <v>Yes</v>
      </c>
    </row>
    <row r="9" spans="1:11" x14ac:dyDescent="0.25">
      <c r="A9" s="81" t="s">
        <v>437</v>
      </c>
      <c r="B9" s="60" t="s">
        <v>213</v>
      </c>
      <c r="C9" s="5">
        <v>21.841301502</v>
      </c>
      <c r="D9" s="5" t="str">
        <f t="shared" si="1"/>
        <v>N/A</v>
      </c>
      <c r="E9" s="5">
        <v>17.797779383999998</v>
      </c>
      <c r="F9" s="5" t="str">
        <f t="shared" si="2"/>
        <v>N/A</v>
      </c>
      <c r="G9" s="5">
        <v>14.191156817</v>
      </c>
      <c r="H9" s="5" t="str">
        <f t="shared" si="3"/>
        <v>N/A</v>
      </c>
      <c r="I9" s="6">
        <v>-18.5</v>
      </c>
      <c r="J9" s="6">
        <v>-20.3</v>
      </c>
      <c r="K9" s="85" t="str">
        <f t="shared" si="0"/>
        <v>Yes</v>
      </c>
    </row>
    <row r="10" spans="1:11" x14ac:dyDescent="0.25">
      <c r="A10" s="81" t="s">
        <v>438</v>
      </c>
      <c r="B10" s="60" t="s">
        <v>213</v>
      </c>
      <c r="C10" s="5">
        <v>18.748719957999999</v>
      </c>
      <c r="D10" s="5" t="str">
        <f t="shared" si="1"/>
        <v>N/A</v>
      </c>
      <c r="E10" s="5">
        <v>33.393830891999997</v>
      </c>
      <c r="F10" s="5" t="str">
        <f t="shared" si="2"/>
        <v>N/A</v>
      </c>
      <c r="G10" s="5">
        <v>37.558206603999999</v>
      </c>
      <c r="H10" s="5" t="str">
        <f t="shared" si="3"/>
        <v>N/A</v>
      </c>
      <c r="I10" s="6">
        <v>78.11</v>
      </c>
      <c r="J10" s="6">
        <v>12.47</v>
      </c>
      <c r="K10" s="85" t="str">
        <f t="shared" si="0"/>
        <v>Yes</v>
      </c>
    </row>
    <row r="11" spans="1:11" x14ac:dyDescent="0.25">
      <c r="A11" s="82" t="s">
        <v>324</v>
      </c>
      <c r="B11" s="60" t="s">
        <v>213</v>
      </c>
      <c r="C11" s="5">
        <v>84.139945326000003</v>
      </c>
      <c r="D11" s="5" t="str">
        <f t="shared" si="1"/>
        <v>N/A</v>
      </c>
      <c r="E11" s="5">
        <v>89.954667893000007</v>
      </c>
      <c r="F11" s="5" t="str">
        <f t="shared" si="2"/>
        <v>N/A</v>
      </c>
      <c r="G11" s="5">
        <v>95.342768312999993</v>
      </c>
      <c r="H11" s="5" t="str">
        <f t="shared" si="3"/>
        <v>N/A</v>
      </c>
      <c r="I11" s="6">
        <v>6.9109999999999996</v>
      </c>
      <c r="J11" s="6">
        <v>5.99</v>
      </c>
      <c r="K11" s="85" t="str">
        <f t="shared" si="0"/>
        <v>Yes</v>
      </c>
    </row>
    <row r="12" spans="1:11" x14ac:dyDescent="0.25">
      <c r="A12" s="82" t="s">
        <v>310</v>
      </c>
      <c r="B12" s="60" t="s">
        <v>213</v>
      </c>
      <c r="C12" s="5">
        <v>97.172776733999996</v>
      </c>
      <c r="D12" s="5" t="str">
        <f t="shared" si="1"/>
        <v>N/A</v>
      </c>
      <c r="E12" s="5">
        <v>96.490867879999996</v>
      </c>
      <c r="F12" s="5" t="str">
        <f t="shared" si="2"/>
        <v>N/A</v>
      </c>
      <c r="G12" s="5">
        <v>95.983568504000004</v>
      </c>
      <c r="H12" s="5" t="str">
        <f t="shared" si="3"/>
        <v>N/A</v>
      </c>
      <c r="I12" s="6">
        <v>-0.70199999999999996</v>
      </c>
      <c r="J12" s="6">
        <v>-0.52600000000000002</v>
      </c>
      <c r="K12" s="85" t="str">
        <f t="shared" si="0"/>
        <v>Yes</v>
      </c>
    </row>
    <row r="13" spans="1:11" x14ac:dyDescent="0.25">
      <c r="A13" s="82" t="s">
        <v>822</v>
      </c>
      <c r="B13" s="60" t="s">
        <v>213</v>
      </c>
      <c r="C13" s="5">
        <v>1.2174000696</v>
      </c>
      <c r="D13" s="5" t="str">
        <f t="shared" si="1"/>
        <v>N/A</v>
      </c>
      <c r="E13" s="5">
        <v>1.2231924762999999</v>
      </c>
      <c r="F13" s="5" t="str">
        <f t="shared" si="2"/>
        <v>N/A</v>
      </c>
      <c r="G13" s="5">
        <v>1.2355997538000001</v>
      </c>
      <c r="H13" s="5" t="str">
        <f t="shared" si="3"/>
        <v>N/A</v>
      </c>
      <c r="I13" s="6">
        <v>0.4758</v>
      </c>
      <c r="J13" s="6">
        <v>1.014</v>
      </c>
      <c r="K13" s="85" t="str">
        <f t="shared" si="0"/>
        <v>Yes</v>
      </c>
    </row>
    <row r="14" spans="1:11" x14ac:dyDescent="0.25">
      <c r="A14" s="82" t="s">
        <v>311</v>
      </c>
      <c r="B14" s="60" t="s">
        <v>213</v>
      </c>
      <c r="C14" s="5">
        <v>97.391830882999997</v>
      </c>
      <c r="D14" s="5" t="str">
        <f t="shared" si="1"/>
        <v>N/A</v>
      </c>
      <c r="E14" s="5">
        <v>94.827869390999993</v>
      </c>
      <c r="F14" s="5" t="str">
        <f t="shared" si="2"/>
        <v>N/A</v>
      </c>
      <c r="G14" s="5">
        <v>96.499162949999999</v>
      </c>
      <c r="H14" s="5" t="str">
        <f t="shared" si="3"/>
        <v>N/A</v>
      </c>
      <c r="I14" s="6">
        <v>-2.63</v>
      </c>
      <c r="J14" s="6">
        <v>1.762</v>
      </c>
      <c r="K14" s="85" t="str">
        <f t="shared" si="0"/>
        <v>Yes</v>
      </c>
    </row>
    <row r="15" spans="1:11" x14ac:dyDescent="0.25">
      <c r="A15" s="82" t="s">
        <v>823</v>
      </c>
      <c r="B15" s="60" t="s">
        <v>213</v>
      </c>
      <c r="C15" s="5">
        <v>11.990628314</v>
      </c>
      <c r="D15" s="5" t="str">
        <f t="shared" si="1"/>
        <v>N/A</v>
      </c>
      <c r="E15" s="5">
        <v>12.236095956</v>
      </c>
      <c r="F15" s="5" t="str">
        <f t="shared" si="2"/>
        <v>N/A</v>
      </c>
      <c r="G15" s="5">
        <v>12.696433388000001</v>
      </c>
      <c r="H15" s="5" t="str">
        <f t="shared" si="3"/>
        <v>N/A</v>
      </c>
      <c r="I15" s="6">
        <v>2.0470000000000002</v>
      </c>
      <c r="J15" s="6">
        <v>3.762</v>
      </c>
      <c r="K15" s="85" t="str">
        <f t="shared" si="0"/>
        <v>Yes</v>
      </c>
    </row>
    <row r="16" spans="1:11" x14ac:dyDescent="0.25">
      <c r="A16" s="82" t="s">
        <v>832</v>
      </c>
      <c r="B16" s="60" t="s">
        <v>213</v>
      </c>
      <c r="C16" s="5">
        <v>5.3325179650000001</v>
      </c>
      <c r="D16" s="5" t="str">
        <f t="shared" si="1"/>
        <v>N/A</v>
      </c>
      <c r="E16" s="5">
        <v>5.4291508342999997</v>
      </c>
      <c r="F16" s="5" t="str">
        <f t="shared" si="2"/>
        <v>N/A</v>
      </c>
      <c r="G16" s="5">
        <v>5.5855765353000004</v>
      </c>
      <c r="H16" s="5" t="str">
        <f t="shared" si="3"/>
        <v>N/A</v>
      </c>
      <c r="I16" s="6">
        <v>1.8120000000000001</v>
      </c>
      <c r="J16" s="6">
        <v>2.8809999999999998</v>
      </c>
      <c r="K16" s="85" t="str">
        <f t="shared" si="0"/>
        <v>Yes</v>
      </c>
    </row>
    <row r="17" spans="1:11" x14ac:dyDescent="0.25">
      <c r="A17" s="82" t="s">
        <v>825</v>
      </c>
      <c r="B17" s="60" t="s">
        <v>213</v>
      </c>
      <c r="C17" s="5">
        <v>5.5748210431</v>
      </c>
      <c r="D17" s="5" t="str">
        <f t="shared" si="1"/>
        <v>N/A</v>
      </c>
      <c r="E17" s="5">
        <v>5.8901980380000003</v>
      </c>
      <c r="F17" s="5" t="str">
        <f t="shared" si="2"/>
        <v>N/A</v>
      </c>
      <c r="G17" s="5">
        <v>5.3795336787999997</v>
      </c>
      <c r="H17" s="5" t="str">
        <f t="shared" si="3"/>
        <v>N/A</v>
      </c>
      <c r="I17" s="6">
        <v>5.657</v>
      </c>
      <c r="J17" s="6">
        <v>-8.67</v>
      </c>
      <c r="K17" s="85" t="str">
        <f t="shared" si="0"/>
        <v>Yes</v>
      </c>
    </row>
    <row r="18" spans="1:11" x14ac:dyDescent="0.25">
      <c r="A18" s="81"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85" t="str">
        <f t="shared" si="0"/>
        <v>Yes</v>
      </c>
    </row>
    <row r="19" spans="1:11" x14ac:dyDescent="0.25">
      <c r="A19" s="81" t="s">
        <v>31</v>
      </c>
      <c r="B19" s="21" t="s">
        <v>214</v>
      </c>
      <c r="C19" s="5">
        <v>100</v>
      </c>
      <c r="D19" s="5" t="str">
        <f>IF(OR($B19="N/A",$C19="N/A"),"N/A",IF(C19&gt;100,"No",IF(C19&lt;95,"No","Yes")))</f>
        <v>Yes</v>
      </c>
      <c r="E19" s="5">
        <v>100</v>
      </c>
      <c r="F19" s="5" t="str">
        <f>IF(OR($B19="N/A",$E19="N/A"),"N/A",IF(E19&gt;100,"No",IF(E19&lt;98,"No","Yes")))</f>
        <v>Yes</v>
      </c>
      <c r="G19" s="5">
        <v>99.999296596999997</v>
      </c>
      <c r="H19" s="5" t="str">
        <f>IF($B19="N/A","N/A",IF(G19&gt;100,"No",IF(G19&lt;95,"No","Yes")))</f>
        <v>Yes</v>
      </c>
      <c r="I19" s="6">
        <v>0</v>
      </c>
      <c r="J19" s="6">
        <v>-1E-3</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0</v>
      </c>
      <c r="D21" s="5" t="str">
        <f t="shared" si="4"/>
        <v>N/A</v>
      </c>
      <c r="E21" s="5">
        <v>0</v>
      </c>
      <c r="F21" s="5" t="str">
        <f t="shared" si="5"/>
        <v>N/A</v>
      </c>
      <c r="G21" s="5">
        <v>0</v>
      </c>
      <c r="H21" s="5" t="str">
        <f t="shared" si="6"/>
        <v>N/A</v>
      </c>
      <c r="I21" s="6" t="s">
        <v>1749</v>
      </c>
      <c r="J21" s="6" t="s">
        <v>1749</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3.9147914978</v>
      </c>
      <c r="D23" s="5" t="str">
        <f t="shared" si="4"/>
        <v>N/A</v>
      </c>
      <c r="E23" s="5">
        <v>4.0463668616000001</v>
      </c>
      <c r="F23" s="5" t="str">
        <f t="shared" si="5"/>
        <v>N/A</v>
      </c>
      <c r="G23" s="5">
        <v>5.2646131987000002</v>
      </c>
      <c r="H23" s="5" t="str">
        <f t="shared" si="6"/>
        <v>N/A</v>
      </c>
      <c r="I23" s="6">
        <v>3.3610000000000002</v>
      </c>
      <c r="J23" s="6">
        <v>30.11</v>
      </c>
      <c r="K23" s="85" t="str">
        <f t="shared" si="0"/>
        <v>No</v>
      </c>
    </row>
    <row r="24" spans="1:11" x14ac:dyDescent="0.25">
      <c r="A24" s="82" t="s">
        <v>315</v>
      </c>
      <c r="B24" s="60" t="s">
        <v>213</v>
      </c>
      <c r="C24" s="5">
        <v>4.7069928140000004</v>
      </c>
      <c r="D24" s="5" t="str">
        <f t="shared" si="4"/>
        <v>N/A</v>
      </c>
      <c r="E24" s="5">
        <v>4.2449576242999996</v>
      </c>
      <c r="F24" s="5" t="str">
        <f t="shared" si="5"/>
        <v>N/A</v>
      </c>
      <c r="G24" s="5">
        <v>3.9214720819000002</v>
      </c>
      <c r="H24" s="5" t="str">
        <f t="shared" si="6"/>
        <v>N/A</v>
      </c>
      <c r="I24" s="6">
        <v>-9.82</v>
      </c>
      <c r="J24" s="6">
        <v>-7.62</v>
      </c>
      <c r="K24" s="85" t="str">
        <f t="shared" si="0"/>
        <v>Yes</v>
      </c>
    </row>
    <row r="25" spans="1:11" x14ac:dyDescent="0.25">
      <c r="A25" s="82" t="s">
        <v>316</v>
      </c>
      <c r="B25" s="60" t="s">
        <v>213</v>
      </c>
      <c r="C25" s="5">
        <v>30.225020258000001</v>
      </c>
      <c r="D25" s="5" t="str">
        <f t="shared" si="4"/>
        <v>N/A</v>
      </c>
      <c r="E25" s="5">
        <v>32.105315025000003</v>
      </c>
      <c r="F25" s="5" t="str">
        <f t="shared" si="5"/>
        <v>N/A</v>
      </c>
      <c r="G25" s="5">
        <v>35.729358636999997</v>
      </c>
      <c r="H25" s="5" t="str">
        <f t="shared" si="6"/>
        <v>N/A</v>
      </c>
      <c r="I25" s="6">
        <v>6.2210000000000001</v>
      </c>
      <c r="J25" s="6">
        <v>11.29</v>
      </c>
      <c r="K25" s="85" t="str">
        <f t="shared" si="0"/>
        <v>Yes</v>
      </c>
    </row>
    <row r="26" spans="1:11" x14ac:dyDescent="0.25">
      <c r="A26" s="82" t="s">
        <v>317</v>
      </c>
      <c r="B26" s="60" t="s">
        <v>213</v>
      </c>
      <c r="C26" s="5">
        <v>65.067986927999996</v>
      </c>
      <c r="D26" s="5" t="str">
        <f t="shared" si="4"/>
        <v>N/A</v>
      </c>
      <c r="E26" s="5">
        <v>63.649727349999999</v>
      </c>
      <c r="F26" s="5" t="str">
        <f t="shared" si="5"/>
        <v>N/A</v>
      </c>
      <c r="G26" s="5">
        <v>55.293108056999998</v>
      </c>
      <c r="H26" s="5" t="str">
        <f t="shared" si="6"/>
        <v>N/A</v>
      </c>
      <c r="I26" s="6">
        <v>-2.1800000000000002</v>
      </c>
      <c r="J26" s="6">
        <v>-13.1</v>
      </c>
      <c r="K26" s="85" t="str">
        <f t="shared" si="0"/>
        <v>Yes</v>
      </c>
    </row>
    <row r="27" spans="1:11" x14ac:dyDescent="0.25">
      <c r="A27" s="82" t="s">
        <v>318</v>
      </c>
      <c r="B27" s="60" t="s">
        <v>213</v>
      </c>
      <c r="C27" s="5">
        <v>59.382374155000001</v>
      </c>
      <c r="D27" s="5" t="str">
        <f t="shared" si="4"/>
        <v>N/A</v>
      </c>
      <c r="E27" s="5">
        <v>61.664805203</v>
      </c>
      <c r="F27" s="5" t="str">
        <f t="shared" si="5"/>
        <v>N/A</v>
      </c>
      <c r="G27" s="5">
        <v>60.957612931</v>
      </c>
      <c r="H27" s="5" t="str">
        <f t="shared" si="6"/>
        <v>N/A</v>
      </c>
      <c r="I27" s="6">
        <v>3.8439999999999999</v>
      </c>
      <c r="J27" s="6">
        <v>-1.1499999999999999</v>
      </c>
      <c r="K27" s="85" t="str">
        <f t="shared" si="0"/>
        <v>Yes</v>
      </c>
    </row>
    <row r="28" spans="1:11" x14ac:dyDescent="0.25">
      <c r="A28" s="82" t="s">
        <v>830</v>
      </c>
      <c r="B28" s="60" t="s">
        <v>213</v>
      </c>
      <c r="C28" s="5">
        <v>1.5398353502</v>
      </c>
      <c r="D28" s="5" t="str">
        <f t="shared" si="4"/>
        <v>N/A</v>
      </c>
      <c r="E28" s="5">
        <v>1.5677338589000001</v>
      </c>
      <c r="F28" s="5" t="str">
        <f t="shared" si="5"/>
        <v>N/A</v>
      </c>
      <c r="G28" s="5">
        <v>1.9872030093999999</v>
      </c>
      <c r="H28" s="5" t="str">
        <f t="shared" si="6"/>
        <v>N/A</v>
      </c>
      <c r="I28" s="6">
        <v>1.8120000000000001</v>
      </c>
      <c r="J28" s="6">
        <v>26.76</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1749</v>
      </c>
      <c r="J29" s="6" t="s">
        <v>1749</v>
      </c>
      <c r="K29" s="85" t="str">
        <f t="shared" si="0"/>
        <v>N/A</v>
      </c>
    </row>
    <row r="30" spans="1:11" x14ac:dyDescent="0.25">
      <c r="A30" s="82" t="s">
        <v>831</v>
      </c>
      <c r="B30" s="60" t="s">
        <v>213</v>
      </c>
      <c r="C30" s="5">
        <v>99.727083239999999</v>
      </c>
      <c r="D30" s="5" t="str">
        <f t="shared" si="4"/>
        <v>N/A</v>
      </c>
      <c r="E30" s="5">
        <v>99.829533347999998</v>
      </c>
      <c r="F30" s="5" t="str">
        <f t="shared" si="5"/>
        <v>N/A</v>
      </c>
      <c r="G30" s="5">
        <v>76.232676752000003</v>
      </c>
      <c r="H30" s="5" t="str">
        <f t="shared" si="6"/>
        <v>N/A</v>
      </c>
      <c r="I30" s="6">
        <v>0.1027</v>
      </c>
      <c r="J30" s="6">
        <v>-23.6</v>
      </c>
      <c r="K30" s="85" t="str">
        <f t="shared" si="0"/>
        <v>Yes</v>
      </c>
    </row>
    <row r="31" spans="1:11" x14ac:dyDescent="0.25">
      <c r="A31" s="81" t="s">
        <v>320</v>
      </c>
      <c r="B31" s="21" t="s">
        <v>213</v>
      </c>
      <c r="C31" s="5" t="s">
        <v>1749</v>
      </c>
      <c r="D31" s="5" t="str">
        <f t="shared" si="4"/>
        <v>N/A</v>
      </c>
      <c r="E31" s="5" t="s">
        <v>1749</v>
      </c>
      <c r="F31" s="5" t="str">
        <f t="shared" si="5"/>
        <v>N/A</v>
      </c>
      <c r="G31" s="5" t="s">
        <v>1749</v>
      </c>
      <c r="H31" s="5" t="str">
        <f t="shared" si="6"/>
        <v>N/A</v>
      </c>
      <c r="I31" s="6" t="s">
        <v>1749</v>
      </c>
      <c r="J31" s="6" t="s">
        <v>1749</v>
      </c>
      <c r="K31" s="85" t="str">
        <f t="shared" si="0"/>
        <v>N/A</v>
      </c>
    </row>
    <row r="32" spans="1:11" x14ac:dyDescent="0.25">
      <c r="A32" s="81" t="s">
        <v>321</v>
      </c>
      <c r="B32" s="21" t="s">
        <v>213</v>
      </c>
      <c r="C32" s="5">
        <v>99.968423427000005</v>
      </c>
      <c r="D32" s="5" t="str">
        <f t="shared" si="4"/>
        <v>N/A</v>
      </c>
      <c r="E32" s="5">
        <v>99.994663821000003</v>
      </c>
      <c r="F32" s="5" t="str">
        <f t="shared" si="5"/>
        <v>N/A</v>
      </c>
      <c r="G32" s="5">
        <v>100</v>
      </c>
      <c r="H32" s="5" t="str">
        <f t="shared" si="6"/>
        <v>N/A</v>
      </c>
      <c r="I32" s="6">
        <v>2.6200000000000001E-2</v>
      </c>
      <c r="J32" s="6">
        <v>5.3E-3</v>
      </c>
      <c r="K32" s="85" t="str">
        <f t="shared" si="0"/>
        <v>Yes</v>
      </c>
    </row>
    <row r="33" spans="1:11" x14ac:dyDescent="0.25">
      <c r="A33" s="82" t="s">
        <v>322</v>
      </c>
      <c r="B33" s="60" t="s">
        <v>213</v>
      </c>
      <c r="C33" s="5">
        <v>88.025930312</v>
      </c>
      <c r="D33" s="5" t="str">
        <f t="shared" si="4"/>
        <v>N/A</v>
      </c>
      <c r="E33" s="5">
        <v>89.097299782999997</v>
      </c>
      <c r="F33" s="5" t="str">
        <f t="shared" si="5"/>
        <v>N/A</v>
      </c>
      <c r="G33" s="5">
        <v>89.480607178</v>
      </c>
      <c r="H33" s="5" t="str">
        <f t="shared" si="6"/>
        <v>N/A</v>
      </c>
      <c r="I33" s="6">
        <v>1.2170000000000001</v>
      </c>
      <c r="J33" s="6">
        <v>0.43020000000000003</v>
      </c>
      <c r="K33" s="85" t="str">
        <f t="shared" si="0"/>
        <v>Yes</v>
      </c>
    </row>
    <row r="34" spans="1:11" x14ac:dyDescent="0.25">
      <c r="A34" s="82" t="s">
        <v>323</v>
      </c>
      <c r="B34" s="60" t="s">
        <v>213</v>
      </c>
      <c r="C34" s="5">
        <v>0.36330932049999998</v>
      </c>
      <c r="D34" s="5" t="str">
        <f t="shared" si="4"/>
        <v>N/A</v>
      </c>
      <c r="E34" s="5">
        <v>0.1905262466</v>
      </c>
      <c r="F34" s="5" t="str">
        <f t="shared" si="5"/>
        <v>N/A</v>
      </c>
      <c r="G34" s="5">
        <v>0.58171433390000005</v>
      </c>
      <c r="H34" s="5" t="str">
        <f t="shared" si="6"/>
        <v>N/A</v>
      </c>
      <c r="I34" s="6">
        <v>-47.6</v>
      </c>
      <c r="J34" s="6">
        <v>205.3</v>
      </c>
      <c r="K34" s="85" t="str">
        <f t="shared" si="0"/>
        <v>No</v>
      </c>
    </row>
    <row r="35" spans="1:11" x14ac:dyDescent="0.25">
      <c r="A35" s="82" t="s">
        <v>1704</v>
      </c>
      <c r="B35" s="60" t="s">
        <v>213</v>
      </c>
      <c r="C35" s="5">
        <v>14.656147318</v>
      </c>
      <c r="D35" s="5" t="str">
        <f t="shared" si="4"/>
        <v>N/A</v>
      </c>
      <c r="E35" s="5">
        <v>13.537218317000001</v>
      </c>
      <c r="F35" s="5" t="str">
        <f>IF($B35="N/A","N/A",IF(E35&lt;0,"No","Yes"))</f>
        <v>N/A</v>
      </c>
      <c r="G35" s="5">
        <v>11.158786208</v>
      </c>
      <c r="H35" s="5" t="str">
        <f t="shared" si="6"/>
        <v>N/A</v>
      </c>
      <c r="I35" s="6">
        <v>-7.63</v>
      </c>
      <c r="J35" s="6">
        <v>-17.600000000000001</v>
      </c>
      <c r="K35" s="85" t="str">
        <f t="shared" si="0"/>
        <v>Yes</v>
      </c>
    </row>
    <row r="36" spans="1:11" x14ac:dyDescent="0.25">
      <c r="A36" s="83" t="s">
        <v>372</v>
      </c>
      <c r="B36" s="1" t="s">
        <v>213</v>
      </c>
      <c r="C36" s="4">
        <v>78.228154691</v>
      </c>
      <c r="D36" s="5" t="str">
        <f t="shared" ref="D36:D39" si="7">IF($B36="N/A","N/A",IF(C36&lt;0,"No","Yes"))</f>
        <v>N/A</v>
      </c>
      <c r="E36" s="4">
        <v>79.281091911999994</v>
      </c>
      <c r="F36" s="5" t="str">
        <f t="shared" ref="F36:F39" si="8">IF($B36="N/A","N/A",IF(E36&lt;0,"No","Yes"))</f>
        <v>N/A</v>
      </c>
      <c r="G36" s="4">
        <v>76.811614590999994</v>
      </c>
      <c r="H36" s="5" t="str">
        <f t="shared" ref="H36:H39" si="9">IF($B36="N/A","N/A",IF(G36&lt;0,"No","Yes"))</f>
        <v>N/A</v>
      </c>
      <c r="I36" s="6">
        <v>1.3460000000000001</v>
      </c>
      <c r="J36" s="6">
        <v>-3.11</v>
      </c>
      <c r="K36" s="85" t="str">
        <f>IF(J36="Div by 0", "N/A", IF(J36="N/A","N/A", IF(J36&gt;30, "No", IF(J36&lt;-30, "No", "Yes"))))</f>
        <v>Yes</v>
      </c>
    </row>
    <row r="37" spans="1:11" x14ac:dyDescent="0.25">
      <c r="A37" s="83" t="s">
        <v>373</v>
      </c>
      <c r="B37" s="1" t="s">
        <v>213</v>
      </c>
      <c r="C37" s="4">
        <v>4.5547234663999996</v>
      </c>
      <c r="D37" s="5" t="str">
        <f t="shared" si="7"/>
        <v>N/A</v>
      </c>
      <c r="E37" s="4">
        <v>6.9492805991999997</v>
      </c>
      <c r="F37" s="5" t="str">
        <f t="shared" si="8"/>
        <v>N/A</v>
      </c>
      <c r="G37" s="4">
        <v>19.819084732</v>
      </c>
      <c r="H37" s="5" t="str">
        <f t="shared" si="9"/>
        <v>N/A</v>
      </c>
      <c r="I37" s="6">
        <v>52.57</v>
      </c>
      <c r="J37" s="6">
        <v>185.2</v>
      </c>
      <c r="K37" s="85" t="str">
        <f>IF(J37="Div by 0", "N/A", IF(J37="N/A","N/A", IF(J37&gt;30, "No", IF(J37&lt;-30, "No", "Yes"))))</f>
        <v>No</v>
      </c>
    </row>
    <row r="38" spans="1:11" x14ac:dyDescent="0.25">
      <c r="A38" s="83" t="s">
        <v>374</v>
      </c>
      <c r="B38" s="1" t="s">
        <v>213</v>
      </c>
      <c r="C38" s="4">
        <v>0</v>
      </c>
      <c r="D38" s="5" t="str">
        <f t="shared" si="7"/>
        <v>N/A</v>
      </c>
      <c r="E38" s="4">
        <v>9.8548058999999993E-3</v>
      </c>
      <c r="F38" s="5" t="str">
        <f t="shared" si="8"/>
        <v>N/A</v>
      </c>
      <c r="G38" s="4">
        <v>6.8933500300000006E-2</v>
      </c>
      <c r="H38" s="5" t="str">
        <f t="shared" si="9"/>
        <v>N/A</v>
      </c>
      <c r="I38" s="6" t="s">
        <v>1749</v>
      </c>
      <c r="J38" s="6">
        <v>599.5</v>
      </c>
      <c r="K38" s="85" t="str">
        <f>IF(J38="Div by 0", "N/A", IF(J38="N/A","N/A", IF(J38&gt;30, "No", IF(J38&lt;-30, "No", "Yes"))))</f>
        <v>No</v>
      </c>
    </row>
    <row r="39" spans="1:11" x14ac:dyDescent="0.25">
      <c r="A39" s="100" t="s">
        <v>375</v>
      </c>
      <c r="B39" s="101" t="s">
        <v>213</v>
      </c>
      <c r="C39" s="98">
        <v>5.5707429141000002</v>
      </c>
      <c r="D39" s="94" t="str">
        <f t="shared" si="7"/>
        <v>N/A</v>
      </c>
      <c r="E39" s="98">
        <v>4.1562643715999998</v>
      </c>
      <c r="F39" s="94" t="str">
        <f t="shared" si="8"/>
        <v>N/A</v>
      </c>
      <c r="G39" s="98">
        <v>1.08816454</v>
      </c>
      <c r="H39" s="94" t="str">
        <f t="shared" si="9"/>
        <v>N/A</v>
      </c>
      <c r="I39" s="95">
        <v>-25.4</v>
      </c>
      <c r="J39" s="95">
        <v>-73.8</v>
      </c>
      <c r="K39" s="96" t="str">
        <f>IF(J39="Div by 0", "N/A", IF(J39="N/A","N/A", IF(J39&gt;30, "No", IF(J39&lt;-30, "No", "Yes"))))</f>
        <v>No</v>
      </c>
    </row>
    <row r="40" spans="1:11" x14ac:dyDescent="0.25">
      <c r="A40" s="177" t="s">
        <v>1619</v>
      </c>
      <c r="B40" s="178"/>
      <c r="C40" s="178"/>
      <c r="D40" s="178"/>
      <c r="E40" s="178"/>
      <c r="F40" s="178"/>
      <c r="G40" s="178"/>
      <c r="H40" s="178"/>
      <c r="I40" s="178"/>
      <c r="J40" s="178"/>
      <c r="K40" s="179"/>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458545</v>
      </c>
      <c r="D7" s="18" t="str">
        <f>IF($B7="N/A","N/A",IF(C7&gt;15,"No",IF(C7&lt;-15,"No","Yes")))</f>
        <v>N/A</v>
      </c>
      <c r="E7" s="17">
        <v>471882</v>
      </c>
      <c r="F7" s="18" t="str">
        <f>IF($B7="N/A","N/A",IF(E7&gt;15,"No",IF(E7&lt;-15,"No","Yes")))</f>
        <v>N/A</v>
      </c>
      <c r="G7" s="17">
        <v>532483</v>
      </c>
      <c r="H7" s="18" t="str">
        <f>IF($B7="N/A","N/A",IF(G7&gt;15,"No",IF(G7&lt;-15,"No","Yes")))</f>
        <v>N/A</v>
      </c>
      <c r="I7" s="19">
        <v>2.9089999999999998</v>
      </c>
      <c r="J7" s="19">
        <v>12.84</v>
      </c>
      <c r="K7" s="86" t="str">
        <f t="shared" ref="K7:K24" si="0">IF(J7="Div by 0", "N/A", IF(J7="N/A","N/A", IF(J7&gt;30, "No", IF(J7&lt;-30, "No", "Yes"))))</f>
        <v>Yes</v>
      </c>
    </row>
    <row r="8" spans="1:11" x14ac:dyDescent="0.25">
      <c r="A8" s="102" t="s">
        <v>362</v>
      </c>
      <c r="B8" s="16" t="s">
        <v>213</v>
      </c>
      <c r="C8" s="20">
        <v>99.547263627000007</v>
      </c>
      <c r="D8" s="18" t="str">
        <f>IF($B8="N/A","N/A",IF(C8&gt;15,"No",IF(C8&lt;-15,"No","Yes")))</f>
        <v>N/A</v>
      </c>
      <c r="E8" s="20">
        <v>94.047664458</v>
      </c>
      <c r="F8" s="18" t="str">
        <f>IF($B8="N/A","N/A",IF(E8&gt;15,"No",IF(E8&lt;-15,"No","Yes")))</f>
        <v>N/A</v>
      </c>
      <c r="G8" s="20">
        <v>81.356400109999996</v>
      </c>
      <c r="H8" s="18" t="str">
        <f>IF($B8="N/A","N/A",IF(G8&gt;15,"No",IF(G8&lt;-15,"No","Yes")))</f>
        <v>N/A</v>
      </c>
      <c r="I8" s="19">
        <v>-5.52</v>
      </c>
      <c r="J8" s="19">
        <v>-13.5</v>
      </c>
      <c r="K8" s="86" t="str">
        <f t="shared" si="0"/>
        <v>Yes</v>
      </c>
    </row>
    <row r="9" spans="1:11" x14ac:dyDescent="0.25">
      <c r="A9" s="102" t="s">
        <v>119</v>
      </c>
      <c r="B9" s="21" t="s">
        <v>213</v>
      </c>
      <c r="C9" s="4">
        <v>0.4527363727</v>
      </c>
      <c r="D9" s="5" t="str">
        <f>IF($B9="N/A","N/A",IF(C9&gt;15,"No",IF(C9&lt;-15,"No","Yes")))</f>
        <v>N/A</v>
      </c>
      <c r="E9" s="4">
        <v>5.9523355415000001</v>
      </c>
      <c r="F9" s="5" t="str">
        <f>IF($B9="N/A","N/A",IF(E9&gt;15,"No",IF(E9&lt;-15,"No","Yes")))</f>
        <v>N/A</v>
      </c>
      <c r="G9" s="4">
        <v>18.643599890000001</v>
      </c>
      <c r="H9" s="5" t="str">
        <f>IF($B9="N/A","N/A",IF(G9&gt;15,"No",IF(G9&lt;-15,"No","Yes")))</f>
        <v>N/A</v>
      </c>
      <c r="I9" s="6">
        <v>1215</v>
      </c>
      <c r="J9" s="6">
        <v>213.2</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5" t="str">
        <f t="shared" si="0"/>
        <v>N/A</v>
      </c>
    </row>
    <row r="11" spans="1:11" x14ac:dyDescent="0.25">
      <c r="A11" s="102" t="s">
        <v>834</v>
      </c>
      <c r="B11" s="21" t="s">
        <v>214</v>
      </c>
      <c r="C11" s="4">
        <v>74.592242854999995</v>
      </c>
      <c r="D11" s="5" t="str">
        <f>IF(OR($B11="N/A",$C11="N/A"),"N/A",IF(C11&gt;100,"No",IF(C11&lt;95,"No","Yes")))</f>
        <v>No</v>
      </c>
      <c r="E11" s="4">
        <v>76.653485404999998</v>
      </c>
      <c r="F11" s="5" t="str">
        <f>IF(OR($B11="N/A",$E11="N/A"),"N/A",IF(E11&gt;100,"No",IF(E11&lt;95,"No","Yes")))</f>
        <v>No</v>
      </c>
      <c r="G11" s="4">
        <v>93.538948661000006</v>
      </c>
      <c r="H11" s="5" t="str">
        <f>IF($B11="N/A","N/A",IF(G11&gt;100,"No",IF(G11&lt;95,"No","Yes")))</f>
        <v>No</v>
      </c>
      <c r="I11" s="6">
        <v>2.7629999999999999</v>
      </c>
      <c r="J11" s="6">
        <v>22.03</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85" t="str">
        <f t="shared" si="0"/>
        <v>N/A</v>
      </c>
    </row>
    <row r="13" spans="1:11" x14ac:dyDescent="0.25">
      <c r="A13" s="102" t="s">
        <v>835</v>
      </c>
      <c r="B13" s="21" t="s">
        <v>214</v>
      </c>
      <c r="C13" s="4">
        <v>74.446128514999998</v>
      </c>
      <c r="D13" s="5" t="str">
        <f t="shared" si="1"/>
        <v>No</v>
      </c>
      <c r="E13" s="4">
        <v>76.344933690999994</v>
      </c>
      <c r="F13" s="5" t="str">
        <f t="shared" si="2"/>
        <v>No</v>
      </c>
      <c r="G13" s="4">
        <v>85.411177445999996</v>
      </c>
      <c r="H13" s="5" t="str">
        <f t="shared" si="3"/>
        <v>No</v>
      </c>
      <c r="I13" s="6">
        <v>2.5510000000000002</v>
      </c>
      <c r="J13" s="6">
        <v>11.88</v>
      </c>
      <c r="K13" s="85" t="str">
        <f t="shared" si="0"/>
        <v>Yes</v>
      </c>
    </row>
    <row r="14" spans="1:11" x14ac:dyDescent="0.25">
      <c r="A14" s="102" t="s">
        <v>13</v>
      </c>
      <c r="B14" s="21" t="s">
        <v>213</v>
      </c>
      <c r="C14" s="22">
        <v>456469</v>
      </c>
      <c r="D14" s="5" t="str">
        <f>IF($B14="N/A","N/A",IF(C14&gt;15,"No",IF(C14&lt;-15,"No","Yes")))</f>
        <v>N/A</v>
      </c>
      <c r="E14" s="22">
        <v>443794</v>
      </c>
      <c r="F14" s="5" t="str">
        <f>IF($B14="N/A","N/A",IF(E14&gt;15,"No",IF(E14&lt;-15,"No","Yes")))</f>
        <v>N/A</v>
      </c>
      <c r="G14" s="22">
        <v>433209</v>
      </c>
      <c r="H14" s="5" t="str">
        <f>IF($B14="N/A","N/A",IF(G14&gt;15,"No",IF(G14&lt;-15,"No","Yes")))</f>
        <v>N/A</v>
      </c>
      <c r="I14" s="6">
        <v>-2.78</v>
      </c>
      <c r="J14" s="6">
        <v>-2.39</v>
      </c>
      <c r="K14" s="85" t="str">
        <f t="shared" si="0"/>
        <v>Yes</v>
      </c>
    </row>
    <row r="15" spans="1:11" x14ac:dyDescent="0.25">
      <c r="A15" s="102" t="s">
        <v>439</v>
      </c>
      <c r="B15" s="21" t="s">
        <v>215</v>
      </c>
      <c r="C15" s="4">
        <v>0.28348036780000002</v>
      </c>
      <c r="D15" s="5" t="str">
        <f>IF($B15="N/A","N/A",IF(C15&gt;20,"No",IF(C15&lt;5,"No","Yes")))</f>
        <v>No</v>
      </c>
      <c r="E15" s="4">
        <v>0.23434296090000001</v>
      </c>
      <c r="F15" s="5" t="str">
        <f>IF($B15="N/A","N/A",IF(E15&gt;20,"No",IF(E15&lt;5,"No","Yes")))</f>
        <v>No</v>
      </c>
      <c r="G15" s="4">
        <v>0.1391937841</v>
      </c>
      <c r="H15" s="5" t="str">
        <f>IF($B15="N/A","N/A",IF(G15&gt;20,"No",IF(G15&lt;5,"No","Yes")))</f>
        <v>No</v>
      </c>
      <c r="I15" s="6">
        <v>-17.3</v>
      </c>
      <c r="J15" s="6">
        <v>-40.6</v>
      </c>
      <c r="K15" s="85" t="str">
        <f t="shared" si="0"/>
        <v>No</v>
      </c>
    </row>
    <row r="16" spans="1:11" x14ac:dyDescent="0.25">
      <c r="A16" s="102" t="s">
        <v>440</v>
      </c>
      <c r="B16" s="16" t="s">
        <v>213</v>
      </c>
      <c r="C16" s="4">
        <v>99.716519632000001</v>
      </c>
      <c r="D16" s="5" t="str">
        <f>IF($B16="N/A","N/A",IF(C16&gt;15,"No",IF(C16&lt;-15,"No","Yes")))</f>
        <v>N/A</v>
      </c>
      <c r="E16" s="4">
        <v>99.765657039000004</v>
      </c>
      <c r="F16" s="5" t="str">
        <f>IF($B16="N/A","N/A",IF(E16&gt;15,"No",IF(E16&lt;-15,"No","Yes")))</f>
        <v>N/A</v>
      </c>
      <c r="G16" s="4">
        <v>99.860806216</v>
      </c>
      <c r="H16" s="5" t="str">
        <f>IF($B16="N/A","N/A",IF(G16&gt;15,"No",IF(G16&lt;-15,"No","Yes")))</f>
        <v>N/A</v>
      </c>
      <c r="I16" s="6">
        <v>4.9299999999999997E-2</v>
      </c>
      <c r="J16" s="6">
        <v>9.5399999999999999E-2</v>
      </c>
      <c r="K16" s="85" t="str">
        <f t="shared" si="0"/>
        <v>Yes</v>
      </c>
    </row>
    <row r="17" spans="1:11" x14ac:dyDescent="0.25">
      <c r="A17" s="102" t="s">
        <v>441</v>
      </c>
      <c r="B17" s="21" t="s">
        <v>235</v>
      </c>
      <c r="C17" s="4">
        <v>48.336031581999997</v>
      </c>
      <c r="D17" s="5" t="str">
        <f>IF($B17="N/A","N/A",IF(C17&gt;1,"Yes","No"))</f>
        <v>Yes</v>
      </c>
      <c r="E17" s="4">
        <v>42.402105481</v>
      </c>
      <c r="F17" s="5" t="str">
        <f>IF($B17="N/A","N/A",IF(E17&gt;1,"Yes","No"))</f>
        <v>Yes</v>
      </c>
      <c r="G17" s="4">
        <v>35.826125496000003</v>
      </c>
      <c r="H17" s="5" t="str">
        <f>IF($B17="N/A","N/A",IF(G17&gt;1,"Yes","No"))</f>
        <v>Yes</v>
      </c>
      <c r="I17" s="6">
        <v>-12.3</v>
      </c>
      <c r="J17" s="6">
        <v>-15.5</v>
      </c>
      <c r="K17" s="85" t="str">
        <f t="shared" si="0"/>
        <v>Yes</v>
      </c>
    </row>
    <row r="18" spans="1:11" x14ac:dyDescent="0.25">
      <c r="A18" s="102" t="s">
        <v>857</v>
      </c>
      <c r="B18" s="21" t="s">
        <v>213</v>
      </c>
      <c r="C18" s="62">
        <v>7581.1466060000002</v>
      </c>
      <c r="D18" s="5" t="str">
        <f>IF($B18="N/A","N/A",IF(C18&gt;15,"No",IF(C18&lt;-15,"No","Yes")))</f>
        <v>N/A</v>
      </c>
      <c r="E18" s="62">
        <v>7748.8419740999998</v>
      </c>
      <c r="F18" s="5" t="str">
        <f>IF($B18="N/A","N/A",IF(E18&gt;15,"No",IF(E18&lt;-15,"No","Yes")))</f>
        <v>N/A</v>
      </c>
      <c r="G18" s="62">
        <v>9916.0024613000005</v>
      </c>
      <c r="H18" s="5" t="str">
        <f>IF($B18="N/A","N/A",IF(G18&gt;15,"No",IF(G18&lt;-15,"No","Yes")))</f>
        <v>N/A</v>
      </c>
      <c r="I18" s="6">
        <v>2.2120000000000002</v>
      </c>
      <c r="J18" s="6">
        <v>27.97</v>
      </c>
      <c r="K18" s="85" t="str">
        <f t="shared" si="0"/>
        <v>Yes</v>
      </c>
    </row>
    <row r="19" spans="1:11" x14ac:dyDescent="0.25">
      <c r="A19" s="84" t="s">
        <v>131</v>
      </c>
      <c r="B19" s="21" t="s">
        <v>213</v>
      </c>
      <c r="C19" s="22">
        <v>1907</v>
      </c>
      <c r="D19" s="21" t="s">
        <v>213</v>
      </c>
      <c r="E19" s="22">
        <v>1565</v>
      </c>
      <c r="F19" s="21" t="s">
        <v>213</v>
      </c>
      <c r="G19" s="22">
        <v>1455</v>
      </c>
      <c r="H19" s="5" t="str">
        <f>IF($B19="N/A","N/A",IF(G19&gt;15,"No",IF(G19&lt;-15,"No","Yes")))</f>
        <v>N/A</v>
      </c>
      <c r="I19" s="6">
        <v>-17.899999999999999</v>
      </c>
      <c r="J19" s="6">
        <v>-7.03</v>
      </c>
      <c r="K19" s="85" t="str">
        <f t="shared" si="0"/>
        <v>Yes</v>
      </c>
    </row>
    <row r="20" spans="1:11" x14ac:dyDescent="0.25">
      <c r="A20" s="84" t="s">
        <v>346</v>
      </c>
      <c r="B20" s="16" t="s">
        <v>213</v>
      </c>
      <c r="C20" s="4">
        <v>0.41588066600000001</v>
      </c>
      <c r="D20" s="21" t="s">
        <v>213</v>
      </c>
      <c r="E20" s="4">
        <v>0.33165070930000001</v>
      </c>
      <c r="F20" s="21" t="s">
        <v>213</v>
      </c>
      <c r="G20" s="4">
        <v>0.27324816000000002</v>
      </c>
      <c r="H20" s="5" t="str">
        <f>IF($B20="N/A","N/A",IF(G20&gt;15,"No",IF(G20&lt;-15,"No","Yes")))</f>
        <v>N/A</v>
      </c>
      <c r="I20" s="6">
        <v>-20.3</v>
      </c>
      <c r="J20" s="6">
        <v>-17.600000000000001</v>
      </c>
      <c r="K20" s="85" t="str">
        <f t="shared" si="0"/>
        <v>Yes</v>
      </c>
    </row>
    <row r="21" spans="1:11" ht="25" x14ac:dyDescent="0.25">
      <c r="A21" s="84" t="s">
        <v>836</v>
      </c>
      <c r="B21" s="21" t="s">
        <v>213</v>
      </c>
      <c r="C21" s="62">
        <v>4498.9648662999998</v>
      </c>
      <c r="D21" s="5" t="str">
        <f>IF($B21="N/A","N/A",IF(C21&gt;60,"No",IF(C21&lt;15,"No","Yes")))</f>
        <v>N/A</v>
      </c>
      <c r="E21" s="62">
        <v>4545.7246005999996</v>
      </c>
      <c r="F21" s="5" t="str">
        <f>IF($B21="N/A","N/A",IF(E21&gt;60,"No",IF(E21&lt;15,"No","Yes")))</f>
        <v>N/A</v>
      </c>
      <c r="G21" s="62">
        <v>5165.3402061999996</v>
      </c>
      <c r="H21" s="5" t="str">
        <f>IF($B21="N/A","N/A",IF(G21&gt;60,"No",IF(G21&lt;15,"No","Yes")))</f>
        <v>N/A</v>
      </c>
      <c r="I21" s="6">
        <v>1.0389999999999999</v>
      </c>
      <c r="J21" s="6">
        <v>13.63</v>
      </c>
      <c r="K21" s="85" t="str">
        <f t="shared" si="0"/>
        <v>Yes</v>
      </c>
    </row>
    <row r="22" spans="1:11" x14ac:dyDescent="0.25">
      <c r="A22" s="84" t="s">
        <v>27</v>
      </c>
      <c r="B22" s="21" t="s">
        <v>217</v>
      </c>
      <c r="C22" s="22">
        <v>0</v>
      </c>
      <c r="D22" s="5" t="str">
        <f>IF($B22="N/A","N/A",IF(C22="N/A","N/A",IF(C22=0,"Yes","No")))</f>
        <v>Yes</v>
      </c>
      <c r="E22" s="22">
        <v>11</v>
      </c>
      <c r="F22" s="5" t="str">
        <f>IF($B22="N/A","N/A",IF(E22="N/A","N/A",IF(E22=0,"Yes","No")))</f>
        <v>No</v>
      </c>
      <c r="G22" s="22">
        <v>11</v>
      </c>
      <c r="H22" s="5" t="str">
        <f>IF($B22="N/A","N/A",IF(G22=0,"Yes","No"))</f>
        <v>No</v>
      </c>
      <c r="I22" s="6" t="s">
        <v>1749</v>
      </c>
      <c r="J22" s="6">
        <v>0</v>
      </c>
      <c r="K22" s="85" t="str">
        <f t="shared" si="0"/>
        <v>Yes</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1749</v>
      </c>
      <c r="J24" s="95" t="s">
        <v>1749</v>
      </c>
      <c r="K24" s="96" t="str">
        <f t="shared" si="0"/>
        <v>N/A</v>
      </c>
    </row>
    <row r="25" spans="1:11" x14ac:dyDescent="0.25">
      <c r="A25" s="177" t="s">
        <v>1619</v>
      </c>
      <c r="B25" s="178"/>
      <c r="C25" s="178"/>
      <c r="D25" s="178"/>
      <c r="E25" s="178"/>
      <c r="F25" s="178"/>
      <c r="G25" s="178"/>
      <c r="H25" s="178"/>
      <c r="I25" s="178"/>
      <c r="J25" s="178"/>
      <c r="K25" s="179"/>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455175</v>
      </c>
      <c r="D6" s="5" t="str">
        <f>IF($B6="N/A","N/A",IF(C6&gt;15,"No",IF(C6&lt;-15,"No","Yes")))</f>
        <v>N/A</v>
      </c>
      <c r="E6" s="22">
        <v>442754</v>
      </c>
      <c r="F6" s="5" t="str">
        <f>IF($B6="N/A","N/A",IF(E6&gt;15,"No",IF(E6&lt;-15,"No","Yes")))</f>
        <v>N/A</v>
      </c>
      <c r="G6" s="22">
        <v>432606</v>
      </c>
      <c r="H6" s="5" t="str">
        <f>IF($B6="N/A","N/A",IF(G6&gt;15,"No",IF(G6&lt;-15,"No","Yes")))</f>
        <v>N/A</v>
      </c>
      <c r="I6" s="6">
        <v>-2.73</v>
      </c>
      <c r="J6" s="6">
        <v>-2.29</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ht="25" x14ac:dyDescent="0.25">
      <c r="A9" s="104" t="s">
        <v>838</v>
      </c>
      <c r="B9" s="21" t="s">
        <v>236</v>
      </c>
      <c r="C9" s="23">
        <v>177.70083690000001</v>
      </c>
      <c r="D9" s="5" t="str">
        <f>IF($B9="N/A","N/A",IF(C9&gt;100,"No",IF(C9&lt;50,"No","Yes")))</f>
        <v>No</v>
      </c>
      <c r="E9" s="23">
        <v>178.83656511999999</v>
      </c>
      <c r="F9" s="5" t="str">
        <f>IF($B9="N/A","N/A",IF(E9&gt;100,"No",IF(E9&lt;50,"No","Yes")))</f>
        <v>No</v>
      </c>
      <c r="G9" s="23">
        <v>179.87546189</v>
      </c>
      <c r="H9" s="5" t="str">
        <f>IF($B9="N/A","N/A",IF(G9&gt;100,"No",IF(G9&lt;50,"No","Yes")))</f>
        <v>No</v>
      </c>
      <c r="I9" s="6">
        <v>0.6391</v>
      </c>
      <c r="J9" s="6">
        <v>0.58089999999999997</v>
      </c>
      <c r="K9" s="85" t="str">
        <f t="shared" si="0"/>
        <v>Yes</v>
      </c>
    </row>
    <row r="10" spans="1:11" ht="25" x14ac:dyDescent="0.25">
      <c r="A10" s="104" t="s">
        <v>839</v>
      </c>
      <c r="B10" s="21" t="s">
        <v>213</v>
      </c>
      <c r="C10" s="23">
        <v>881.65404417000002</v>
      </c>
      <c r="D10" s="5" t="str">
        <f>IF($B10="N/A","N/A",IF(C10&gt;15,"No",IF(C10&lt;-15,"No","Yes")))</f>
        <v>N/A</v>
      </c>
      <c r="E10" s="23">
        <v>896.43373987999996</v>
      </c>
      <c r="F10" s="5" t="str">
        <f>IF($B10="N/A","N/A",IF(E10&gt;15,"No",IF(E10&lt;-15,"No","Yes")))</f>
        <v>N/A</v>
      </c>
      <c r="G10" s="23">
        <v>789.73448657999995</v>
      </c>
      <c r="H10" s="5" t="str">
        <f>IF($B10="N/A","N/A",IF(G10&gt;15,"No",IF(G10&lt;-15,"No","Yes")))</f>
        <v>N/A</v>
      </c>
      <c r="I10" s="6">
        <v>1.6759999999999999</v>
      </c>
      <c r="J10" s="6">
        <v>-11.9</v>
      </c>
      <c r="K10" s="85" t="str">
        <f t="shared" si="0"/>
        <v>Yes</v>
      </c>
    </row>
    <row r="11" spans="1:11" ht="25" x14ac:dyDescent="0.25">
      <c r="A11" s="104" t="s">
        <v>840</v>
      </c>
      <c r="B11" s="21" t="s">
        <v>213</v>
      </c>
      <c r="C11" s="23">
        <v>475.51989415000003</v>
      </c>
      <c r="D11" s="5" t="str">
        <f>IF($B11="N/A","N/A",IF(C11&gt;15,"No",IF(C11&lt;-15,"No","Yes")))</f>
        <v>N/A</v>
      </c>
      <c r="E11" s="23">
        <v>511.95672443000001</v>
      </c>
      <c r="F11" s="5" t="str">
        <f>IF($B11="N/A","N/A",IF(E11&gt;15,"No",IF(E11&lt;-15,"No","Yes")))</f>
        <v>N/A</v>
      </c>
      <c r="G11" s="23">
        <v>516.56840681999995</v>
      </c>
      <c r="H11" s="5" t="str">
        <f>IF($B11="N/A","N/A",IF(G11&gt;15,"No",IF(G11&lt;-15,"No","Yes")))</f>
        <v>N/A</v>
      </c>
      <c r="I11" s="6">
        <v>7.6630000000000003</v>
      </c>
      <c r="J11" s="6">
        <v>0.90080000000000005</v>
      </c>
      <c r="K11" s="85" t="str">
        <f t="shared" si="0"/>
        <v>Yes</v>
      </c>
    </row>
    <row r="12" spans="1:11" ht="25" x14ac:dyDescent="0.25">
      <c r="A12" s="104" t="s">
        <v>841</v>
      </c>
      <c r="B12" s="21" t="s">
        <v>213</v>
      </c>
      <c r="C12" s="23">
        <v>449.18895247</v>
      </c>
      <c r="D12" s="5" t="str">
        <f>IF($B12="N/A","N/A",IF(C12&gt;15,"No",IF(C12&lt;-15,"No","Yes")))</f>
        <v>N/A</v>
      </c>
      <c r="E12" s="23">
        <v>467.18034151000001</v>
      </c>
      <c r="F12" s="5" t="str">
        <f>IF($B12="N/A","N/A",IF(E12&gt;15,"No",IF(E12&lt;-15,"No","Yes")))</f>
        <v>N/A</v>
      </c>
      <c r="G12" s="23">
        <v>487.33771916000001</v>
      </c>
      <c r="H12" s="5" t="str">
        <f>IF($B12="N/A","N/A",IF(G12&gt;15,"No",IF(G12&lt;-15,"No","Yes")))</f>
        <v>N/A</v>
      </c>
      <c r="I12" s="6">
        <v>4.0049999999999999</v>
      </c>
      <c r="J12" s="6">
        <v>4.3150000000000004</v>
      </c>
      <c r="K12" s="85" t="str">
        <f t="shared" si="0"/>
        <v>Yes</v>
      </c>
    </row>
    <row r="13" spans="1:11" x14ac:dyDescent="0.25">
      <c r="A13" s="104" t="s">
        <v>650</v>
      </c>
      <c r="B13" s="21" t="s">
        <v>237</v>
      </c>
      <c r="C13" s="4">
        <v>74.524743231000002</v>
      </c>
      <c r="D13" s="5" t="str">
        <f>IF($B13="N/A","N/A",IF(C13&gt;99,"No",IF(C13&lt;75,"No","Yes")))</f>
        <v>No</v>
      </c>
      <c r="E13" s="4">
        <v>75.129530168000002</v>
      </c>
      <c r="F13" s="5" t="str">
        <f>IF($B13="N/A","N/A",IF(E13&gt;99,"No",IF(E13&lt;75,"No","Yes")))</f>
        <v>Yes</v>
      </c>
      <c r="G13" s="4">
        <v>70.939376707999998</v>
      </c>
      <c r="H13" s="5" t="str">
        <f>IF($B13="N/A","N/A",IF(G13&gt;99,"No",IF(G13&lt;75,"No","Yes")))</f>
        <v>No</v>
      </c>
      <c r="I13" s="6">
        <v>0.8115</v>
      </c>
      <c r="J13" s="6">
        <v>-5.58</v>
      </c>
      <c r="K13" s="85" t="str">
        <f t="shared" ref="K13:K24" si="1">IF(J13="Div by 0", "N/A", IF(J13="N/A","N/A", IF(J13&gt;30, "No", IF(J13&lt;-30, "No", "Yes"))))</f>
        <v>Yes</v>
      </c>
    </row>
    <row r="14" spans="1:11" x14ac:dyDescent="0.25">
      <c r="A14" s="104" t="s">
        <v>492</v>
      </c>
      <c r="B14" s="21" t="s">
        <v>213</v>
      </c>
      <c r="C14" s="5">
        <v>99.347322371000004</v>
      </c>
      <c r="D14" s="5" t="str">
        <f>IF($B14="N/A","N/A",IF(C14&gt;15,"No",IF(C14&lt;-15,"No","Yes")))</f>
        <v>N/A</v>
      </c>
      <c r="E14" s="5">
        <v>99.431816474000001</v>
      </c>
      <c r="F14" s="5" t="str">
        <f>IF($B14="N/A","N/A",IF(E14&gt;15,"No",IF(E14&lt;-15,"No","Yes")))</f>
        <v>N/A</v>
      </c>
      <c r="G14" s="5">
        <v>100</v>
      </c>
      <c r="H14" s="5" t="str">
        <f>IF($B14="N/A","N/A",IF(G14&gt;15,"No",IF(G14&lt;-15,"No","Yes")))</f>
        <v>N/A</v>
      </c>
      <c r="I14" s="6">
        <v>8.5000000000000006E-2</v>
      </c>
      <c r="J14" s="6">
        <v>0.57140000000000002</v>
      </c>
      <c r="K14" s="85" t="str">
        <f t="shared" si="1"/>
        <v>Yes</v>
      </c>
    </row>
    <row r="15" spans="1:11" x14ac:dyDescent="0.25">
      <c r="A15" s="104" t="s">
        <v>842</v>
      </c>
      <c r="B15" s="21" t="s">
        <v>213</v>
      </c>
      <c r="C15" s="22">
        <v>29.1116782</v>
      </c>
      <c r="D15" s="5" t="str">
        <f>IF($B15="N/A","N/A",IF(C15&gt;15,"No",IF(C15&lt;-15,"No","Yes")))</f>
        <v>N/A</v>
      </c>
      <c r="E15" s="6">
        <v>29.183628673000001</v>
      </c>
      <c r="F15" s="5" t="str">
        <f>IF($B15="N/A","N/A",IF(E15&gt;15,"No",IF(E15&lt;-15,"No","Yes")))</f>
        <v>N/A</v>
      </c>
      <c r="G15" s="6">
        <v>29.327210577999999</v>
      </c>
      <c r="H15" s="5" t="str">
        <f>IF($B15="N/A","N/A",IF(G15&gt;15,"No",IF(G15&lt;-15,"No","Yes")))</f>
        <v>N/A</v>
      </c>
      <c r="I15" s="6">
        <v>0.2472</v>
      </c>
      <c r="J15" s="6">
        <v>0.49199999999999999</v>
      </c>
      <c r="K15" s="85" t="str">
        <f t="shared" si="1"/>
        <v>Yes</v>
      </c>
    </row>
    <row r="16" spans="1:11" x14ac:dyDescent="0.25">
      <c r="A16" s="105" t="s">
        <v>651</v>
      </c>
      <c r="B16" s="29" t="s">
        <v>238</v>
      </c>
      <c r="C16" s="5">
        <v>5.8300653594999998</v>
      </c>
      <c r="D16" s="5" t="str">
        <f>IF($B16="N/A","N/A",IF(C16&gt;20,"No",IF(C16&lt;=0,"No","Yes")))</f>
        <v>Yes</v>
      </c>
      <c r="E16" s="5">
        <v>5.1690103307999999</v>
      </c>
      <c r="F16" s="5" t="str">
        <f>IF($B16="N/A","N/A",IF(E16&gt;20,"No",IF(E16&lt;=0,"No","Yes")))</f>
        <v>Yes</v>
      </c>
      <c r="G16" s="5">
        <v>9.3505406766999997</v>
      </c>
      <c r="H16" s="5" t="str">
        <f>IF($B16="N/A","N/A",IF(G16&gt;20,"No",IF(G16&lt;=0,"No","Yes")))</f>
        <v>Yes</v>
      </c>
      <c r="I16" s="6">
        <v>-11.3</v>
      </c>
      <c r="J16" s="6">
        <v>80.900000000000006</v>
      </c>
      <c r="K16" s="85" t="str">
        <f t="shared" si="1"/>
        <v>No</v>
      </c>
    </row>
    <row r="17" spans="1:11" x14ac:dyDescent="0.25">
      <c r="A17" s="105" t="s">
        <v>369</v>
      </c>
      <c r="B17" s="21" t="s">
        <v>213</v>
      </c>
      <c r="C17" s="5">
        <v>99.924633530999998</v>
      </c>
      <c r="D17" s="5" t="str">
        <f>IF($B17="N/A","N/A",IF(C17&gt;15,"No",IF(C17&lt;-15,"No","Yes")))</f>
        <v>N/A</v>
      </c>
      <c r="E17" s="5">
        <v>99.803373241000003</v>
      </c>
      <c r="F17" s="5" t="str">
        <f>IF($B17="N/A","N/A",IF(E17&gt;15,"No",IF(E17&lt;-15,"No","Yes")))</f>
        <v>N/A</v>
      </c>
      <c r="G17" s="5">
        <v>99.93078045</v>
      </c>
      <c r="H17" s="5" t="str">
        <f>IF($B17="N/A","N/A",IF(G17&gt;15,"No",IF(G17&lt;-15,"No","Yes")))</f>
        <v>N/A</v>
      </c>
      <c r="I17" s="6">
        <v>-0.121</v>
      </c>
      <c r="J17" s="6">
        <v>0.12770000000000001</v>
      </c>
      <c r="K17" s="85" t="str">
        <f t="shared" si="1"/>
        <v>Yes</v>
      </c>
    </row>
    <row r="18" spans="1:11" x14ac:dyDescent="0.25">
      <c r="A18" s="105" t="s">
        <v>843</v>
      </c>
      <c r="B18" s="21" t="s">
        <v>213</v>
      </c>
      <c r="C18" s="6">
        <v>29.592714107999999</v>
      </c>
      <c r="D18" s="5" t="str">
        <f>IF($B18="N/A","N/A",IF(C18&gt;15,"No",IF(C18&lt;-15,"No","Yes")))</f>
        <v>N/A</v>
      </c>
      <c r="E18" s="6">
        <v>29.28116107</v>
      </c>
      <c r="F18" s="5" t="str">
        <f>IF($B18="N/A","N/A",IF(E18&gt;15,"No",IF(E18&lt;-15,"No","Yes")))</f>
        <v>N/A</v>
      </c>
      <c r="G18" s="6">
        <v>29.775598050999999</v>
      </c>
      <c r="H18" s="5" t="str">
        <f>IF($B18="N/A","N/A",IF(G18&gt;15,"No",IF(G18&lt;-15,"No","Yes")))</f>
        <v>N/A</v>
      </c>
      <c r="I18" s="6">
        <v>-1.05</v>
      </c>
      <c r="J18" s="6">
        <v>1.6890000000000001</v>
      </c>
      <c r="K18" s="85" t="str">
        <f t="shared" si="1"/>
        <v>Yes</v>
      </c>
    </row>
    <row r="19" spans="1:11" x14ac:dyDescent="0.25">
      <c r="A19" s="104" t="s">
        <v>652</v>
      </c>
      <c r="B19" s="29" t="s">
        <v>239</v>
      </c>
      <c r="C19" s="5">
        <v>0.1614763552</v>
      </c>
      <c r="D19" s="5" t="str">
        <f>IF($B19="N/A","N/A",IF(C19&gt;10,"No",IF(C19&lt;=0,"No","Yes")))</f>
        <v>Yes</v>
      </c>
      <c r="E19" s="5">
        <v>0.18249411639999999</v>
      </c>
      <c r="F19" s="5" t="str">
        <f>IF($B19="N/A","N/A",IF(E19&gt;10,"No",IF(E19&lt;=0,"No","Yes")))</f>
        <v>Yes</v>
      </c>
      <c r="G19" s="5">
        <v>0.19555900749999999</v>
      </c>
      <c r="H19" s="5" t="str">
        <f>IF($B19="N/A","N/A",IF(G19&gt;10,"No",IF(G19&lt;=0,"No","Yes")))</f>
        <v>Yes</v>
      </c>
      <c r="I19" s="6">
        <v>13.02</v>
      </c>
      <c r="J19" s="6">
        <v>7.1589999999999998</v>
      </c>
      <c r="K19" s="85" t="str">
        <f t="shared" si="1"/>
        <v>Yes</v>
      </c>
    </row>
    <row r="20" spans="1:11" x14ac:dyDescent="0.25">
      <c r="A20" s="104" t="s">
        <v>129</v>
      </c>
      <c r="B20" s="21" t="s">
        <v>213</v>
      </c>
      <c r="C20" s="5">
        <v>99.727891155999998</v>
      </c>
      <c r="D20" s="5" t="str">
        <f>IF($B20="N/A","N/A",IF(C20&gt;15,"No",IF(C20&lt;-15,"No","Yes")))</f>
        <v>N/A</v>
      </c>
      <c r="E20" s="5">
        <v>100</v>
      </c>
      <c r="F20" s="5" t="str">
        <f>IF($B20="N/A","N/A",IF(E20&gt;15,"No",IF(E20&lt;-15,"No","Yes")))</f>
        <v>N/A</v>
      </c>
      <c r="G20" s="5">
        <v>100</v>
      </c>
      <c r="H20" s="5" t="str">
        <f>IF($B20="N/A","N/A",IF(G20&gt;15,"No",IF(G20&lt;-15,"No","Yes")))</f>
        <v>N/A</v>
      </c>
      <c r="I20" s="6">
        <v>0.27289999999999998</v>
      </c>
      <c r="J20" s="6">
        <v>0</v>
      </c>
      <c r="K20" s="85" t="str">
        <f t="shared" si="1"/>
        <v>Yes</v>
      </c>
    </row>
    <row r="21" spans="1:11" x14ac:dyDescent="0.25">
      <c r="A21" s="104" t="s">
        <v>844</v>
      </c>
      <c r="B21" s="21" t="s">
        <v>213</v>
      </c>
      <c r="C21" s="6">
        <v>28.356070940999999</v>
      </c>
      <c r="D21" s="5" t="str">
        <f>IF($B21="N/A","N/A",IF(C21&gt;15,"No",IF(C21&lt;-15,"No","Yes")))</f>
        <v>N/A</v>
      </c>
      <c r="E21" s="6">
        <v>28.141089108999999</v>
      </c>
      <c r="F21" s="5" t="str">
        <f>IF($B21="N/A","N/A",IF(E21&gt;15,"No",IF(E21&lt;-15,"No","Yes")))</f>
        <v>N/A</v>
      </c>
      <c r="G21" s="6">
        <v>27.102836879000002</v>
      </c>
      <c r="H21" s="5" t="str">
        <f>IF($B21="N/A","N/A",IF(G21&gt;15,"No",IF(G21&lt;-15,"No","Yes")))</f>
        <v>N/A</v>
      </c>
      <c r="I21" s="6">
        <v>-0.75800000000000001</v>
      </c>
      <c r="J21" s="6">
        <v>-3.69</v>
      </c>
      <c r="K21" s="85" t="str">
        <f t="shared" si="1"/>
        <v>Yes</v>
      </c>
    </row>
    <row r="22" spans="1:11" x14ac:dyDescent="0.25">
      <c r="A22" s="104" t="s">
        <v>1681</v>
      </c>
      <c r="B22" s="29" t="s">
        <v>224</v>
      </c>
      <c r="C22" s="5">
        <v>19.483715055000001</v>
      </c>
      <c r="D22" s="5" t="str">
        <f>IF($B22="N/A","N/A",IF(C22&gt;5,"No",IF(C22&lt;=0,"No","Yes")))</f>
        <v>No</v>
      </c>
      <c r="E22" s="5">
        <v>19.518965385000001</v>
      </c>
      <c r="F22" s="5" t="str">
        <f>IF($B22="N/A","N/A",IF(E22&gt;5,"No",IF(E22&lt;=0,"No","Yes")))</f>
        <v>No</v>
      </c>
      <c r="G22" s="5">
        <v>19.514523608000001</v>
      </c>
      <c r="H22" s="5" t="str">
        <f>IF($B22="N/A","N/A",IF(G22&gt;5,"No",IF(G22&lt;=0,"No","Yes")))</f>
        <v>No</v>
      </c>
      <c r="I22" s="6">
        <v>0.18090000000000001</v>
      </c>
      <c r="J22" s="6">
        <v>-2.3E-2</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2.3469245080999999</v>
      </c>
      <c r="D24" s="5" t="str">
        <f>IF($B24="N/A","N/A",IF(C24&gt;15,"No",IF(C24&lt;-15,"No","Yes")))</f>
        <v>N/A</v>
      </c>
      <c r="E24" s="6">
        <v>2.3501000913999999</v>
      </c>
      <c r="F24" s="5" t="str">
        <f>IF($B24="N/A","N/A",IF(E24&gt;15,"No",IF(E24&lt;-15,"No","Yes")))</f>
        <v>N/A</v>
      </c>
      <c r="G24" s="6">
        <v>2.2146859193999999</v>
      </c>
      <c r="H24" s="5" t="str">
        <f>IF($B24="N/A","N/A",IF(G24&gt;15,"No",IF(G24&lt;-15,"No","Yes")))</f>
        <v>N/A</v>
      </c>
      <c r="I24" s="6">
        <v>0.1353</v>
      </c>
      <c r="J24" s="6">
        <v>-5.76</v>
      </c>
      <c r="K24" s="85" t="str">
        <f t="shared" si="1"/>
        <v>Yes</v>
      </c>
    </row>
    <row r="25" spans="1:11" x14ac:dyDescent="0.25">
      <c r="A25" s="104" t="s">
        <v>15</v>
      </c>
      <c r="B25" s="21" t="s">
        <v>240</v>
      </c>
      <c r="C25" s="5">
        <v>0.6415115066</v>
      </c>
      <c r="D25" s="5" t="str">
        <f>IF($B25="N/A","N/A",IF(C25&gt;20,"No",IF(C25&lt;1,"No","Yes")))</f>
        <v>No</v>
      </c>
      <c r="E25" s="5">
        <v>0.57526301290000004</v>
      </c>
      <c r="F25" s="5" t="str">
        <f>IF($B25="N/A","N/A",IF(E25&gt;20,"No",IF(E25&lt;1,"No","Yes")))</f>
        <v>No</v>
      </c>
      <c r="G25" s="5">
        <v>0.60470728559999998</v>
      </c>
      <c r="H25" s="5" t="str">
        <f>IF($B25="N/A","N/A",IF(G25&gt;20,"No",IF(G25&lt;1,"No","Yes")))</f>
        <v>No</v>
      </c>
      <c r="I25" s="6">
        <v>-10.3</v>
      </c>
      <c r="J25" s="6">
        <v>5.1180000000000003</v>
      </c>
      <c r="K25" s="85" t="str">
        <f t="shared" ref="K25:K34" si="2">IF(J25="Div by 0", "N/A", IF(J25="N/A","N/A", IF(J25&gt;30, "No", IF(J25&lt;-30, "No", "Yes"))))</f>
        <v>Yes</v>
      </c>
    </row>
    <row r="26" spans="1:11" x14ac:dyDescent="0.25">
      <c r="A26" s="104" t="s">
        <v>159</v>
      </c>
      <c r="B26" s="21" t="s">
        <v>214</v>
      </c>
      <c r="C26" s="5">
        <v>80.832207393000004</v>
      </c>
      <c r="D26" s="5" t="str">
        <f>IF($B26="N/A","N/A",IF(C26&gt;100,"No",IF(C26&lt;95,"No","Yes")))</f>
        <v>No</v>
      </c>
      <c r="E26" s="5">
        <v>80.831567867999993</v>
      </c>
      <c r="F26" s="5" t="str">
        <f>IF($B26="N/A","N/A",IF(E26&gt;100,"No",IF(E26&lt;95,"No","Yes")))</f>
        <v>No</v>
      </c>
      <c r="G26" s="5">
        <v>80.883760280999994</v>
      </c>
      <c r="H26" s="5" t="str">
        <f>IF($B26="N/A","N/A",IF(G26&gt;100,"No",IF(G26&lt;95,"No","Yes")))</f>
        <v>No</v>
      </c>
      <c r="I26" s="6">
        <v>-1E-3</v>
      </c>
      <c r="J26" s="6">
        <v>6.4600000000000005E-2</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8.1100675564000007</v>
      </c>
      <c r="D28" s="5" t="str">
        <f>IF($B28="N/A","N/A",IF(C28&gt;30,"No",IF(C28&lt;5,"No","Yes")))</f>
        <v>Yes</v>
      </c>
      <c r="E28" s="5">
        <v>7.5531785144999999</v>
      </c>
      <c r="F28" s="5" t="str">
        <f>IF($B28="N/A","N/A",IF(E28&gt;30,"No",IF(E28&lt;5,"No","Yes")))</f>
        <v>Yes</v>
      </c>
      <c r="G28" s="5">
        <v>9.4404608349999997</v>
      </c>
      <c r="H28" s="5" t="str">
        <f>IF($B28="N/A","N/A",IF(G28&gt;30,"No",IF(G28&lt;5,"No","Yes")))</f>
        <v>Yes</v>
      </c>
      <c r="I28" s="6">
        <v>-6.87</v>
      </c>
      <c r="J28" s="6">
        <v>24.99</v>
      </c>
      <c r="K28" s="85" t="str">
        <f t="shared" si="2"/>
        <v>Yes</v>
      </c>
    </row>
    <row r="29" spans="1:11" x14ac:dyDescent="0.25">
      <c r="A29" s="104" t="s">
        <v>847</v>
      </c>
      <c r="B29" s="21" t="s">
        <v>227</v>
      </c>
      <c r="C29" s="5">
        <v>45.578074366999999</v>
      </c>
      <c r="D29" s="5" t="str">
        <f>IF($B29="N/A","N/A",IF(C29&gt;75,"No",IF(C29&lt;15,"No","Yes")))</f>
        <v>Yes</v>
      </c>
      <c r="E29" s="5">
        <v>43.847599344000002</v>
      </c>
      <c r="F29" s="5" t="str">
        <f>IF($B29="N/A","N/A",IF(E29&gt;75,"No",IF(E29&lt;15,"No","Yes")))</f>
        <v>Yes</v>
      </c>
      <c r="G29" s="5">
        <v>46.407354497999997</v>
      </c>
      <c r="H29" s="5" t="str">
        <f>IF($B29="N/A","N/A",IF(G29&gt;75,"No",IF(G29&lt;15,"No","Yes")))</f>
        <v>Yes</v>
      </c>
      <c r="I29" s="6">
        <v>-3.8</v>
      </c>
      <c r="J29" s="6">
        <v>5.8380000000000001</v>
      </c>
      <c r="K29" s="85" t="str">
        <f t="shared" si="2"/>
        <v>Yes</v>
      </c>
    </row>
    <row r="30" spans="1:11" x14ac:dyDescent="0.25">
      <c r="A30" s="104" t="s">
        <v>848</v>
      </c>
      <c r="B30" s="21" t="s">
        <v>228</v>
      </c>
      <c r="C30" s="5">
        <v>46.311858076999997</v>
      </c>
      <c r="D30" s="5" t="str">
        <f>IF($B30="N/A","N/A",IF(C30&gt;70,"No",IF(C30&lt;25,"No","Yes")))</f>
        <v>Yes</v>
      </c>
      <c r="E30" s="5">
        <v>48.599222140999998</v>
      </c>
      <c r="F30" s="5" t="str">
        <f>IF($B30="N/A","N/A",IF(E30&gt;70,"No",IF(E30&lt;25,"No","Yes")))</f>
        <v>Yes</v>
      </c>
      <c r="G30" s="5">
        <v>43.038006869999997</v>
      </c>
      <c r="H30" s="5" t="str">
        <f>IF($B30="N/A","N/A",IF(G30&gt;70,"No",IF(G30&lt;25,"No","Yes")))</f>
        <v>Yes</v>
      </c>
      <c r="I30" s="6">
        <v>4.9390000000000001</v>
      </c>
      <c r="J30" s="6">
        <v>-11.4</v>
      </c>
      <c r="K30" s="85" t="str">
        <f t="shared" si="2"/>
        <v>Yes</v>
      </c>
    </row>
    <row r="31" spans="1:11" x14ac:dyDescent="0.25">
      <c r="A31" s="104" t="s">
        <v>160</v>
      </c>
      <c r="B31" s="21" t="s">
        <v>214</v>
      </c>
      <c r="C31" s="5">
        <v>80.791783379999998</v>
      </c>
      <c r="D31" s="5" t="str">
        <f>IF($B31="N/A","N/A",IF(C31&gt;100,"No",IF(C31&lt;95,"No","Yes")))</f>
        <v>No</v>
      </c>
      <c r="E31" s="5">
        <v>80.782104735000004</v>
      </c>
      <c r="F31" s="5" t="str">
        <f>IF($B31="N/A","N/A",IF(E31&gt;100,"No",IF(E31&lt;95,"No","Yes")))</f>
        <v>No</v>
      </c>
      <c r="G31" s="5">
        <v>80.756161496000004</v>
      </c>
      <c r="H31" s="5" t="str">
        <f>IF($B31="N/A","N/A",IF(G31&gt;100,"No",IF(G31&lt;95,"No","Yes")))</f>
        <v>No</v>
      </c>
      <c r="I31" s="6">
        <v>-1.2E-2</v>
      </c>
      <c r="J31" s="6">
        <v>-3.2000000000000001E-2</v>
      </c>
      <c r="K31" s="85" t="str">
        <f t="shared" si="2"/>
        <v>Yes</v>
      </c>
    </row>
    <row r="32" spans="1:11" x14ac:dyDescent="0.25">
      <c r="A32" s="83" t="s">
        <v>372</v>
      </c>
      <c r="B32" s="21" t="s">
        <v>241</v>
      </c>
      <c r="C32" s="5">
        <v>0.52331520840000001</v>
      </c>
      <c r="D32" s="5" t="str">
        <f>IF($B32="N/A","N/A",IF(C32&gt;5,"No",IF(C32&lt;1,"No","Yes")))</f>
        <v>No</v>
      </c>
      <c r="E32" s="5">
        <v>0.51315177280000002</v>
      </c>
      <c r="F32" s="5" t="str">
        <f>IF($B32="N/A","N/A",IF(E32&gt;5,"No",IF(E32&lt;1,"No","Yes")))</f>
        <v>No</v>
      </c>
      <c r="G32" s="5">
        <v>0.47179188449999998</v>
      </c>
      <c r="H32" s="5" t="str">
        <f>IF($B32="N/A","N/A",IF(G32&gt;5,"No",IF(G32&lt;1,"No","Yes")))</f>
        <v>No</v>
      </c>
      <c r="I32" s="6">
        <v>-1.94</v>
      </c>
      <c r="J32" s="6">
        <v>-8.06</v>
      </c>
      <c r="K32" s="85" t="str">
        <f t="shared" si="2"/>
        <v>Yes</v>
      </c>
    </row>
    <row r="33" spans="1:11" x14ac:dyDescent="0.25">
      <c r="A33" s="83" t="s">
        <v>374</v>
      </c>
      <c r="B33" s="21" t="s">
        <v>242</v>
      </c>
      <c r="C33" s="5">
        <v>79.537101114999999</v>
      </c>
      <c r="D33" s="5" t="str">
        <f>IF($B33="N/A","N/A",IF(C33&gt;98,"No",IF(C33&lt;8,"No","Yes")))</f>
        <v>Yes</v>
      </c>
      <c r="E33" s="5">
        <v>79.529942134999999</v>
      </c>
      <c r="F33" s="5" t="str">
        <f>IF($B33="N/A","N/A",IF(E33&gt;98,"No",IF(E33&lt;8,"No","Yes")))</f>
        <v>Yes</v>
      </c>
      <c r="G33" s="5">
        <v>79.688215142999994</v>
      </c>
      <c r="H33" s="5" t="str">
        <f>IF($B33="N/A","N/A",IF(G33&gt;98,"No",IF(G33&lt;8,"No","Yes")))</f>
        <v>Yes</v>
      </c>
      <c r="I33" s="6">
        <v>-8.9999999999999993E-3</v>
      </c>
      <c r="J33" s="6">
        <v>0.19900000000000001</v>
      </c>
      <c r="K33" s="85" t="str">
        <f t="shared" si="2"/>
        <v>Yes</v>
      </c>
    </row>
    <row r="34" spans="1:11" x14ac:dyDescent="0.25">
      <c r="A34" s="100" t="s">
        <v>375</v>
      </c>
      <c r="B34" s="106" t="s">
        <v>224</v>
      </c>
      <c r="C34" s="94">
        <v>0.4809139342</v>
      </c>
      <c r="D34" s="94" t="str">
        <f>IF($B34="N/A","N/A",IF(C34&gt;5,"No",IF(C34&lt;=0,"No","Yes")))</f>
        <v>Yes</v>
      </c>
      <c r="E34" s="94">
        <v>0.47746604209999999</v>
      </c>
      <c r="F34" s="94" t="str">
        <f>IF($B34="N/A","N/A",IF(E34&gt;5,"No",IF(E34&lt;=0,"No","Yes")))</f>
        <v>Yes</v>
      </c>
      <c r="G34" s="94">
        <v>0.42949011339999998</v>
      </c>
      <c r="H34" s="94" t="str">
        <f>IF($B34="N/A","N/A",IF(G34&gt;5,"No",IF(G34&lt;=0,"No","Yes")))</f>
        <v>Yes</v>
      </c>
      <c r="I34" s="95">
        <v>-0.71699999999999997</v>
      </c>
      <c r="J34" s="95">
        <v>-10</v>
      </c>
      <c r="K34" s="96" t="str">
        <f t="shared" si="2"/>
        <v>Yes</v>
      </c>
    </row>
    <row r="35" spans="1:11" ht="12" customHeight="1" x14ac:dyDescent="0.25">
      <c r="A35" s="177" t="s">
        <v>1619</v>
      </c>
      <c r="B35" s="178"/>
      <c r="C35" s="178"/>
      <c r="D35" s="178"/>
      <c r="E35" s="178"/>
      <c r="F35" s="178"/>
      <c r="G35" s="178"/>
      <c r="H35" s="178"/>
      <c r="I35" s="178"/>
      <c r="J35" s="178"/>
      <c r="K35" s="179"/>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C6" sqref="C6"/>
      <selection pane="topRight" activeCell="C6" sqref="C6"/>
      <selection pane="bottomLeft" activeCell="C6" sqref="C6"/>
      <selection pane="bottomRight" activeCell="C6" sqref="C6"/>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1748</v>
      </c>
      <c r="B3" s="175"/>
      <c r="C3" s="175"/>
      <c r="D3" s="175"/>
      <c r="E3" s="175"/>
      <c r="F3" s="175"/>
      <c r="G3" s="175"/>
      <c r="H3" s="175"/>
      <c r="I3" s="175"/>
      <c r="J3" s="175"/>
      <c r="K3" s="17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1294</v>
      </c>
      <c r="D6" s="5" t="str">
        <f>IF($B6="N/A","N/A",IF(C6&gt;15,"No",IF(C6&lt;-15,"No","Yes")))</f>
        <v>N/A</v>
      </c>
      <c r="E6" s="22">
        <v>1040</v>
      </c>
      <c r="F6" s="5" t="str">
        <f>IF($B6="N/A","N/A",IF(E6&gt;15,"No",IF(E6&lt;-15,"No","Yes")))</f>
        <v>N/A</v>
      </c>
      <c r="G6" s="22">
        <v>603</v>
      </c>
      <c r="H6" s="5" t="str">
        <f>IF($B6="N/A","N/A",IF(G6&gt;15,"No",IF(G6&lt;-15,"No","Yes")))</f>
        <v>N/A</v>
      </c>
      <c r="I6" s="6">
        <v>-19.600000000000001</v>
      </c>
      <c r="J6" s="6">
        <v>-42</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23">
        <v>769.23647603999996</v>
      </c>
      <c r="D9" s="5" t="str">
        <f>IF($B9="N/A","N/A",IF(C9&gt;15,"No",IF(C9&lt;-15,"No","Yes")))</f>
        <v>N/A</v>
      </c>
      <c r="E9" s="23">
        <v>772.95480769000005</v>
      </c>
      <c r="F9" s="5" t="str">
        <f>IF($B9="N/A","N/A",IF(E9&gt;15,"No",IF(E9&lt;-15,"No","Yes")))</f>
        <v>N/A</v>
      </c>
      <c r="G9" s="23">
        <v>639.86898839000003</v>
      </c>
      <c r="H9" s="5" t="str">
        <f>IF($B9="N/A","N/A",IF(G9&gt;15,"No",IF(G9&lt;-15,"No","Yes")))</f>
        <v>N/A</v>
      </c>
      <c r="I9" s="6">
        <v>0.4834</v>
      </c>
      <c r="J9" s="6">
        <v>-17.2</v>
      </c>
      <c r="K9" s="85" t="str">
        <f t="shared" si="0"/>
        <v>Yes</v>
      </c>
    </row>
    <row r="10" spans="1:11" x14ac:dyDescent="0.25">
      <c r="A10" s="104" t="s">
        <v>650</v>
      </c>
      <c r="B10" s="21" t="s">
        <v>237</v>
      </c>
      <c r="C10" s="4">
        <v>94.049459041999995</v>
      </c>
      <c r="D10" s="5" t="str">
        <f>IF($B10="N/A","N/A",IF(C10&gt;99,"No",IF(C10&lt;75,"No","Yes")))</f>
        <v>Yes</v>
      </c>
      <c r="E10" s="4">
        <v>95.192307692</v>
      </c>
      <c r="F10" s="5" t="str">
        <f>IF($B10="N/A","N/A",IF(E10&gt;99,"No",IF(E10&lt;75,"No","Yes")))</f>
        <v>Yes</v>
      </c>
      <c r="G10" s="4">
        <v>91.210613598999998</v>
      </c>
      <c r="H10" s="5" t="str">
        <f>IF($B10="N/A","N/A",IF(G10&gt;99,"No",IF(G10&lt;75,"No","Yes")))</f>
        <v>Yes</v>
      </c>
      <c r="I10" s="6">
        <v>1.2150000000000001</v>
      </c>
      <c r="J10" s="6">
        <v>-4.18</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85" t="str">
        <f t="shared" si="0"/>
        <v>N/A</v>
      </c>
    </row>
    <row r="12" spans="1:11" x14ac:dyDescent="0.25">
      <c r="A12" s="104" t="s">
        <v>652</v>
      </c>
      <c r="B12" s="29" t="s">
        <v>239</v>
      </c>
      <c r="C12" s="5">
        <v>5.7187017001999996</v>
      </c>
      <c r="D12" s="5" t="str">
        <f>IF($B12="N/A","N/A",IF(C12&gt;10,"No",IF(C12&lt;=0,"No","Yes")))</f>
        <v>Yes</v>
      </c>
      <c r="E12" s="5">
        <v>4.6153846154</v>
      </c>
      <c r="F12" s="5" t="str">
        <f>IF($B12="N/A","N/A",IF(E12&gt;10,"No",IF(E12&lt;=0,"No","Yes")))</f>
        <v>Yes</v>
      </c>
      <c r="G12" s="5">
        <v>8.2918739635000005</v>
      </c>
      <c r="H12" s="5" t="str">
        <f>IF($B12="N/A","N/A",IF(G12&gt;10,"No",IF(G12&lt;=0,"No","Yes")))</f>
        <v>Yes</v>
      </c>
      <c r="I12" s="6">
        <v>-19.3</v>
      </c>
      <c r="J12" s="6">
        <v>79.66</v>
      </c>
      <c r="K12" s="85" t="str">
        <f t="shared" si="0"/>
        <v>No</v>
      </c>
    </row>
    <row r="13" spans="1:11" x14ac:dyDescent="0.25">
      <c r="A13" s="104" t="s">
        <v>653</v>
      </c>
      <c r="B13" s="29" t="s">
        <v>224</v>
      </c>
      <c r="C13" s="5">
        <v>0.2318392581</v>
      </c>
      <c r="D13" s="5" t="str">
        <f>IF($B13="N/A","N/A",IF(C13&gt;5,"No",IF(C13&lt;=0,"No","Yes")))</f>
        <v>Yes</v>
      </c>
      <c r="E13" s="5">
        <v>0.1923076923</v>
      </c>
      <c r="F13" s="5" t="str">
        <f>IF($B13="N/A","N/A",IF(E13&gt;5,"No",IF(E13&lt;=0,"No","Yes")))</f>
        <v>Yes</v>
      </c>
      <c r="G13" s="5">
        <v>0.49751243779999998</v>
      </c>
      <c r="H13" s="5" t="str">
        <f>IF($B13="N/A","N/A",IF(G13&gt;5,"No",IF(G13&lt;=0,"No","Yes")))</f>
        <v>Yes</v>
      </c>
      <c r="I13" s="6">
        <v>-17.100000000000001</v>
      </c>
      <c r="J13" s="6">
        <v>158.69999999999999</v>
      </c>
      <c r="K13" s="85" t="str">
        <f t="shared" si="0"/>
        <v>No</v>
      </c>
    </row>
    <row r="14" spans="1:11" x14ac:dyDescent="0.25">
      <c r="A14" s="104" t="s">
        <v>159</v>
      </c>
      <c r="B14" s="21" t="s">
        <v>214</v>
      </c>
      <c r="C14" s="5">
        <v>99.690880988999993</v>
      </c>
      <c r="D14" s="5" t="str">
        <f>IF($B14="N/A","N/A",IF(C14&gt;100,"No",IF(C14&lt;95,"No","Yes")))</f>
        <v>Yes</v>
      </c>
      <c r="E14" s="5">
        <v>99.615384614999996</v>
      </c>
      <c r="F14" s="5" t="str">
        <f>IF($B14="N/A","N/A",IF(E14&gt;100,"No",IF(E14&lt;95,"No","Yes")))</f>
        <v>Yes</v>
      </c>
      <c r="G14" s="5">
        <v>99.668325041000003</v>
      </c>
      <c r="H14" s="5" t="str">
        <f>IF($B14="N/A","N/A",IF(G14&gt;100,"No",IF(G14&lt;95,"No","Yes")))</f>
        <v>Yes</v>
      </c>
      <c r="I14" s="6">
        <v>-7.5999999999999998E-2</v>
      </c>
      <c r="J14" s="6">
        <v>5.3100000000000001E-2</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8.2689335394000008</v>
      </c>
      <c r="D16" s="5" t="str">
        <f>IF($B16="N/A","N/A",IF(C16&gt;30,"No",IF(C16&lt;5,"No","Yes")))</f>
        <v>Yes</v>
      </c>
      <c r="E16" s="5">
        <v>7.0192307692</v>
      </c>
      <c r="F16" s="5" t="str">
        <f>IF($B16="N/A","N/A",IF(E16&gt;30,"No",IF(E16&lt;5,"No","Yes")))</f>
        <v>Yes</v>
      </c>
      <c r="G16" s="5">
        <v>7.9601990049999998</v>
      </c>
      <c r="H16" s="5" t="str">
        <f>IF($B16="N/A","N/A",IF(G16&gt;30,"No",IF(G16&lt;5,"No","Yes")))</f>
        <v>Yes</v>
      </c>
      <c r="I16" s="6">
        <v>-15.1</v>
      </c>
      <c r="J16" s="6">
        <v>13.41</v>
      </c>
      <c r="K16" s="85" t="str">
        <f t="shared" si="0"/>
        <v>Yes</v>
      </c>
    </row>
    <row r="17" spans="1:11" x14ac:dyDescent="0.25">
      <c r="A17" s="104" t="s">
        <v>847</v>
      </c>
      <c r="B17" s="21" t="s">
        <v>227</v>
      </c>
      <c r="C17" s="5">
        <v>53.941267388</v>
      </c>
      <c r="D17" s="5" t="str">
        <f>IF($B17="N/A","N/A",IF(C17&gt;75,"No",IF(C17&lt;15,"No","Yes")))</f>
        <v>Yes</v>
      </c>
      <c r="E17" s="5">
        <v>46.25</v>
      </c>
      <c r="F17" s="5" t="str">
        <f>IF($B17="N/A","N/A",IF(E17&gt;75,"No",IF(E17&lt;15,"No","Yes")))</f>
        <v>Yes</v>
      </c>
      <c r="G17" s="5">
        <v>48.092868987999999</v>
      </c>
      <c r="H17" s="5" t="str">
        <f>IF($B17="N/A","N/A",IF(G17&gt;75,"No",IF(G17&lt;15,"No","Yes")))</f>
        <v>Yes</v>
      </c>
      <c r="I17" s="6">
        <v>-14.3</v>
      </c>
      <c r="J17" s="6">
        <v>3.9849999999999999</v>
      </c>
      <c r="K17" s="85" t="str">
        <f t="shared" si="0"/>
        <v>Yes</v>
      </c>
    </row>
    <row r="18" spans="1:11" x14ac:dyDescent="0.25">
      <c r="A18" s="104" t="s">
        <v>848</v>
      </c>
      <c r="B18" s="21" t="s">
        <v>228</v>
      </c>
      <c r="C18" s="5">
        <v>37.789799072999998</v>
      </c>
      <c r="D18" s="5" t="str">
        <f>IF($B18="N/A","N/A",IF(C18&gt;70,"No",IF(C18&lt;25,"No","Yes")))</f>
        <v>Yes</v>
      </c>
      <c r="E18" s="5">
        <v>46.730769230999996</v>
      </c>
      <c r="F18" s="5" t="str">
        <f>IF($B18="N/A","N/A",IF(E18&gt;70,"No",IF(E18&lt;25,"No","Yes")))</f>
        <v>Yes</v>
      </c>
      <c r="G18" s="5">
        <v>42.786069652000002</v>
      </c>
      <c r="H18" s="5" t="str">
        <f>IF($B18="N/A","N/A",IF(G18&gt;70,"No",IF(G18&lt;25,"No","Yes")))</f>
        <v>Yes</v>
      </c>
      <c r="I18" s="6">
        <v>23.66</v>
      </c>
      <c r="J18" s="6">
        <v>-8.44</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96.351575456000006</v>
      </c>
      <c r="H19" s="5" t="str">
        <f>IF($B19="N/A","N/A",IF(G19&gt;100,"No",IF(G19&lt;95,"No","Yes")))</f>
        <v>Yes</v>
      </c>
      <c r="I19" s="6">
        <v>0</v>
      </c>
      <c r="J19" s="6">
        <v>-3.65</v>
      </c>
      <c r="K19" s="85" t="str">
        <f t="shared" si="0"/>
        <v>Yes</v>
      </c>
    </row>
    <row r="20" spans="1:11" x14ac:dyDescent="0.25">
      <c r="A20" s="83" t="s">
        <v>372</v>
      </c>
      <c r="B20" s="21" t="s">
        <v>241</v>
      </c>
      <c r="C20" s="5">
        <v>4.0185471406</v>
      </c>
      <c r="D20" s="5" t="str">
        <f>IF($B20="N/A","N/A",IF(C20&gt;5,"No",IF(C20&lt;1,"No","Yes")))</f>
        <v>Yes</v>
      </c>
      <c r="E20" s="5">
        <v>4.3269230769</v>
      </c>
      <c r="F20" s="5" t="str">
        <f>IF($B20="N/A","N/A",IF(E20&gt;5,"No",IF(E20&lt;1,"No","Yes")))</f>
        <v>Yes</v>
      </c>
      <c r="G20" s="5">
        <v>3.9800995024999999</v>
      </c>
      <c r="H20" s="5" t="str">
        <f>IF($B20="N/A","N/A",IF(G20&gt;5,"No",IF(G20&lt;1,"No","Yes")))</f>
        <v>Yes</v>
      </c>
      <c r="I20" s="6">
        <v>7.6740000000000004</v>
      </c>
      <c r="J20" s="6">
        <v>-8.02</v>
      </c>
      <c r="K20" s="85" t="str">
        <f t="shared" si="0"/>
        <v>Yes</v>
      </c>
    </row>
    <row r="21" spans="1:11" x14ac:dyDescent="0.25">
      <c r="A21" s="83" t="s">
        <v>374</v>
      </c>
      <c r="B21" s="21" t="s">
        <v>242</v>
      </c>
      <c r="C21" s="5">
        <v>93.894899535999997</v>
      </c>
      <c r="D21" s="5" t="str">
        <f>IF($B21="N/A","N/A",IF(C21&gt;98,"No",IF(C21&lt;8,"No","Yes")))</f>
        <v>Yes</v>
      </c>
      <c r="E21" s="5">
        <v>95</v>
      </c>
      <c r="F21" s="5" t="str">
        <f>IF($B21="N/A","N/A",IF(E21&gt;98,"No",IF(E21&lt;8,"No","Yes")))</f>
        <v>Yes</v>
      </c>
      <c r="G21" s="5">
        <v>91.044776119000005</v>
      </c>
      <c r="H21" s="5" t="str">
        <f>IF($B21="N/A","N/A",IF(G21&gt;98,"No",IF(G21&lt;8,"No","Yes")))</f>
        <v>Yes</v>
      </c>
      <c r="I21" s="6">
        <v>1.177</v>
      </c>
      <c r="J21" s="6">
        <v>-4.16</v>
      </c>
      <c r="K21" s="85" t="str">
        <f t="shared" si="0"/>
        <v>Yes</v>
      </c>
    </row>
    <row r="22" spans="1:11" x14ac:dyDescent="0.25">
      <c r="A22" s="100" t="s">
        <v>375</v>
      </c>
      <c r="B22" s="106" t="s">
        <v>224</v>
      </c>
      <c r="C22" s="94">
        <v>0</v>
      </c>
      <c r="D22" s="94" t="str">
        <f>IF($B22="N/A","N/A",IF(C22&gt;5,"No",IF(C22&lt;=0,"No","Yes")))</f>
        <v>No</v>
      </c>
      <c r="E22" s="94">
        <v>0</v>
      </c>
      <c r="F22" s="94" t="str">
        <f>IF($B22="N/A","N/A",IF(E22&gt;5,"No",IF(E22&lt;=0,"No","Yes")))</f>
        <v>No</v>
      </c>
      <c r="G22" s="94">
        <v>0</v>
      </c>
      <c r="H22" s="94" t="str">
        <f>IF($B22="N/A","N/A",IF(G22&gt;5,"No",IF(G22&lt;=0,"No","Yes")))</f>
        <v>No</v>
      </c>
      <c r="I22" s="95" t="s">
        <v>1749</v>
      </c>
      <c r="J22" s="95" t="s">
        <v>1749</v>
      </c>
      <c r="K22" s="96" t="str">
        <f t="shared" si="0"/>
        <v>N/A</v>
      </c>
    </row>
    <row r="23" spans="1:11" ht="12" customHeight="1" x14ac:dyDescent="0.25">
      <c r="A23" s="177" t="s">
        <v>1619</v>
      </c>
      <c r="B23" s="178"/>
      <c r="C23" s="178"/>
      <c r="D23" s="178"/>
      <c r="E23" s="178"/>
      <c r="F23" s="178"/>
      <c r="G23" s="178"/>
      <c r="H23" s="178"/>
      <c r="I23" s="178"/>
      <c r="J23" s="178"/>
      <c r="K23" s="179"/>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2025-04-16T12:02:12Z</dcterms:modified>
  <dc:language>English</dc:language>
</cp:coreProperties>
</file>